
<file path=[Content_Types].xml><?xml version="1.0" encoding="utf-8"?>
<Types xmlns="http://schemas.openxmlformats.org/package/2006/content-types">
  <Default Extension="bin" ContentType="application/vnd.openxmlformats-officedocument.spreadsheetml.printerSetting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16"/>
  <workbookPr/>
  <mc:AlternateContent xmlns:mc="http://schemas.openxmlformats.org/markup-compatibility/2006">
    <mc:Choice Requires="x15">
      <x15ac:absPath xmlns:x15ac="http://schemas.microsoft.com/office/spreadsheetml/2010/11/ac" url="C:\Users\sebwr\Public First Dropbox\Policy and Research Team\Polling\Client Tables\Science Campaign\Web page design instructions\Crosstabs\"/>
    </mc:Choice>
  </mc:AlternateContent>
  <xr:revisionPtr revIDLastSave="0" documentId="13_ncr:1_{191DEA28-E95D-47EF-BC68-C2A7EFFB6D87}" xr6:coauthVersionLast="47" xr6:coauthVersionMax="47" xr10:uidLastSave="{00000000-0000-0000-0000-000000000000}"/>
  <bookViews>
    <workbookView xWindow="-120" yWindow="-120" windowWidth="38640" windowHeight="21240" activeTab="1"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51" sheetId="54" r:id="rId51"/>
    <sheet name="Table 52" sheetId="55" r:id="rId52"/>
    <sheet name="Table 53" sheetId="56" r:id="rId53"/>
    <sheet name="Table 54" sheetId="57" r:id="rId54"/>
    <sheet name="Table 55" sheetId="58" r:id="rId55"/>
    <sheet name="Table 56" sheetId="59" r:id="rId56"/>
    <sheet name="Table 57" sheetId="60" r:id="rId57"/>
    <sheet name="Table 58" sheetId="61" r:id="rId58"/>
    <sheet name="Table 59" sheetId="62" r:id="rId59"/>
    <sheet name="Table 60" sheetId="63" r:id="rId60"/>
    <sheet name="Table 61" sheetId="64" r:id="rId61"/>
    <sheet name="Table 62" sheetId="65" r:id="rId62"/>
    <sheet name="Table 63" sheetId="66" r:id="rId63"/>
    <sheet name="Table 64" sheetId="67" r:id="rId64"/>
    <sheet name="Table 65" sheetId="68" r:id="rId65"/>
    <sheet name="Table 66" sheetId="69" r:id="rId66"/>
    <sheet name="Table 67" sheetId="70" r:id="rId67"/>
    <sheet name="Table 68" sheetId="71" r:id="rId68"/>
    <sheet name="Table 69" sheetId="72" r:id="rId69"/>
    <sheet name="Table 70" sheetId="73" r:id="rId70"/>
    <sheet name="Table 71" sheetId="74" r:id="rId71"/>
    <sheet name="Table 72" sheetId="75" r:id="rId72"/>
    <sheet name="Table 73" sheetId="76" r:id="rId73"/>
    <sheet name="Table 74" sheetId="77" r:id="rId74"/>
    <sheet name="Table 75" sheetId="78" r:id="rId75"/>
    <sheet name="Table 76" sheetId="79" r:id="rId76"/>
    <sheet name="Table 77" sheetId="80" r:id="rId77"/>
    <sheet name="Table 78" sheetId="81" r:id="rId78"/>
    <sheet name="Table 79" sheetId="82" r:id="rId79"/>
    <sheet name="Table 80" sheetId="83" r:id="rId80"/>
    <sheet name="Table 81" sheetId="84" r:id="rId81"/>
    <sheet name="Table 82" sheetId="85" r:id="rId82"/>
    <sheet name="Table 83" sheetId="86" r:id="rId83"/>
    <sheet name="Table 84" sheetId="87" r:id="rId84"/>
    <sheet name="Table 85" sheetId="88" r:id="rId85"/>
    <sheet name="Table 86" sheetId="89" r:id="rId86"/>
    <sheet name="Table 87" sheetId="90" r:id="rId87"/>
    <sheet name="Table 88" sheetId="91" r:id="rId88"/>
    <sheet name="Table 89" sheetId="92" r:id="rId89"/>
    <sheet name="Table 90" sheetId="93" r:id="rId90"/>
    <sheet name="Table 91" sheetId="94" r:id="rId91"/>
    <sheet name="Table 92" sheetId="95" r:id="rId92"/>
    <sheet name="Table 93" sheetId="96" r:id="rId93"/>
    <sheet name="Table 94" sheetId="97" r:id="rId94"/>
    <sheet name="Table 95" sheetId="98" r:id="rId95"/>
    <sheet name="Table 96" sheetId="99" r:id="rId96"/>
    <sheet name="Table 97" sheetId="100" r:id="rId97"/>
    <sheet name="Table 98" sheetId="101" r:id="rId98"/>
    <sheet name="Table 99" sheetId="102" r:id="rId99"/>
    <sheet name="Table 100" sheetId="103" r:id="rId100"/>
    <sheet name="Table 101" sheetId="104" r:id="rId101"/>
    <sheet name="Table 102" sheetId="105" r:id="rId102"/>
    <sheet name="Table 103" sheetId="106" r:id="rId103"/>
    <sheet name="Table 104" sheetId="107" r:id="rId104"/>
    <sheet name="Table 105" sheetId="108" r:id="rId105"/>
    <sheet name="Table 106" sheetId="109" r:id="rId106"/>
    <sheet name="Table 107" sheetId="110" r:id="rId107"/>
    <sheet name="Table 108" sheetId="111" r:id="rId108"/>
    <sheet name="Table 109" sheetId="112" r:id="rId109"/>
    <sheet name="Table 110" sheetId="113" r:id="rId110"/>
    <sheet name="Table 111" sheetId="114" r:id="rId111"/>
    <sheet name="Table 112" sheetId="115" r:id="rId112"/>
    <sheet name="Table 113" sheetId="116" r:id="rId113"/>
    <sheet name="Table 114" sheetId="117" r:id="rId114"/>
    <sheet name="Table 115" sheetId="118" r:id="rId115"/>
    <sheet name="Table 116" sheetId="119" r:id="rId116"/>
    <sheet name="Table 117" sheetId="120" r:id="rId117"/>
    <sheet name="Table 118" sheetId="121" r:id="rId118"/>
    <sheet name="Table 119" sheetId="122" r:id="rId119"/>
    <sheet name="Table 120" sheetId="123" r:id="rId120"/>
    <sheet name="Table 121" sheetId="124" r:id="rId121"/>
    <sheet name="Table 122" sheetId="125" r:id="rId122"/>
    <sheet name="Table 123" sheetId="126" r:id="rId123"/>
    <sheet name="Table 124" sheetId="127" r:id="rId124"/>
    <sheet name="Table 125" sheetId="128" r:id="rId125"/>
    <sheet name="Table 126" sheetId="129" r:id="rId126"/>
    <sheet name="Table 127" sheetId="130" r:id="rId127"/>
    <sheet name="Table 128" sheetId="131" r:id="rId128"/>
    <sheet name="Table 129" sheetId="132" r:id="rId129"/>
    <sheet name="Table 130" sheetId="133" r:id="rId130"/>
    <sheet name="Table 131" sheetId="134" r:id="rId131"/>
    <sheet name="Table 132" sheetId="135" r:id="rId132"/>
    <sheet name="Table 133" sheetId="136" r:id="rId133"/>
    <sheet name="Table 134" sheetId="137" r:id="rId134"/>
    <sheet name="Table 135" sheetId="138" r:id="rId135"/>
    <sheet name="Table 136" sheetId="139" r:id="rId136"/>
    <sheet name="Table 137" sheetId="140" r:id="rId137"/>
    <sheet name="Table 138" sheetId="141" r:id="rId138"/>
    <sheet name="Table 139" sheetId="142" r:id="rId139"/>
    <sheet name="Table 140" sheetId="143" r:id="rId140"/>
    <sheet name="Table 141" sheetId="144" r:id="rId141"/>
    <sheet name="Table 142" sheetId="145" r:id="rId142"/>
    <sheet name="Table 143" sheetId="146" r:id="rId143"/>
    <sheet name="Table 144" sheetId="147" r:id="rId144"/>
    <sheet name="Table 145" sheetId="148" r:id="rId145"/>
    <sheet name="Table 146" sheetId="149" r:id="rId146"/>
    <sheet name="Table 147" sheetId="150" r:id="rId147"/>
    <sheet name="Table 148" sheetId="151" r:id="rId148"/>
    <sheet name="Table 149" sheetId="152" r:id="rId149"/>
    <sheet name="Table 150" sheetId="153" r:id="rId150"/>
    <sheet name="Table 151" sheetId="154" r:id="rId151"/>
    <sheet name="Table 152" sheetId="155" r:id="rId152"/>
    <sheet name="Table 153" sheetId="156" r:id="rId153"/>
    <sheet name="Table 154" sheetId="157" r:id="rId154"/>
    <sheet name="Table 155" sheetId="158" r:id="rId155"/>
    <sheet name="Table 156" sheetId="159" r:id="rId156"/>
    <sheet name="Table 157" sheetId="160" r:id="rId157"/>
    <sheet name="Table 158" sheetId="161" r:id="rId158"/>
    <sheet name="Table 159" sheetId="162" r:id="rId159"/>
    <sheet name="Table 160" sheetId="163" r:id="rId160"/>
    <sheet name="Table 161" sheetId="164" r:id="rId161"/>
    <sheet name="Table 162" sheetId="165" r:id="rId162"/>
    <sheet name="Table 163" sheetId="166" r:id="rId163"/>
    <sheet name="Table 164" sheetId="167" r:id="rId164"/>
    <sheet name="Table 165" sheetId="168" r:id="rId165"/>
    <sheet name="Table 166" sheetId="169" r:id="rId166"/>
    <sheet name="Table 167" sheetId="170" r:id="rId167"/>
    <sheet name="Table 168" sheetId="171" r:id="rId168"/>
    <sheet name="Table 169" sheetId="172" r:id="rId169"/>
    <sheet name="Table 170" sheetId="173" r:id="rId170"/>
    <sheet name="Table 171" sheetId="174" r:id="rId171"/>
    <sheet name="Table 172" sheetId="175" r:id="rId172"/>
    <sheet name="Table 173" sheetId="176" r:id="rId173"/>
    <sheet name="Table 174" sheetId="177" r:id="rId174"/>
    <sheet name="Table 175" sheetId="178" r:id="rId175"/>
    <sheet name="Table 176" sheetId="179" r:id="rId176"/>
    <sheet name="Table 177" sheetId="180" r:id="rId177"/>
    <sheet name="Table 178" sheetId="181" r:id="rId178"/>
    <sheet name="Table 179" sheetId="182" r:id="rId179"/>
    <sheet name="Table 180" sheetId="183" r:id="rId180"/>
    <sheet name="Table 181" sheetId="184" r:id="rId181"/>
    <sheet name="Table 182" sheetId="185" r:id="rId182"/>
    <sheet name="Table 183" sheetId="186" r:id="rId183"/>
    <sheet name="Table 184" sheetId="187" r:id="rId184"/>
    <sheet name="Table 185" sheetId="188" r:id="rId185"/>
    <sheet name="Table 186" sheetId="189" r:id="rId186"/>
    <sheet name="Table 187" sheetId="190" r:id="rId187"/>
    <sheet name="Table 188" sheetId="191" r:id="rId188"/>
    <sheet name="Table 189" sheetId="192" r:id="rId189"/>
    <sheet name="Table 190" sheetId="193" r:id="rId190"/>
    <sheet name="Table 191" sheetId="194" r:id="rId191"/>
    <sheet name="Table 192" sheetId="195" r:id="rId192"/>
    <sheet name="Table 193" sheetId="196" r:id="rId193"/>
    <sheet name="Table 194" sheetId="197" r:id="rId194"/>
    <sheet name="Table 195" sheetId="198" r:id="rId195"/>
    <sheet name="Table 196" sheetId="199" r:id="rId196"/>
    <sheet name="Table 197" sheetId="200" r:id="rId197"/>
    <sheet name="Table 198" sheetId="201" r:id="rId198"/>
    <sheet name="Table 199" sheetId="202" r:id="rId199"/>
    <sheet name="Table 200" sheetId="203" r:id="rId200"/>
    <sheet name="Table 201" sheetId="204" r:id="rId201"/>
    <sheet name="Table 202" sheetId="205" r:id="rId202"/>
    <sheet name="Table 203" sheetId="206" r:id="rId203"/>
    <sheet name="Table 204" sheetId="207" r:id="rId204"/>
    <sheet name="Table 205" sheetId="208" r:id="rId205"/>
    <sheet name="Table 206" sheetId="209" r:id="rId206"/>
    <sheet name="Table 207" sheetId="210" r:id="rId207"/>
    <sheet name="Table 208" sheetId="211" r:id="rId208"/>
    <sheet name="Table 209" sheetId="212" r:id="rId209"/>
    <sheet name="Table 210" sheetId="213" r:id="rId210"/>
    <sheet name="Table 211" sheetId="214" r:id="rId211"/>
    <sheet name="Table 212" sheetId="215" r:id="rId212"/>
    <sheet name="Table 213" sheetId="216" r:id="rId213"/>
    <sheet name="Table 214" sheetId="217" r:id="rId214"/>
    <sheet name="Table 215" sheetId="218" r:id="rId215"/>
    <sheet name="Table 216" sheetId="219" r:id="rId216"/>
    <sheet name="Table 217" sheetId="220" r:id="rId217"/>
    <sheet name="Table 218" sheetId="221" r:id="rId218"/>
    <sheet name="Table 219" sheetId="222" r:id="rId219"/>
    <sheet name="Table 220" sheetId="223" r:id="rId220"/>
    <sheet name="Table 221" sheetId="224" r:id="rId221"/>
    <sheet name="Table 222" sheetId="225" r:id="rId222"/>
    <sheet name="Table 223" sheetId="226" r:id="rId223"/>
    <sheet name="Table 224" sheetId="227" r:id="rId224"/>
    <sheet name="Table 225" sheetId="228" r:id="rId225"/>
    <sheet name="Table 226" sheetId="229" r:id="rId226"/>
    <sheet name="Table 227" sheetId="230" r:id="rId227"/>
    <sheet name="Table 228" sheetId="231" r:id="rId228"/>
    <sheet name="Table 229" sheetId="232" r:id="rId229"/>
    <sheet name="Table 230" sheetId="233" r:id="rId230"/>
    <sheet name="Table 231" sheetId="234" r:id="rId231"/>
    <sheet name="Table 232" sheetId="235" r:id="rId232"/>
    <sheet name="Table 233" sheetId="236" r:id="rId233"/>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236" l="1"/>
  <c r="B16" i="235"/>
  <c r="B16" i="234"/>
  <c r="B16" i="233"/>
  <c r="B16" i="232"/>
  <c r="B16" i="231"/>
  <c r="B18" i="230"/>
  <c r="B18" i="229"/>
  <c r="B18" i="228"/>
  <c r="B18" i="227"/>
  <c r="B18" i="226"/>
  <c r="B18" i="225"/>
  <c r="B19" i="224"/>
  <c r="B19" i="223"/>
  <c r="B19" i="222"/>
  <c r="B19" i="221"/>
  <c r="B19" i="220"/>
  <c r="B19" i="219"/>
  <c r="B18" i="218"/>
  <c r="B18" i="217"/>
  <c r="B18" i="216"/>
  <c r="B22" i="215"/>
  <c r="B22" i="214"/>
  <c r="B22" i="213"/>
  <c r="B22" i="212"/>
  <c r="B22" i="211"/>
  <c r="B22" i="210"/>
  <c r="B19" i="209"/>
  <c r="B19" i="208"/>
  <c r="B19" i="207"/>
  <c r="B19" i="206"/>
  <c r="B19" i="205"/>
  <c r="B19" i="204"/>
  <c r="B19" i="203"/>
  <c r="B19" i="202"/>
  <c r="B19" i="201"/>
  <c r="B19" i="200"/>
  <c r="B22" i="199"/>
  <c r="B22" i="198"/>
  <c r="B22" i="197"/>
  <c r="B22" i="196"/>
  <c r="B22" i="195"/>
  <c r="B22" i="194"/>
  <c r="B22" i="193"/>
  <c r="B18" i="192"/>
  <c r="B26" i="191"/>
  <c r="B25" i="190"/>
  <c r="B22" i="189"/>
  <c r="B20" i="188"/>
  <c r="B22" i="187"/>
  <c r="B22" i="186"/>
  <c r="B22" i="185"/>
  <c r="B22" i="184"/>
  <c r="B22" i="183"/>
  <c r="B22" i="182"/>
  <c r="B22" i="181"/>
  <c r="B22" i="180"/>
  <c r="B22" i="179"/>
  <c r="B22" i="178"/>
  <c r="B22" i="177"/>
  <c r="B22" i="176"/>
  <c r="B22" i="175"/>
  <c r="B22" i="174"/>
  <c r="B22" i="173"/>
  <c r="B22" i="172"/>
  <c r="B22" i="171"/>
  <c r="B22" i="170"/>
  <c r="B22" i="169"/>
  <c r="B22" i="168"/>
  <c r="B16" i="167"/>
  <c r="B18" i="166"/>
  <c r="B16" i="165"/>
  <c r="B18" i="164"/>
  <c r="B16" i="163"/>
  <c r="B18" i="162"/>
  <c r="B16" i="161"/>
  <c r="B18" i="160"/>
  <c r="B22" i="159"/>
  <c r="B22" i="158"/>
  <c r="B22" i="157"/>
  <c r="B22" i="156"/>
  <c r="B16" i="155"/>
  <c r="B18" i="154"/>
  <c r="B16" i="153"/>
  <c r="B18" i="152"/>
  <c r="B16" i="151"/>
  <c r="B18" i="150"/>
  <c r="B16" i="149"/>
  <c r="B18" i="148"/>
  <c r="B22" i="147"/>
  <c r="B22" i="146"/>
  <c r="B22" i="145"/>
  <c r="B22" i="144"/>
  <c r="B16" i="143"/>
  <c r="B18" i="142"/>
  <c r="B16" i="141"/>
  <c r="B18" i="140"/>
  <c r="B16" i="139"/>
  <c r="B18" i="138"/>
  <c r="B16" i="137"/>
  <c r="B18" i="136"/>
  <c r="B22" i="135"/>
  <c r="B22" i="134"/>
  <c r="B22" i="133"/>
  <c r="B22" i="132"/>
  <c r="B16" i="131"/>
  <c r="B18" i="130"/>
  <c r="B16" i="129"/>
  <c r="B18" i="128"/>
  <c r="B16" i="127"/>
  <c r="B18" i="126"/>
  <c r="B16" i="125"/>
  <c r="B18" i="124"/>
  <c r="B22" i="123"/>
  <c r="B22" i="122"/>
  <c r="B22" i="121"/>
  <c r="B22" i="120"/>
  <c r="B19" i="119"/>
  <c r="B19" i="118"/>
  <c r="B22" i="117"/>
  <c r="B22" i="116"/>
  <c r="B22" i="115"/>
  <c r="B22" i="114"/>
  <c r="B22" i="113"/>
  <c r="B22" i="112"/>
  <c r="B22" i="111"/>
  <c r="B22" i="110"/>
  <c r="B22" i="109"/>
  <c r="B22" i="108"/>
  <c r="B27" i="107"/>
  <c r="B19" i="106"/>
  <c r="B19" i="105"/>
  <c r="B19" i="104"/>
  <c r="B19" i="103"/>
  <c r="B19" i="102"/>
  <c r="B19" i="101"/>
  <c r="B19" i="100"/>
  <c r="B19" i="99"/>
  <c r="B19" i="98"/>
  <c r="B19" i="97"/>
  <c r="B19" i="96"/>
  <c r="B19" i="95"/>
  <c r="B19" i="94"/>
  <c r="B22" i="93"/>
  <c r="B22" i="92"/>
  <c r="B22" i="91"/>
  <c r="B25" i="90"/>
  <c r="B25" i="89"/>
  <c r="B25" i="88"/>
  <c r="B18" i="87"/>
  <c r="B18" i="86"/>
  <c r="B18" i="85"/>
  <c r="B18" i="84"/>
  <c r="B18" i="83"/>
  <c r="B18" i="82"/>
  <c r="B18" i="81"/>
  <c r="B18" i="80"/>
  <c r="B18" i="79"/>
  <c r="B18" i="78"/>
  <c r="B18" i="77"/>
  <c r="B18" i="76"/>
  <c r="B18" i="75"/>
  <c r="B18" i="74"/>
  <c r="B18" i="73"/>
  <c r="B18" i="72"/>
  <c r="B18" i="71"/>
  <c r="B18" i="70"/>
  <c r="B18" i="69"/>
  <c r="B18" i="68"/>
  <c r="B24" i="67"/>
  <c r="B22" i="66"/>
  <c r="B22" i="65"/>
  <c r="B22" i="64"/>
  <c r="B22" i="63"/>
  <c r="B22" i="62"/>
  <c r="B22" i="61"/>
  <c r="B22" i="60"/>
  <c r="B22" i="59"/>
  <c r="B22" i="58"/>
  <c r="B26" i="57"/>
  <c r="B18" i="56"/>
  <c r="B18" i="55"/>
  <c r="B18" i="54"/>
  <c r="B19" i="50"/>
  <c r="B19" i="49"/>
  <c r="B19" i="48"/>
  <c r="B19" i="47"/>
  <c r="B19" i="46"/>
  <c r="B19" i="45"/>
  <c r="B19" i="44"/>
  <c r="B19" i="43"/>
  <c r="B19" i="42"/>
  <c r="B19" i="41"/>
  <c r="B19" i="40"/>
  <c r="B19" i="39"/>
  <c r="B25" i="38"/>
  <c r="B19" i="37"/>
  <c r="B19" i="36"/>
  <c r="B18" i="35"/>
  <c r="B25" i="34"/>
  <c r="B20" i="33"/>
  <c r="B20" i="32"/>
  <c r="B20" i="31"/>
  <c r="B20" i="30"/>
  <c r="B20" i="29"/>
  <c r="B20" i="28"/>
  <c r="B20" i="27"/>
  <c r="B20" i="26"/>
  <c r="B20" i="25"/>
  <c r="B20" i="24"/>
  <c r="B20" i="23"/>
  <c r="B20" i="22"/>
  <c r="B20" i="21"/>
  <c r="B20" i="20"/>
  <c r="B20" i="19"/>
  <c r="B20" i="18"/>
  <c r="B31" i="17"/>
  <c r="B21" i="16"/>
  <c r="B16" i="15"/>
  <c r="B20" i="14"/>
  <c r="B17" i="13"/>
  <c r="B17" i="12"/>
  <c r="B17" i="11"/>
  <c r="B17" i="10"/>
  <c r="B17" i="9"/>
  <c r="B17" i="8"/>
  <c r="B17" i="7"/>
  <c r="B30" i="6"/>
  <c r="B30" i="5"/>
  <c r="B29" i="4"/>
  <c r="E238" i="2"/>
  <c r="D238" i="2"/>
  <c r="E237" i="2"/>
  <c r="D237" i="2"/>
  <c r="E236" i="2"/>
  <c r="D236" i="2"/>
  <c r="E235" i="2"/>
  <c r="D235" i="2"/>
  <c r="E234" i="2"/>
  <c r="D234" i="2"/>
  <c r="E233" i="2"/>
  <c r="D233" i="2"/>
  <c r="E232" i="2"/>
  <c r="D232" i="2"/>
  <c r="E231" i="2"/>
  <c r="D231" i="2"/>
  <c r="E230" i="2"/>
  <c r="D230" i="2"/>
  <c r="E229" i="2"/>
  <c r="D229" i="2"/>
  <c r="E228" i="2"/>
  <c r="D228" i="2"/>
  <c r="E227" i="2"/>
  <c r="D227" i="2"/>
  <c r="E226" i="2"/>
  <c r="D226" i="2"/>
  <c r="E225" i="2"/>
  <c r="D225" i="2"/>
  <c r="E224" i="2"/>
  <c r="D224" i="2"/>
  <c r="E223" i="2"/>
  <c r="D223" i="2"/>
  <c r="E222" i="2"/>
  <c r="D222" i="2"/>
  <c r="E221" i="2"/>
  <c r="D221" i="2"/>
  <c r="E220" i="2"/>
  <c r="D220" i="2"/>
  <c r="E219" i="2"/>
  <c r="D219" i="2"/>
  <c r="E218" i="2"/>
  <c r="D218" i="2"/>
  <c r="E217" i="2"/>
  <c r="D217" i="2"/>
  <c r="E216" i="2"/>
  <c r="D216" i="2"/>
  <c r="E215" i="2"/>
  <c r="D215" i="2"/>
  <c r="E214" i="2"/>
  <c r="D214" i="2"/>
  <c r="E213" i="2"/>
  <c r="D213" i="2"/>
  <c r="D212" i="2"/>
  <c r="E211" i="2"/>
  <c r="D211" i="2"/>
  <c r="E210" i="2"/>
  <c r="D210" i="2"/>
  <c r="E209" i="2"/>
  <c r="D209" i="2"/>
  <c r="E208" i="2"/>
  <c r="D208" i="2"/>
  <c r="E207" i="2"/>
  <c r="D207" i="2"/>
  <c r="E206" i="2"/>
  <c r="D206" i="2"/>
  <c r="E205" i="2"/>
  <c r="D205" i="2"/>
  <c r="E204" i="2"/>
  <c r="D204" i="2"/>
  <c r="E203" i="2"/>
  <c r="D203" i="2"/>
  <c r="E202" i="2"/>
  <c r="D202" i="2"/>
  <c r="E201" i="2"/>
  <c r="D201" i="2"/>
  <c r="E200" i="2"/>
  <c r="D200" i="2"/>
  <c r="E199" i="2"/>
  <c r="D199" i="2"/>
  <c r="E198" i="2"/>
  <c r="D198" i="2"/>
  <c r="E197" i="2"/>
  <c r="D197" i="2"/>
  <c r="E196" i="2"/>
  <c r="D196" i="2"/>
  <c r="D195" i="2"/>
  <c r="E194" i="2"/>
  <c r="D194" i="2"/>
  <c r="E193" i="2"/>
  <c r="D193" i="2"/>
  <c r="E192" i="2"/>
  <c r="D192" i="2"/>
  <c r="E191" i="2"/>
  <c r="D191" i="2"/>
  <c r="E190" i="2"/>
  <c r="D190" i="2"/>
  <c r="E189" i="2"/>
  <c r="D189" i="2"/>
  <c r="E188" i="2"/>
  <c r="D188" i="2"/>
  <c r="E187" i="2"/>
  <c r="D187" i="2"/>
  <c r="E186" i="2"/>
  <c r="D186" i="2"/>
  <c r="D185" i="2"/>
  <c r="E184" i="2"/>
  <c r="D184" i="2"/>
  <c r="E183" i="2"/>
  <c r="D183" i="2"/>
  <c r="E182" i="2"/>
  <c r="D182" i="2"/>
  <c r="E181" i="2"/>
  <c r="D181" i="2"/>
  <c r="D180" i="2"/>
  <c r="E179" i="2"/>
  <c r="D179" i="2"/>
  <c r="E178" i="2"/>
  <c r="D178" i="2"/>
  <c r="E177" i="2"/>
  <c r="D177" i="2"/>
  <c r="E176" i="2"/>
  <c r="D176" i="2"/>
  <c r="D175" i="2"/>
  <c r="E174" i="2"/>
  <c r="D174" i="2"/>
  <c r="E173" i="2"/>
  <c r="D173" i="2"/>
  <c r="E172" i="2"/>
  <c r="D172" i="2"/>
  <c r="E171" i="2"/>
  <c r="D171"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D70" i="2"/>
  <c r="E69" i="2"/>
  <c r="D69" i="2"/>
  <c r="E68" i="2"/>
  <c r="D68" i="2"/>
  <c r="E67" i="2"/>
  <c r="D67" i="2"/>
  <c r="E66" i="2"/>
  <c r="D66" i="2"/>
  <c r="E65" i="2"/>
  <c r="D65" i="2"/>
  <c r="E64" i="2"/>
  <c r="D64" i="2"/>
  <c r="E63" i="2"/>
  <c r="D63" i="2"/>
  <c r="E62" i="2"/>
  <c r="D62" i="2"/>
  <c r="E61" i="2"/>
  <c r="D61"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D44" i="2"/>
  <c r="E43" i="2"/>
  <c r="D43" i="2"/>
  <c r="E42" i="2"/>
  <c r="D42" i="2"/>
  <c r="E41" i="2"/>
  <c r="D41" i="2"/>
  <c r="E40" i="2"/>
  <c r="D40" i="2"/>
  <c r="E39" i="2"/>
  <c r="D39" i="2"/>
  <c r="E38" i="2"/>
  <c r="D38" i="2"/>
  <c r="E37" i="2"/>
  <c r="D37" i="2"/>
  <c r="E36" i="2"/>
  <c r="D36" i="2"/>
  <c r="E35" i="2"/>
  <c r="D35" i="2"/>
  <c r="E34" i="2"/>
  <c r="D34" i="2"/>
  <c r="E33" i="2"/>
  <c r="D33" i="2"/>
  <c r="E32" i="2"/>
  <c r="D32" i="2"/>
  <c r="D31" i="2"/>
  <c r="E30" i="2"/>
  <c r="D30" i="2"/>
  <c r="E29" i="2"/>
  <c r="D29" i="2"/>
  <c r="E28" i="2"/>
  <c r="D28" i="2"/>
  <c r="E27" i="2"/>
  <c r="D27" i="2"/>
  <c r="E26" i="2"/>
  <c r="D26" i="2"/>
  <c r="E25" i="2"/>
  <c r="D25" i="2"/>
  <c r="E24" i="2"/>
  <c r="D24" i="2"/>
  <c r="D23" i="2"/>
  <c r="E22" i="2"/>
  <c r="D22" i="2"/>
  <c r="E21" i="2"/>
  <c r="D21" i="2"/>
  <c r="E20" i="2"/>
  <c r="D20" i="2"/>
  <c r="E19" i="2"/>
  <c r="D19" i="2"/>
  <c r="E18" i="2"/>
  <c r="D18" i="2"/>
  <c r="E17" i="2"/>
  <c r="D17" i="2"/>
  <c r="E16" i="2"/>
  <c r="D16" i="2"/>
  <c r="E15" i="2"/>
  <c r="D15" i="2"/>
  <c r="E14" i="2"/>
  <c r="D14" i="2"/>
  <c r="E13" i="2"/>
  <c r="D13" i="2"/>
  <c r="D12" i="2"/>
  <c r="E11" i="2"/>
  <c r="D11" i="2"/>
  <c r="E10" i="2"/>
  <c r="D10" i="2"/>
  <c r="E9" i="2"/>
  <c r="D9" i="2"/>
  <c r="D6" i="2"/>
  <c r="F20" i="1"/>
</calcChain>
</file>

<file path=xl/sharedStrings.xml><?xml version="1.0" encoding="utf-8"?>
<sst xmlns="http://schemas.openxmlformats.org/spreadsheetml/2006/main" count="16028" uniqueCount="637">
  <si>
    <t>Public First Poll for the Campaign for Science &amp; Engineering (CaSE)</t>
  </si>
  <si>
    <t>Fieldwork:</t>
  </si>
  <si>
    <t>20th May - 27th May 2022</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</si>
  <si>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</si>
  <si>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</si>
  <si>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</si>
  <si>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</si>
  <si>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</si>
  <si>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</si>
  <si>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</si>
  <si>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</si>
  <si>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</si>
  <si>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</si>
  <si>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</si>
  <si>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</si>
  <si>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BASE: All Respondents</t>
  </si>
  <si>
    <t>BASE: Has heard of R&amp;D before</t>
  </si>
  <si>
    <t>BASE: Question randomly assigned to respondents</t>
  </si>
  <si>
    <t>BASE: Think R&amp;D has an important role to play in the cost of living</t>
  </si>
  <si>
    <t>BASE: Think R&amp;D has an important role to play in addressing climate change</t>
  </si>
  <si>
    <t>BASE: Think R&amp;D has an important role to play in the state of the economy</t>
  </si>
  <si>
    <t>BASE: Think R&amp;D has an important role to play in the NHS</t>
  </si>
  <si>
    <t>BASE: Shown argument to spend half of R&amp;D spending on Nurses</t>
  </si>
  <si>
    <t>BASE: Shown argument to spend half of R&amp;D spending on energy bills</t>
  </si>
  <si>
    <t>BASE: Shown argument to cut government spending on R&amp;D</t>
  </si>
  <si>
    <t>BASE: Shown article by above author</t>
  </si>
  <si>
    <t>BASE: Think it is important for government to invest in R&amp;D</t>
  </si>
  <si>
    <t>BASE: Asked whether above would be a better or worse word to use than R&amp;D</t>
  </si>
  <si>
    <t>Full Results</t>
  </si>
  <si>
    <t>Gender</t>
  </si>
  <si>
    <t>Age</t>
  </si>
  <si>
    <t>Social Grade</t>
  </si>
  <si>
    <t>Region</t>
  </si>
  <si>
    <t>EU 2016 Vote</t>
  </si>
  <si>
    <t>2019</t>
  </si>
  <si>
    <t>Voting Intention</t>
  </si>
  <si>
    <t>Education</t>
  </si>
  <si>
    <t/>
  </si>
  <si>
    <t>Total</t>
  </si>
  <si>
    <t>Male</t>
  </si>
  <si>
    <t>Female</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</si>
  <si>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</si>
  <si>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</si>
  <si>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</si>
  <si>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</si>
  <si>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</si>
  <si>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</si>
  <si>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</si>
  <si>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</si>
  <si>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</si>
  <si>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</si>
  <si>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</si>
  <si>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</si>
  <si>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</si>
  <si>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</si>
  <si>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</si>
  <si>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</si>
  <si>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</si>
  <si>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</si>
  <si>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</si>
  <si>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</si>
  <si>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</si>
  <si>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</si>
  <si>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Leave</t>
  </si>
  <si>
    <t>Remain</t>
  </si>
  <si>
    <t>I did not vote</t>
  </si>
  <si>
    <t>Conservative</t>
  </si>
  <si>
    <t>Labour</t>
  </si>
  <si>
    <t>Liberal Democrat</t>
  </si>
  <si>
    <t>The Brexit Party</t>
  </si>
  <si>
    <t>Liberal Democrats</t>
  </si>
  <si>
    <t>GCSE or equivalent (Scottish National/O Level)</t>
  </si>
  <si>
    <t>A Level or equivalent (GCE/Higher/Advanced Higher)</t>
  </si>
  <si>
    <t>University Undergraduate Degree (BA/BSc)</t>
  </si>
  <si>
    <t>University Postgraduate Degree (MA/MSc/MPhil)</t>
  </si>
  <si>
    <t>Doctorate (PhD/DPHil)</t>
  </si>
  <si>
    <t>Unweighted</t>
  </si>
  <si>
    <t>Weighted</t>
  </si>
  <si>
    <t>Where do you tend to get your news?Please select any that apply</t>
  </si>
  <si>
    <t>National British TV news (such as BBC, ITV or Channel 4)</t>
  </si>
  <si>
    <t>News websites (E.g. BBC Website, Mail Online)</t>
  </si>
  <si>
    <t>Local TV</t>
  </si>
  <si>
    <t>Social media (such as Facebook, Twitter or Whatsapp groups)</t>
  </si>
  <si>
    <t>National British radio news (such as BBC One Radio, Radio 4)</t>
  </si>
  <si>
    <t>Word of mouth (e.g. friends and family)</t>
  </si>
  <si>
    <t>Local radio</t>
  </si>
  <si>
    <t>Online-only news sources besides social media</t>
  </si>
  <si>
    <t>A national tabloid (such as the Daily Mail, Daily Express or Sun)</t>
  </si>
  <si>
    <t>A local newspaper</t>
  </si>
  <si>
    <t>A national broadsheet newspaper (such as the Times, Telegraph or Guardian)</t>
  </si>
  <si>
    <t>News sources from other countries besides the UK</t>
  </si>
  <si>
    <t>Podcasts</t>
  </si>
  <si>
    <t>Don’t Know</t>
  </si>
  <si>
    <t>Other (Please Specify)</t>
  </si>
  <si>
    <t>None of the above</t>
  </si>
  <si>
    <t>Which do you think are the most important issues facing the country at this time?Select up to three of the following</t>
  </si>
  <si>
    <t>Cost of living</t>
  </si>
  <si>
    <t>State of the economy</t>
  </si>
  <si>
    <t>Quality of the NHS</t>
  </si>
  <si>
    <t>Threat of climate change</t>
  </si>
  <si>
    <t>Levels of immigration</t>
  </si>
  <si>
    <t>Britain leaving the EU</t>
  </si>
  <si>
    <t>Level of taxation</t>
  </si>
  <si>
    <t>Availability of housing</t>
  </si>
  <si>
    <t>Levels of crime</t>
  </si>
  <si>
    <t>Supporting people in old age</t>
  </si>
  <si>
    <t>Number of people on welfare</t>
  </si>
  <si>
    <t>Threat of terrorism</t>
  </si>
  <si>
    <t>Quality / cost of public transport</t>
  </si>
  <si>
    <t>Quality of and access to schools / colleges / universities</t>
  </si>
  <si>
    <t>State of Britain's Armed Forces</t>
  </si>
  <si>
    <t>Don't know</t>
  </si>
  <si>
    <t>Which of the following issues do you expect to become more important over the next decade?Select up to three of the following</t>
  </si>
  <si>
    <t>Don't Know</t>
  </si>
  <si>
    <t>Below are some acronyms which are sometimes used in business or Government contexts. For each acronym, please indicate whether you know what this means:: R&amp;D</t>
  </si>
  <si>
    <t>I know what this means</t>
  </si>
  <si>
    <t>I have heard this before, but do not know what it means</t>
  </si>
  <si>
    <t>I have not heard this before</t>
  </si>
  <si>
    <t>Below are some acronyms which are sometimes used in business or Government contexts. For each acronym, please indicate whether you know what this means:: CPD</t>
  </si>
  <si>
    <t>Below are some acronyms which are sometimes used in business or Government contexts. For each acronym, please indicate whether you know what this means:: DEFRA</t>
  </si>
  <si>
    <t>Below are some acronyms which are sometimes used in business or Government contexts. For each acronym, please indicate whether you know what this means:: HR</t>
  </si>
  <si>
    <t>Below are some acronyms which are sometimes used in business or Government contexts. For each acronym, please indicate whether you know what this means:: ALB</t>
  </si>
  <si>
    <t>Below are some acronyms which are sometimes used in business or Government contexts. For each acronym, please indicate whether you know what this means:: F&amp;P</t>
  </si>
  <si>
    <t xml:space="preserve"> As far as you are aware, what does R&amp;D stand for?If you are not sure please take a guess. Don’t worry if you do not know, we are trying to understand how widely used this terminology is</t>
  </si>
  <si>
    <t>Research &amp; Development</t>
  </si>
  <si>
    <t>Return &amp; Divestment</t>
  </si>
  <si>
    <t>Research &amp; Direction</t>
  </si>
  <si>
    <t>Restoration &amp; Development</t>
  </si>
  <si>
    <t>Reply &amp; Download</t>
  </si>
  <si>
    <t>Read &amp; Digest</t>
  </si>
  <si>
    <t xml:space="preserve"> “R&amp;D” stands for Research &amp; Development. Have you heard of this phrase before?</t>
  </si>
  <si>
    <t>Yes</t>
  </si>
  <si>
    <t>No</t>
  </si>
  <si>
    <t>As far as you remember, where have you encountered the phrase “Research &amp; Development” or R&amp;D before?Select any which apply</t>
  </si>
  <si>
    <t>In the news</t>
  </si>
  <si>
    <t>In my place of work</t>
  </si>
  <si>
    <t>During my education</t>
  </si>
  <si>
    <t>In Government announcements</t>
  </si>
  <si>
    <t>In conversations with friends or family</t>
  </si>
  <si>
    <t>Which of these counts as Research &amp; Development (R&amp;D)?Select any which apply</t>
  </si>
  <si>
    <t>A pharmaceutical company running clinical trials for medicines</t>
  </si>
  <si>
    <t>A defence company creating a new weapon</t>
  </si>
  <si>
    <t>A company  finding out how easily their existing products break</t>
  </si>
  <si>
    <t>A company working out a new way of using CGI in films that makes the images more realistic</t>
  </si>
  <si>
    <t>A company making phone batteries that last longer</t>
  </si>
  <si>
    <t>A farmer using a new technique to grow crops</t>
  </si>
  <si>
    <t>A company seeing how popular the taste of a new mayonnaise is</t>
  </si>
  <si>
    <t>An oil company looking for new locations to drill</t>
  </si>
  <si>
    <t>A company supporting a university student to review what other companies are doing</t>
  </si>
  <si>
    <t>A theme park building a new ride</t>
  </si>
  <si>
    <t>The government building new universities</t>
  </si>
  <si>
    <t>A hospital buying a new brain scanner</t>
  </si>
  <si>
    <t>The National Trust using digital technology to tell new stories about the past</t>
  </si>
  <si>
    <t>A museum putting its old records into a digital format</t>
  </si>
  <si>
    <t>A company building new offices</t>
  </si>
  <si>
    <t>A University professor writing an essay with a new interpretation on the meaning of Shakespeare’s Hamlet</t>
  </si>
  <si>
    <t>A company running teambuilding exercises</t>
  </si>
  <si>
    <t>Based on what you know, how much Research &amp; Development would you say is carried out by the following...: Universities</t>
  </si>
  <si>
    <t>A very large amount</t>
  </si>
  <si>
    <t>A large amount</t>
  </si>
  <si>
    <t>A moderate amount</t>
  </si>
  <si>
    <t>A small amount</t>
  </si>
  <si>
    <t>A very small amount</t>
  </si>
  <si>
    <t>None at all</t>
  </si>
  <si>
    <t>Based on what you know, how much Research &amp; Development would you say is carried out by the following...: Large businesses (more than 250 employees)</t>
  </si>
  <si>
    <t>Based on what you know, how much Research &amp; Development would you say is carried out by the following...: Medium sized businesses (between 50 and 250 employees)</t>
  </si>
  <si>
    <t>Based on what you know, how much Research &amp; Development would you say is carried out by the following...: Small businesses (less than 50 employees)</t>
  </si>
  <si>
    <t>Based on what you know, how much Research &amp; Development would you say is carried out by the following...: Local Government like councils</t>
  </si>
  <si>
    <t>Based on what you know, how much Research &amp; Development would you say is carried out by the following...: National Government</t>
  </si>
  <si>
    <t>Based on what you know, how much Research &amp; Development would you say is carried out by the following...: Charities</t>
  </si>
  <si>
    <t>Based on what you know, how much Research &amp; Development would you say is funded by the following...: Large businesses (more than 250 employees)</t>
  </si>
  <si>
    <t>Based on what you know, how much Research &amp; Development would you say is funded by the following...: Universities</t>
  </si>
  <si>
    <t>Based on what you know, how much Research &amp; Development would you say is funded by the following...: Small businesses (less than 50 employees)</t>
  </si>
  <si>
    <t>Based on what you know, how much Research &amp; Development would you say is funded by the following...: Medium sized businesses (between 50 and 250 employees)</t>
  </si>
  <si>
    <t>Based on what you know, how much Research &amp; Development would you say is funded by the following...: National Government</t>
  </si>
  <si>
    <t>Based on what you know, how much Research &amp; Development would you say is funded by the following...: Charities</t>
  </si>
  <si>
    <t>Based on what you know, how much Research &amp; Development would you say is funded by the following...: Local Government like councils</t>
  </si>
  <si>
    <t>Based on what you know, which parts of the UK would you say do the most Research &amp; Development?Please select up to three</t>
  </si>
  <si>
    <t xml:space="preserve"> Is Research &amp; Development something that you associate with your own local area?</t>
  </si>
  <si>
    <t>I very strongly associate R&amp;D with my local area</t>
  </si>
  <si>
    <t>I somewhat associate R&amp;D with my local area</t>
  </si>
  <si>
    <t>I do not particularly associate R&amp;D with my local area</t>
  </si>
  <si>
    <t>I do not at all associated R&amp;D with my local area</t>
  </si>
  <si>
    <t xml:space="preserve"> The Government in the UK has committed to spending £22bn each year on Research and Development in the UK.  This is double the amount that was spent a few years ago, and represents about a sixth of the amount which the UK spends on the NHS each year (£136bn). In your view is this too much, too little, or about the right amount for the Government to be spending on research and development?</t>
  </si>
  <si>
    <t>Much too much</t>
  </si>
  <si>
    <t>Too much</t>
  </si>
  <si>
    <t>About the right amount</t>
  </si>
  <si>
    <t>Too little</t>
  </si>
  <si>
    <t>Much too little</t>
  </si>
  <si>
    <t xml:space="preserve"> The Government in the UK has committed to spending £22bn each year on Research and Development in the UK.  This is double the amount that was spent a few years ago. In your view is this too much, too little, or about the right amount for the Government to be spending on research and development?</t>
  </si>
  <si>
    <t>Which of the following, if any, do you personally think of as the UK’s main strengths?Please select up to three of the following</t>
  </si>
  <si>
    <t>The UK’s history and traditions</t>
  </si>
  <si>
    <t>Culture such as art, films, TV programmes and music</t>
  </si>
  <si>
    <t>UK businesses</t>
  </si>
  <si>
    <t>UK economy and trade</t>
  </si>
  <si>
    <t>Research and Development</t>
  </si>
  <si>
    <t>The UK military</t>
  </si>
  <si>
    <t>Sports</t>
  </si>
  <si>
    <t>The UK’s education system</t>
  </si>
  <si>
    <t>The UK’s open and inclusive society</t>
  </si>
  <si>
    <t>Providing aid and support to less developed countries</t>
  </si>
  <si>
    <t>The UK’s leaders</t>
  </si>
  <si>
    <t>For each of the following, indicate if it is something that you think UK does better or worse than similar countries (such as France or Germany): Culture such as art, films, TV programmes and music</t>
  </si>
  <si>
    <t>The UK does this much better than other countries</t>
  </si>
  <si>
    <t>The UK does this somewhat better than other countries</t>
  </si>
  <si>
    <t>The UK does this about as well as other countries</t>
  </si>
  <si>
    <t>The UK does this somewhat worse than other countries</t>
  </si>
  <si>
    <t>The UK does this much worse than other countries</t>
  </si>
  <si>
    <t>For each of the following, indicate if it is something that you think UK does better or worse than similar countries (such as France or Germany): Sports</t>
  </si>
  <si>
    <t>For each of the following, indicate if it is something that you think UK does better or worse than similar countries (such as France or Germany): Research and Development</t>
  </si>
  <si>
    <t>For each of the following, indicate if it is something that you think UK does better or worse than similar countries (such as France or Germany): UK businesses</t>
  </si>
  <si>
    <t>For each of the following, indicate if it is something that you think UK does better or worse than similar countries (such as France or Germany): UK economy and trade</t>
  </si>
  <si>
    <t>For each of the following, indicate if it is something that you think UK does better or worse than similar countries (such as France or Germany): The UK military</t>
  </si>
  <si>
    <t>For each of the following, indicate if it is something that you think UK does better or worse than similar countries (such as France or Germany): The UK’s history and traditions</t>
  </si>
  <si>
    <t>For each of the following, indicate if it is something that you think UK does better or worse than similar countries (such as France or Germany): The UK’s education system</t>
  </si>
  <si>
    <t>For each of the following, indicate if it is something that you think UK does better or worse than similar countries (such as France or Germany): The UK’s leaders</t>
  </si>
  <si>
    <t>For each of the following, indicate if it is something that you think UK does better or worse than similar countries (such as France or Germany): The UK’s open and inclusive society</t>
  </si>
  <si>
    <t>For each of the following, indicate if it is something that you think UK does better or worse than similar countries (such as France or Germany): Providing aid and support to less developed countries</t>
  </si>
  <si>
    <t xml:space="preserve"> The UK invests less on Research &amp; Development (R&amp;D) than France In your view, does this represent a problem for the UK in the long term, or not?  </t>
  </si>
  <si>
    <t>This is a major problem for the UK in the long term</t>
  </si>
  <si>
    <t>This is somewhat of a problem for the UK in the long term</t>
  </si>
  <si>
    <t>This is not really a problem for the UK in the long term</t>
  </si>
  <si>
    <t>This is not a problem at all for the UK in the long term</t>
  </si>
  <si>
    <t xml:space="preserve"> The UK invests less on Research &amp; Development (R&amp;D) than Germany In your view, does this represent a problem for the UK in the long term, or not?  </t>
  </si>
  <si>
    <t xml:space="preserve"> Previously we mentioned the Government’s £22bn investment into R&amp;D.  The Government has described this increased investment into Research and Development as part of a plan to make Britain a “science superpower”. Prior to taking this poll, had you heard this phrase “science superpower”?  </t>
  </si>
  <si>
    <t>Yes, I have definitely heard this</t>
  </si>
  <si>
    <t>Yes, I think I have heard this</t>
  </si>
  <si>
    <t>I’m not sure</t>
  </si>
  <si>
    <t>No, I am pretty sure I have not heard this</t>
  </si>
  <si>
    <t>No, I have definitely not heard this</t>
  </si>
  <si>
    <t>What words would you use to describe this ambition for Britain to become a “science superpower”?Select any which apply</t>
  </si>
  <si>
    <t>Ambitious</t>
  </si>
  <si>
    <t>Inspiring</t>
  </si>
  <si>
    <t>Achievable</t>
  </si>
  <si>
    <t>Exciting</t>
  </si>
  <si>
    <t>Smart</t>
  </si>
  <si>
    <t>Unrealistic</t>
  </si>
  <si>
    <t>Meaningless</t>
  </si>
  <si>
    <t>Realistic</t>
  </si>
  <si>
    <t>Silly</t>
  </si>
  <si>
    <t>Uninspiring</t>
  </si>
  <si>
    <t>Boring</t>
  </si>
  <si>
    <t>Unambitious</t>
  </si>
  <si>
    <t>Do you agree or disagree with the following: Britain should lead the world in research and development</t>
  </si>
  <si>
    <t>Strongly Agree</t>
  </si>
  <si>
    <t>Agree</t>
  </si>
  <si>
    <t>Neither Agree nor Disagree</t>
  </si>
  <si>
    <t>Disagree</t>
  </si>
  <si>
    <t>Strongly Disagree</t>
  </si>
  <si>
    <t>Total Agree:</t>
  </si>
  <si>
    <t>Total Disagree:</t>
  </si>
  <si>
    <t>Net:</t>
  </si>
  <si>
    <t>Do you agree or disagree with the following: The Government should focus more on research and development for Britain’s future</t>
  </si>
  <si>
    <t>Do you agree or disagree with the following: I feel proud that Britain is the home of new ideas and inventions</t>
  </si>
  <si>
    <t>Do you agree or disagree with the following: I feel proud of Britain’s researchers and their work</t>
  </si>
  <si>
    <t>Do you agree or disagree with the following: Britain is falling behind other countries on research and development</t>
  </si>
  <si>
    <t>Do you agree or disagree with the following: Britain making new discoveries can make this country richer</t>
  </si>
  <si>
    <t>Do you agree or disagree with the following: Britain making new discoveries can make this country safer</t>
  </si>
  <si>
    <t>Do you agree or disagree with the following: Britain making new discoveries can make this country a better place to live</t>
  </si>
  <si>
    <t>What do you think would be the benefits, if any, of the Government investing more money into research and development?Select any which apply</t>
  </si>
  <si>
    <t>It will develop new life-saving medicines and treatments</t>
  </si>
  <si>
    <t>It will get the UK economy growing</t>
  </si>
  <si>
    <t>It will make the UK better prepared for the future</t>
  </si>
  <si>
    <t>It would offer a better future for future generations</t>
  </si>
  <si>
    <t>It will make the UK more competitive on the world stage</t>
  </si>
  <si>
    <t>It will create more well-paid jobs in the UK</t>
  </si>
  <si>
    <t>It will help solve long-term problems such as climate change</t>
  </si>
  <si>
    <t>It will develop new technologies that will make my life easier</t>
  </si>
  <si>
    <t>It will reduce the cost of products that I need</t>
  </si>
  <si>
    <t>N/A - There are no benefits to investing more money into research and development</t>
  </si>
  <si>
    <t>In general, do you think R&amp;D (Research and Development) has a role to play in addressing the following issues, or not:: Cost of living</t>
  </si>
  <si>
    <t>R&amp;D has an essential role to play</t>
  </si>
  <si>
    <t>R&amp;D has an important role to play</t>
  </si>
  <si>
    <t>R&amp;D has a role to play, but not an important one</t>
  </si>
  <si>
    <t>R&amp;D does not have a role to play at all</t>
  </si>
  <si>
    <t>In general, do you think R&amp;D (Research and Development) has a role to play in addressing the following issues, or not:: Britain leaving the EU</t>
  </si>
  <si>
    <t>In general, do you think R&amp;D (Research and Development) has a role to play in addressing the following issues, or not:: Levels of crime</t>
  </si>
  <si>
    <t>In general, do you think R&amp;D (Research and Development) has a role to play in addressing the following issues, or not:: Quality of and access to schools / colleges / universities</t>
  </si>
  <si>
    <t>In general, do you think R&amp;D (Research and Development) has a role to play in addressing the following issues, or not:: Quality of the NHS</t>
  </si>
  <si>
    <t>In general, do you think R&amp;D (Research and Development) has a role to play in addressing the following issues, or not:: Availability of housing</t>
  </si>
  <si>
    <t>In general, do you think R&amp;D (Research and Development) has a role to play in addressing the following issues, or not:: Levels of immigration</t>
  </si>
  <si>
    <t>In general, do you think R&amp;D (Research and Development) has a role to play in addressing the following issues, or not:: Supporting people in old age</t>
  </si>
  <si>
    <t>In general, do you think R&amp;D (Research and Development) has a role to play in addressing the following issues, or not:: Level of taxation</t>
  </si>
  <si>
    <t>In general, do you think R&amp;D (Research and Development) has a role to play in addressing the following issues, or not:: State of the economy</t>
  </si>
  <si>
    <t>In general, do you think R&amp;D (Research and Development) has a role to play in addressing the following issues, or not:: Threat of climate change</t>
  </si>
  <si>
    <t>In general, do you think R&amp;D (Research and Development) has a role to play in addressing the following issues, or not:: Quality / cost of public transport</t>
  </si>
  <si>
    <t>In general, do you think R&amp;D (Research and Development) has a role to play in addressing the following issues, or not:: Number of people on welfare</t>
  </si>
  <si>
    <t>In general, do you think R&amp;D (Research and Development) has a role to play in addressing the following issues, or not:: Threat of terrorism</t>
  </si>
  <si>
    <t>In general, do you think R&amp;D (Research and Development) has a role to play in addressing the following issues, or not:: State of Britain's Armed Forces</t>
  </si>
  <si>
    <t xml:space="preserve"> You said that R&amp;D has a role to play in addressing the cost of living. If research on this issue started today, how long do you think it would take for there to be benefits?</t>
  </si>
  <si>
    <t>There would be benefits within a year</t>
  </si>
  <si>
    <t>There would be benefits before 2025</t>
  </si>
  <si>
    <t>There would be benefits before 2030</t>
  </si>
  <si>
    <t>There would be benefits after 2030</t>
  </si>
  <si>
    <t xml:space="preserve"> You said that R&amp;D has a role to play in addressing the threat of climate change. If research on this issue started today, how long do you think it would take for there to be benefits?</t>
  </si>
  <si>
    <t xml:space="preserve"> You said that R&amp;D has a role to play in addressing the state of the economy. If research on this issue started today, how long do you think it would take for there to be benefits?</t>
  </si>
  <si>
    <t xml:space="preserve"> You said that R&amp;D has a role to play in addressing the quality of the NHS. If research on this issue started today, how long do you think it would take for there to be benefits?</t>
  </si>
  <si>
    <t>Which of the following do you think would have the most positive impact on the quality of our lives within the next year?Please select up to three of the following</t>
  </si>
  <si>
    <t>Investing in the NHS, such as hiring more doctors and nurses</t>
  </si>
  <si>
    <t>Investing in addressing the rising cost of living through cutting taxes or increased welfare</t>
  </si>
  <si>
    <t>Investing in building more clean energy sources in the UK</t>
  </si>
  <si>
    <t>Investing in the development of new medicines to cure diseases</t>
  </si>
  <si>
    <t>Investing in research into how to make products cheaper</t>
  </si>
  <si>
    <t>Investing in finding new ways to protect the environment and limit damage from climate change</t>
  </si>
  <si>
    <t>Investing in findings ways to build cheaper, better quality houses</t>
  </si>
  <si>
    <t>Investing in schools, such as building new schools or hiring more teachers</t>
  </si>
  <si>
    <t>Investing in building more houses</t>
  </si>
  <si>
    <t>Investing in research on how to teach people better</t>
  </si>
  <si>
    <t>None of the above would have a positive impact</t>
  </si>
  <si>
    <t>Which of the following do you think would have the most positive impact on the quality of our lives by 2025?Please select up to three of the following</t>
  </si>
  <si>
    <t>Which of the following do you think would have the most positive impact on the quality of our lives by 2030?Please select up to three of the following</t>
  </si>
  <si>
    <t xml:space="preserve"> The Government has pledged to invest £22bn in Research &amp; Development each year. Imagine that the Government proposed halving the amount it was investing in R&amp;D (to £11bn each year), and spending that half of the money on recruiting more nurses instead. Would you support or oppose this proposal?</t>
  </si>
  <si>
    <t>Strongly Support</t>
  </si>
  <si>
    <t>Support</t>
  </si>
  <si>
    <t>Neither Support nor Oppose</t>
  </si>
  <si>
    <t>Oppose</t>
  </si>
  <si>
    <t>Strongly Oppose</t>
  </si>
  <si>
    <t>Total Support:</t>
  </si>
  <si>
    <t>Total Oppose:</t>
  </si>
  <si>
    <t xml:space="preserve"> The Government has pledged to invest £22bn in Research &amp; Development each year. Imagine that the Government proposed halving the amount it was investing in R&amp;D (to £11bn each year), and spending that half of the money on reducing the cost of people's energy bills instead. Would you support or oppose this proposal?</t>
  </si>
  <si>
    <t xml:space="preserve"> The Government has pledged to invest £22bn in Research &amp; Development each year. Imagine that the Government proposed halving the amount it was investing in R&amp;D (to £11bn each year) Would you support or oppose this proposal?</t>
  </si>
  <si>
    <t xml:space="preserve"> Spending taxpayer money on R&amp;D is too risky, as it does not always pay off. Some research comes to nothing, and the money would have been better spent on things we know work.</t>
  </si>
  <si>
    <t>A very strong argument</t>
  </si>
  <si>
    <t>A strong argument</t>
  </si>
  <si>
    <t>Neither a strong nor weak argument</t>
  </si>
  <si>
    <t>A weak argument</t>
  </si>
  <si>
    <t>A very weak argument</t>
  </si>
  <si>
    <t xml:space="preserve"> Some of the money going towards R&amp;D is wasted, as it is not always spent on things that actually benefit society. Hiring extra teachers will help people more than studying distant galaxies.</t>
  </si>
  <si>
    <t xml:space="preserve"> Other issues are more pressing at the moment, with people struggling to pay their bills and the economy in a bad way. Funding for luxuries like R&amp;D can wait for another day, when money is less tight.</t>
  </si>
  <si>
    <t xml:space="preserve"> Taxpayers have already put so much money into R&amp;D, we have done our bit and do not need to put any more in. At this point, other areas deserve our investment instead.</t>
  </si>
  <si>
    <t xml:space="preserve"> Ordinary people in the UK never see any evidence that R&amp;D is helping them. The money which goes to R&amp;D would be better spent on things we can see helping people, such as hospitals or filling potholes.</t>
  </si>
  <si>
    <t xml:space="preserve"> R&amp;D only benefits companies and their shareholders, not ordinary people in the UK. The Government’s priority should be making sure that the public is benefitting from taxpayer’s money, not big companies.</t>
  </si>
  <si>
    <t xml:space="preserve"> To boost the economy and improve people’s lives, the UK needs to take calculated risks, like investing in R&amp;D. A world-changing new idea or invention, such as the internet, could be just around the corner.</t>
  </si>
  <si>
    <t xml:space="preserve"> The UK has a long history of solving problems with R&amp;D, right back to the industrial revolution. We have always been the home of new discoveries, and we should protect that national strength.</t>
  </si>
  <si>
    <t xml:space="preserve"> Whether it's a changing climate or an aging population, we live in an uncertain world. We won’t solve those problems without fresh ideas, so R&amp;D is our best hope for a better future.</t>
  </si>
  <si>
    <t xml:space="preserve"> We are benefiting from the investments that previous generations made in R&amp;D. If we don’t invest now, we’ll miss out on new ideas that could improve the lives of future generations</t>
  </si>
  <si>
    <t xml:space="preserve"> The UK is falling behind similar countries such as France and Germany in the amount invested in R&amp;D. We need to boost our investment into R&amp;D so we can keep up</t>
  </si>
  <si>
    <t xml:space="preserve"> We are surrounded by the outputs of successful R&amp;D, such as the Coronavirus vaccine and other life-saving medicines. The money we invest now could save my life in the future</t>
  </si>
  <si>
    <t xml:space="preserve"> R&amp;D investment is known to boost the economy and generate more well-paid jobs. By investing in R&amp;D, we can make people in the UK richer</t>
  </si>
  <si>
    <t xml:space="preserve"> Which of the arguments which you just saw did you find most convincing overall?</t>
  </si>
  <si>
    <t>Spending taxpayer money on R&amp;D is too risky, as it does not always pay off. Some research comes to nothing, and the money would have been better spent on things we know work.</t>
  </si>
  <si>
    <t>Some of the money going towards R&amp;D is wasted, as it is not always spent on things that actually benefit society. Hiring extra teachers will help people more than studying distant galaxies.</t>
  </si>
  <si>
    <t>Other issues are more pressing at the moment, with people struggling to pay their bills and the economy in a bad way. Funding for luxuries like R&amp;D can wait for another day, when money is less tight.</t>
  </si>
  <si>
    <t>Taxpayers have already put so much money into R&amp;D, we have done our bit and do not need to put any more in. At this point, other areas deserve our investment instead.</t>
  </si>
  <si>
    <t>Ordinary people in the UK never see any evidence that R&amp;D is helping them. The money which goes to R&amp;D would be better spent on things we can see helping people, such as hospitals or filling potholes.</t>
  </si>
  <si>
    <t>R&amp;D only benefits companies and their shareholders, not ordinary people in the UK. The Government’s priority should be making sure that the public is benefitting from taxpayer’s money, not big companies.</t>
  </si>
  <si>
    <t>To boost the economy and improve people’s lives, the UK needs to take calculated risks, like investing in R&amp;D. A world-changing new idea or invention, such as the internet, could be just around the corner.</t>
  </si>
  <si>
    <t>The UK has a long history of solving problems with R&amp;D, right back to the industrial revolution. We have always been the home of new discoveries, and we should protect that national strength.</t>
  </si>
  <si>
    <t>Whether it's a changing climate or an aging population, we live in an uncertain world. We won’t solve those problems without fresh ideas, so R&amp;D is our best hope for a better future.</t>
  </si>
  <si>
    <t>We are benefiting from the investments that previous generations made in R&amp;D. If we don’t invest now, we’ll miss out on new ideas that could improve the lives of future generations</t>
  </si>
  <si>
    <t>The UK is falling behind similar countries such as France and Germany in the amount invested in R&amp;D. We need to boost our investment into R&amp;D so we can keep up</t>
  </si>
  <si>
    <t>We are surrounded by the outputs of successful R&amp;D, such as the Coronavirus vaccine and other life-saving medicines. The money we invest now could save my life in the future</t>
  </si>
  <si>
    <t>R&amp;D investment is known to boost the economy and generate more well-paid jobs. By investing in R&amp;D, we can make people in the UK richer</t>
  </si>
  <si>
    <t>None of the arguments were convincing</t>
  </si>
  <si>
    <t xml:space="preserve"> And, having heard these arguments, would you say you support or oppose the proposal to half the amount the Government invests in R&amp;D (to £11bn each year), and spending that half of the money on recruiting more nurses instead?</t>
  </si>
  <si>
    <t xml:space="preserve"> And, having heard these arguments, would you say you support or oppose the proposal to half the amount the Government invests in R&amp;D (to £11bn each year), and spending that half of the money on reducing the cost of people’s energy bills instead?</t>
  </si>
  <si>
    <t xml:space="preserve"> And, having heard these arguments, would you say you support or oppose the proposal to half the amount the Government invests in R&amp;D (to £11bn each year)?</t>
  </si>
  <si>
    <t>Do you agree or disagree with the following: We have already invented everything we need</t>
  </si>
  <si>
    <t>Do you agree or disagree with the following: Investing in long-term improvements is more important than solving short-term problems</t>
  </si>
  <si>
    <t>Do you agree or disagree with the following: We currently invest too much in R&amp;D rather than solving issues that matter now</t>
  </si>
  <si>
    <t>Do you agree or disagree with the following: R&amp;D does not benefit people like me</t>
  </si>
  <si>
    <t>Do you agree or disagree with the following: I don’t think cutting down the amount we spend on R&amp;D will have any real impact on my life</t>
  </si>
  <si>
    <t>Do you agree or disagree with the following: I don’t think increasing the amount we invest in R&amp;D will have any real impact on my life</t>
  </si>
  <si>
    <t xml:space="preserve"> Imagine it was time for the next General Election and a political party was to pledge that they would reduce the amount which the Government spends on R&amp;D, and put the money towards public services instead. Would this change how likely you were to vote for this party?</t>
  </si>
  <si>
    <t>It would make me much more likely to vote for this party</t>
  </si>
  <si>
    <t>It would make me more likely to vote for this party</t>
  </si>
  <si>
    <t>It would not have much of an impact either way</t>
  </si>
  <si>
    <t>It would make me less likely to vote for this party</t>
  </si>
  <si>
    <t>It would make me much less likely to vote for this party</t>
  </si>
  <si>
    <t xml:space="preserve"> Imagine it was time for the next General Election and a political party was to pledge that they would reduce the amount which the Government spends on R&amp;D. Would this change how likely you were to vote for this party?</t>
  </si>
  <si>
    <t xml:space="preserve"> “Research is the best way to boost Britain: Slow growth threatens national decline unless we turbo-charge science and technology in a new Industrial Revolution”by Boris Johnson, Prime MinisterDo you agree or disagree with the main argument of this headline?</t>
  </si>
  <si>
    <t xml:space="preserve"> “Research is the best way to boost Britain: Slow growth threatens national decline unless we turbo-charge science and technology in a new Industrial Revolution”by Ben Houchen, Mayor of Tees ValleyDo you agree or disagree with the main argument of this headline?</t>
  </si>
  <si>
    <t xml:space="preserve"> “Research is the best way to boost Britain: Slow growth threatens national decline unless we turbo-charge science and technology in a new Industrial Revolution”by Keir Starmer, Leader of the OppositionDo you agree or disagree with the main argument of this headline?</t>
  </si>
  <si>
    <t xml:space="preserve"> “Research is the best way to boost Britain: Slow growth threatens national decline unless we turbo-charge science and technology in a new Industrial Revolution”by Sadiq Khan, Mayor of LondonDo you agree or disagree with the main argument of this headline?</t>
  </si>
  <si>
    <t xml:space="preserve"> The article you just saw the headline of was said to be written by Boris Johnson, Prime Minister. Do you think this person is a reliable or unreliable source of information on Research &amp; Development?</t>
  </si>
  <si>
    <t>Very reliable</t>
  </si>
  <si>
    <t>Somewhat reliable</t>
  </si>
  <si>
    <t>Somewhat unreliable</t>
  </si>
  <si>
    <t>Very unreliable</t>
  </si>
  <si>
    <t xml:space="preserve"> And would you want to hear more about what Boris Johnson had to say on Research &amp; Development, or not?</t>
  </si>
  <si>
    <t>I would want to hear more</t>
  </si>
  <si>
    <t>I would NOT want to hear more</t>
  </si>
  <si>
    <t xml:space="preserve"> The article you just saw the headline of was said to be written by Ben Houchen, Mayor of Tees Valley. Do you think this person is a reliable or unreliable source of information on Research &amp; Development?</t>
  </si>
  <si>
    <t xml:space="preserve"> And would you want to hear more about what Ben Houchen had to say on Research &amp; Development, or not?</t>
  </si>
  <si>
    <t xml:space="preserve"> The article you just saw the headline of was said to be written by Keir Starmer, Leader of the Opposition. Do you think this person is a reliable or unreliable source of information on Research &amp; Development?</t>
  </si>
  <si>
    <t xml:space="preserve"> And would you want to hear more about what Keir Starmer had to say on Research &amp; Development, or not?</t>
  </si>
  <si>
    <t xml:space="preserve"> The article you just saw the headline of was said to be written by Sadiq Khan, Mayor of London. Do you think this person is a reliable or unreliable source of information on Research &amp; Development?</t>
  </si>
  <si>
    <t xml:space="preserve"> And would you want to hear more about what Sadiq Khan had to say on Research &amp; Development, or not?</t>
  </si>
  <si>
    <t xml:space="preserve"> “New research will be essential in the fight to save our planet: Boosting investment in Britain’s research sector key to stopping climate change”by David AttenboroughDo you agree or disagree with the main argument of this headline?</t>
  </si>
  <si>
    <t xml:space="preserve"> “New research will be essential in the fight to save our planet: Boosting investment in Britain’s research sector key to stopping climate change”by Pat Venditti, Executive Director of GreenpeaceDo you agree or disagree with the main argument of this headline?</t>
  </si>
  <si>
    <t xml:space="preserve"> “New research will be essential in the fight to save our planet: Boosting investment in Britain’s research sector key to stopping climate change”by Steve Rowe, CEO of Marks &amp; SpencerDo you agree or disagree with the main argument of this headline?</t>
  </si>
  <si>
    <t xml:space="preserve"> “New research will be essential in the fight to save our planet: Boosting investment in Britain’s research sector key to stopping climate change”article by Researchers at the University of NottinghamDo you agree or disagree with the main argument of this headline?</t>
  </si>
  <si>
    <t xml:space="preserve"> The article you just saw the headline of was said to be written by David Attenborough. Do you think this person is a reliable or unreliable source of information on Research &amp; Development?</t>
  </si>
  <si>
    <t xml:space="preserve"> And would you want to hear more about what David Attenborough had to say on Research &amp; Development, or not?</t>
  </si>
  <si>
    <t xml:space="preserve"> The article you just saw the headline of was said to be written by the Executive Director of Greenpeace, Pat Venditti Do you think this person is a reliable or unreliable source of information on Research &amp; Development?</t>
  </si>
  <si>
    <t xml:space="preserve"> And would you want to hear more about what the Executive Director of Greenpeace had to say on Research &amp; Development, or not?</t>
  </si>
  <si>
    <t xml:space="preserve"> The article you just saw the headline of was said to be written by the CEO of Marks &amp; Spencer, Steve Rowe Do you think this person is a reliable or unreliable source of information on Research &amp; Development?</t>
  </si>
  <si>
    <t xml:space="preserve"> And would you want to hear more about what the CEO of Marks &amp; Spencer had to say on Research &amp; Development, or not?</t>
  </si>
  <si>
    <t xml:space="preserve"> The article you just saw the headline of was said to be written by researchers at the University of Nottingham Do you think they are a reliable or unreliable source of information on Research &amp; Development?</t>
  </si>
  <si>
    <t xml:space="preserve"> And would you want to hear more about what researchers at the University of Nottingham had to say on Research &amp; Development, or not?</t>
  </si>
  <si>
    <t xml:space="preserve"> “It’s official, research saves lives: A new report says over half a million lives are saved every year by research. Let's invest more in research and save more lives in the future”article by Cancer Research UKDo you agree or disagree with the main argument of this headline?</t>
  </si>
  <si>
    <t xml:space="preserve"> “It’s official, research saves lives: A new report says over half a million lives are saved every year by research. Let's invest more in research and save more lives in the future”by Professor Chris Whitty, Chief Medical OfficerDo you agree or disagree with the main argument of this headline?</t>
  </si>
  <si>
    <t xml:space="preserve"> “It’s official, research saves lives: A new report says over half a million lives are saved every year by research. Let's invest more in research and save more lives in the future”by Professor Dame Ottoline Leyser, CEO of UK Research and Innovation (UKRI)Do you agree or disagree with the main argument of this headline?</t>
  </si>
  <si>
    <t xml:space="preserve"> “It’s official, research saves lives: A new report says over half a million lives are saved every year by research. Let's invest more in research and save more lives in the future”by Louise Richardson, Vice-Chancellor of the University of OxfordDo you agree or disagree with the main argument of this headline?</t>
  </si>
  <si>
    <t xml:space="preserve"> The article you just saw the headline of was said to be written by Cancer Research UK Do you think they are a reliable or unreliable source of information on Research &amp; Development?</t>
  </si>
  <si>
    <t xml:space="preserve"> And would you want to hear more about what Cancer Research UK had to say on Research &amp; Development, or not?</t>
  </si>
  <si>
    <t xml:space="preserve"> The article you just saw the headline of was said to be written by Professor Chris Whitty, Chief Medical Officer Do you think this person is a reliable or unreliable source of information on Research &amp; Development?</t>
  </si>
  <si>
    <t xml:space="preserve"> And would you want to hear more about what Professor Chris Whitty had to say on Research &amp; Development, or not?</t>
  </si>
  <si>
    <t xml:space="preserve"> The article you just saw the headline of was said to be written by the CEO of UK Research and Innovation (UKRI), Professor Dame Ottoline Leyser Do you think this person is a reliable or unreliable source of information on Research &amp; Development?</t>
  </si>
  <si>
    <t xml:space="preserve"> And would you want to hear more about what the CEO of UK Research and Innovation (UKRI) had to say on Research &amp; Development, or not?</t>
  </si>
  <si>
    <t xml:space="preserve"> The article you just saw the headline of was said to be written by the Vice-Chancellor of the University of Oxford, Louise Richardson Do you think this person is a reliable or unreliable source of information on Research &amp; Development?</t>
  </si>
  <si>
    <t xml:space="preserve"> And would you want to hear more about what the Vice-Chancellor of the University of Oxford had to say on Research &amp; Development, or not?</t>
  </si>
  <si>
    <t xml:space="preserve"> “An economy fit for the future: Until we invest more in Research, the cost of living crisis will just keep coming back”by Martin Lewis CBE, Founder of Money Saving ExpertDo you agree or disagree with the main argument of this headline?</t>
  </si>
  <si>
    <t xml:space="preserve"> “An economy fit for the future: Until we invest more in Research, the cost of living crisis will just keep coming back”by Prince William, Duke of CambridgeDo you agree or disagree with the main argument of this headline?</t>
  </si>
  <si>
    <t xml:space="preserve"> “An economy fit for the future: Until we invest more in Research, the cost of living crisis will just keep coming back”by George Freeman, UK Science MinisterDo you agree or disagree with the main argument of this headline?</t>
  </si>
  <si>
    <t xml:space="preserve"> “An economy fit for the future: Until we invest more in Research, the cost of living crisis will just keep coming back”by James Dyson, founder of DysonDo you agree or disagree with the main argument of this headline?</t>
  </si>
  <si>
    <t xml:space="preserve"> The article you just saw the headline of was said to be written by Martin Lewis CBE, Founder of Money Saving Expert Do you think this person is a reliable or unreliable source of information on Research &amp; Development?</t>
  </si>
  <si>
    <t xml:space="preserve"> And would you want to hear more about what Martin Lewis had to say on Research &amp; Development, or not?</t>
  </si>
  <si>
    <t xml:space="preserve"> The article you just saw the headline of was said to be written by Prince William, Duke of Cambridge Do you think this person is a reliable or unreliable source of information on Research &amp; Development?</t>
  </si>
  <si>
    <t xml:space="preserve"> And would you want to hear more about what Prince William had to say on Research &amp; Development, or not?</t>
  </si>
  <si>
    <t xml:space="preserve"> The article you just saw the headline of was said to be written by George Freeman, UK Science Minister Do you think this person is a reliable or unreliable source of information on Research &amp; Development?</t>
  </si>
  <si>
    <t xml:space="preserve"> And would you want to hear more about what George Freeman had to say on Research &amp; Development, or not?</t>
  </si>
  <si>
    <t xml:space="preserve"> The article you just saw the headline of was said to be written by James Dyson, founder of Dyson Do you think this person is a reliable or unreliable source of information on Research &amp; Development?</t>
  </si>
  <si>
    <t xml:space="preserve"> And would you want to hear more about what James Dyson had to say on Research &amp; Development, or not?</t>
  </si>
  <si>
    <t>Imagine that a group of researchers were to make the case for the Government putting MORE money into research to discover new life-saving medicines. Would you agree or disagree with the following statements?: It is self-interested for researchers to talk about more funding for research</t>
  </si>
  <si>
    <t>Imagine that a group of researchers were to make the case for the Government putting MORE money into research to discover new life-saving medicines. Would you agree or disagree with the following statements?: Researchers know better than others what is needed in research so it makes sense for them to talk about it</t>
  </si>
  <si>
    <t>Imagine that a group of researchers were to make the case for the Government putting MORE money into research to discover new life-saving medicines. Would you agree or disagree with the following statements?: In general researchers don’t really understand what is needed to make people’s lives better</t>
  </si>
  <si>
    <t>Imagine that a group of researchers were to make the case for the Government putting MORE money into research to discover new life-saving medicines. Would you agree or disagree with the following statements?: Researchers should stick to research, and should not get involved in politics</t>
  </si>
  <si>
    <t>Imagine that a group of researchers were to make the case for the Government putting MORE money into research to find new ways to tackle climate change. Would you agree or disagree with the following statements?: It is self-interested for researchers to talk about more funding for research</t>
  </si>
  <si>
    <t>Imagine that a group of researchers were to make the case for the Government putting MORE money into research to find new ways to tackle climate change. Would you agree or disagree with the following statements?: Researchers know better than others what is needed in research so it makes sense for them to talk about it</t>
  </si>
  <si>
    <t>Imagine that a group of researchers were to make the case for the Government putting MORE money into research to find new ways to tackle climate change. Would you agree or disagree with the following statements?: In general researchers don’t really understand what is needed to make people’s lives better</t>
  </si>
  <si>
    <t>Imagine that a group of researchers were to make the case for the Government putting MORE money into research to find new ways to tackle climate change. Would you agree or disagree with the following statements?: Researchers should stick to research, and should not get involved in politics</t>
  </si>
  <si>
    <t>Imagine that a group of scientists were to make the case for the Government putting MORE money into research to discover new life-saving medicines. Would you agree or disagree with the following statements?: It is self-interested for scientists to talk about more funding for science</t>
  </si>
  <si>
    <t>Imagine that a group of scientists were to make the case for the Government putting MORE money into research to discover new life-saving medicines. Would you agree or disagree with the following statements?: Scientists know better than others what is needed in science so it makes sense for them to talk about it</t>
  </si>
  <si>
    <t>Imagine that a group of scientists were to make the case for the Government putting MORE money into research to discover new life-saving medicines. Would you agree or disagree with the following statements?: In general scientists don’t really understand what is needed to make people’s lives better</t>
  </si>
  <si>
    <t>Imagine that a group of scientists were to make the case for the Government putting MORE money into research to discover new life-saving medicines. Would you agree or disagree with the following statements?: Scientists should stick to science, and should not get involved in politics</t>
  </si>
  <si>
    <t>Imagine that a group of scientists were to make the case for the Government putting MORE money into research to find new ways to tackle climate change. Would you agree or disagree with the following statements?: It is self-interested for scientists to talk about more funding for science</t>
  </si>
  <si>
    <t>Imagine that a group of scientists were to make the case for the Government putting MORE money into research to find new ways to tackle climate change. Would you agree or disagree with the following statements?: Scientists know better than others what is needed in science so it makes sense for them to talk about it</t>
  </si>
  <si>
    <t>Imagine that a group of scientists were to make the case for the Government putting MORE money into research to find new ways to tackle climate change. Would you agree or disagree with the following statements?: In general scientists don’t really understand what is needed to make people’s lives better</t>
  </si>
  <si>
    <t>Imagine that a group of scientists were to make the case for the Government putting MORE money into research to find new ways to tackle climate change. Would you agree or disagree with the following statements?: Scientists should stick to science, and should not get involved in politics</t>
  </si>
  <si>
    <t xml:space="preserve"> In general, do you think it is important for the Government to be investing in R&amp;D?</t>
  </si>
  <si>
    <t>Very important</t>
  </si>
  <si>
    <t>Somewhat important</t>
  </si>
  <si>
    <t>Slightly important</t>
  </si>
  <si>
    <t>Not at all important</t>
  </si>
  <si>
    <t>Total Important:</t>
  </si>
  <si>
    <t>You said it is at least slightly important for the Government to be investing in R&amp;D. For what reason(s) do you think this?Select any which apply</t>
  </si>
  <si>
    <t>The benefits it brings for future generations</t>
  </si>
  <si>
    <t>The role it plays in keeping people healthy</t>
  </si>
  <si>
    <t>The role it plays in keeping the UK safe and secure</t>
  </si>
  <si>
    <t>The jobs that it supports</t>
  </si>
  <si>
    <t>It makes Britain globally important</t>
  </si>
  <si>
    <t>It makes me proud of my country</t>
  </si>
  <si>
    <t>My own personal interest in science and/or research</t>
  </si>
  <si>
    <t>Which subjects did you most enjoy at school?Please select up to three of the following</t>
  </si>
  <si>
    <t>English</t>
  </si>
  <si>
    <t>History</t>
  </si>
  <si>
    <t>Sciences</t>
  </si>
  <si>
    <t>Maths</t>
  </si>
  <si>
    <t>Geography</t>
  </si>
  <si>
    <t>PE/Physical Education</t>
  </si>
  <si>
    <t>Art</t>
  </si>
  <si>
    <t>Music</t>
  </si>
  <si>
    <t>Foreign Languages</t>
  </si>
  <si>
    <t>Drama</t>
  </si>
  <si>
    <t>Thinking about the last 25 years, which of the following inventions would you say have had a positive impact on your life?Select all that apply  </t>
  </si>
  <si>
    <t>The internet</t>
  </si>
  <si>
    <t>Smartphones</t>
  </si>
  <si>
    <t>Laptops</t>
  </si>
  <si>
    <t>The Coronavirus vaccine</t>
  </si>
  <si>
    <t>GPS</t>
  </si>
  <si>
    <t>Bluetooth</t>
  </si>
  <si>
    <t>Digital Cameras</t>
  </si>
  <si>
    <t>DVDs</t>
  </si>
  <si>
    <t>Electric Cars</t>
  </si>
  <si>
    <t>Artificial Intelligence (AI)</t>
  </si>
  <si>
    <t>3D Printing</t>
  </si>
  <si>
    <t>Virtual reality (VR) headsets</t>
  </si>
  <si>
    <t xml:space="preserve"> Which of the following comes closest to your view</t>
  </si>
  <si>
    <t>I expect new inventions over the next 25 years will NOT benefit me at all</t>
  </si>
  <si>
    <t>I expect new inventions over the next 25 years will NOT benefit me that much</t>
  </si>
  <si>
    <t>I expect new inventions over the next 25 years will give me some benefits</t>
  </si>
  <si>
    <t>I expect I will benefit a lot from new inventions over the next 25 years</t>
  </si>
  <si>
    <t>Do you agree or disagree with the following statements: I find new inventions exciting</t>
  </si>
  <si>
    <t>Do you agree or disagree with the following statements: I can’t keep up with all the new developments in technology</t>
  </si>
  <si>
    <t>Do you agree or disagree with the following statements: New inventions these days seem to do more harm than good</t>
  </si>
  <si>
    <t>Do you agree or disagree with the following statements: New discoveries don’t seem to benefit people like me</t>
  </si>
  <si>
    <t>Do you agree or disagree with the following statements: I worry that some research is dangerous</t>
  </si>
  <si>
    <t>Do you agree or disagree with the following statements: Getting excited about research is just something that rich people do</t>
  </si>
  <si>
    <t xml:space="preserve"> If a political party said that they were going to invest more money in R&amp;D as part of a plan to help future generations ensuring that the children of today benefit from new discoveries that make their lives easier. Would this make you more or less supportive of this political party?</t>
  </si>
  <si>
    <t>Much more supportive</t>
  </si>
  <si>
    <t>More supportive</t>
  </si>
  <si>
    <t>No more or less supportive</t>
  </si>
  <si>
    <t>Less supportive</t>
  </si>
  <si>
    <t>Much less supportive</t>
  </si>
  <si>
    <t xml:space="preserve"> If a political party said that they were going to invest more money in R&amp;D as part of a plan to help future generations ensuring that everything is being done to tackle the long-term concerns people have today, like climate change. Would this make you more or less supportive of this political party?</t>
  </si>
  <si>
    <t xml:space="preserve"> If a political party said that they were going to invest more money in R&amp;D as part of a plan to boost jobs and the economy providing well-paid jobs for people in the UK. Would this make you more or less supportive of this political party?</t>
  </si>
  <si>
    <t xml:space="preserve"> If a political party said that they were going to invest more money in R&amp;D as part of a plan to boost jobs and the economy providing jobs in poorer areas which have lower rates of employment. Would this make you more or less supportive of this political party?</t>
  </si>
  <si>
    <t xml:space="preserve"> If a political party said that they were going to invest more money in R&amp;D as part of a plan to boost the country’s health and wellbeing ensuring that the everything was being done to discover new medicines and help the aging population in the UK. Would this make you more or less supportive of this political party?</t>
  </si>
  <si>
    <t xml:space="preserve"> If a political party said that they were going to invest more money in R&amp;D as part of a plan to boost the country’s health and wellbeing following the success of the coronavirus vaccine to establish the UK as a world-leader in medical research. Would this make you more or less supportive of this political party?</t>
  </si>
  <si>
    <t xml:space="preserve"> If a political party said that they were going to invest more money in R&amp;D as part of a plan to make the UK safer ensuring that the UK military was world-leading. Would this make you more or less supportive of this political party?</t>
  </si>
  <si>
    <t xml:space="preserve"> If a political party said that they were going to invest more money in R&amp;D as part of a plan to make the UK safer ensuring that the UK could defend itself from foreign threats. Would this make you more or less supportive of this political party?</t>
  </si>
  <si>
    <t xml:space="preserve"> If a political party said that they were going to invest more money in R&amp;D as part of a plan to “level up” the parts of the country which have traditionally been left-behind Would this make you more or less supportive of this political party?</t>
  </si>
  <si>
    <t xml:space="preserve"> If a political party said that they were going to invest more money in R&amp;D as part of a plan to make the UK world-leading in science and new discovery. Would this make you more or less supportive of this political party?</t>
  </si>
  <si>
    <t>Based on what you know about jobs in Research and Development, do you agree or disagree with the following: I wish I worked in Research and Development</t>
  </si>
  <si>
    <t>Based on what you know about jobs in Research and Development, do you agree or disagree with the following: I never had the opportunities to work in research</t>
  </si>
  <si>
    <t>Based on what you know about jobs in Research and Development, do you agree or disagree with the following: Jobs in research tend to be well paid</t>
  </si>
  <si>
    <t>Based on what you know about jobs in Research and Development, do you agree or disagree with the following: Jobs in research tend to require a University degree</t>
  </si>
  <si>
    <t>Based on what you know about jobs in Research and Development, do you agree or disagree with the following: I don’t think there are any research and development jobs in my area</t>
  </si>
  <si>
    <t xml:space="preserve"> How proud are you personally of your local area?</t>
  </si>
  <si>
    <t>Very proud</t>
  </si>
  <si>
    <t>Proud</t>
  </si>
  <si>
    <t>Not that proud</t>
  </si>
  <si>
    <t>Not at all proud</t>
  </si>
  <si>
    <t xml:space="preserve"> How proud are you personally of the UK?</t>
  </si>
  <si>
    <t xml:space="preserve"> Throughout this survey, we have been talking about R&amp;D. Based on everything you have seen throughout this survey, how clear or unclear do you find the words “Research &amp; Development” as a way of talking about this topic?</t>
  </si>
  <si>
    <t>Very clear</t>
  </si>
  <si>
    <t>Somewhat clear</t>
  </si>
  <si>
    <t>Somewhat unclear</t>
  </si>
  <si>
    <t>Very unclear</t>
  </si>
  <si>
    <t xml:space="preserve"> In your view, would Discovery be a better or worse word to use than Research &amp; Development?</t>
  </si>
  <si>
    <t>Much better</t>
  </si>
  <si>
    <t>Better</t>
  </si>
  <si>
    <t>No better or worse</t>
  </si>
  <si>
    <t>Worse</t>
  </si>
  <si>
    <t>Much worse</t>
  </si>
  <si>
    <t xml:space="preserve"> In your view, would Innovation be a better or worse word to use than Research &amp; Development?</t>
  </si>
  <si>
    <t xml:space="preserve"> In your view, would Invention be a better or worse word to use than Research &amp; Development?</t>
  </si>
  <si>
    <t xml:space="preserve"> In your view, would Investigation be a better or worse word to use than Research &amp; Development?</t>
  </si>
  <si>
    <t xml:space="preserve"> In your view, would Science be a better or worse word to use than Research &amp; Development?</t>
  </si>
  <si>
    <t xml:space="preserve"> In your view, would Creativity be a better or worse word to use than Research &amp; Development?</t>
  </si>
  <si>
    <t xml:space="preserve"> Do you think Discovery means the same thing as Research &amp; Development, or something different?</t>
  </si>
  <si>
    <t>It means exactly the same thing</t>
  </si>
  <si>
    <t>It means broadly the same thing</t>
  </si>
  <si>
    <t>It means something quite different</t>
  </si>
  <si>
    <t>It means something completely different</t>
  </si>
  <si>
    <t xml:space="preserve"> Do you think Innovation means the same thing as Research &amp; Development, or something different?</t>
  </si>
  <si>
    <t xml:space="preserve"> Do you think Invention means the same thing as Research &amp; Development, or something different?</t>
  </si>
  <si>
    <t xml:space="preserve"> Do you think Investigation means the same thing as Research &amp; Development, or something different?</t>
  </si>
  <si>
    <t xml:space="preserve"> Do you think Science means the same thing as Research &amp; Development, or something different?</t>
  </si>
  <si>
    <t xml:space="preserve"> Do you think Creativity means the same thing as Research &amp; Development, or something different?</t>
  </si>
  <si>
    <t xml:space="preserve">BASE: Asked whether above would be a better or worse word to use than R&amp;D
</t>
  </si>
  <si>
    <t xml:space="preserve"> Which of the following do you think makes more sense for the UK Government to say:</t>
  </si>
  <si>
    <t>We are investing £22bn in Discovery</t>
  </si>
  <si>
    <t>We are investing £22bn in Research and Development</t>
  </si>
  <si>
    <t>We are investing £22bn in Innovation</t>
  </si>
  <si>
    <t>We are investing £22bn in Invention</t>
  </si>
  <si>
    <t>We are investing £22bn in Investigation</t>
  </si>
  <si>
    <t>We are investing £22bn in Science</t>
  </si>
  <si>
    <t>We are investing £22bn in Creativity</t>
  </si>
  <si>
    <t>Fieldwork:  20th May - 27th May 2022</t>
  </si>
  <si>
    <t>Data weighted by interlocking age &amp; gender, region and social grade to Nationally Representative Proportions</t>
  </si>
  <si>
    <t>Grid Summary: Below are some acronyms which are sometimes used in business or Government contexts. For each acronym, please indicate whether you know what this means</t>
  </si>
  <si>
    <t xml:space="preserve"> R&amp;D</t>
  </si>
  <si>
    <t xml:space="preserve"> CPD</t>
  </si>
  <si>
    <t xml:space="preserve"> DEFRA</t>
  </si>
  <si>
    <t xml:space="preserve"> HR</t>
  </si>
  <si>
    <t xml:space="preserve"> ALB</t>
  </si>
  <si>
    <t xml:space="preserve"> F&amp;P</t>
  </si>
  <si>
    <t>BASE: Has heard of R&amp;D Before</t>
  </si>
  <si>
    <t>Grid Summary: Based on what you know, how much Research &amp; Development would you say is carried out by the following...</t>
  </si>
  <si>
    <t xml:space="preserve"> Universities</t>
  </si>
  <si>
    <t xml:space="preserve"> Large businesses (more than 250 employees)</t>
  </si>
  <si>
    <t xml:space="preserve"> Medium sized businesses (between 50 and 250 employees)</t>
  </si>
  <si>
    <t xml:space="preserve"> Small businesses (less than 50 employees)</t>
  </si>
  <si>
    <t xml:space="preserve"> Local Government like councils</t>
  </si>
  <si>
    <t xml:space="preserve"> National Government</t>
  </si>
  <si>
    <t xml:space="preserve"> Charities</t>
  </si>
  <si>
    <t>Grid Summary: Based on what you know, how much Research &amp; Development would you say is funded by the following...</t>
  </si>
  <si>
    <t>Grid Summary: For each of the following, indicate if it is something that you think UK does better or worse than similar countries (such as France or Germany)</t>
  </si>
  <si>
    <t xml:space="preserve"> Culture such as art, films, TV programmes and music</t>
  </si>
  <si>
    <t xml:space="preserve"> Sports</t>
  </si>
  <si>
    <t xml:space="preserve"> Research and Development</t>
  </si>
  <si>
    <t xml:space="preserve"> UK businesses</t>
  </si>
  <si>
    <t xml:space="preserve"> UK economy and trade</t>
  </si>
  <si>
    <t xml:space="preserve"> The UK military</t>
  </si>
  <si>
    <t xml:space="preserve"> The UK’s history and traditions</t>
  </si>
  <si>
    <t xml:space="preserve"> The UK’s education system</t>
  </si>
  <si>
    <t xml:space="preserve"> The UK’s leaders</t>
  </si>
  <si>
    <t xml:space="preserve"> The UK’s open and inclusive society</t>
  </si>
  <si>
    <t xml:space="preserve"> Providing aid and support to less developed countries</t>
  </si>
  <si>
    <t>Grid Summary: Do you agree or disagree with the following</t>
  </si>
  <si>
    <t xml:space="preserve"> Britain making new discoveries can make this country richer</t>
  </si>
  <si>
    <t xml:space="preserve"> Britain making new discoveries can make this country a better place to live</t>
  </si>
  <si>
    <t xml:space="preserve"> Britain making new discoveries can make this country safer</t>
  </si>
  <si>
    <t xml:space="preserve"> I feel proud of Britain’s researchers and their work</t>
  </si>
  <si>
    <t xml:space="preserve"> The Government should focus more on research and development for Britain’s future</t>
  </si>
  <si>
    <t xml:space="preserve"> I feel proud that Britain is the home of new ideas and inventions</t>
  </si>
  <si>
    <t xml:space="preserve"> Britain should lead the world in research and development</t>
  </si>
  <si>
    <t xml:space="preserve"> Britain is falling behind other countries on research and development</t>
  </si>
  <si>
    <t>Grid Summary: In general, do you think R&amp;D (Research and Development) has a role to play in addressing the following issues, or not</t>
  </si>
  <si>
    <t xml:space="preserve"> Cost of living</t>
  </si>
  <si>
    <t xml:space="preserve"> Britain leaving the EU</t>
  </si>
  <si>
    <t xml:space="preserve"> Levels of crime</t>
  </si>
  <si>
    <t xml:space="preserve"> Quality of and access to schools / colleges / universities</t>
  </si>
  <si>
    <t xml:space="preserve"> Quality of the NHS</t>
  </si>
  <si>
    <t xml:space="preserve"> Availability of housing</t>
  </si>
  <si>
    <t xml:space="preserve"> Levels of immigration</t>
  </si>
  <si>
    <t xml:space="preserve"> Supporting people in old age</t>
  </si>
  <si>
    <t xml:space="preserve"> Level of taxation</t>
  </si>
  <si>
    <t xml:space="preserve"> State of the economy</t>
  </si>
  <si>
    <t xml:space="preserve"> Threat of climate change</t>
  </si>
  <si>
    <t xml:space="preserve"> Quality / cost of public transport</t>
  </si>
  <si>
    <t xml:space="preserve"> Number of people on welfare</t>
  </si>
  <si>
    <t xml:space="preserve"> Threat of terrorism</t>
  </si>
  <si>
    <t xml:space="preserve"> State of Britain's Armed Forces</t>
  </si>
  <si>
    <t xml:space="preserve"> Investing in long-term improvements is more important than solving short-term problems</t>
  </si>
  <si>
    <t xml:space="preserve"> I don’t think cutting down the amount we spend on R&amp;D will have any real impact on my life</t>
  </si>
  <si>
    <t xml:space="preserve"> I don’t think increasing the amount we invest in R&amp;D will have any real impact on my life</t>
  </si>
  <si>
    <t xml:space="preserve"> We currently invest too much in R&amp;D rather than solving issues that matter now</t>
  </si>
  <si>
    <t xml:space="preserve"> R&amp;D does not benefit people like me</t>
  </si>
  <si>
    <t xml:space="preserve"> We have already invented everything we need</t>
  </si>
  <si>
    <t>Grid Summary: Imagine that a group of researchers were to make the case for the Government putting MORE money into research to discover new life-saving medicines. Would you agree or disagree with the following statements?</t>
  </si>
  <si>
    <t xml:space="preserve"> Researchers know better than others what is needed in research so it makes sense for them to talk about it</t>
  </si>
  <si>
    <t xml:space="preserve"> Researchers should stick to research, and should not get involved in politics</t>
  </si>
  <si>
    <t xml:space="preserve"> It is self-interested for researchers to talk about more funding for research</t>
  </si>
  <si>
    <t xml:space="preserve"> In general researchers don’t really understand what is needed to make people’s lives better</t>
  </si>
  <si>
    <t>Grid Summary: Imagine that a group of researchers were to make the case for the Government putting MORE money into research to find new ways to tackle climate change. Would you agree or disagree with the following statements?</t>
  </si>
  <si>
    <t>Grid Summary: Imagine that a group of scientists were to make the case for the Government putting MORE money into research to discover new life-saving medicines. Would you agree or disagree with the following statements?</t>
  </si>
  <si>
    <t xml:space="preserve"> Scientists know better than others what is needed in science so it makes sense for them to talk about it</t>
  </si>
  <si>
    <t xml:space="preserve"> It is self-interested for scientists to talk about more funding for science</t>
  </si>
  <si>
    <t xml:space="preserve"> Scientists should stick to science, and should not get involved in politics</t>
  </si>
  <si>
    <t xml:space="preserve"> In general scientists don’t really understand what is needed to make people’s lives better</t>
  </si>
  <si>
    <t>Grid Summary: Imagine that a group of scientists were to make the case for the Government putting MORE money into research to find new ways to tackle climate change. Would you agree or disagree with the following statements?</t>
  </si>
  <si>
    <t>Grid Summary: Do you agree or disagree with the following statements</t>
  </si>
  <si>
    <t xml:space="preserve"> I find new inventions exciting</t>
  </si>
  <si>
    <t xml:space="preserve"> I worry that some research is dangerous</t>
  </si>
  <si>
    <t xml:space="preserve"> I can’t keep up with all the new developments in technology</t>
  </si>
  <si>
    <t xml:space="preserve"> New discoveries don’t seem to benefit people like me</t>
  </si>
  <si>
    <t xml:space="preserve"> New inventions these days seem to do more harm than good</t>
  </si>
  <si>
    <t xml:space="preserve"> Getting excited about research is just something that rich people do</t>
  </si>
  <si>
    <t>Grid Summary: Based on what you know about jobs in Research and Development, do you agree or disagree with the following</t>
  </si>
  <si>
    <t xml:space="preserve"> Jobs in research tend to require a University degree</t>
  </si>
  <si>
    <t xml:space="preserve"> Jobs in research tend to be well paid</t>
  </si>
  <si>
    <t xml:space="preserve"> I never had the opportunities to work in research</t>
  </si>
  <si>
    <t xml:space="preserve"> I don’t think there are any research and development jobs in my area</t>
  </si>
  <si>
    <t xml:space="preserve"> I wish I worked in Research and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</si>
</sst>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1"/>
      <color rgb="FF000000"/>
      <name val="Calibri"/>
      <family val="2"/>
      <scheme val="minor"/>
    </font>
    <font>
      <b/>
      <sz val="18"/>
      <color rgb="FF000000"/>
      <name val="Calibri"/>
      <family val="2"/>
    </font>
    <font>
      <b/>
      <sz val="14"/>
      <color rgb="FF000000"/>
      <name val="Calibri"/>
      <family val="2"/>
    </font>
    <font>
      <sz val="14"/>
      <color rgb="FF000000"/>
      <name val="Calibri"/>
      <family val="2"/>
    </font>
    <font>
      <sz val="13"/>
      <color rgb="FF000000"/>
      <name val="Calibri"/>
      <family val="2"/>
    </font>
    <font>
      <i/>
      <sz val="13"/>
      <color rgb="FF000000"/>
      <name val="Calibri"/>
      <family val="2"/>
    </font>
    <font>
      <i/>
      <u/>
      <sz val="13"/>
      <color theme="10"/>
      <name val="Calibri"/>
      <family val="2"/>
    </font>
    <font>
      <b/>
      <sz val="11"/>
      <color rgb="FF000000"/>
      <name val="Calibri"/>
      <family val="2"/>
    </font>
    <font>
      <sz val="11"/>
      <color rgb="FF000000"/>
      <name val="Calibri"/>
      <family val="2"/>
    </font>
    <font>
      <u/>
      <sz val="11"/>
      <color theme="10"/>
      <name val="Calibri"/>
      <family val="2"/>
    </font>
    <font>
      <b/>
      <sz val="12"/>
      <color rgb="FF000000"/>
      <name val="Calibri"/>
      <family val="2"/>
    </font>
    <font>
      <b/>
      <i/>
      <sz val="11"/>
      <color rgb="FF000000"/>
      <name val="Calibri"/>
      <family val="2"/>
    </font>
    <font>
      <sz val="11"/>
      <name val="Calibri"/>
      <family val="2"/>
      <scheme val="minor"/>
    </font>
    <font>
      <b/>
      <i/>
      <sz val="11"/>
      <name val="Calibri"/>
      <family val="2"/>
      <scheme val="minor"/>
    </font>
    <font>
      <b/>
      <i/>
      <sz val="11"/>
      <color rgb="FF000000"/>
      <name val="Calibri"/>
      <family val="2"/>
      <scheme val="minor"/>
    </font>
  </fonts>
  <fills count="2">
    <fill>
      <patternFill patternType="none"/>
    </fill>
    <fill>
      <patternFill patternType="gray125"/>
    </fill>
  </fills>
  <borders count="5">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top style="thin">
        <color indexed="64"/>
      </top>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2" xfId="0" applyNumberFormat="1" applyFont="1" applyBorder="1" applyAlignment="1">
      <alignment horizontal="center" vertical="center"/>
    </xf>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11" fillId="0" borderId="0" xfId="0" applyFont="1"/>
    <xf numFmtId="0" fontId="12" fillId="0" borderId="0" xfId="0" applyFont="1"/>
    <xf numFmtId="0" fontId="13" fillId="0" borderId="0" xfId="0" applyFont="1"/>
    <xf numFmtId="0" fontId="14" fillId="0" borderId="0" xfId="0" applyFont="1"/>
    <xf numFmtId="0" fontId="0" fillId="0" borderId="4" xfId="0" applyBorder="1"/>
    <xf numFmtId="0" fontId="1" fillId="0" borderId="0" xfId="0" applyFont="1" applyAlignment="1">
      <alignment horizontal="center" vertical="top" wrapText="1"/>
    </xf>
    <xf numFmtId="0" fontId="4" fillId="0" borderId="0" xfId="0" applyFont="1" applyAlignment="1">
      <alignment horizontal="left" vertical="top"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vertical="top" wrapText="1"/>
    </xf>
    <xf numFmtId="0" fontId="0" fillId="0" borderId="0" xfId="0"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customXml" Target="../customXml/item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customXml" Target="../customXml/item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customXml" Target="../customXml/item3.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sharedStrings" Target="sharedStrings.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styles" Target="style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221.xml"/></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26.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27.xml.rels><?xml version="1.0" encoding="UTF-8" standalone="yes"?>
<Relationships xmlns="http://schemas.openxmlformats.org/package/2006/relationships"><Relationship Id="rId1" Type="http://schemas.openxmlformats.org/officeDocument/2006/relationships/drawing" Target="../drawings/drawing227.xml"/></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31.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32.xml.rels><?xml version="1.0" encoding="UTF-8" standalone="yes"?>
<Relationships xmlns="http://schemas.openxmlformats.org/package/2006/relationships"><Relationship Id="rId1" Type="http://schemas.openxmlformats.org/officeDocument/2006/relationships/drawing" Target="../drawings/drawing232.xml"/></Relationships>
</file>

<file path=xl/worksheets/_rels/sheet233.xml.rels><?xml version="1.0" encoding="UTF-8" standalone="yes"?>
<Relationships xmlns="http://schemas.openxmlformats.org/package/2006/relationships"><Relationship Id="rId1" Type="http://schemas.openxmlformats.org/officeDocument/2006/relationships/drawing" Target="../drawings/drawing23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topLeftCell="A37" workbookViewId="0"/>
  </sheetViews>
  <sheetFormatPr defaultColWidth="10.85546875" defaultRowHeight="15"/>
  <sheetData>
    <row r="7" spans="6:12" ht="53.25" customHeight="1">
      <c r="F7" s="29" t="s">
        <v>0</v>
      </c>
      <c r="G7" s="34"/>
      <c r="H7" s="34"/>
      <c r="I7" s="34"/>
      <c r="J7" s="34"/>
      <c r="K7" s="34"/>
      <c r="L7" s="34"/>
    </row>
    <row r="10" spans="6:12" ht="20.100000000000001" customHeight="1">
      <c r="F10" s="2" t="s">
        <v>1</v>
      </c>
      <c r="K10" s="3" t="s">
        <v>2</v>
      </c>
    </row>
    <row r="11" spans="6:12" ht="20.100000000000001" customHeight="1">
      <c r="F11" s="2" t="s">
        <v>3</v>
      </c>
      <c r="K11" s="3" t="s">
        <v>4</v>
      </c>
    </row>
    <row r="12" spans="6:12" ht="20.100000000000001" customHeight="1">
      <c r="F12" s="2" t="s">
        <v>5</v>
      </c>
      <c r="K12" s="3" t="s">
        <v>6</v>
      </c>
    </row>
    <row r="13" spans="6:12" ht="20.100000000000001" customHeight="1">
      <c r="F13" s="2" t="s">
        <v>7</v>
      </c>
      <c r="K13" s="3">
        <v>2037</v>
      </c>
    </row>
    <row r="14" spans="6:12" ht="18.75">
      <c r="F14" s="2"/>
    </row>
    <row r="15" spans="6:12" ht="18.75">
      <c r="F15" s="2"/>
    </row>
    <row r="16" spans="6:12" ht="18.75">
      <c r="F16" s="2" t="s">
        <v>8</v>
      </c>
    </row>
    <row r="17" spans="6:13" ht="50.1" customHeight="1">
      <c r="F17" s="30" t="s">
        <v>9</v>
      </c>
      <c r="G17" s="34"/>
      <c r="H17" s="34"/>
      <c r="I17" s="34"/>
      <c r="J17" s="34"/>
      <c r="K17" s="34"/>
      <c r="L17" s="34"/>
      <c r="M17" s="34"/>
    </row>
    <row r="19" spans="6:13" ht="30" customHeight="1">
      <c r="F19" s="4" t="s">
        <v>10</v>
      </c>
    </row>
    <row r="20" spans="6:13" ht="17.2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X17"/>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119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115</v>
      </c>
      <c r="C9" s="17">
        <v>0.380723978950118</v>
      </c>
      <c r="D9" s="17">
        <v>0.44313962015907798</v>
      </c>
      <c r="E9" s="17">
        <v>0.32062367963844102</v>
      </c>
      <c r="F9" s="17"/>
      <c r="G9" s="17">
        <v>0.16390656883509999</v>
      </c>
      <c r="H9" s="17">
        <v>0.23625179380466699</v>
      </c>
      <c r="I9" s="17">
        <v>0.31716577926413803</v>
      </c>
      <c r="J9" s="17">
        <v>0.44615459649297901</v>
      </c>
      <c r="K9" s="17">
        <v>0.46167145948548599</v>
      </c>
      <c r="L9" s="17">
        <v>0.58582097055884197</v>
      </c>
      <c r="M9" s="17"/>
      <c r="N9" s="17">
        <v>0.51341885945459897</v>
      </c>
      <c r="O9" s="17">
        <v>0.422800539259648</v>
      </c>
      <c r="P9" s="17">
        <v>0.29205450920308201</v>
      </c>
      <c r="Q9" s="17">
        <v>0.26670782859959202</v>
      </c>
      <c r="R9" s="17"/>
      <c r="S9" s="17">
        <v>0.35299455090160298</v>
      </c>
      <c r="T9" s="17">
        <v>0.384259920846592</v>
      </c>
      <c r="U9" s="17">
        <v>0.404790385206381</v>
      </c>
      <c r="V9" s="17">
        <v>0.38379666682888203</v>
      </c>
      <c r="W9" s="17">
        <v>0.421993996747418</v>
      </c>
      <c r="X9" s="17">
        <v>0.42926149545068398</v>
      </c>
      <c r="Y9" s="17">
        <v>0.33630015651440398</v>
      </c>
      <c r="Z9" s="17">
        <v>0.45844020216168302</v>
      </c>
      <c r="AA9" s="17">
        <v>0.33455662618434401</v>
      </c>
      <c r="AB9" s="17">
        <v>0.33016762334057198</v>
      </c>
      <c r="AC9" s="17">
        <v>0.408408629551124</v>
      </c>
      <c r="AD9" s="17">
        <v>0.46818074604735399</v>
      </c>
      <c r="AE9" s="17"/>
      <c r="AF9" s="17">
        <v>0.40226184151230199</v>
      </c>
      <c r="AG9" s="17">
        <v>0.46894972940862401</v>
      </c>
      <c r="AH9" s="17">
        <v>0.15086936320352901</v>
      </c>
      <c r="AI9" s="17"/>
      <c r="AJ9" s="17">
        <v>0.45445074592983198</v>
      </c>
      <c r="AK9" s="17">
        <v>0.34662912389461498</v>
      </c>
      <c r="AL9" s="17">
        <v>0.56239555307077005</v>
      </c>
      <c r="AM9" s="17">
        <v>0.37107682547867099</v>
      </c>
      <c r="AN9" s="17">
        <v>0.182757532045428</v>
      </c>
      <c r="AO9" s="17"/>
      <c r="AP9" s="17">
        <v>0.44559404374118999</v>
      </c>
      <c r="AQ9" s="17">
        <v>0.354526741617603</v>
      </c>
      <c r="AR9" s="17">
        <v>0.53025544526097501</v>
      </c>
      <c r="AS9" s="17"/>
      <c r="AT9" s="17">
        <v>0.28993657937533401</v>
      </c>
      <c r="AU9" s="17">
        <v>0.34784964841194699</v>
      </c>
      <c r="AV9" s="17">
        <v>0.457359101004847</v>
      </c>
      <c r="AW9" s="17">
        <v>0.48822618842371401</v>
      </c>
      <c r="AX9" s="17">
        <v>0.61727317058980702</v>
      </c>
    </row>
    <row r="10" spans="2:50" ht="45">
      <c r="B10" s="18" t="s">
        <v>116</v>
      </c>
      <c r="C10" s="17">
        <v>0.27417178244179302</v>
      </c>
      <c r="D10" s="17">
        <v>0.27468598751276202</v>
      </c>
      <c r="E10" s="17">
        <v>0.274735362094226</v>
      </c>
      <c r="F10" s="17"/>
      <c r="G10" s="17">
        <v>0.20562048220763299</v>
      </c>
      <c r="H10" s="17">
        <v>0.26473298527272798</v>
      </c>
      <c r="I10" s="17">
        <v>0.26475263536244498</v>
      </c>
      <c r="J10" s="17">
        <v>0.313539311308286</v>
      </c>
      <c r="K10" s="17">
        <v>0.28476504907386502</v>
      </c>
      <c r="L10" s="17">
        <v>0.29574863426743297</v>
      </c>
      <c r="M10" s="17"/>
      <c r="N10" s="17">
        <v>0.25135214729259597</v>
      </c>
      <c r="O10" s="17">
        <v>0.25793728586695203</v>
      </c>
      <c r="P10" s="17">
        <v>0.32375012083399102</v>
      </c>
      <c r="Q10" s="17">
        <v>0.27299212382716698</v>
      </c>
      <c r="R10" s="17"/>
      <c r="S10" s="17">
        <v>0.24666095618977901</v>
      </c>
      <c r="T10" s="17">
        <v>0.27938798161343598</v>
      </c>
      <c r="U10" s="17">
        <v>0.27479412937469799</v>
      </c>
      <c r="V10" s="17">
        <v>0.33098998825744602</v>
      </c>
      <c r="W10" s="17">
        <v>0.26470219219215801</v>
      </c>
      <c r="X10" s="17">
        <v>0.21034055538759799</v>
      </c>
      <c r="Y10" s="17">
        <v>0.264462530020461</v>
      </c>
      <c r="Z10" s="17">
        <v>0.23173566582097599</v>
      </c>
      <c r="AA10" s="17">
        <v>0.31317244903748798</v>
      </c>
      <c r="AB10" s="17">
        <v>0.33684285876916698</v>
      </c>
      <c r="AC10" s="17">
        <v>0.233984251793738</v>
      </c>
      <c r="AD10" s="17">
        <v>0.240584197086748</v>
      </c>
      <c r="AE10" s="17"/>
      <c r="AF10" s="17">
        <v>0.29752139432932501</v>
      </c>
      <c r="AG10" s="17">
        <v>0.26803756441791499</v>
      </c>
      <c r="AH10" s="17">
        <v>0.24903127570952699</v>
      </c>
      <c r="AI10" s="17"/>
      <c r="AJ10" s="17">
        <v>0.29275760661259198</v>
      </c>
      <c r="AK10" s="17">
        <v>0.285604184894862</v>
      </c>
      <c r="AL10" s="17">
        <v>0.25546933423347401</v>
      </c>
      <c r="AM10" s="17">
        <v>0.35405672109856701</v>
      </c>
      <c r="AN10" s="17">
        <v>0.22110558917144299</v>
      </c>
      <c r="AO10" s="17"/>
      <c r="AP10" s="17">
        <v>0.277101338677602</v>
      </c>
      <c r="AQ10" s="17">
        <v>0.28175176509372601</v>
      </c>
      <c r="AR10" s="17">
        <v>0.27087770704939601</v>
      </c>
      <c r="AS10" s="17"/>
      <c r="AT10" s="17">
        <v>0.30198761399559099</v>
      </c>
      <c r="AU10" s="17">
        <v>0.28799191201391799</v>
      </c>
      <c r="AV10" s="17">
        <v>0.23909238613998701</v>
      </c>
      <c r="AW10" s="17">
        <v>0.22964293243301201</v>
      </c>
      <c r="AX10" s="17">
        <v>0.21138697528456599</v>
      </c>
    </row>
    <row r="11" spans="2:50" ht="30">
      <c r="B11" s="18" t="s">
        <v>117</v>
      </c>
      <c r="C11" s="17">
        <v>0.25382444736785398</v>
      </c>
      <c r="D11" s="17">
        <v>0.21254390915426699</v>
      </c>
      <c r="E11" s="17">
        <v>0.29187944778450098</v>
      </c>
      <c r="F11" s="17"/>
      <c r="G11" s="17">
        <v>0.50447443333434705</v>
      </c>
      <c r="H11" s="17">
        <v>0.36437605878916202</v>
      </c>
      <c r="I11" s="17">
        <v>0.32808065261980501</v>
      </c>
      <c r="J11" s="17">
        <v>0.16794487197239799</v>
      </c>
      <c r="K11" s="17">
        <v>0.16031066975011499</v>
      </c>
      <c r="L11" s="17">
        <v>7.0184384231678304E-2</v>
      </c>
      <c r="M11" s="17"/>
      <c r="N11" s="17">
        <v>0.18091309539532599</v>
      </c>
      <c r="O11" s="17">
        <v>0.23542150472682</v>
      </c>
      <c r="P11" s="17">
        <v>0.30225547914864198</v>
      </c>
      <c r="Q11" s="17">
        <v>0.31168407482147298</v>
      </c>
      <c r="R11" s="17"/>
      <c r="S11" s="17">
        <v>0.29022915559635598</v>
      </c>
      <c r="T11" s="17">
        <v>0.27612141420110098</v>
      </c>
      <c r="U11" s="17">
        <v>0.24583013143078999</v>
      </c>
      <c r="V11" s="17">
        <v>0.18473225238215699</v>
      </c>
      <c r="W11" s="17">
        <v>0.268703488572273</v>
      </c>
      <c r="X11" s="17">
        <v>0.24200311956498499</v>
      </c>
      <c r="Y11" s="17">
        <v>0.28659109250058001</v>
      </c>
      <c r="Z11" s="17">
        <v>0.157926823156774</v>
      </c>
      <c r="AA11" s="17">
        <v>0.273405006600001</v>
      </c>
      <c r="AB11" s="17">
        <v>0.238633010298269</v>
      </c>
      <c r="AC11" s="17">
        <v>0.25156257365179402</v>
      </c>
      <c r="AD11" s="17">
        <v>0.23490160798325099</v>
      </c>
      <c r="AE11" s="17"/>
      <c r="AF11" s="17">
        <v>0.227632092392098</v>
      </c>
      <c r="AG11" s="17">
        <v>0.189102859135132</v>
      </c>
      <c r="AH11" s="17">
        <v>0.42002314219370102</v>
      </c>
      <c r="AI11" s="17"/>
      <c r="AJ11" s="17">
        <v>0.18182695490836301</v>
      </c>
      <c r="AK11" s="17">
        <v>0.28082705184506901</v>
      </c>
      <c r="AL11" s="17">
        <v>0.16694924348472201</v>
      </c>
      <c r="AM11" s="17">
        <v>0.21573233220680599</v>
      </c>
      <c r="AN11" s="17">
        <v>0.421139747657921</v>
      </c>
      <c r="AO11" s="17"/>
      <c r="AP11" s="17">
        <v>0.20401495030148001</v>
      </c>
      <c r="AQ11" s="17">
        <v>0.28033650354040102</v>
      </c>
      <c r="AR11" s="17">
        <v>0.17963141375174599</v>
      </c>
      <c r="AS11" s="17"/>
      <c r="AT11" s="17">
        <v>0.303175689331937</v>
      </c>
      <c r="AU11" s="17">
        <v>0.28375487237551</v>
      </c>
      <c r="AV11" s="17">
        <v>0.22322849253395699</v>
      </c>
      <c r="AW11" s="17">
        <v>0.21617764028863401</v>
      </c>
      <c r="AX11" s="17">
        <v>7.3138936526043502E-2</v>
      </c>
    </row>
    <row r="12" spans="2:50">
      <c r="B12" s="18" t="s">
        <v>92</v>
      </c>
      <c r="C12" s="19">
        <v>9.1279791240234595E-2</v>
      </c>
      <c r="D12" s="19">
        <v>6.9630483173893504E-2</v>
      </c>
      <c r="E12" s="19">
        <v>0.11276151048283201</v>
      </c>
      <c r="F12" s="19"/>
      <c r="G12" s="19">
        <v>0.125998515622919</v>
      </c>
      <c r="H12" s="19">
        <v>0.13463916213344301</v>
      </c>
      <c r="I12" s="19">
        <v>9.0000932753612595E-2</v>
      </c>
      <c r="J12" s="19">
        <v>7.23612202263373E-2</v>
      </c>
      <c r="K12" s="19">
        <v>9.3252821690534601E-2</v>
      </c>
      <c r="L12" s="19">
        <v>4.8246010942047099E-2</v>
      </c>
      <c r="M12" s="19"/>
      <c r="N12" s="19">
        <v>5.4315897857479201E-2</v>
      </c>
      <c r="O12" s="19">
        <v>8.3840670146580198E-2</v>
      </c>
      <c r="P12" s="19">
        <v>8.1939890814284905E-2</v>
      </c>
      <c r="Q12" s="19">
        <v>0.14861597275176799</v>
      </c>
      <c r="R12" s="19"/>
      <c r="S12" s="19">
        <v>0.110115337312262</v>
      </c>
      <c r="T12" s="19">
        <v>6.0230683338871702E-2</v>
      </c>
      <c r="U12" s="19">
        <v>7.4585353988130904E-2</v>
      </c>
      <c r="V12" s="19">
        <v>0.10048109253151501</v>
      </c>
      <c r="W12" s="19">
        <v>4.46003224881516E-2</v>
      </c>
      <c r="X12" s="19">
        <v>0.118394829596733</v>
      </c>
      <c r="Y12" s="19">
        <v>0.112646220964555</v>
      </c>
      <c r="Z12" s="19">
        <v>0.15189730886056699</v>
      </c>
      <c r="AA12" s="19">
        <v>7.8865918178166294E-2</v>
      </c>
      <c r="AB12" s="19">
        <v>9.4356507591992198E-2</v>
      </c>
      <c r="AC12" s="19">
        <v>0.10604454500334499</v>
      </c>
      <c r="AD12" s="19">
        <v>5.6333448882646103E-2</v>
      </c>
      <c r="AE12" s="19"/>
      <c r="AF12" s="19">
        <v>7.2584671766274894E-2</v>
      </c>
      <c r="AG12" s="19">
        <v>7.3909847038329299E-2</v>
      </c>
      <c r="AH12" s="19">
        <v>0.18007621889324299</v>
      </c>
      <c r="AI12" s="19"/>
      <c r="AJ12" s="19">
        <v>7.0964692549212602E-2</v>
      </c>
      <c r="AK12" s="19">
        <v>8.6939639365453902E-2</v>
      </c>
      <c r="AL12" s="19">
        <v>1.51858692110348E-2</v>
      </c>
      <c r="AM12" s="19">
        <v>5.9134121215956299E-2</v>
      </c>
      <c r="AN12" s="19">
        <v>0.17499713112520801</v>
      </c>
      <c r="AO12" s="19"/>
      <c r="AP12" s="19">
        <v>7.3289667279727799E-2</v>
      </c>
      <c r="AQ12" s="19">
        <v>8.3384989748270202E-2</v>
      </c>
      <c r="AR12" s="19">
        <v>1.9235433937883298E-2</v>
      </c>
      <c r="AS12" s="19"/>
      <c r="AT12" s="19">
        <v>0.104900117297139</v>
      </c>
      <c r="AU12" s="19">
        <v>8.0403567198624903E-2</v>
      </c>
      <c r="AV12" s="19">
        <v>8.0320020321208593E-2</v>
      </c>
      <c r="AW12" s="19">
        <v>6.5953238854640606E-2</v>
      </c>
      <c r="AX12" s="19">
        <v>9.8200917599584298E-2</v>
      </c>
    </row>
    <row r="13" spans="2:50">
      <c r="B13" s="16"/>
    </row>
    <row r="14" spans="2:50">
      <c r="B14" t="s">
        <v>550</v>
      </c>
    </row>
    <row r="15" spans="2:50">
      <c r="B15" t="s">
        <v>551</v>
      </c>
    </row>
    <row r="17" spans="2:2">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335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863</v>
      </c>
      <c r="D7" s="10">
        <v>402</v>
      </c>
      <c r="E7" s="10">
        <v>458</v>
      </c>
      <c r="F7" s="10"/>
      <c r="G7" s="10">
        <v>106</v>
      </c>
      <c r="H7" s="10">
        <v>155</v>
      </c>
      <c r="I7" s="10">
        <v>140</v>
      </c>
      <c r="J7" s="10">
        <v>136</v>
      </c>
      <c r="K7" s="10">
        <v>141</v>
      </c>
      <c r="L7" s="10">
        <v>185</v>
      </c>
      <c r="M7" s="10"/>
      <c r="N7" s="10">
        <v>254</v>
      </c>
      <c r="O7" s="10">
        <v>212</v>
      </c>
      <c r="P7" s="10">
        <v>176</v>
      </c>
      <c r="Q7" s="10">
        <v>217</v>
      </c>
      <c r="R7" s="10"/>
      <c r="S7" s="10">
        <v>122</v>
      </c>
      <c r="T7" s="10">
        <v>101</v>
      </c>
      <c r="U7" s="10">
        <v>74</v>
      </c>
      <c r="V7" s="10">
        <v>73</v>
      </c>
      <c r="W7" s="10">
        <v>59</v>
      </c>
      <c r="X7" s="10">
        <v>62</v>
      </c>
      <c r="Y7" s="10">
        <v>82</v>
      </c>
      <c r="Z7" s="10">
        <v>43</v>
      </c>
      <c r="AA7" s="10">
        <v>96</v>
      </c>
      <c r="AB7" s="10">
        <v>69</v>
      </c>
      <c r="AC7" s="10">
        <v>57</v>
      </c>
      <c r="AD7" s="10">
        <v>25</v>
      </c>
      <c r="AE7" s="10"/>
      <c r="AF7" s="10">
        <v>356</v>
      </c>
      <c r="AG7" s="10">
        <v>350</v>
      </c>
      <c r="AH7" s="10">
        <v>103</v>
      </c>
      <c r="AI7" s="10"/>
      <c r="AJ7" s="10">
        <v>321</v>
      </c>
      <c r="AK7" s="10">
        <v>231</v>
      </c>
      <c r="AL7" s="10">
        <v>57</v>
      </c>
      <c r="AM7" s="10">
        <v>15</v>
      </c>
      <c r="AN7" s="10">
        <v>104</v>
      </c>
      <c r="AO7" s="10"/>
      <c r="AP7" s="10">
        <v>219</v>
      </c>
      <c r="AQ7" s="10">
        <v>267</v>
      </c>
      <c r="AR7" s="10">
        <v>67</v>
      </c>
      <c r="AS7" s="10"/>
      <c r="AT7" s="10">
        <v>219</v>
      </c>
      <c r="AU7" s="10">
        <v>152</v>
      </c>
      <c r="AV7" s="10">
        <v>204</v>
      </c>
      <c r="AW7" s="10">
        <v>74</v>
      </c>
      <c r="AX7" s="10">
        <v>16</v>
      </c>
    </row>
    <row r="8" spans="2:50" ht="30" customHeight="1">
      <c r="B8" s="11" t="s">
        <v>77</v>
      </c>
      <c r="C8" s="11">
        <v>861</v>
      </c>
      <c r="D8" s="11">
        <v>410</v>
      </c>
      <c r="E8" s="11">
        <v>447</v>
      </c>
      <c r="F8" s="11"/>
      <c r="G8" s="11">
        <v>124</v>
      </c>
      <c r="H8" s="11">
        <v>153</v>
      </c>
      <c r="I8" s="11">
        <v>151</v>
      </c>
      <c r="J8" s="11">
        <v>144</v>
      </c>
      <c r="K8" s="11">
        <v>119</v>
      </c>
      <c r="L8" s="11">
        <v>170</v>
      </c>
      <c r="M8" s="11"/>
      <c r="N8" s="11">
        <v>241</v>
      </c>
      <c r="O8" s="11">
        <v>221</v>
      </c>
      <c r="P8" s="11">
        <v>187</v>
      </c>
      <c r="Q8" s="11">
        <v>207</v>
      </c>
      <c r="R8" s="11"/>
      <c r="S8" s="11">
        <v>125</v>
      </c>
      <c r="T8" s="11">
        <v>106</v>
      </c>
      <c r="U8" s="11">
        <v>70</v>
      </c>
      <c r="V8" s="11">
        <v>74</v>
      </c>
      <c r="W8" s="11">
        <v>57</v>
      </c>
      <c r="X8" s="11">
        <v>77</v>
      </c>
      <c r="Y8" s="11">
        <v>76</v>
      </c>
      <c r="Z8" s="11">
        <v>37</v>
      </c>
      <c r="AA8" s="11">
        <v>98</v>
      </c>
      <c r="AB8" s="11">
        <v>62</v>
      </c>
      <c r="AC8" s="11">
        <v>55</v>
      </c>
      <c r="AD8" s="11">
        <v>23</v>
      </c>
      <c r="AE8" s="11"/>
      <c r="AF8" s="11">
        <v>354</v>
      </c>
      <c r="AG8" s="11">
        <v>342</v>
      </c>
      <c r="AH8" s="11">
        <v>106</v>
      </c>
      <c r="AI8" s="11"/>
      <c r="AJ8" s="11">
        <v>316</v>
      </c>
      <c r="AK8" s="11">
        <v>236</v>
      </c>
      <c r="AL8" s="11">
        <v>58</v>
      </c>
      <c r="AM8" s="11">
        <v>15</v>
      </c>
      <c r="AN8" s="11">
        <v>104</v>
      </c>
      <c r="AO8" s="11"/>
      <c r="AP8" s="11">
        <v>216</v>
      </c>
      <c r="AQ8" s="11">
        <v>272</v>
      </c>
      <c r="AR8" s="11">
        <v>68</v>
      </c>
      <c r="AS8" s="11"/>
      <c r="AT8" s="11">
        <v>217</v>
      </c>
      <c r="AU8" s="11">
        <v>153</v>
      </c>
      <c r="AV8" s="11">
        <v>208</v>
      </c>
      <c r="AW8" s="11">
        <v>71</v>
      </c>
      <c r="AX8" s="11">
        <v>13</v>
      </c>
    </row>
    <row r="9" spans="2:50">
      <c r="B9" s="18" t="s">
        <v>322</v>
      </c>
      <c r="C9" s="17">
        <v>0.176870731474981</v>
      </c>
      <c r="D9" s="17">
        <v>0.22077793606707799</v>
      </c>
      <c r="E9" s="17">
        <v>0.13520461805800399</v>
      </c>
      <c r="F9" s="17"/>
      <c r="G9" s="17">
        <v>0.190039862495755</v>
      </c>
      <c r="H9" s="17">
        <v>0.144166258386493</v>
      </c>
      <c r="I9" s="17">
        <v>0.17170496573365801</v>
      </c>
      <c r="J9" s="17">
        <v>0.10982263792605799</v>
      </c>
      <c r="K9" s="17">
        <v>0.14979444359237401</v>
      </c>
      <c r="L9" s="17">
        <v>0.27721364692231898</v>
      </c>
      <c r="M9" s="17"/>
      <c r="N9" s="17">
        <v>0.223154481001126</v>
      </c>
      <c r="O9" s="17">
        <v>0.16504060760801201</v>
      </c>
      <c r="P9" s="17">
        <v>0.16619098445349401</v>
      </c>
      <c r="Q9" s="17">
        <v>0.13959239261939099</v>
      </c>
      <c r="R9" s="17"/>
      <c r="S9" s="17">
        <v>0.26181356618229101</v>
      </c>
      <c r="T9" s="17">
        <v>0.19867348163770701</v>
      </c>
      <c r="U9" s="17">
        <v>0.12556745089184301</v>
      </c>
      <c r="V9" s="17">
        <v>0.10807708223884401</v>
      </c>
      <c r="W9" s="17">
        <v>0.17804350442802899</v>
      </c>
      <c r="X9" s="17">
        <v>0.158204212888751</v>
      </c>
      <c r="Y9" s="17">
        <v>0.17194522368527301</v>
      </c>
      <c r="Z9" s="17">
        <v>0.21022701435692201</v>
      </c>
      <c r="AA9" s="17">
        <v>0.187934424071284</v>
      </c>
      <c r="AB9" s="17">
        <v>0.15771027924371001</v>
      </c>
      <c r="AC9" s="17">
        <v>0.101918697894367</v>
      </c>
      <c r="AD9" s="17">
        <v>0.199057335068447</v>
      </c>
      <c r="AE9" s="17"/>
      <c r="AF9" s="17">
        <v>0.167397200506783</v>
      </c>
      <c r="AG9" s="17">
        <v>0.20892647910814</v>
      </c>
      <c r="AH9" s="17">
        <v>0.12002086358931199</v>
      </c>
      <c r="AI9" s="17"/>
      <c r="AJ9" s="17">
        <v>0.20035585704348199</v>
      </c>
      <c r="AK9" s="17">
        <v>0.17620331542905401</v>
      </c>
      <c r="AL9" s="17">
        <v>0.31880239900894802</v>
      </c>
      <c r="AM9" s="17">
        <v>0.19254492806317899</v>
      </c>
      <c r="AN9" s="17">
        <v>5.0821465257062298E-2</v>
      </c>
      <c r="AO9" s="17"/>
      <c r="AP9" s="17">
        <v>0.22497834948685</v>
      </c>
      <c r="AQ9" s="17">
        <v>0.193197418466107</v>
      </c>
      <c r="AR9" s="17">
        <v>0.210855899433361</v>
      </c>
      <c r="AS9" s="17"/>
      <c r="AT9" s="17">
        <v>0.132337276837452</v>
      </c>
      <c r="AU9" s="17">
        <v>0.16789816747377201</v>
      </c>
      <c r="AV9" s="17">
        <v>0.22483833648906701</v>
      </c>
      <c r="AW9" s="17">
        <v>0.19680354814147499</v>
      </c>
      <c r="AX9" s="17">
        <v>0.62001908721938603</v>
      </c>
    </row>
    <row r="10" spans="2:50">
      <c r="B10" s="18" t="s">
        <v>323</v>
      </c>
      <c r="C10" s="17">
        <v>0.42984606835460498</v>
      </c>
      <c r="D10" s="17">
        <v>0.42342244713341698</v>
      </c>
      <c r="E10" s="17">
        <v>0.43892363290967501</v>
      </c>
      <c r="F10" s="17"/>
      <c r="G10" s="17">
        <v>0.41769155275036901</v>
      </c>
      <c r="H10" s="17">
        <v>0.40205631944397802</v>
      </c>
      <c r="I10" s="17">
        <v>0.33554605566839002</v>
      </c>
      <c r="J10" s="17">
        <v>0.45327460934959302</v>
      </c>
      <c r="K10" s="17">
        <v>0.49479184986286201</v>
      </c>
      <c r="L10" s="17">
        <v>0.48259219882485099</v>
      </c>
      <c r="M10" s="17"/>
      <c r="N10" s="17">
        <v>0.43895885796912998</v>
      </c>
      <c r="O10" s="17">
        <v>0.47658069458826602</v>
      </c>
      <c r="P10" s="17">
        <v>0.448911709582625</v>
      </c>
      <c r="Q10" s="17">
        <v>0.35037307531068201</v>
      </c>
      <c r="R10" s="17"/>
      <c r="S10" s="17">
        <v>0.339439524251548</v>
      </c>
      <c r="T10" s="17">
        <v>0.464689770683967</v>
      </c>
      <c r="U10" s="17">
        <v>0.44926924093193199</v>
      </c>
      <c r="V10" s="17">
        <v>0.46841987271938901</v>
      </c>
      <c r="W10" s="17">
        <v>0.42029819510007599</v>
      </c>
      <c r="X10" s="17">
        <v>0.44160155762320702</v>
      </c>
      <c r="Y10" s="17">
        <v>0.38506106514926097</v>
      </c>
      <c r="Z10" s="17">
        <v>0.41941434721179699</v>
      </c>
      <c r="AA10" s="17">
        <v>0.35263654291172503</v>
      </c>
      <c r="AB10" s="17">
        <v>0.54254972602277995</v>
      </c>
      <c r="AC10" s="17">
        <v>0.49214204907249898</v>
      </c>
      <c r="AD10" s="17">
        <v>0.60343245132099199</v>
      </c>
      <c r="AE10" s="17"/>
      <c r="AF10" s="17">
        <v>0.41077620675778498</v>
      </c>
      <c r="AG10" s="17">
        <v>0.48149299671363999</v>
      </c>
      <c r="AH10" s="17">
        <v>0.35164609111045397</v>
      </c>
      <c r="AI10" s="17"/>
      <c r="AJ10" s="17">
        <v>0.46752534672420198</v>
      </c>
      <c r="AK10" s="17">
        <v>0.442332047707169</v>
      </c>
      <c r="AL10" s="17">
        <v>0.44130587167042301</v>
      </c>
      <c r="AM10" s="17">
        <v>7.2499853848387197E-2</v>
      </c>
      <c r="AN10" s="17">
        <v>0.34449474441664202</v>
      </c>
      <c r="AO10" s="17"/>
      <c r="AP10" s="17">
        <v>0.44795228020848699</v>
      </c>
      <c r="AQ10" s="17">
        <v>0.437671049650734</v>
      </c>
      <c r="AR10" s="17">
        <v>0.51361140997902699</v>
      </c>
      <c r="AS10" s="17"/>
      <c r="AT10" s="17">
        <v>0.41701943950734</v>
      </c>
      <c r="AU10" s="17">
        <v>0.39279395548183499</v>
      </c>
      <c r="AV10" s="17">
        <v>0.469978424013552</v>
      </c>
      <c r="AW10" s="17">
        <v>0.46046996394377898</v>
      </c>
      <c r="AX10" s="17">
        <v>0.23712630761141101</v>
      </c>
    </row>
    <row r="11" spans="2:50" ht="30">
      <c r="B11" s="18" t="s">
        <v>324</v>
      </c>
      <c r="C11" s="17">
        <v>0.231450146760315</v>
      </c>
      <c r="D11" s="17">
        <v>0.215116513203088</v>
      </c>
      <c r="E11" s="17">
        <v>0.248154961337859</v>
      </c>
      <c r="F11" s="17"/>
      <c r="G11" s="17">
        <v>0.19700314428888599</v>
      </c>
      <c r="H11" s="17">
        <v>0.268967985708221</v>
      </c>
      <c r="I11" s="17">
        <v>0.26764010209808697</v>
      </c>
      <c r="J11" s="17">
        <v>0.27435154020368102</v>
      </c>
      <c r="K11" s="17">
        <v>0.24578304827172701</v>
      </c>
      <c r="L11" s="17">
        <v>0.14392990539568901</v>
      </c>
      <c r="M11" s="17"/>
      <c r="N11" s="17">
        <v>0.24035165545065801</v>
      </c>
      <c r="O11" s="17">
        <v>0.22395553155430301</v>
      </c>
      <c r="P11" s="17">
        <v>0.244945189902286</v>
      </c>
      <c r="Q11" s="17">
        <v>0.221224577131683</v>
      </c>
      <c r="R11" s="17"/>
      <c r="S11" s="17">
        <v>0.240425198827523</v>
      </c>
      <c r="T11" s="17">
        <v>0.20465134861126899</v>
      </c>
      <c r="U11" s="17">
        <v>0.26160202815299399</v>
      </c>
      <c r="V11" s="17">
        <v>0.26402512772271503</v>
      </c>
      <c r="W11" s="17">
        <v>0.26070629223856301</v>
      </c>
      <c r="X11" s="17">
        <v>0.28957342022080701</v>
      </c>
      <c r="Y11" s="17">
        <v>0.27398005864407499</v>
      </c>
      <c r="Z11" s="17">
        <v>0.193422756314999</v>
      </c>
      <c r="AA11" s="17">
        <v>0.24247380130898399</v>
      </c>
      <c r="AB11" s="17">
        <v>0.117417907036502</v>
      </c>
      <c r="AC11" s="17">
        <v>0.21968643051033901</v>
      </c>
      <c r="AD11" s="17">
        <v>4.8234171517420703E-2</v>
      </c>
      <c r="AE11" s="17"/>
      <c r="AF11" s="17">
        <v>0.27500619185603398</v>
      </c>
      <c r="AG11" s="17">
        <v>0.177448515724144</v>
      </c>
      <c r="AH11" s="17">
        <v>0.26907016636827502</v>
      </c>
      <c r="AI11" s="17"/>
      <c r="AJ11" s="17">
        <v>0.24784341148885899</v>
      </c>
      <c r="AK11" s="17">
        <v>0.228586888051897</v>
      </c>
      <c r="AL11" s="17">
        <v>0.141597200948271</v>
      </c>
      <c r="AM11" s="17">
        <v>0.35635430451568101</v>
      </c>
      <c r="AN11" s="17">
        <v>0.28684018862452698</v>
      </c>
      <c r="AO11" s="17"/>
      <c r="AP11" s="17">
        <v>0.246659279444713</v>
      </c>
      <c r="AQ11" s="17">
        <v>0.232210701194796</v>
      </c>
      <c r="AR11" s="17">
        <v>0.17199197863874799</v>
      </c>
      <c r="AS11" s="17"/>
      <c r="AT11" s="17">
        <v>0.25186169940903302</v>
      </c>
      <c r="AU11" s="17">
        <v>0.29851597753111297</v>
      </c>
      <c r="AV11" s="17">
        <v>0.20408302728038999</v>
      </c>
      <c r="AW11" s="17">
        <v>0.222263230134193</v>
      </c>
      <c r="AX11" s="17">
        <v>4.4243124139079201E-2</v>
      </c>
    </row>
    <row r="12" spans="2:50">
      <c r="B12" s="18" t="s">
        <v>325</v>
      </c>
      <c r="C12" s="17">
        <v>7.9437619711596505E-2</v>
      </c>
      <c r="D12" s="17">
        <v>7.55298167226474E-2</v>
      </c>
      <c r="E12" s="17">
        <v>8.1141943654906096E-2</v>
      </c>
      <c r="F12" s="17"/>
      <c r="G12" s="17">
        <v>9.15983106511018E-2</v>
      </c>
      <c r="H12" s="17">
        <v>9.4207322713577193E-2</v>
      </c>
      <c r="I12" s="17">
        <v>8.7360897005723706E-2</v>
      </c>
      <c r="J12" s="17">
        <v>8.2152364170571507E-2</v>
      </c>
      <c r="K12" s="17">
        <v>5.94343261243621E-2</v>
      </c>
      <c r="L12" s="17">
        <v>6.1891298150568597E-2</v>
      </c>
      <c r="M12" s="17"/>
      <c r="N12" s="17">
        <v>5.7417656804998003E-2</v>
      </c>
      <c r="O12" s="17">
        <v>6.4429627114281102E-2</v>
      </c>
      <c r="P12" s="17">
        <v>7.1187735670272007E-2</v>
      </c>
      <c r="Q12" s="17">
        <v>0.130056388213378</v>
      </c>
      <c r="R12" s="17"/>
      <c r="S12" s="17">
        <v>8.8755722965680697E-2</v>
      </c>
      <c r="T12" s="17">
        <v>5.5717835369216498E-2</v>
      </c>
      <c r="U12" s="17">
        <v>7.1894901884904105E-2</v>
      </c>
      <c r="V12" s="17">
        <v>0.116033667650305</v>
      </c>
      <c r="W12" s="17">
        <v>1.78934030055359E-2</v>
      </c>
      <c r="X12" s="17">
        <v>6.5425555398560903E-2</v>
      </c>
      <c r="Y12" s="17">
        <v>6.6874176286200099E-2</v>
      </c>
      <c r="Z12" s="17">
        <v>7.0183757636769706E-2</v>
      </c>
      <c r="AA12" s="17">
        <v>8.8674814463191101E-2</v>
      </c>
      <c r="AB12" s="17">
        <v>0.100057757238473</v>
      </c>
      <c r="AC12" s="17">
        <v>0.12834867104057199</v>
      </c>
      <c r="AD12" s="17">
        <v>8.7253344932586394E-2</v>
      </c>
      <c r="AE12" s="17"/>
      <c r="AF12" s="17">
        <v>7.86502448611031E-2</v>
      </c>
      <c r="AG12" s="17">
        <v>7.7427165719741703E-2</v>
      </c>
      <c r="AH12" s="17">
        <v>6.0797208274645298E-2</v>
      </c>
      <c r="AI12" s="17"/>
      <c r="AJ12" s="17">
        <v>5.1447969828918701E-2</v>
      </c>
      <c r="AK12" s="17">
        <v>8.8372889566175505E-2</v>
      </c>
      <c r="AL12" s="17">
        <v>8.6007433431784699E-2</v>
      </c>
      <c r="AM12" s="17">
        <v>9.1206188444124897E-2</v>
      </c>
      <c r="AN12" s="17">
        <v>9.3863769185410506E-2</v>
      </c>
      <c r="AO12" s="17"/>
      <c r="AP12" s="17">
        <v>4.76627142781966E-2</v>
      </c>
      <c r="AQ12" s="17">
        <v>8.8306025885985406E-2</v>
      </c>
      <c r="AR12" s="17">
        <v>7.1390053964719799E-2</v>
      </c>
      <c r="AS12" s="17"/>
      <c r="AT12" s="17">
        <v>5.8035032091171501E-2</v>
      </c>
      <c r="AU12" s="17">
        <v>8.2550868402194194E-2</v>
      </c>
      <c r="AV12" s="17">
        <v>6.7295959877187603E-2</v>
      </c>
      <c r="AW12" s="17">
        <v>7.7581003065482601E-2</v>
      </c>
      <c r="AX12" s="17">
        <v>4.9751810102356797E-2</v>
      </c>
    </row>
    <row r="13" spans="2:50">
      <c r="B13" s="18" t="s">
        <v>326</v>
      </c>
      <c r="C13" s="17">
        <v>2.6051106165435201E-2</v>
      </c>
      <c r="D13" s="17">
        <v>2.1650087424405998E-2</v>
      </c>
      <c r="E13" s="17">
        <v>3.0283355866418601E-2</v>
      </c>
      <c r="F13" s="17"/>
      <c r="G13" s="17">
        <v>2.3879616836188802E-2</v>
      </c>
      <c r="H13" s="17">
        <v>5.7828710722679803E-2</v>
      </c>
      <c r="I13" s="17">
        <v>4.5632605074686902E-2</v>
      </c>
      <c r="J13" s="17">
        <v>1.4745468738115599E-2</v>
      </c>
      <c r="K13" s="17">
        <v>4.1926933659492899E-3</v>
      </c>
      <c r="L13" s="17">
        <v>6.3107444949693997E-3</v>
      </c>
      <c r="M13" s="17"/>
      <c r="N13" s="17">
        <v>8.9320457816347808E-3</v>
      </c>
      <c r="O13" s="17">
        <v>1.8587174537686098E-2</v>
      </c>
      <c r="P13" s="17">
        <v>3.3815400950866499E-2</v>
      </c>
      <c r="Q13" s="17">
        <v>4.7429240231341603E-2</v>
      </c>
      <c r="R13" s="17"/>
      <c r="S13" s="17">
        <v>3.3858532151265497E-2</v>
      </c>
      <c r="T13" s="17">
        <v>1.0550864797654699E-2</v>
      </c>
      <c r="U13" s="17">
        <v>1.46375637122168E-2</v>
      </c>
      <c r="V13" s="17">
        <v>1.4389275620802699E-2</v>
      </c>
      <c r="W13" s="17">
        <v>4.98206865943129E-2</v>
      </c>
      <c r="X13" s="17">
        <v>0</v>
      </c>
      <c r="Y13" s="17">
        <v>2.6455032084379201E-2</v>
      </c>
      <c r="Z13" s="17">
        <v>4.3582125043979597E-2</v>
      </c>
      <c r="AA13" s="17">
        <v>3.8458348034831197E-2</v>
      </c>
      <c r="AB13" s="17">
        <v>3.48142248936021E-2</v>
      </c>
      <c r="AC13" s="17">
        <v>3.8223642681952899E-2</v>
      </c>
      <c r="AD13" s="17">
        <v>2.1993654156333899E-2</v>
      </c>
      <c r="AE13" s="17"/>
      <c r="AF13" s="17">
        <v>2.9975669868345E-2</v>
      </c>
      <c r="AG13" s="17">
        <v>1.55958165048141E-2</v>
      </c>
      <c r="AH13" s="17">
        <v>6.0940751993612902E-2</v>
      </c>
      <c r="AI13" s="17"/>
      <c r="AJ13" s="17">
        <v>4.99719100251113E-3</v>
      </c>
      <c r="AK13" s="17">
        <v>2.9097442050883101E-2</v>
      </c>
      <c r="AL13" s="17">
        <v>0</v>
      </c>
      <c r="AM13" s="17">
        <v>0.28739472512862801</v>
      </c>
      <c r="AN13" s="17">
        <v>4.08098450182348E-2</v>
      </c>
      <c r="AO13" s="17"/>
      <c r="AP13" s="17">
        <v>1.2078882932589701E-2</v>
      </c>
      <c r="AQ13" s="17">
        <v>1.6776827506010401E-2</v>
      </c>
      <c r="AR13" s="17">
        <v>0</v>
      </c>
      <c r="AS13" s="17"/>
      <c r="AT13" s="17">
        <v>2.8710189856082501E-2</v>
      </c>
      <c r="AU13" s="17">
        <v>2.6704183306685399E-2</v>
      </c>
      <c r="AV13" s="17">
        <v>2.4005937136349102E-3</v>
      </c>
      <c r="AW13" s="17">
        <v>2.78717537230086E-2</v>
      </c>
      <c r="AX13" s="17">
        <v>0</v>
      </c>
    </row>
    <row r="14" spans="2:50">
      <c r="B14" s="18" t="s">
        <v>92</v>
      </c>
      <c r="C14" s="19">
        <v>5.6344327533067E-2</v>
      </c>
      <c r="D14" s="19">
        <v>4.3503199449362803E-2</v>
      </c>
      <c r="E14" s="19">
        <v>6.6291488173136806E-2</v>
      </c>
      <c r="F14" s="19"/>
      <c r="G14" s="19">
        <v>7.9787512977698899E-2</v>
      </c>
      <c r="H14" s="19">
        <v>3.2773403025051197E-2</v>
      </c>
      <c r="I14" s="19">
        <v>9.2115374419454304E-2</v>
      </c>
      <c r="J14" s="19">
        <v>6.5653379611981394E-2</v>
      </c>
      <c r="K14" s="19">
        <v>4.6003638782725599E-2</v>
      </c>
      <c r="L14" s="19">
        <v>2.8062206211602801E-2</v>
      </c>
      <c r="M14" s="19"/>
      <c r="N14" s="19">
        <v>3.1185302992453399E-2</v>
      </c>
      <c r="O14" s="19">
        <v>5.1406364597452202E-2</v>
      </c>
      <c r="P14" s="19">
        <v>3.4948979440455899E-2</v>
      </c>
      <c r="Q14" s="19">
        <v>0.111324326493524</v>
      </c>
      <c r="R14" s="19"/>
      <c r="S14" s="19">
        <v>3.5707455621691801E-2</v>
      </c>
      <c r="T14" s="19">
        <v>6.5716698900185694E-2</v>
      </c>
      <c r="U14" s="19">
        <v>7.7028814426110204E-2</v>
      </c>
      <c r="V14" s="19">
        <v>2.9054974047943501E-2</v>
      </c>
      <c r="W14" s="19">
        <v>7.3237918633483501E-2</v>
      </c>
      <c r="X14" s="19">
        <v>4.5195253868673901E-2</v>
      </c>
      <c r="Y14" s="19">
        <v>7.5684444150811103E-2</v>
      </c>
      <c r="Z14" s="19">
        <v>6.3169999435532295E-2</v>
      </c>
      <c r="AA14" s="19">
        <v>8.9822069209983493E-2</v>
      </c>
      <c r="AB14" s="19">
        <v>4.7450105564932697E-2</v>
      </c>
      <c r="AC14" s="19">
        <v>1.96805088002708E-2</v>
      </c>
      <c r="AD14" s="19">
        <v>4.0029043004219798E-2</v>
      </c>
      <c r="AE14" s="19"/>
      <c r="AF14" s="19">
        <v>3.8194486149949802E-2</v>
      </c>
      <c r="AG14" s="19">
        <v>3.9109026229520102E-2</v>
      </c>
      <c r="AH14" s="19">
        <v>0.13752491866370101</v>
      </c>
      <c r="AI14" s="19"/>
      <c r="AJ14" s="19">
        <v>2.78302239120275E-2</v>
      </c>
      <c r="AK14" s="19">
        <v>3.5407417194821697E-2</v>
      </c>
      <c r="AL14" s="19">
        <v>1.2287094940573401E-2</v>
      </c>
      <c r="AM14" s="19">
        <v>0</v>
      </c>
      <c r="AN14" s="19">
        <v>0.18316998749812399</v>
      </c>
      <c r="AO14" s="19"/>
      <c r="AP14" s="19">
        <v>2.0668493649163101E-2</v>
      </c>
      <c r="AQ14" s="19">
        <v>3.18379772963669E-2</v>
      </c>
      <c r="AR14" s="19">
        <v>3.2150657984144203E-2</v>
      </c>
      <c r="AS14" s="19"/>
      <c r="AT14" s="19">
        <v>0.112036362298921</v>
      </c>
      <c r="AU14" s="19">
        <v>3.1536847804400699E-2</v>
      </c>
      <c r="AV14" s="19">
        <v>3.1403658626168403E-2</v>
      </c>
      <c r="AW14" s="19">
        <v>1.50105009920615E-2</v>
      </c>
      <c r="AX14" s="19">
        <v>4.8859670927766899E-2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336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883</v>
      </c>
      <c r="D7" s="10">
        <v>431</v>
      </c>
      <c r="E7" s="10">
        <v>451</v>
      </c>
      <c r="F7" s="10"/>
      <c r="G7" s="10">
        <v>107</v>
      </c>
      <c r="H7" s="10">
        <v>136</v>
      </c>
      <c r="I7" s="10">
        <v>132</v>
      </c>
      <c r="J7" s="10">
        <v>147</v>
      </c>
      <c r="K7" s="10">
        <v>139</v>
      </c>
      <c r="L7" s="10">
        <v>222</v>
      </c>
      <c r="M7" s="10"/>
      <c r="N7" s="10">
        <v>252</v>
      </c>
      <c r="O7" s="10">
        <v>210</v>
      </c>
      <c r="P7" s="10">
        <v>191</v>
      </c>
      <c r="Q7" s="10">
        <v>224</v>
      </c>
      <c r="R7" s="10"/>
      <c r="S7" s="10">
        <v>132</v>
      </c>
      <c r="T7" s="10">
        <v>101</v>
      </c>
      <c r="U7" s="10">
        <v>70</v>
      </c>
      <c r="V7" s="10">
        <v>63</v>
      </c>
      <c r="W7" s="10">
        <v>73</v>
      </c>
      <c r="X7" s="10">
        <v>63</v>
      </c>
      <c r="Y7" s="10">
        <v>82</v>
      </c>
      <c r="Z7" s="10">
        <v>36</v>
      </c>
      <c r="AA7" s="10">
        <v>101</v>
      </c>
      <c r="AB7" s="10">
        <v>90</v>
      </c>
      <c r="AC7" s="10">
        <v>43</v>
      </c>
      <c r="AD7" s="10">
        <v>29</v>
      </c>
      <c r="AE7" s="10"/>
      <c r="AF7" s="10">
        <v>349</v>
      </c>
      <c r="AG7" s="10">
        <v>356</v>
      </c>
      <c r="AH7" s="10">
        <v>118</v>
      </c>
      <c r="AI7" s="10"/>
      <c r="AJ7" s="10">
        <v>329</v>
      </c>
      <c r="AK7" s="10">
        <v>239</v>
      </c>
      <c r="AL7" s="10">
        <v>66</v>
      </c>
      <c r="AM7" s="10">
        <v>12</v>
      </c>
      <c r="AN7" s="10">
        <v>103</v>
      </c>
      <c r="AO7" s="10"/>
      <c r="AP7" s="10">
        <v>219</v>
      </c>
      <c r="AQ7" s="10">
        <v>288</v>
      </c>
      <c r="AR7" s="10">
        <v>70</v>
      </c>
      <c r="AS7" s="10"/>
      <c r="AT7" s="10">
        <v>229</v>
      </c>
      <c r="AU7" s="10">
        <v>158</v>
      </c>
      <c r="AV7" s="10">
        <v>209</v>
      </c>
      <c r="AW7" s="10">
        <v>77</v>
      </c>
      <c r="AX7" s="10">
        <v>21</v>
      </c>
    </row>
    <row r="8" spans="2:50" ht="30" customHeight="1">
      <c r="B8" s="11" t="s">
        <v>77</v>
      </c>
      <c r="C8" s="11">
        <v>883</v>
      </c>
      <c r="D8" s="11">
        <v>440</v>
      </c>
      <c r="E8" s="11">
        <v>441</v>
      </c>
      <c r="F8" s="11"/>
      <c r="G8" s="11">
        <v>125</v>
      </c>
      <c r="H8" s="11">
        <v>137</v>
      </c>
      <c r="I8" s="11">
        <v>146</v>
      </c>
      <c r="J8" s="11">
        <v>156</v>
      </c>
      <c r="K8" s="11">
        <v>116</v>
      </c>
      <c r="L8" s="11">
        <v>203</v>
      </c>
      <c r="M8" s="11"/>
      <c r="N8" s="11">
        <v>237</v>
      </c>
      <c r="O8" s="11">
        <v>219</v>
      </c>
      <c r="P8" s="11">
        <v>208</v>
      </c>
      <c r="Q8" s="11">
        <v>212</v>
      </c>
      <c r="R8" s="11"/>
      <c r="S8" s="11">
        <v>137</v>
      </c>
      <c r="T8" s="11">
        <v>104</v>
      </c>
      <c r="U8" s="11">
        <v>67</v>
      </c>
      <c r="V8" s="11">
        <v>68</v>
      </c>
      <c r="W8" s="11">
        <v>71</v>
      </c>
      <c r="X8" s="11">
        <v>81</v>
      </c>
      <c r="Y8" s="11">
        <v>76</v>
      </c>
      <c r="Z8" s="11">
        <v>33</v>
      </c>
      <c r="AA8" s="11">
        <v>100</v>
      </c>
      <c r="AB8" s="11">
        <v>77</v>
      </c>
      <c r="AC8" s="11">
        <v>41</v>
      </c>
      <c r="AD8" s="11">
        <v>26</v>
      </c>
      <c r="AE8" s="11"/>
      <c r="AF8" s="11">
        <v>345</v>
      </c>
      <c r="AG8" s="11">
        <v>348</v>
      </c>
      <c r="AH8" s="11">
        <v>122</v>
      </c>
      <c r="AI8" s="11"/>
      <c r="AJ8" s="11">
        <v>322</v>
      </c>
      <c r="AK8" s="11">
        <v>245</v>
      </c>
      <c r="AL8" s="11">
        <v>65</v>
      </c>
      <c r="AM8" s="11">
        <v>11</v>
      </c>
      <c r="AN8" s="11">
        <v>105</v>
      </c>
      <c r="AO8" s="11"/>
      <c r="AP8" s="11">
        <v>215</v>
      </c>
      <c r="AQ8" s="11">
        <v>299</v>
      </c>
      <c r="AR8" s="11">
        <v>69</v>
      </c>
      <c r="AS8" s="11"/>
      <c r="AT8" s="11">
        <v>223</v>
      </c>
      <c r="AU8" s="11">
        <v>165</v>
      </c>
      <c r="AV8" s="11">
        <v>211</v>
      </c>
      <c r="AW8" s="11">
        <v>76</v>
      </c>
      <c r="AX8" s="11">
        <v>18</v>
      </c>
    </row>
    <row r="9" spans="2:50">
      <c r="B9" s="18" t="s">
        <v>322</v>
      </c>
      <c r="C9" s="17">
        <v>0.15076170883800399</v>
      </c>
      <c r="D9" s="17">
        <v>0.195598741169766</v>
      </c>
      <c r="E9" s="17">
        <v>0.106420760099071</v>
      </c>
      <c r="F9" s="17"/>
      <c r="G9" s="17">
        <v>0.104367655710445</v>
      </c>
      <c r="H9" s="17">
        <v>0.13885367077271901</v>
      </c>
      <c r="I9" s="17">
        <v>0.107058178183361</v>
      </c>
      <c r="J9" s="17">
        <v>0.15493775319900799</v>
      </c>
      <c r="K9" s="17">
        <v>0.145956833553571</v>
      </c>
      <c r="L9" s="17">
        <v>0.21854521958418799</v>
      </c>
      <c r="M9" s="17"/>
      <c r="N9" s="17">
        <v>0.221878476520979</v>
      </c>
      <c r="O9" s="17">
        <v>0.101946182058059</v>
      </c>
      <c r="P9" s="17">
        <v>0.13158495602796499</v>
      </c>
      <c r="Q9" s="17">
        <v>0.14119200296649101</v>
      </c>
      <c r="R9" s="17"/>
      <c r="S9" s="17">
        <v>0.150036521911699</v>
      </c>
      <c r="T9" s="17">
        <v>0.160563091000476</v>
      </c>
      <c r="U9" s="17">
        <v>0.16056676898949501</v>
      </c>
      <c r="V9" s="17">
        <v>0.14722790202283501</v>
      </c>
      <c r="W9" s="17">
        <v>0.114546499780788</v>
      </c>
      <c r="X9" s="17">
        <v>8.1722350146318498E-2</v>
      </c>
      <c r="Y9" s="17">
        <v>0.19869894470072899</v>
      </c>
      <c r="Z9" s="17">
        <v>0.25570515174976899</v>
      </c>
      <c r="AA9" s="17">
        <v>0.17839159187595299</v>
      </c>
      <c r="AB9" s="17">
        <v>0.105106156554255</v>
      </c>
      <c r="AC9" s="17">
        <v>0.152678214281672</v>
      </c>
      <c r="AD9" s="17">
        <v>0.16415137861885401</v>
      </c>
      <c r="AE9" s="17"/>
      <c r="AF9" s="17">
        <v>0.18464241135323201</v>
      </c>
      <c r="AG9" s="17">
        <v>0.16073505492415199</v>
      </c>
      <c r="AH9" s="17">
        <v>7.3538391125245794E-2</v>
      </c>
      <c r="AI9" s="17"/>
      <c r="AJ9" s="17">
        <v>0.172134788695288</v>
      </c>
      <c r="AK9" s="17">
        <v>0.16079089929544499</v>
      </c>
      <c r="AL9" s="17">
        <v>0.243142366855189</v>
      </c>
      <c r="AM9" s="17">
        <v>0.42109958208464399</v>
      </c>
      <c r="AN9" s="17">
        <v>3.3476942263493702E-2</v>
      </c>
      <c r="AO9" s="17"/>
      <c r="AP9" s="17">
        <v>0.197574426231653</v>
      </c>
      <c r="AQ9" s="17">
        <v>0.157911599423847</v>
      </c>
      <c r="AR9" s="17">
        <v>0.19656160521737401</v>
      </c>
      <c r="AS9" s="17"/>
      <c r="AT9" s="17">
        <v>0.11388069496525099</v>
      </c>
      <c r="AU9" s="17">
        <v>0.14047406619175001</v>
      </c>
      <c r="AV9" s="17">
        <v>0.178902049969237</v>
      </c>
      <c r="AW9" s="17">
        <v>0.11028638920679699</v>
      </c>
      <c r="AX9" s="17">
        <v>0.30675149309955302</v>
      </c>
    </row>
    <row r="10" spans="2:50">
      <c r="B10" s="18" t="s">
        <v>323</v>
      </c>
      <c r="C10" s="17">
        <v>0.32160093855890998</v>
      </c>
      <c r="D10" s="17">
        <v>0.344194472412304</v>
      </c>
      <c r="E10" s="17">
        <v>0.29992331550822499</v>
      </c>
      <c r="F10" s="17"/>
      <c r="G10" s="17">
        <v>0.31369326257336499</v>
      </c>
      <c r="H10" s="17">
        <v>0.31138957054736099</v>
      </c>
      <c r="I10" s="17">
        <v>0.29414233003194401</v>
      </c>
      <c r="J10" s="17">
        <v>0.306461424813115</v>
      </c>
      <c r="K10" s="17">
        <v>0.344979059168113</v>
      </c>
      <c r="L10" s="17">
        <v>0.35137816248486597</v>
      </c>
      <c r="M10" s="17"/>
      <c r="N10" s="17">
        <v>0.33156435154149899</v>
      </c>
      <c r="O10" s="17">
        <v>0.36197654022598302</v>
      </c>
      <c r="P10" s="17">
        <v>0.324749050509412</v>
      </c>
      <c r="Q10" s="17">
        <v>0.26556562671141298</v>
      </c>
      <c r="R10" s="17"/>
      <c r="S10" s="17">
        <v>0.27031394802536102</v>
      </c>
      <c r="T10" s="17">
        <v>0.29192270777246698</v>
      </c>
      <c r="U10" s="17">
        <v>0.31381263081504801</v>
      </c>
      <c r="V10" s="17">
        <v>0.35205978790665099</v>
      </c>
      <c r="W10" s="17">
        <v>0.239612315177752</v>
      </c>
      <c r="X10" s="17">
        <v>0.35579488299119399</v>
      </c>
      <c r="Y10" s="17">
        <v>0.26961335963479699</v>
      </c>
      <c r="Z10" s="17">
        <v>0.27681292177746503</v>
      </c>
      <c r="AA10" s="17">
        <v>0.36059102095661899</v>
      </c>
      <c r="AB10" s="17">
        <v>0.42435863583949002</v>
      </c>
      <c r="AC10" s="17">
        <v>0.36287458713622001</v>
      </c>
      <c r="AD10" s="17">
        <v>0.45955749115177302</v>
      </c>
      <c r="AE10" s="17"/>
      <c r="AF10" s="17">
        <v>0.31306512603391101</v>
      </c>
      <c r="AG10" s="17">
        <v>0.354449439931664</v>
      </c>
      <c r="AH10" s="17">
        <v>0.26357428712233499</v>
      </c>
      <c r="AI10" s="17"/>
      <c r="AJ10" s="17">
        <v>0.371936013102867</v>
      </c>
      <c r="AK10" s="17">
        <v>0.31230252739856801</v>
      </c>
      <c r="AL10" s="17">
        <v>0.38142283438575397</v>
      </c>
      <c r="AM10" s="17">
        <v>0</v>
      </c>
      <c r="AN10" s="17">
        <v>0.230936078559318</v>
      </c>
      <c r="AO10" s="17"/>
      <c r="AP10" s="17">
        <v>0.42610192452117801</v>
      </c>
      <c r="AQ10" s="17">
        <v>0.28014447849003499</v>
      </c>
      <c r="AR10" s="17">
        <v>0.39828894782409002</v>
      </c>
      <c r="AS10" s="17"/>
      <c r="AT10" s="17">
        <v>0.30410297715217999</v>
      </c>
      <c r="AU10" s="17">
        <v>0.35763964596321701</v>
      </c>
      <c r="AV10" s="17">
        <v>0.28719598310414302</v>
      </c>
      <c r="AW10" s="17">
        <v>0.43086419556156103</v>
      </c>
      <c r="AX10" s="17">
        <v>0.34718005500176002</v>
      </c>
    </row>
    <row r="11" spans="2:50" ht="30">
      <c r="B11" s="18" t="s">
        <v>324</v>
      </c>
      <c r="C11" s="17">
        <v>0.27506031185021401</v>
      </c>
      <c r="D11" s="17">
        <v>0.27095448442085501</v>
      </c>
      <c r="E11" s="17">
        <v>0.27990385702568998</v>
      </c>
      <c r="F11" s="17"/>
      <c r="G11" s="17">
        <v>0.31948951436310402</v>
      </c>
      <c r="H11" s="17">
        <v>0.257341074760497</v>
      </c>
      <c r="I11" s="17">
        <v>0.26679160967670401</v>
      </c>
      <c r="J11" s="17">
        <v>0.314042455919959</v>
      </c>
      <c r="K11" s="17">
        <v>0.27617503973589702</v>
      </c>
      <c r="L11" s="17">
        <v>0.23481294930259899</v>
      </c>
      <c r="M11" s="17"/>
      <c r="N11" s="17">
        <v>0.23788425833959101</v>
      </c>
      <c r="O11" s="17">
        <v>0.30137645794845802</v>
      </c>
      <c r="P11" s="17">
        <v>0.26749743398008302</v>
      </c>
      <c r="Q11" s="17">
        <v>0.29906356416632501</v>
      </c>
      <c r="R11" s="17"/>
      <c r="S11" s="17">
        <v>0.295893960748218</v>
      </c>
      <c r="T11" s="17">
        <v>0.31698891245834698</v>
      </c>
      <c r="U11" s="17">
        <v>0.33101241468980303</v>
      </c>
      <c r="V11" s="17">
        <v>0.27659230749012398</v>
      </c>
      <c r="W11" s="17">
        <v>0.331655003581243</v>
      </c>
      <c r="X11" s="17">
        <v>0.31784963462368299</v>
      </c>
      <c r="Y11" s="17">
        <v>0.28651363279436298</v>
      </c>
      <c r="Z11" s="17">
        <v>0.240408973151821</v>
      </c>
      <c r="AA11" s="17">
        <v>0.23662890242319001</v>
      </c>
      <c r="AB11" s="17">
        <v>0.20550268968371199</v>
      </c>
      <c r="AC11" s="17">
        <v>8.7947120169512796E-2</v>
      </c>
      <c r="AD11" s="17">
        <v>0.22272200064224401</v>
      </c>
      <c r="AE11" s="17"/>
      <c r="AF11" s="17">
        <v>0.27732911132469001</v>
      </c>
      <c r="AG11" s="17">
        <v>0.24725355997516801</v>
      </c>
      <c r="AH11" s="17">
        <v>0.32530591747174198</v>
      </c>
      <c r="AI11" s="17"/>
      <c r="AJ11" s="17">
        <v>0.29843167468275</v>
      </c>
      <c r="AK11" s="17">
        <v>0.25444105795136601</v>
      </c>
      <c r="AL11" s="17">
        <v>0.12202025642839601</v>
      </c>
      <c r="AM11" s="17">
        <v>0.30273552824580702</v>
      </c>
      <c r="AN11" s="17">
        <v>0.332561296492911</v>
      </c>
      <c r="AO11" s="17"/>
      <c r="AP11" s="17">
        <v>0.26955472381699302</v>
      </c>
      <c r="AQ11" s="17">
        <v>0.27735428741398999</v>
      </c>
      <c r="AR11" s="17">
        <v>0.14614096994276099</v>
      </c>
      <c r="AS11" s="17"/>
      <c r="AT11" s="17">
        <v>0.29873634439200702</v>
      </c>
      <c r="AU11" s="17">
        <v>0.27883574158230501</v>
      </c>
      <c r="AV11" s="17">
        <v>0.30562314140195002</v>
      </c>
      <c r="AW11" s="17">
        <v>0.23201984013544799</v>
      </c>
      <c r="AX11" s="17">
        <v>0.170448819354973</v>
      </c>
    </row>
    <row r="12" spans="2:50">
      <c r="B12" s="18" t="s">
        <v>325</v>
      </c>
      <c r="C12" s="17">
        <v>0.146414172610765</v>
      </c>
      <c r="D12" s="17">
        <v>0.116054676386751</v>
      </c>
      <c r="E12" s="17">
        <v>0.177111465329159</v>
      </c>
      <c r="F12" s="17"/>
      <c r="G12" s="17">
        <v>0.132510902838649</v>
      </c>
      <c r="H12" s="17">
        <v>0.16131203382774001</v>
      </c>
      <c r="I12" s="17">
        <v>0.17142481317536401</v>
      </c>
      <c r="J12" s="17">
        <v>0.16666295455379501</v>
      </c>
      <c r="K12" s="17">
        <v>0.11933539636167199</v>
      </c>
      <c r="L12" s="17">
        <v>0.12693982727529601</v>
      </c>
      <c r="M12" s="17"/>
      <c r="N12" s="17">
        <v>0.14601156422052999</v>
      </c>
      <c r="O12" s="17">
        <v>0.122732005539467</v>
      </c>
      <c r="P12" s="17">
        <v>0.168685343463228</v>
      </c>
      <c r="Q12" s="17">
        <v>0.14915001672849301</v>
      </c>
      <c r="R12" s="17"/>
      <c r="S12" s="17">
        <v>0.18259433441744399</v>
      </c>
      <c r="T12" s="17">
        <v>0.122691154352777</v>
      </c>
      <c r="U12" s="17">
        <v>0.153456426279824</v>
      </c>
      <c r="V12" s="17">
        <v>0.12856924488841401</v>
      </c>
      <c r="W12" s="17">
        <v>0.19140965781476099</v>
      </c>
      <c r="X12" s="17">
        <v>0.135009021715775</v>
      </c>
      <c r="Y12" s="17">
        <v>0.16349303136406301</v>
      </c>
      <c r="Z12" s="17">
        <v>0.177419095074938</v>
      </c>
      <c r="AA12" s="17">
        <v>9.7905536572396298E-2</v>
      </c>
      <c r="AB12" s="17">
        <v>0.11479021753758201</v>
      </c>
      <c r="AC12" s="17">
        <v>0.20343740954682399</v>
      </c>
      <c r="AD12" s="17">
        <v>9.15462155688756E-2</v>
      </c>
      <c r="AE12" s="17"/>
      <c r="AF12" s="17">
        <v>0.13629779657279301</v>
      </c>
      <c r="AG12" s="17">
        <v>0.154324294990277</v>
      </c>
      <c r="AH12" s="17">
        <v>0.15325127342398601</v>
      </c>
      <c r="AI12" s="17"/>
      <c r="AJ12" s="17">
        <v>0.10324104199428601</v>
      </c>
      <c r="AK12" s="17">
        <v>0.15800708314503001</v>
      </c>
      <c r="AL12" s="17">
        <v>0.19970177197916</v>
      </c>
      <c r="AM12" s="17">
        <v>0.276164889669549</v>
      </c>
      <c r="AN12" s="17">
        <v>0.17864891233288599</v>
      </c>
      <c r="AO12" s="17"/>
      <c r="AP12" s="17">
        <v>6.8327258227609197E-2</v>
      </c>
      <c r="AQ12" s="17">
        <v>0.176847029306481</v>
      </c>
      <c r="AR12" s="17">
        <v>0.22542576043992199</v>
      </c>
      <c r="AS12" s="17"/>
      <c r="AT12" s="17">
        <v>0.13028372352486201</v>
      </c>
      <c r="AU12" s="17">
        <v>0.15967810056325399</v>
      </c>
      <c r="AV12" s="17">
        <v>0.14925063593188201</v>
      </c>
      <c r="AW12" s="17">
        <v>0.14305497567893599</v>
      </c>
      <c r="AX12" s="17">
        <v>3.7356059651975797E-2</v>
      </c>
    </row>
    <row r="13" spans="2:50">
      <c r="B13" s="18" t="s">
        <v>326</v>
      </c>
      <c r="C13" s="17">
        <v>4.6685318256399197E-2</v>
      </c>
      <c r="D13" s="17">
        <v>3.7971437436430597E-2</v>
      </c>
      <c r="E13" s="17">
        <v>5.2797688013338201E-2</v>
      </c>
      <c r="F13" s="17"/>
      <c r="G13" s="17">
        <v>6.04832847855057E-2</v>
      </c>
      <c r="H13" s="17">
        <v>6.3273543670171906E-2</v>
      </c>
      <c r="I13" s="17">
        <v>7.4212411592759694E-2</v>
      </c>
      <c r="J13" s="17">
        <v>3.3041350967966301E-2</v>
      </c>
      <c r="K13" s="17">
        <v>3.1966898008847999E-2</v>
      </c>
      <c r="L13" s="17">
        <v>2.60888507949136E-2</v>
      </c>
      <c r="M13" s="17"/>
      <c r="N13" s="17">
        <v>4.1929852356480099E-2</v>
      </c>
      <c r="O13" s="17">
        <v>2.8616057597215201E-2</v>
      </c>
      <c r="P13" s="17">
        <v>6.1827533322728702E-2</v>
      </c>
      <c r="Q13" s="17">
        <v>5.1617657292841297E-2</v>
      </c>
      <c r="R13" s="17"/>
      <c r="S13" s="17">
        <v>4.3394980852534001E-2</v>
      </c>
      <c r="T13" s="17">
        <v>5.4978191772931603E-2</v>
      </c>
      <c r="U13" s="17">
        <v>1.6635160356773399E-2</v>
      </c>
      <c r="V13" s="17">
        <v>3.04082536469664E-2</v>
      </c>
      <c r="W13" s="17">
        <v>4.3179878058034402E-2</v>
      </c>
      <c r="X13" s="17">
        <v>7.6929110440409801E-2</v>
      </c>
      <c r="Y13" s="17">
        <v>3.11109206865713E-2</v>
      </c>
      <c r="Z13" s="17">
        <v>2.3175734311433601E-2</v>
      </c>
      <c r="AA13" s="17">
        <v>4.9106757934132002E-2</v>
      </c>
      <c r="AB13" s="17">
        <v>6.8421275704061604E-2</v>
      </c>
      <c r="AC13" s="17">
        <v>7.1245634477022896E-2</v>
      </c>
      <c r="AD13" s="17">
        <v>2.87507001484467E-2</v>
      </c>
      <c r="AE13" s="17"/>
      <c r="AF13" s="17">
        <v>3.9981637641678502E-2</v>
      </c>
      <c r="AG13" s="17">
        <v>4.7493269672570497E-2</v>
      </c>
      <c r="AH13" s="17">
        <v>5.3442080189548699E-2</v>
      </c>
      <c r="AI13" s="17"/>
      <c r="AJ13" s="17">
        <v>2.43512156809454E-2</v>
      </c>
      <c r="AK13" s="17">
        <v>5.8081903581718698E-2</v>
      </c>
      <c r="AL13" s="17">
        <v>5.3712770351501002E-2</v>
      </c>
      <c r="AM13" s="17">
        <v>0</v>
      </c>
      <c r="AN13" s="17">
        <v>8.7226860942624704E-2</v>
      </c>
      <c r="AO13" s="17"/>
      <c r="AP13" s="17">
        <v>1.59922214122976E-2</v>
      </c>
      <c r="AQ13" s="17">
        <v>5.7594310614907697E-2</v>
      </c>
      <c r="AR13" s="17">
        <v>3.3582716575852101E-2</v>
      </c>
      <c r="AS13" s="17"/>
      <c r="AT13" s="17">
        <v>4.5096105730721502E-2</v>
      </c>
      <c r="AU13" s="17">
        <v>2.7044546232244601E-2</v>
      </c>
      <c r="AV13" s="17">
        <v>4.4470645913145403E-2</v>
      </c>
      <c r="AW13" s="17">
        <v>6.0797526229211099E-2</v>
      </c>
      <c r="AX13" s="17">
        <v>8.2239234178261206E-2</v>
      </c>
    </row>
    <row r="14" spans="2:50">
      <c r="B14" s="18" t="s">
        <v>92</v>
      </c>
      <c r="C14" s="19">
        <v>5.9477549885707699E-2</v>
      </c>
      <c r="D14" s="19">
        <v>3.52261881738931E-2</v>
      </c>
      <c r="E14" s="19">
        <v>8.3842914024517198E-2</v>
      </c>
      <c r="F14" s="19"/>
      <c r="G14" s="19">
        <v>6.9455379728930997E-2</v>
      </c>
      <c r="H14" s="19">
        <v>6.7830106421510494E-2</v>
      </c>
      <c r="I14" s="19">
        <v>8.6370657339867707E-2</v>
      </c>
      <c r="J14" s="19">
        <v>2.48540605461578E-2</v>
      </c>
      <c r="K14" s="19">
        <v>8.1586773171899593E-2</v>
      </c>
      <c r="L14" s="19">
        <v>4.2234990558137502E-2</v>
      </c>
      <c r="M14" s="19"/>
      <c r="N14" s="19">
        <v>2.07314970209211E-2</v>
      </c>
      <c r="O14" s="19">
        <v>8.3352756630819202E-2</v>
      </c>
      <c r="P14" s="19">
        <v>4.5655682696583398E-2</v>
      </c>
      <c r="Q14" s="19">
        <v>9.3411132134435804E-2</v>
      </c>
      <c r="R14" s="19"/>
      <c r="S14" s="19">
        <v>5.7766254044744302E-2</v>
      </c>
      <c r="T14" s="19">
        <v>5.2855942643001801E-2</v>
      </c>
      <c r="U14" s="19">
        <v>2.4516598869056501E-2</v>
      </c>
      <c r="V14" s="19">
        <v>6.5142504045009098E-2</v>
      </c>
      <c r="W14" s="19">
        <v>7.9596645587420606E-2</v>
      </c>
      <c r="X14" s="19">
        <v>3.2695000082619198E-2</v>
      </c>
      <c r="Y14" s="19">
        <v>5.0570110819476502E-2</v>
      </c>
      <c r="Z14" s="19">
        <v>2.64781239345728E-2</v>
      </c>
      <c r="AA14" s="19">
        <v>7.7376190237709502E-2</v>
      </c>
      <c r="AB14" s="19">
        <v>8.1821024680900495E-2</v>
      </c>
      <c r="AC14" s="19">
        <v>0.121817034388747</v>
      </c>
      <c r="AD14" s="19">
        <v>3.3272213869806201E-2</v>
      </c>
      <c r="AE14" s="19"/>
      <c r="AF14" s="19">
        <v>4.8683917073695501E-2</v>
      </c>
      <c r="AG14" s="19">
        <v>3.5744380506168301E-2</v>
      </c>
      <c r="AH14" s="19">
        <v>0.13088805066714199</v>
      </c>
      <c r="AI14" s="19"/>
      <c r="AJ14" s="19">
        <v>2.9905265843863299E-2</v>
      </c>
      <c r="AK14" s="19">
        <v>5.6376528627872499E-2</v>
      </c>
      <c r="AL14" s="19">
        <v>0</v>
      </c>
      <c r="AM14" s="19">
        <v>0</v>
      </c>
      <c r="AN14" s="19">
        <v>0.13714990940876601</v>
      </c>
      <c r="AO14" s="19"/>
      <c r="AP14" s="19">
        <v>2.24494457902693E-2</v>
      </c>
      <c r="AQ14" s="19">
        <v>5.0148294750739501E-2</v>
      </c>
      <c r="AR14" s="19">
        <v>0</v>
      </c>
      <c r="AS14" s="19"/>
      <c r="AT14" s="19">
        <v>0.10790015423497799</v>
      </c>
      <c r="AU14" s="19">
        <v>3.6327899467229703E-2</v>
      </c>
      <c r="AV14" s="19">
        <v>3.4557543679643199E-2</v>
      </c>
      <c r="AW14" s="19">
        <v>2.2977073188046499E-2</v>
      </c>
      <c r="AX14" s="19">
        <v>5.6024338713475799E-2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337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879</v>
      </c>
      <c r="D7" s="10">
        <v>420</v>
      </c>
      <c r="E7" s="10">
        <v>456</v>
      </c>
      <c r="F7" s="10"/>
      <c r="G7" s="10">
        <v>99</v>
      </c>
      <c r="H7" s="10">
        <v>153</v>
      </c>
      <c r="I7" s="10">
        <v>141</v>
      </c>
      <c r="J7" s="10">
        <v>135</v>
      </c>
      <c r="K7" s="10">
        <v>150</v>
      </c>
      <c r="L7" s="10">
        <v>201</v>
      </c>
      <c r="M7" s="10"/>
      <c r="N7" s="10">
        <v>243</v>
      </c>
      <c r="O7" s="10">
        <v>224</v>
      </c>
      <c r="P7" s="10">
        <v>191</v>
      </c>
      <c r="Q7" s="10">
        <v>220</v>
      </c>
      <c r="R7" s="10"/>
      <c r="S7" s="10">
        <v>104</v>
      </c>
      <c r="T7" s="10">
        <v>107</v>
      </c>
      <c r="U7" s="10">
        <v>85</v>
      </c>
      <c r="V7" s="10">
        <v>64</v>
      </c>
      <c r="W7" s="10">
        <v>66</v>
      </c>
      <c r="X7" s="10">
        <v>70</v>
      </c>
      <c r="Y7" s="10">
        <v>75</v>
      </c>
      <c r="Z7" s="10">
        <v>43</v>
      </c>
      <c r="AA7" s="10">
        <v>100</v>
      </c>
      <c r="AB7" s="10">
        <v>88</v>
      </c>
      <c r="AC7" s="10">
        <v>51</v>
      </c>
      <c r="AD7" s="10">
        <v>26</v>
      </c>
      <c r="AE7" s="10"/>
      <c r="AF7" s="10">
        <v>364</v>
      </c>
      <c r="AG7" s="10">
        <v>352</v>
      </c>
      <c r="AH7" s="10">
        <v>113</v>
      </c>
      <c r="AI7" s="10"/>
      <c r="AJ7" s="10">
        <v>327</v>
      </c>
      <c r="AK7" s="10">
        <v>242</v>
      </c>
      <c r="AL7" s="10">
        <v>65</v>
      </c>
      <c r="AM7" s="10">
        <v>18</v>
      </c>
      <c r="AN7" s="10">
        <v>105</v>
      </c>
      <c r="AO7" s="10"/>
      <c r="AP7" s="10">
        <v>234</v>
      </c>
      <c r="AQ7" s="10">
        <v>285</v>
      </c>
      <c r="AR7" s="10">
        <v>69</v>
      </c>
      <c r="AS7" s="10"/>
      <c r="AT7" s="10">
        <v>248</v>
      </c>
      <c r="AU7" s="10">
        <v>144</v>
      </c>
      <c r="AV7" s="10">
        <v>191</v>
      </c>
      <c r="AW7" s="10">
        <v>71</v>
      </c>
      <c r="AX7" s="10">
        <v>15</v>
      </c>
    </row>
    <row r="8" spans="2:50" ht="30" customHeight="1">
      <c r="B8" s="11" t="s">
        <v>77</v>
      </c>
      <c r="C8" s="11">
        <v>882</v>
      </c>
      <c r="D8" s="11">
        <v>433</v>
      </c>
      <c r="E8" s="11">
        <v>446</v>
      </c>
      <c r="F8" s="11"/>
      <c r="G8" s="11">
        <v>115</v>
      </c>
      <c r="H8" s="11">
        <v>155</v>
      </c>
      <c r="I8" s="11">
        <v>155</v>
      </c>
      <c r="J8" s="11">
        <v>146</v>
      </c>
      <c r="K8" s="11">
        <v>126</v>
      </c>
      <c r="L8" s="11">
        <v>186</v>
      </c>
      <c r="M8" s="11"/>
      <c r="N8" s="11">
        <v>231</v>
      </c>
      <c r="O8" s="11">
        <v>231</v>
      </c>
      <c r="P8" s="11">
        <v>205</v>
      </c>
      <c r="Q8" s="11">
        <v>214</v>
      </c>
      <c r="R8" s="11"/>
      <c r="S8" s="11">
        <v>108</v>
      </c>
      <c r="T8" s="11">
        <v>111</v>
      </c>
      <c r="U8" s="11">
        <v>82</v>
      </c>
      <c r="V8" s="11">
        <v>67</v>
      </c>
      <c r="W8" s="11">
        <v>65</v>
      </c>
      <c r="X8" s="11">
        <v>90</v>
      </c>
      <c r="Y8" s="11">
        <v>69</v>
      </c>
      <c r="Z8" s="11">
        <v>39</v>
      </c>
      <c r="AA8" s="11">
        <v>100</v>
      </c>
      <c r="AB8" s="11">
        <v>79</v>
      </c>
      <c r="AC8" s="11">
        <v>49</v>
      </c>
      <c r="AD8" s="11">
        <v>23</v>
      </c>
      <c r="AE8" s="11"/>
      <c r="AF8" s="11">
        <v>360</v>
      </c>
      <c r="AG8" s="11">
        <v>350</v>
      </c>
      <c r="AH8" s="11">
        <v>115</v>
      </c>
      <c r="AI8" s="11"/>
      <c r="AJ8" s="11">
        <v>320</v>
      </c>
      <c r="AK8" s="11">
        <v>249</v>
      </c>
      <c r="AL8" s="11">
        <v>66</v>
      </c>
      <c r="AM8" s="11">
        <v>18</v>
      </c>
      <c r="AN8" s="11">
        <v>107</v>
      </c>
      <c r="AO8" s="11"/>
      <c r="AP8" s="11">
        <v>232</v>
      </c>
      <c r="AQ8" s="11">
        <v>295</v>
      </c>
      <c r="AR8" s="11">
        <v>69</v>
      </c>
      <c r="AS8" s="11"/>
      <c r="AT8" s="11">
        <v>244</v>
      </c>
      <c r="AU8" s="11">
        <v>149</v>
      </c>
      <c r="AV8" s="11">
        <v>197</v>
      </c>
      <c r="AW8" s="11">
        <v>68</v>
      </c>
      <c r="AX8" s="11">
        <v>14</v>
      </c>
    </row>
    <row r="9" spans="2:50">
      <c r="B9" s="18" t="s">
        <v>322</v>
      </c>
      <c r="C9" s="17">
        <v>0.267116859872367</v>
      </c>
      <c r="D9" s="17">
        <v>0.25252333845985397</v>
      </c>
      <c r="E9" s="17">
        <v>0.27893704587927498</v>
      </c>
      <c r="F9" s="17"/>
      <c r="G9" s="17">
        <v>0.27505455544320501</v>
      </c>
      <c r="H9" s="17">
        <v>0.21131233359547399</v>
      </c>
      <c r="I9" s="17">
        <v>0.26002694518601199</v>
      </c>
      <c r="J9" s="17">
        <v>0.22768923503643701</v>
      </c>
      <c r="K9" s="17">
        <v>0.23978781833664101</v>
      </c>
      <c r="L9" s="17">
        <v>0.36400350206027299</v>
      </c>
      <c r="M9" s="17"/>
      <c r="N9" s="17">
        <v>0.371056465983718</v>
      </c>
      <c r="O9" s="17">
        <v>0.23208571737530201</v>
      </c>
      <c r="P9" s="17">
        <v>0.233814596993245</v>
      </c>
      <c r="Q9" s="17">
        <v>0.22565225239846801</v>
      </c>
      <c r="R9" s="17"/>
      <c r="S9" s="17">
        <v>0.26884668003087703</v>
      </c>
      <c r="T9" s="17">
        <v>0.38471572678083998</v>
      </c>
      <c r="U9" s="17">
        <v>0.20736983541318799</v>
      </c>
      <c r="V9" s="17">
        <v>0.30644356776403803</v>
      </c>
      <c r="W9" s="17">
        <v>0.32618688943753199</v>
      </c>
      <c r="X9" s="17">
        <v>0.22659338149313499</v>
      </c>
      <c r="Y9" s="17">
        <v>0.309468436946708</v>
      </c>
      <c r="Z9" s="17">
        <v>0.20249760773331399</v>
      </c>
      <c r="AA9" s="17">
        <v>0.179533235561816</v>
      </c>
      <c r="AB9" s="17">
        <v>0.29793931137588697</v>
      </c>
      <c r="AC9" s="17">
        <v>0.20967169872504299</v>
      </c>
      <c r="AD9" s="17">
        <v>0.162053653504694</v>
      </c>
      <c r="AE9" s="17"/>
      <c r="AF9" s="17">
        <v>0.289697714930919</v>
      </c>
      <c r="AG9" s="17">
        <v>0.28410159551569297</v>
      </c>
      <c r="AH9" s="17">
        <v>0.145956716872465</v>
      </c>
      <c r="AI9" s="17"/>
      <c r="AJ9" s="17">
        <v>0.33365320697420697</v>
      </c>
      <c r="AK9" s="17">
        <v>0.247592414946088</v>
      </c>
      <c r="AL9" s="17">
        <v>0.312148032918593</v>
      </c>
      <c r="AM9" s="17">
        <v>0.27474038158782699</v>
      </c>
      <c r="AN9" s="17">
        <v>0.10659724534480999</v>
      </c>
      <c r="AO9" s="17"/>
      <c r="AP9" s="17">
        <v>0.30286662664677499</v>
      </c>
      <c r="AQ9" s="17">
        <v>0.27267311228022501</v>
      </c>
      <c r="AR9" s="17">
        <v>0.34819930199562199</v>
      </c>
      <c r="AS9" s="17"/>
      <c r="AT9" s="17">
        <v>0.218596774516889</v>
      </c>
      <c r="AU9" s="17">
        <v>0.31422763330240899</v>
      </c>
      <c r="AV9" s="17">
        <v>0.26633850010820997</v>
      </c>
      <c r="AW9" s="17">
        <v>0.33658496970402901</v>
      </c>
      <c r="AX9" s="17">
        <v>0.43199653566021601</v>
      </c>
    </row>
    <row r="10" spans="2:50">
      <c r="B10" s="18" t="s">
        <v>323</v>
      </c>
      <c r="C10" s="17">
        <v>0.39488188212778702</v>
      </c>
      <c r="D10" s="17">
        <v>0.41275747430210302</v>
      </c>
      <c r="E10" s="17">
        <v>0.380014176737837</v>
      </c>
      <c r="F10" s="17"/>
      <c r="G10" s="17">
        <v>0.35144595749176499</v>
      </c>
      <c r="H10" s="17">
        <v>0.410583451974183</v>
      </c>
      <c r="I10" s="17">
        <v>0.33485869329888501</v>
      </c>
      <c r="J10" s="17">
        <v>0.46835716311102699</v>
      </c>
      <c r="K10" s="17">
        <v>0.427292429965696</v>
      </c>
      <c r="L10" s="17">
        <v>0.37893815696722899</v>
      </c>
      <c r="M10" s="17"/>
      <c r="N10" s="17">
        <v>0.39255755050770702</v>
      </c>
      <c r="O10" s="17">
        <v>0.40884249224887398</v>
      </c>
      <c r="P10" s="17">
        <v>0.40388129278097901</v>
      </c>
      <c r="Q10" s="17">
        <v>0.37523874479986502</v>
      </c>
      <c r="R10" s="17"/>
      <c r="S10" s="17">
        <v>0.402839276992215</v>
      </c>
      <c r="T10" s="17">
        <v>0.29712491152104997</v>
      </c>
      <c r="U10" s="17">
        <v>0.40730304204527101</v>
      </c>
      <c r="V10" s="17">
        <v>0.35265377920700702</v>
      </c>
      <c r="W10" s="17">
        <v>0.30126079213054702</v>
      </c>
      <c r="X10" s="17">
        <v>0.50635085273980396</v>
      </c>
      <c r="Y10" s="17">
        <v>0.39744037340499599</v>
      </c>
      <c r="Z10" s="17">
        <v>0.53285468256204704</v>
      </c>
      <c r="AA10" s="17">
        <v>0.40304902127637399</v>
      </c>
      <c r="AB10" s="17">
        <v>0.33930988912246601</v>
      </c>
      <c r="AC10" s="17">
        <v>0.44965630281761398</v>
      </c>
      <c r="AD10" s="17">
        <v>0.53662020531757304</v>
      </c>
      <c r="AE10" s="17"/>
      <c r="AF10" s="17">
        <v>0.35717541189683699</v>
      </c>
      <c r="AG10" s="17">
        <v>0.430122866268486</v>
      </c>
      <c r="AH10" s="17">
        <v>0.41672953510808303</v>
      </c>
      <c r="AI10" s="17"/>
      <c r="AJ10" s="17">
        <v>0.39408502845012</v>
      </c>
      <c r="AK10" s="17">
        <v>0.42841816516972803</v>
      </c>
      <c r="AL10" s="17">
        <v>0.50342263029513301</v>
      </c>
      <c r="AM10" s="17">
        <v>0.31258924261743698</v>
      </c>
      <c r="AN10" s="17">
        <v>0.30558283057200097</v>
      </c>
      <c r="AO10" s="17"/>
      <c r="AP10" s="17">
        <v>0.41670992553231101</v>
      </c>
      <c r="AQ10" s="17">
        <v>0.42262890994834701</v>
      </c>
      <c r="AR10" s="17">
        <v>0.42606749408832401</v>
      </c>
      <c r="AS10" s="17"/>
      <c r="AT10" s="17">
        <v>0.38112389965034199</v>
      </c>
      <c r="AU10" s="17">
        <v>0.39235481683133799</v>
      </c>
      <c r="AV10" s="17">
        <v>0.41359172616301698</v>
      </c>
      <c r="AW10" s="17">
        <v>0.36520218917664199</v>
      </c>
      <c r="AX10" s="17">
        <v>0.32866398951894898</v>
      </c>
    </row>
    <row r="11" spans="2:50" ht="30">
      <c r="B11" s="18" t="s">
        <v>324</v>
      </c>
      <c r="C11" s="17">
        <v>0.193943215949265</v>
      </c>
      <c r="D11" s="17">
        <v>0.20460089421956801</v>
      </c>
      <c r="E11" s="17">
        <v>0.184818321634382</v>
      </c>
      <c r="F11" s="17"/>
      <c r="G11" s="17">
        <v>0.20921422754541799</v>
      </c>
      <c r="H11" s="17">
        <v>0.19269793429037499</v>
      </c>
      <c r="I11" s="17">
        <v>0.218224503588233</v>
      </c>
      <c r="J11" s="17">
        <v>0.165662610017727</v>
      </c>
      <c r="K11" s="17">
        <v>0.21156503184031999</v>
      </c>
      <c r="L11" s="17">
        <v>0.17557137707166101</v>
      </c>
      <c r="M11" s="17"/>
      <c r="N11" s="17">
        <v>0.15571727987866599</v>
      </c>
      <c r="O11" s="17">
        <v>0.19052449877823399</v>
      </c>
      <c r="P11" s="17">
        <v>0.21391646378812801</v>
      </c>
      <c r="Q11" s="17">
        <v>0.21672697760667001</v>
      </c>
      <c r="R11" s="17"/>
      <c r="S11" s="17">
        <v>0.18273620757832401</v>
      </c>
      <c r="T11" s="17">
        <v>0.20632529986301601</v>
      </c>
      <c r="U11" s="17">
        <v>0.24066444120505501</v>
      </c>
      <c r="V11" s="17">
        <v>0.183313239905462</v>
      </c>
      <c r="W11" s="17">
        <v>0.24073202754262299</v>
      </c>
      <c r="X11" s="17">
        <v>0.14732039390249699</v>
      </c>
      <c r="Y11" s="17">
        <v>0.22344812878020601</v>
      </c>
      <c r="Z11" s="17">
        <v>0.138681327207611</v>
      </c>
      <c r="AA11" s="17">
        <v>0.19060163026173399</v>
      </c>
      <c r="AB11" s="17">
        <v>0.23620505713649501</v>
      </c>
      <c r="AC11" s="17">
        <v>0.13511996168066701</v>
      </c>
      <c r="AD11" s="17">
        <v>9.9025179251368001E-2</v>
      </c>
      <c r="AE11" s="17"/>
      <c r="AF11" s="17">
        <v>0.23157624338385399</v>
      </c>
      <c r="AG11" s="17">
        <v>0.15972908729861099</v>
      </c>
      <c r="AH11" s="17">
        <v>0.18304347787640801</v>
      </c>
      <c r="AI11" s="17"/>
      <c r="AJ11" s="17">
        <v>0.20740977522079301</v>
      </c>
      <c r="AK11" s="17">
        <v>0.15043925300532601</v>
      </c>
      <c r="AL11" s="17">
        <v>0.12244355745078001</v>
      </c>
      <c r="AM11" s="17">
        <v>0.35728007610290102</v>
      </c>
      <c r="AN11" s="17">
        <v>0.26427286897324598</v>
      </c>
      <c r="AO11" s="17"/>
      <c r="AP11" s="17">
        <v>0.183080970094639</v>
      </c>
      <c r="AQ11" s="17">
        <v>0.165904640372255</v>
      </c>
      <c r="AR11" s="17">
        <v>0.13206289642650601</v>
      </c>
      <c r="AS11" s="17"/>
      <c r="AT11" s="17">
        <v>0.23627087674459901</v>
      </c>
      <c r="AU11" s="17">
        <v>0.193743613185308</v>
      </c>
      <c r="AV11" s="17">
        <v>0.21577116796163601</v>
      </c>
      <c r="AW11" s="17">
        <v>0.121927003556284</v>
      </c>
      <c r="AX11" s="17">
        <v>0.116557943155886</v>
      </c>
    </row>
    <row r="12" spans="2:50">
      <c r="B12" s="18" t="s">
        <v>325</v>
      </c>
      <c r="C12" s="17">
        <v>6.2128922432125498E-2</v>
      </c>
      <c r="D12" s="17">
        <v>5.8797451304329999E-2</v>
      </c>
      <c r="E12" s="17">
        <v>6.5752146295575797E-2</v>
      </c>
      <c r="F12" s="17"/>
      <c r="G12" s="17">
        <v>5.7454173749183803E-2</v>
      </c>
      <c r="H12" s="17">
        <v>0.11151053107155701</v>
      </c>
      <c r="I12" s="17">
        <v>4.89582023524179E-2</v>
      </c>
      <c r="J12" s="17">
        <v>6.8431971268114497E-2</v>
      </c>
      <c r="K12" s="17">
        <v>2.8476317994403099E-2</v>
      </c>
      <c r="L12" s="17">
        <v>5.2758801736483001E-2</v>
      </c>
      <c r="M12" s="17"/>
      <c r="N12" s="17">
        <v>3.2984253571703502E-2</v>
      </c>
      <c r="O12" s="17">
        <v>8.0726049087707002E-2</v>
      </c>
      <c r="P12" s="17">
        <v>7.3714330855691998E-2</v>
      </c>
      <c r="Q12" s="17">
        <v>6.2670098141123995E-2</v>
      </c>
      <c r="R12" s="17"/>
      <c r="S12" s="17">
        <v>0.104091063671471</v>
      </c>
      <c r="T12" s="17">
        <v>6.4573359299437E-2</v>
      </c>
      <c r="U12" s="17">
        <v>3.78340952493375E-2</v>
      </c>
      <c r="V12" s="17">
        <v>0.104564980281579</v>
      </c>
      <c r="W12" s="17">
        <v>5.1692675539666999E-2</v>
      </c>
      <c r="X12" s="17">
        <v>5.1689140507077097E-2</v>
      </c>
      <c r="Y12" s="17">
        <v>2.8628159968365902E-2</v>
      </c>
      <c r="Z12" s="17">
        <v>1.39019685531904E-2</v>
      </c>
      <c r="AA12" s="17">
        <v>6.9650022442029502E-2</v>
      </c>
      <c r="AB12" s="17">
        <v>3.5196571434303603E-2</v>
      </c>
      <c r="AC12" s="17">
        <v>0.10360797257979799</v>
      </c>
      <c r="AD12" s="17">
        <v>3.9940433567896803E-2</v>
      </c>
      <c r="AE12" s="17"/>
      <c r="AF12" s="17">
        <v>5.8475530923002103E-2</v>
      </c>
      <c r="AG12" s="17">
        <v>6.1182265454112497E-2</v>
      </c>
      <c r="AH12" s="17">
        <v>5.9320490066631398E-2</v>
      </c>
      <c r="AI12" s="17"/>
      <c r="AJ12" s="17">
        <v>2.9523020810991799E-2</v>
      </c>
      <c r="AK12" s="17">
        <v>9.0493137512993496E-2</v>
      </c>
      <c r="AL12" s="17">
        <v>3.2899881452592199E-2</v>
      </c>
      <c r="AM12" s="17">
        <v>5.5390299691834899E-2</v>
      </c>
      <c r="AN12" s="17">
        <v>0.105345752254175</v>
      </c>
      <c r="AO12" s="17"/>
      <c r="AP12" s="17">
        <v>5.2784478467848402E-2</v>
      </c>
      <c r="AQ12" s="17">
        <v>7.51520096354584E-2</v>
      </c>
      <c r="AR12" s="17">
        <v>7.6033671766032193E-2</v>
      </c>
      <c r="AS12" s="17"/>
      <c r="AT12" s="17">
        <v>3.8758216426788603E-2</v>
      </c>
      <c r="AU12" s="17">
        <v>5.1797691167118201E-2</v>
      </c>
      <c r="AV12" s="17">
        <v>5.3979579358785897E-2</v>
      </c>
      <c r="AW12" s="17">
        <v>0.110937725350605</v>
      </c>
      <c r="AX12" s="17">
        <v>0</v>
      </c>
    </row>
    <row r="13" spans="2:50">
      <c r="B13" s="18" t="s">
        <v>326</v>
      </c>
      <c r="C13" s="17">
        <v>2.8801666919233498E-2</v>
      </c>
      <c r="D13" s="17">
        <v>3.3079825968952002E-2</v>
      </c>
      <c r="E13" s="17">
        <v>2.4830759243359299E-2</v>
      </c>
      <c r="F13" s="17"/>
      <c r="G13" s="17">
        <v>4.8387809622404798E-2</v>
      </c>
      <c r="H13" s="17">
        <v>1.3867752203299E-2</v>
      </c>
      <c r="I13" s="17">
        <v>5.70988289090072E-2</v>
      </c>
      <c r="J13" s="17">
        <v>3.5526239950434503E-2</v>
      </c>
      <c r="K13" s="17">
        <v>1.97344182506629E-2</v>
      </c>
      <c r="L13" s="17">
        <v>6.5143533855648401E-3</v>
      </c>
      <c r="M13" s="17"/>
      <c r="N13" s="17">
        <v>1.2843361151131801E-2</v>
      </c>
      <c r="O13" s="17">
        <v>2.7019002715111901E-2</v>
      </c>
      <c r="P13" s="17">
        <v>2.1755255003992401E-2</v>
      </c>
      <c r="Q13" s="17">
        <v>5.4751346252317999E-2</v>
      </c>
      <c r="R13" s="17"/>
      <c r="S13" s="17">
        <v>1.01178898057614E-2</v>
      </c>
      <c r="T13" s="17">
        <v>1.00979484655008E-2</v>
      </c>
      <c r="U13" s="17">
        <v>4.06052741087609E-2</v>
      </c>
      <c r="V13" s="17">
        <v>0</v>
      </c>
      <c r="W13" s="17">
        <v>5.0259830526671101E-2</v>
      </c>
      <c r="X13" s="17">
        <v>2.59155356570679E-2</v>
      </c>
      <c r="Y13" s="17">
        <v>1.1630322283728E-2</v>
      </c>
      <c r="Z13" s="17">
        <v>4.6691558250232301E-2</v>
      </c>
      <c r="AA13" s="17">
        <v>6.5295581012000295E-2</v>
      </c>
      <c r="AB13" s="17">
        <v>5.1089098500837697E-2</v>
      </c>
      <c r="AC13" s="17">
        <v>0</v>
      </c>
      <c r="AD13" s="17">
        <v>4.6164730999828402E-2</v>
      </c>
      <c r="AE13" s="17"/>
      <c r="AF13" s="17">
        <v>2.1127293213468901E-2</v>
      </c>
      <c r="AG13" s="17">
        <v>2.1708599307642101E-2</v>
      </c>
      <c r="AH13" s="17">
        <v>7.4983341783008695E-2</v>
      </c>
      <c r="AI13" s="17"/>
      <c r="AJ13" s="17">
        <v>1.0364070264060001E-2</v>
      </c>
      <c r="AK13" s="17">
        <v>3.1743163226243799E-2</v>
      </c>
      <c r="AL13" s="17">
        <v>1.8278915729948799E-2</v>
      </c>
      <c r="AM13" s="17">
        <v>0</v>
      </c>
      <c r="AN13" s="17">
        <v>9.04974093038768E-2</v>
      </c>
      <c r="AO13" s="17"/>
      <c r="AP13" s="17">
        <v>1.4422082480435999E-2</v>
      </c>
      <c r="AQ13" s="17">
        <v>2.2503283301863599E-2</v>
      </c>
      <c r="AR13" s="17">
        <v>1.7636635723514999E-2</v>
      </c>
      <c r="AS13" s="17"/>
      <c r="AT13" s="17">
        <v>4.6089090302550102E-2</v>
      </c>
      <c r="AU13" s="17">
        <v>2.0056461569179399E-2</v>
      </c>
      <c r="AV13" s="17">
        <v>4.0659330042312602E-3</v>
      </c>
      <c r="AW13" s="17">
        <v>4.9611876301472797E-2</v>
      </c>
      <c r="AX13" s="17">
        <v>0</v>
      </c>
    </row>
    <row r="14" spans="2:50">
      <c r="B14" s="18" t="s">
        <v>92</v>
      </c>
      <c r="C14" s="19">
        <v>5.3127452699222699E-2</v>
      </c>
      <c r="D14" s="19">
        <v>3.82410157451923E-2</v>
      </c>
      <c r="E14" s="19">
        <v>6.5647550209569805E-2</v>
      </c>
      <c r="F14" s="19"/>
      <c r="G14" s="19">
        <v>5.8443276148024199E-2</v>
      </c>
      <c r="H14" s="19">
        <v>6.0027996865111802E-2</v>
      </c>
      <c r="I14" s="19">
        <v>8.0832826665444807E-2</v>
      </c>
      <c r="J14" s="19">
        <v>3.43327806162608E-2</v>
      </c>
      <c r="K14" s="19">
        <v>7.3143983612276697E-2</v>
      </c>
      <c r="L14" s="19">
        <v>2.2213808778789E-2</v>
      </c>
      <c r="M14" s="19"/>
      <c r="N14" s="19">
        <v>3.4841088907074103E-2</v>
      </c>
      <c r="O14" s="19">
        <v>6.08022397947715E-2</v>
      </c>
      <c r="P14" s="19">
        <v>5.2918060577963701E-2</v>
      </c>
      <c r="Q14" s="19">
        <v>6.4960580801553994E-2</v>
      </c>
      <c r="R14" s="19"/>
      <c r="S14" s="19">
        <v>3.13688819213526E-2</v>
      </c>
      <c r="T14" s="19">
        <v>3.7162754070155901E-2</v>
      </c>
      <c r="U14" s="19">
        <v>6.6223311978387905E-2</v>
      </c>
      <c r="V14" s="19">
        <v>5.3024432841913903E-2</v>
      </c>
      <c r="W14" s="19">
        <v>2.9867784822959601E-2</v>
      </c>
      <c r="X14" s="19">
        <v>4.2130695700419003E-2</v>
      </c>
      <c r="Y14" s="19">
        <v>2.9384578615996401E-2</v>
      </c>
      <c r="Z14" s="19">
        <v>6.5372855693605098E-2</v>
      </c>
      <c r="AA14" s="19">
        <v>9.1870509446046703E-2</v>
      </c>
      <c r="AB14" s="19">
        <v>4.0260072430010299E-2</v>
      </c>
      <c r="AC14" s="19">
        <v>0.101944064196879</v>
      </c>
      <c r="AD14" s="19">
        <v>0.116195797358639</v>
      </c>
      <c r="AE14" s="19"/>
      <c r="AF14" s="19">
        <v>4.1947805651918899E-2</v>
      </c>
      <c r="AG14" s="19">
        <v>4.3155586155454999E-2</v>
      </c>
      <c r="AH14" s="19">
        <v>0.119966438293404</v>
      </c>
      <c r="AI14" s="19"/>
      <c r="AJ14" s="19">
        <v>2.4964898279828101E-2</v>
      </c>
      <c r="AK14" s="19">
        <v>5.1313866139620502E-2</v>
      </c>
      <c r="AL14" s="19">
        <v>1.0806982152952799E-2</v>
      </c>
      <c r="AM14" s="19">
        <v>0</v>
      </c>
      <c r="AN14" s="19">
        <v>0.12770389355189099</v>
      </c>
      <c r="AO14" s="19"/>
      <c r="AP14" s="19">
        <v>3.01359167779904E-2</v>
      </c>
      <c r="AQ14" s="19">
        <v>4.1138044461851903E-2</v>
      </c>
      <c r="AR14" s="19">
        <v>0</v>
      </c>
      <c r="AS14" s="19"/>
      <c r="AT14" s="19">
        <v>7.9161142358831496E-2</v>
      </c>
      <c r="AU14" s="19">
        <v>2.78197839446475E-2</v>
      </c>
      <c r="AV14" s="19">
        <v>4.62530934041206E-2</v>
      </c>
      <c r="AW14" s="19">
        <v>1.57362359109674E-2</v>
      </c>
      <c r="AX14" s="19">
        <v>0.122781531664949</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338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871</v>
      </c>
      <c r="D7" s="10">
        <v>405</v>
      </c>
      <c r="E7" s="10">
        <v>465</v>
      </c>
      <c r="F7" s="10"/>
      <c r="G7" s="10">
        <v>95</v>
      </c>
      <c r="H7" s="10">
        <v>167</v>
      </c>
      <c r="I7" s="10">
        <v>132</v>
      </c>
      <c r="J7" s="10">
        <v>143</v>
      </c>
      <c r="K7" s="10">
        <v>149</v>
      </c>
      <c r="L7" s="10">
        <v>185</v>
      </c>
      <c r="M7" s="10"/>
      <c r="N7" s="10">
        <v>241</v>
      </c>
      <c r="O7" s="10">
        <v>236</v>
      </c>
      <c r="P7" s="10">
        <v>167</v>
      </c>
      <c r="Q7" s="10">
        <v>223</v>
      </c>
      <c r="R7" s="10"/>
      <c r="S7" s="10">
        <v>111</v>
      </c>
      <c r="T7" s="10">
        <v>125</v>
      </c>
      <c r="U7" s="10">
        <v>67</v>
      </c>
      <c r="V7" s="10">
        <v>79</v>
      </c>
      <c r="W7" s="10">
        <v>59</v>
      </c>
      <c r="X7" s="10">
        <v>56</v>
      </c>
      <c r="Y7" s="10">
        <v>69</v>
      </c>
      <c r="Z7" s="10">
        <v>43</v>
      </c>
      <c r="AA7" s="10">
        <v>94</v>
      </c>
      <c r="AB7" s="10">
        <v>88</v>
      </c>
      <c r="AC7" s="10">
        <v>47</v>
      </c>
      <c r="AD7" s="10">
        <v>33</v>
      </c>
      <c r="AE7" s="10"/>
      <c r="AF7" s="10">
        <v>343</v>
      </c>
      <c r="AG7" s="10">
        <v>391</v>
      </c>
      <c r="AH7" s="10">
        <v>92</v>
      </c>
      <c r="AI7" s="10"/>
      <c r="AJ7" s="10">
        <v>329</v>
      </c>
      <c r="AK7" s="10">
        <v>224</v>
      </c>
      <c r="AL7" s="10">
        <v>62</v>
      </c>
      <c r="AM7" s="10">
        <v>10</v>
      </c>
      <c r="AN7" s="10">
        <v>102</v>
      </c>
      <c r="AO7" s="10"/>
      <c r="AP7" s="10">
        <v>220</v>
      </c>
      <c r="AQ7" s="10">
        <v>260</v>
      </c>
      <c r="AR7" s="10">
        <v>66</v>
      </c>
      <c r="AS7" s="10"/>
      <c r="AT7" s="10">
        <v>208</v>
      </c>
      <c r="AU7" s="10">
        <v>137</v>
      </c>
      <c r="AV7" s="10">
        <v>209</v>
      </c>
      <c r="AW7" s="10">
        <v>89</v>
      </c>
      <c r="AX7" s="10">
        <v>18</v>
      </c>
    </row>
    <row r="8" spans="2:50" ht="30" customHeight="1">
      <c r="B8" s="11" t="s">
        <v>77</v>
      </c>
      <c r="C8" s="11">
        <v>869</v>
      </c>
      <c r="D8" s="11">
        <v>410</v>
      </c>
      <c r="E8" s="11">
        <v>458</v>
      </c>
      <c r="F8" s="11"/>
      <c r="G8" s="11">
        <v>111</v>
      </c>
      <c r="H8" s="11">
        <v>164</v>
      </c>
      <c r="I8" s="11">
        <v>144</v>
      </c>
      <c r="J8" s="11">
        <v>151</v>
      </c>
      <c r="K8" s="11">
        <v>125</v>
      </c>
      <c r="L8" s="11">
        <v>173</v>
      </c>
      <c r="M8" s="11"/>
      <c r="N8" s="11">
        <v>227</v>
      </c>
      <c r="O8" s="11">
        <v>242</v>
      </c>
      <c r="P8" s="11">
        <v>179</v>
      </c>
      <c r="Q8" s="11">
        <v>217</v>
      </c>
      <c r="R8" s="11"/>
      <c r="S8" s="11">
        <v>118</v>
      </c>
      <c r="T8" s="11">
        <v>129</v>
      </c>
      <c r="U8" s="11">
        <v>63</v>
      </c>
      <c r="V8" s="11">
        <v>83</v>
      </c>
      <c r="W8" s="11">
        <v>58</v>
      </c>
      <c r="X8" s="11">
        <v>70</v>
      </c>
      <c r="Y8" s="11">
        <v>65</v>
      </c>
      <c r="Z8" s="11">
        <v>37</v>
      </c>
      <c r="AA8" s="11">
        <v>94</v>
      </c>
      <c r="AB8" s="11">
        <v>76</v>
      </c>
      <c r="AC8" s="11">
        <v>46</v>
      </c>
      <c r="AD8" s="11">
        <v>30</v>
      </c>
      <c r="AE8" s="11"/>
      <c r="AF8" s="11">
        <v>340</v>
      </c>
      <c r="AG8" s="11">
        <v>383</v>
      </c>
      <c r="AH8" s="11">
        <v>94</v>
      </c>
      <c r="AI8" s="11"/>
      <c r="AJ8" s="11">
        <v>323</v>
      </c>
      <c r="AK8" s="11">
        <v>227</v>
      </c>
      <c r="AL8" s="11">
        <v>64</v>
      </c>
      <c r="AM8" s="11">
        <v>10</v>
      </c>
      <c r="AN8" s="11">
        <v>101</v>
      </c>
      <c r="AO8" s="11"/>
      <c r="AP8" s="11">
        <v>217</v>
      </c>
      <c r="AQ8" s="11">
        <v>267</v>
      </c>
      <c r="AR8" s="11">
        <v>68</v>
      </c>
      <c r="AS8" s="11"/>
      <c r="AT8" s="11">
        <v>207</v>
      </c>
      <c r="AU8" s="11">
        <v>141</v>
      </c>
      <c r="AV8" s="11">
        <v>211</v>
      </c>
      <c r="AW8" s="11">
        <v>86</v>
      </c>
      <c r="AX8" s="11">
        <v>17</v>
      </c>
    </row>
    <row r="9" spans="2:50">
      <c r="B9" s="18" t="s">
        <v>322</v>
      </c>
      <c r="C9" s="17">
        <v>0.14257837180350599</v>
      </c>
      <c r="D9" s="17">
        <v>0.18535606019306</v>
      </c>
      <c r="E9" s="17">
        <v>0.104678701580928</v>
      </c>
      <c r="F9" s="17"/>
      <c r="G9" s="17">
        <v>0.1200282566105</v>
      </c>
      <c r="H9" s="17">
        <v>0.15577784467827699</v>
      </c>
      <c r="I9" s="17">
        <v>0.136216328600239</v>
      </c>
      <c r="J9" s="17">
        <v>0.15834106872449699</v>
      </c>
      <c r="K9" s="17">
        <v>0.13943910386675901</v>
      </c>
      <c r="L9" s="17">
        <v>0.13838007827870699</v>
      </c>
      <c r="M9" s="17"/>
      <c r="N9" s="17">
        <v>0.21545088993589501</v>
      </c>
      <c r="O9" s="17">
        <v>0.10967147431800001</v>
      </c>
      <c r="P9" s="17">
        <v>0.13175462191484799</v>
      </c>
      <c r="Q9" s="17">
        <v>0.11485006370169</v>
      </c>
      <c r="R9" s="17"/>
      <c r="S9" s="17">
        <v>0.15374265622524799</v>
      </c>
      <c r="T9" s="17">
        <v>0.122185506432703</v>
      </c>
      <c r="U9" s="17">
        <v>0.13576333114673</v>
      </c>
      <c r="V9" s="17">
        <v>0.10478854617194</v>
      </c>
      <c r="W9" s="17">
        <v>5.4396531612672903E-2</v>
      </c>
      <c r="X9" s="17">
        <v>0.16667287783088899</v>
      </c>
      <c r="Y9" s="17">
        <v>0.18935253516638201</v>
      </c>
      <c r="Z9" s="17">
        <v>0.13891829364536601</v>
      </c>
      <c r="AA9" s="17">
        <v>0.20277064953874699</v>
      </c>
      <c r="AB9" s="17">
        <v>0.168510795123712</v>
      </c>
      <c r="AC9" s="17">
        <v>0.122527245181551</v>
      </c>
      <c r="AD9" s="17">
        <v>9.9978332370232403E-2</v>
      </c>
      <c r="AE9" s="17"/>
      <c r="AF9" s="17">
        <v>0.17473365023714199</v>
      </c>
      <c r="AG9" s="17">
        <v>0.12676419945731399</v>
      </c>
      <c r="AH9" s="17">
        <v>9.7515623239717505E-2</v>
      </c>
      <c r="AI9" s="17"/>
      <c r="AJ9" s="17">
        <v>0.15914949170002499</v>
      </c>
      <c r="AK9" s="17">
        <v>0.13456518231390499</v>
      </c>
      <c r="AL9" s="17">
        <v>0.195836183792434</v>
      </c>
      <c r="AM9" s="17">
        <v>0.189222649809454</v>
      </c>
      <c r="AN9" s="17">
        <v>6.4638790056021106E-2</v>
      </c>
      <c r="AO9" s="17"/>
      <c r="AP9" s="17">
        <v>0.16864535380476001</v>
      </c>
      <c r="AQ9" s="17">
        <v>0.14783893470909301</v>
      </c>
      <c r="AR9" s="17">
        <v>0.186173748136122</v>
      </c>
      <c r="AS9" s="17"/>
      <c r="AT9" s="17">
        <v>0.12722838150035801</v>
      </c>
      <c r="AU9" s="17">
        <v>0.12925951573397501</v>
      </c>
      <c r="AV9" s="17">
        <v>0.13893955115432</v>
      </c>
      <c r="AW9" s="17">
        <v>0.20628158647877601</v>
      </c>
      <c r="AX9" s="17">
        <v>0.31873134495898298</v>
      </c>
    </row>
    <row r="10" spans="2:50">
      <c r="B10" s="18" t="s">
        <v>323</v>
      </c>
      <c r="C10" s="17">
        <v>0.39851826363306297</v>
      </c>
      <c r="D10" s="17">
        <v>0.38816852041267602</v>
      </c>
      <c r="E10" s="17">
        <v>0.40620748197326301</v>
      </c>
      <c r="F10" s="17"/>
      <c r="G10" s="17">
        <v>0.30858132274051803</v>
      </c>
      <c r="H10" s="17">
        <v>0.41424013752297101</v>
      </c>
      <c r="I10" s="17">
        <v>0.403141597958806</v>
      </c>
      <c r="J10" s="17">
        <v>0.38563107726416901</v>
      </c>
      <c r="K10" s="17">
        <v>0.40699253437337901</v>
      </c>
      <c r="L10" s="17">
        <v>0.44266105154874302</v>
      </c>
      <c r="M10" s="17"/>
      <c r="N10" s="17">
        <v>0.469086674900348</v>
      </c>
      <c r="O10" s="17">
        <v>0.42487912976499598</v>
      </c>
      <c r="P10" s="17">
        <v>0.363937276215964</v>
      </c>
      <c r="Q10" s="17">
        <v>0.33203685877799999</v>
      </c>
      <c r="R10" s="17"/>
      <c r="S10" s="17">
        <v>0.41473769922897402</v>
      </c>
      <c r="T10" s="17">
        <v>0.46829974256783902</v>
      </c>
      <c r="U10" s="17">
        <v>0.36572299176635298</v>
      </c>
      <c r="V10" s="17">
        <v>0.40949864931316998</v>
      </c>
      <c r="W10" s="17">
        <v>0.37068680888067101</v>
      </c>
      <c r="X10" s="17">
        <v>0.398874299262094</v>
      </c>
      <c r="Y10" s="17">
        <v>0.38485775621979301</v>
      </c>
      <c r="Z10" s="17">
        <v>0.42476208544016802</v>
      </c>
      <c r="AA10" s="17">
        <v>0.34662179447406</v>
      </c>
      <c r="AB10" s="17">
        <v>0.40365894272381603</v>
      </c>
      <c r="AC10" s="17">
        <v>0.333271413228655</v>
      </c>
      <c r="AD10" s="17">
        <v>0.371751438635404</v>
      </c>
      <c r="AE10" s="17"/>
      <c r="AF10" s="17">
        <v>0.40173394222460201</v>
      </c>
      <c r="AG10" s="17">
        <v>0.428847663241892</v>
      </c>
      <c r="AH10" s="17">
        <v>0.32337774107151401</v>
      </c>
      <c r="AI10" s="17"/>
      <c r="AJ10" s="17">
        <v>0.46221360271014</v>
      </c>
      <c r="AK10" s="17">
        <v>0.40264002604262999</v>
      </c>
      <c r="AL10" s="17">
        <v>0.449341871215169</v>
      </c>
      <c r="AM10" s="17">
        <v>0.34064318819509398</v>
      </c>
      <c r="AN10" s="17">
        <v>0.249537444790946</v>
      </c>
      <c r="AO10" s="17"/>
      <c r="AP10" s="17">
        <v>0.46362171422336801</v>
      </c>
      <c r="AQ10" s="17">
        <v>0.40179689346161801</v>
      </c>
      <c r="AR10" s="17">
        <v>0.43987498922258</v>
      </c>
      <c r="AS10" s="17"/>
      <c r="AT10" s="17">
        <v>0.335542129836081</v>
      </c>
      <c r="AU10" s="17">
        <v>0.33492389751123403</v>
      </c>
      <c r="AV10" s="17">
        <v>0.47857270717554101</v>
      </c>
      <c r="AW10" s="17">
        <v>0.42698204447200999</v>
      </c>
      <c r="AX10" s="17">
        <v>0.48032671256492698</v>
      </c>
    </row>
    <row r="11" spans="2:50" ht="30">
      <c r="B11" s="18" t="s">
        <v>324</v>
      </c>
      <c r="C11" s="17">
        <v>0.25206999196420199</v>
      </c>
      <c r="D11" s="17">
        <v>0.23597185669521301</v>
      </c>
      <c r="E11" s="17">
        <v>0.26713063509933299</v>
      </c>
      <c r="F11" s="17"/>
      <c r="G11" s="17">
        <v>0.278007628299414</v>
      </c>
      <c r="H11" s="17">
        <v>0.23590254328041699</v>
      </c>
      <c r="I11" s="17">
        <v>0.21855277675495299</v>
      </c>
      <c r="J11" s="17">
        <v>0.260606471811695</v>
      </c>
      <c r="K11" s="17">
        <v>0.26922766827716199</v>
      </c>
      <c r="L11" s="17">
        <v>0.258826454692621</v>
      </c>
      <c r="M11" s="17"/>
      <c r="N11" s="17">
        <v>0.19146338381136599</v>
      </c>
      <c r="O11" s="17">
        <v>0.251926105551186</v>
      </c>
      <c r="P11" s="17">
        <v>0.29108426918678199</v>
      </c>
      <c r="Q11" s="17">
        <v>0.28386962947517302</v>
      </c>
      <c r="R11" s="17"/>
      <c r="S11" s="17">
        <v>0.24608270544355501</v>
      </c>
      <c r="T11" s="17">
        <v>0.248310579794778</v>
      </c>
      <c r="U11" s="17">
        <v>0.25492841365732599</v>
      </c>
      <c r="V11" s="17">
        <v>0.24558485702921601</v>
      </c>
      <c r="W11" s="17">
        <v>0.21869336989653401</v>
      </c>
      <c r="X11" s="17">
        <v>0.141661882004083</v>
      </c>
      <c r="Y11" s="17">
        <v>0.30553947064978298</v>
      </c>
      <c r="Z11" s="17">
        <v>0.25330721249607202</v>
      </c>
      <c r="AA11" s="17">
        <v>0.29940296209905598</v>
      </c>
      <c r="AB11" s="17">
        <v>0.25762994681482698</v>
      </c>
      <c r="AC11" s="17">
        <v>0.31006851503483202</v>
      </c>
      <c r="AD11" s="17">
        <v>0.25702461256164499</v>
      </c>
      <c r="AE11" s="17"/>
      <c r="AF11" s="17">
        <v>0.214242159327378</v>
      </c>
      <c r="AG11" s="17">
        <v>0.25744924434239402</v>
      </c>
      <c r="AH11" s="17">
        <v>0.34030294791089899</v>
      </c>
      <c r="AI11" s="17"/>
      <c r="AJ11" s="17">
        <v>0.25137287414100001</v>
      </c>
      <c r="AK11" s="17">
        <v>0.260381734474392</v>
      </c>
      <c r="AL11" s="17">
        <v>0.179558907331824</v>
      </c>
      <c r="AM11" s="17">
        <v>0.27360347118242601</v>
      </c>
      <c r="AN11" s="17">
        <v>0.33324212587399499</v>
      </c>
      <c r="AO11" s="17"/>
      <c r="AP11" s="17">
        <v>0.25369518132642599</v>
      </c>
      <c r="AQ11" s="17">
        <v>0.24372713375262101</v>
      </c>
      <c r="AR11" s="17">
        <v>0.156938768257812</v>
      </c>
      <c r="AS11" s="17"/>
      <c r="AT11" s="17">
        <v>0.29702299663971199</v>
      </c>
      <c r="AU11" s="17">
        <v>0.266422822281488</v>
      </c>
      <c r="AV11" s="17">
        <v>0.228238903759132</v>
      </c>
      <c r="AW11" s="17">
        <v>0.155601950461875</v>
      </c>
      <c r="AX11" s="17">
        <v>0.162388978297095</v>
      </c>
    </row>
    <row r="12" spans="2:50">
      <c r="B12" s="18" t="s">
        <v>325</v>
      </c>
      <c r="C12" s="17">
        <v>0.115574632246829</v>
      </c>
      <c r="D12" s="17">
        <v>9.7367956003295703E-2</v>
      </c>
      <c r="E12" s="17">
        <v>0.13216535299790899</v>
      </c>
      <c r="F12" s="17"/>
      <c r="G12" s="17">
        <v>0.166169856581797</v>
      </c>
      <c r="H12" s="17">
        <v>0.116893495747561</v>
      </c>
      <c r="I12" s="17">
        <v>0.124576471507181</v>
      </c>
      <c r="J12" s="17">
        <v>0.100545176907633</v>
      </c>
      <c r="K12" s="17">
        <v>9.2403309658479996E-2</v>
      </c>
      <c r="L12" s="17">
        <v>0.104170381890951</v>
      </c>
      <c r="M12" s="17"/>
      <c r="N12" s="17">
        <v>7.9495960914540295E-2</v>
      </c>
      <c r="O12" s="17">
        <v>0.13906837662752899</v>
      </c>
      <c r="P12" s="17">
        <v>8.7511153744326498E-2</v>
      </c>
      <c r="Q12" s="17">
        <v>0.136847491078674</v>
      </c>
      <c r="R12" s="17"/>
      <c r="S12" s="17">
        <v>0.13772815890433801</v>
      </c>
      <c r="T12" s="17">
        <v>8.2908416099505805E-2</v>
      </c>
      <c r="U12" s="17">
        <v>0.16411561760989099</v>
      </c>
      <c r="V12" s="17">
        <v>7.8674653855355506E-2</v>
      </c>
      <c r="W12" s="17">
        <v>0.171469338665171</v>
      </c>
      <c r="X12" s="17">
        <v>0.25429473474772601</v>
      </c>
      <c r="Y12" s="17">
        <v>7.6802629979480397E-2</v>
      </c>
      <c r="Z12" s="17">
        <v>7.6501524641682903E-2</v>
      </c>
      <c r="AA12" s="17">
        <v>7.3014941040271994E-2</v>
      </c>
      <c r="AB12" s="17">
        <v>8.6380042554641406E-2</v>
      </c>
      <c r="AC12" s="17">
        <v>0.100341679834273</v>
      </c>
      <c r="AD12" s="17">
        <v>0.10149427735451901</v>
      </c>
      <c r="AE12" s="17"/>
      <c r="AF12" s="17">
        <v>0.12891662658052999</v>
      </c>
      <c r="AG12" s="17">
        <v>0.11616894579133299</v>
      </c>
      <c r="AH12" s="17">
        <v>7.4546520038469705E-2</v>
      </c>
      <c r="AI12" s="17"/>
      <c r="AJ12" s="17">
        <v>8.7520856913881701E-2</v>
      </c>
      <c r="AK12" s="17">
        <v>0.131206742878688</v>
      </c>
      <c r="AL12" s="17">
        <v>0.14971930359927299</v>
      </c>
      <c r="AM12" s="17">
        <v>9.0947494878889895E-2</v>
      </c>
      <c r="AN12" s="17">
        <v>0.125429009533228</v>
      </c>
      <c r="AO12" s="17"/>
      <c r="AP12" s="17">
        <v>8.5187445305249507E-2</v>
      </c>
      <c r="AQ12" s="17">
        <v>0.122123361267515</v>
      </c>
      <c r="AR12" s="17">
        <v>0.16729348167291699</v>
      </c>
      <c r="AS12" s="17"/>
      <c r="AT12" s="17">
        <v>0.126215978007792</v>
      </c>
      <c r="AU12" s="17">
        <v>0.13032209249268301</v>
      </c>
      <c r="AV12" s="17">
        <v>0.11361713517614699</v>
      </c>
      <c r="AW12" s="17">
        <v>0.157034865099137</v>
      </c>
      <c r="AX12" s="17">
        <v>0</v>
      </c>
    </row>
    <row r="13" spans="2:50">
      <c r="B13" s="18" t="s">
        <v>326</v>
      </c>
      <c r="C13" s="17">
        <v>4.1462201935278803E-2</v>
      </c>
      <c r="D13" s="17">
        <v>4.6263855358994403E-2</v>
      </c>
      <c r="E13" s="17">
        <v>3.7274557950129801E-2</v>
      </c>
      <c r="F13" s="17"/>
      <c r="G13" s="17">
        <v>4.8914305624761498E-2</v>
      </c>
      <c r="H13" s="17">
        <v>4.3752186330388097E-2</v>
      </c>
      <c r="I13" s="17">
        <v>5.1294657170027201E-2</v>
      </c>
      <c r="J13" s="17">
        <v>5.5730554746911701E-2</v>
      </c>
      <c r="K13" s="17">
        <v>2.6004523538326101E-2</v>
      </c>
      <c r="L13" s="17">
        <v>2.5048358972705999E-2</v>
      </c>
      <c r="M13" s="17"/>
      <c r="N13" s="17">
        <v>1.3825548756409199E-2</v>
      </c>
      <c r="O13" s="17">
        <v>3.0654574394707802E-2</v>
      </c>
      <c r="P13" s="17">
        <v>8.4249502306671206E-2</v>
      </c>
      <c r="Q13" s="17">
        <v>4.80263264343571E-2</v>
      </c>
      <c r="R13" s="17"/>
      <c r="S13" s="17">
        <v>2.32650389452153E-2</v>
      </c>
      <c r="T13" s="17">
        <v>3.6446817051653098E-2</v>
      </c>
      <c r="U13" s="17">
        <v>1.7551087373400599E-2</v>
      </c>
      <c r="V13" s="17">
        <v>9.0087782659869498E-2</v>
      </c>
      <c r="W13" s="17">
        <v>0.10483844720154201</v>
      </c>
      <c r="X13" s="17">
        <v>0</v>
      </c>
      <c r="Y13" s="17">
        <v>1.57942274200575E-2</v>
      </c>
      <c r="Z13" s="17">
        <v>6.7345787112368605E-2</v>
      </c>
      <c r="AA13" s="17">
        <v>3.33961808004015E-2</v>
      </c>
      <c r="AB13" s="17">
        <v>4.3890338623830703E-2</v>
      </c>
      <c r="AC13" s="17">
        <v>6.7742133099851304E-2</v>
      </c>
      <c r="AD13" s="17">
        <v>2.73606117331931E-2</v>
      </c>
      <c r="AE13" s="17"/>
      <c r="AF13" s="17">
        <v>4.3520771665926598E-2</v>
      </c>
      <c r="AG13" s="17">
        <v>3.4734617186078301E-2</v>
      </c>
      <c r="AH13" s="17">
        <v>4.3136484142369397E-2</v>
      </c>
      <c r="AI13" s="17"/>
      <c r="AJ13" s="17">
        <v>1.42867182943825E-2</v>
      </c>
      <c r="AK13" s="17">
        <v>3.2598767387298798E-2</v>
      </c>
      <c r="AL13" s="17">
        <v>0</v>
      </c>
      <c r="AM13" s="17">
        <v>0.10558319593413699</v>
      </c>
      <c r="AN13" s="17">
        <v>8.7136557593146202E-2</v>
      </c>
      <c r="AO13" s="17"/>
      <c r="AP13" s="17">
        <v>1.09537630747043E-2</v>
      </c>
      <c r="AQ13" s="17">
        <v>4.67629015927295E-2</v>
      </c>
      <c r="AR13" s="17">
        <v>3.4040103029580798E-2</v>
      </c>
      <c r="AS13" s="17"/>
      <c r="AT13" s="17">
        <v>4.2840924038886001E-2</v>
      </c>
      <c r="AU13" s="17">
        <v>8.0474697301911105E-2</v>
      </c>
      <c r="AV13" s="17">
        <v>1.9617460063730201E-2</v>
      </c>
      <c r="AW13" s="17">
        <v>4.8065722966991201E-2</v>
      </c>
      <c r="AX13" s="17">
        <v>0</v>
      </c>
    </row>
    <row r="14" spans="2:50">
      <c r="B14" s="18" t="s">
        <v>92</v>
      </c>
      <c r="C14" s="19">
        <v>4.9796538417121901E-2</v>
      </c>
      <c r="D14" s="19">
        <v>4.68717513367609E-2</v>
      </c>
      <c r="E14" s="19">
        <v>5.2543270398436002E-2</v>
      </c>
      <c r="F14" s="19"/>
      <c r="G14" s="19">
        <v>7.8298630143008599E-2</v>
      </c>
      <c r="H14" s="19">
        <v>3.3433792440385801E-2</v>
      </c>
      <c r="I14" s="19">
        <v>6.6218168008793807E-2</v>
      </c>
      <c r="J14" s="19">
        <v>3.9145650545093703E-2</v>
      </c>
      <c r="K14" s="19">
        <v>6.5932860285893596E-2</v>
      </c>
      <c r="L14" s="19">
        <v>3.09136746162719E-2</v>
      </c>
      <c r="M14" s="19"/>
      <c r="N14" s="19">
        <v>3.06775416814422E-2</v>
      </c>
      <c r="O14" s="19">
        <v>4.3800339343580498E-2</v>
      </c>
      <c r="P14" s="19">
        <v>4.1463176631408902E-2</v>
      </c>
      <c r="Q14" s="19">
        <v>8.4369630532105902E-2</v>
      </c>
      <c r="R14" s="19"/>
      <c r="S14" s="19">
        <v>2.4443741252669401E-2</v>
      </c>
      <c r="T14" s="19">
        <v>4.1848938053520898E-2</v>
      </c>
      <c r="U14" s="19">
        <v>6.1918558446298899E-2</v>
      </c>
      <c r="V14" s="19">
        <v>7.1365510970448895E-2</v>
      </c>
      <c r="W14" s="19">
        <v>7.9915503743409694E-2</v>
      </c>
      <c r="X14" s="19">
        <v>3.8496206155207699E-2</v>
      </c>
      <c r="Y14" s="19">
        <v>2.7653380564505201E-2</v>
      </c>
      <c r="Z14" s="19">
        <v>3.9165096664343597E-2</v>
      </c>
      <c r="AA14" s="19">
        <v>4.47934720474637E-2</v>
      </c>
      <c r="AB14" s="19">
        <v>3.9929934159172599E-2</v>
      </c>
      <c r="AC14" s="19">
        <v>6.6049013620837593E-2</v>
      </c>
      <c r="AD14" s="19">
        <v>0.14239072734500599</v>
      </c>
      <c r="AE14" s="19"/>
      <c r="AF14" s="19">
        <v>3.6852849964421799E-2</v>
      </c>
      <c r="AG14" s="19">
        <v>3.6035329980988198E-2</v>
      </c>
      <c r="AH14" s="19">
        <v>0.12112068359703</v>
      </c>
      <c r="AI14" s="19"/>
      <c r="AJ14" s="19">
        <v>2.5456456240570701E-2</v>
      </c>
      <c r="AK14" s="19">
        <v>3.86075469030863E-2</v>
      </c>
      <c r="AL14" s="19">
        <v>2.55437340612997E-2</v>
      </c>
      <c r="AM14" s="19">
        <v>0</v>
      </c>
      <c r="AN14" s="19">
        <v>0.14001607215266401</v>
      </c>
      <c r="AO14" s="19"/>
      <c r="AP14" s="19">
        <v>1.78965422654918E-2</v>
      </c>
      <c r="AQ14" s="19">
        <v>3.7750775216422998E-2</v>
      </c>
      <c r="AR14" s="19">
        <v>1.5678909680988899E-2</v>
      </c>
      <c r="AS14" s="19"/>
      <c r="AT14" s="19">
        <v>7.1149589977171704E-2</v>
      </c>
      <c r="AU14" s="19">
        <v>5.8596974678708599E-2</v>
      </c>
      <c r="AV14" s="19">
        <v>2.1014242671129901E-2</v>
      </c>
      <c r="AW14" s="19">
        <v>6.0338305212113297E-3</v>
      </c>
      <c r="AX14" s="19">
        <v>3.85529641789953E-2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AX27"/>
  <sheetViews>
    <sheetView showGridLines="0" topLeftCell="A22" workbookViewId="0">
      <pane xSplit="2" topLeftCell="C1" activePane="topRight" state="frozen"/>
      <selection pane="topRight" activeCell="B26" sqref="B26"/>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339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120">
      <c r="B9" s="18" t="s">
        <v>340</v>
      </c>
      <c r="C9" s="17">
        <v>3.5152070766290303E-2</v>
      </c>
      <c r="D9" s="17">
        <v>3.4341265485311197E-2</v>
      </c>
      <c r="E9" s="17">
        <v>3.6079909839426001E-2</v>
      </c>
      <c r="F9" s="17"/>
      <c r="G9" s="17">
        <v>5.56322173528171E-2</v>
      </c>
      <c r="H9" s="17">
        <v>5.4684169985628597E-2</v>
      </c>
      <c r="I9" s="17">
        <v>3.13923032247896E-2</v>
      </c>
      <c r="J9" s="17">
        <v>3.04096669977914E-2</v>
      </c>
      <c r="K9" s="17">
        <v>4.1202369359951599E-2</v>
      </c>
      <c r="L9" s="17">
        <v>8.6559489979624107E-3</v>
      </c>
      <c r="M9" s="17"/>
      <c r="N9" s="17">
        <v>2.09990194291933E-2</v>
      </c>
      <c r="O9" s="17">
        <v>2.7348687078548099E-2</v>
      </c>
      <c r="P9" s="17">
        <v>4.9636934972407197E-2</v>
      </c>
      <c r="Q9" s="17">
        <v>4.28481376723105E-2</v>
      </c>
      <c r="R9" s="17"/>
      <c r="S9" s="17">
        <v>6.8555096894506598E-3</v>
      </c>
      <c r="T9" s="17">
        <v>1.31023153611805E-2</v>
      </c>
      <c r="U9" s="17">
        <v>6.695549164405E-2</v>
      </c>
      <c r="V9" s="17">
        <v>3.4597049362493602E-2</v>
      </c>
      <c r="W9" s="17">
        <v>8.3246936355118498E-2</v>
      </c>
      <c r="X9" s="17">
        <v>5.1125585792911703E-2</v>
      </c>
      <c r="Y9" s="17">
        <v>1.7328248269475301E-2</v>
      </c>
      <c r="Z9" s="17">
        <v>4.9509163967061599E-2</v>
      </c>
      <c r="AA9" s="17">
        <v>4.1898419171331497E-2</v>
      </c>
      <c r="AB9" s="17">
        <v>2.7387810728460901E-2</v>
      </c>
      <c r="AC9" s="17">
        <v>4.1118792619961798E-2</v>
      </c>
      <c r="AD9" s="17">
        <v>3.6024487987911601E-2</v>
      </c>
      <c r="AE9" s="17"/>
      <c r="AF9" s="17">
        <v>4.2996107137034799E-2</v>
      </c>
      <c r="AG9" s="17">
        <v>2.0186289035964901E-2</v>
      </c>
      <c r="AH9" s="17">
        <v>4.01098952402172E-2</v>
      </c>
      <c r="AI9" s="17"/>
      <c r="AJ9" s="17">
        <v>2.90570888403009E-2</v>
      </c>
      <c r="AK9" s="17">
        <v>3.1566825202443E-2</v>
      </c>
      <c r="AL9" s="17">
        <v>4.6348062876240201E-2</v>
      </c>
      <c r="AM9" s="17">
        <v>0.11616105401905299</v>
      </c>
      <c r="AN9" s="17">
        <v>3.8060624613149602E-2</v>
      </c>
      <c r="AO9" s="17"/>
      <c r="AP9" s="17">
        <v>1.86603069074593E-2</v>
      </c>
      <c r="AQ9" s="17">
        <v>3.8845753985342998E-2</v>
      </c>
      <c r="AR9" s="17">
        <v>4.4012141237749401E-2</v>
      </c>
      <c r="AS9" s="17"/>
      <c r="AT9" s="17">
        <v>5.1890915342263699E-2</v>
      </c>
      <c r="AU9" s="17">
        <v>3.97512127237395E-2</v>
      </c>
      <c r="AV9" s="17">
        <v>2.6365406044306702E-2</v>
      </c>
      <c r="AW9" s="17">
        <v>2.5857544471260901E-2</v>
      </c>
      <c r="AX9" s="17">
        <v>0</v>
      </c>
    </row>
    <row r="10" spans="2:50" ht="120">
      <c r="B10" s="18" t="s">
        <v>341</v>
      </c>
      <c r="C10" s="17">
        <v>5.9403854478836497E-2</v>
      </c>
      <c r="D10" s="17">
        <v>5.7916836427167599E-2</v>
      </c>
      <c r="E10" s="17">
        <v>6.1085830677836302E-2</v>
      </c>
      <c r="F10" s="17"/>
      <c r="G10" s="17">
        <v>5.8851787134880998E-2</v>
      </c>
      <c r="H10" s="17">
        <v>8.4305101576479399E-2</v>
      </c>
      <c r="I10" s="17">
        <v>6.7292536771408104E-2</v>
      </c>
      <c r="J10" s="17">
        <v>6.2139815662405402E-2</v>
      </c>
      <c r="K10" s="17">
        <v>3.2385541997755098E-2</v>
      </c>
      <c r="L10" s="17">
        <v>4.8921229485637902E-2</v>
      </c>
      <c r="M10" s="17"/>
      <c r="N10" s="17">
        <v>5.2270357585323397E-2</v>
      </c>
      <c r="O10" s="17">
        <v>6.3661662823857795E-2</v>
      </c>
      <c r="P10" s="17">
        <v>7.1100527979117895E-2</v>
      </c>
      <c r="Q10" s="17">
        <v>5.3451248400311603E-2</v>
      </c>
      <c r="R10" s="17"/>
      <c r="S10" s="17">
        <v>6.5586695417230306E-2</v>
      </c>
      <c r="T10" s="17">
        <v>4.85676195410829E-2</v>
      </c>
      <c r="U10" s="17">
        <v>6.2915317084364805E-2</v>
      </c>
      <c r="V10" s="17">
        <v>8.2345607225787196E-2</v>
      </c>
      <c r="W10" s="17">
        <v>2.73400010381206E-2</v>
      </c>
      <c r="X10" s="17">
        <v>9.0236704371455395E-2</v>
      </c>
      <c r="Y10" s="17">
        <v>6.2930422915790596E-2</v>
      </c>
      <c r="Z10" s="17">
        <v>5.3291029958272201E-2</v>
      </c>
      <c r="AA10" s="17">
        <v>5.9516971445146102E-2</v>
      </c>
      <c r="AB10" s="17">
        <v>3.4395968911176203E-2</v>
      </c>
      <c r="AC10" s="17">
        <v>8.2288753766362494E-2</v>
      </c>
      <c r="AD10" s="17">
        <v>1.71802258229556E-2</v>
      </c>
      <c r="AE10" s="17"/>
      <c r="AF10" s="17">
        <v>5.7032450773672499E-2</v>
      </c>
      <c r="AG10" s="17">
        <v>5.9375677530831103E-2</v>
      </c>
      <c r="AH10" s="17">
        <v>6.4146445085216802E-2</v>
      </c>
      <c r="AI10" s="17"/>
      <c r="AJ10" s="17">
        <v>6.1385354595876102E-2</v>
      </c>
      <c r="AK10" s="17">
        <v>5.9400008145403402E-2</v>
      </c>
      <c r="AL10" s="17">
        <v>6.9107151232803699E-2</v>
      </c>
      <c r="AM10" s="17">
        <v>0</v>
      </c>
      <c r="AN10" s="17">
        <v>5.90924782071654E-2</v>
      </c>
      <c r="AO10" s="17"/>
      <c r="AP10" s="17">
        <v>6.7087126664386001E-2</v>
      </c>
      <c r="AQ10" s="17">
        <v>5.4679659270944203E-2</v>
      </c>
      <c r="AR10" s="17">
        <v>6.88462771016293E-2</v>
      </c>
      <c r="AS10" s="17"/>
      <c r="AT10" s="17">
        <v>5.1715611840908997E-2</v>
      </c>
      <c r="AU10" s="17">
        <v>5.9055298502948897E-2</v>
      </c>
      <c r="AV10" s="17">
        <v>6.3930821978318703E-2</v>
      </c>
      <c r="AW10" s="17">
        <v>5.8206844440589003E-2</v>
      </c>
      <c r="AX10" s="17">
        <v>3.9016969001259602E-2</v>
      </c>
    </row>
    <row r="11" spans="2:50" ht="135">
      <c r="B11" s="18" t="s">
        <v>342</v>
      </c>
      <c r="C11" s="17">
        <v>0.12537019152294801</v>
      </c>
      <c r="D11" s="17">
        <v>9.9825801172870501E-2</v>
      </c>
      <c r="E11" s="17">
        <v>0.148549681026967</v>
      </c>
      <c r="F11" s="17"/>
      <c r="G11" s="17">
        <v>0.17290818753182199</v>
      </c>
      <c r="H11" s="17">
        <v>0.123276319650762</v>
      </c>
      <c r="I11" s="17">
        <v>0.15277891675494401</v>
      </c>
      <c r="J11" s="17">
        <v>0.14321357857272601</v>
      </c>
      <c r="K11" s="17">
        <v>9.6087624477064607E-2</v>
      </c>
      <c r="L11" s="17">
        <v>7.8406674322137895E-2</v>
      </c>
      <c r="M11" s="17"/>
      <c r="N11" s="17">
        <v>9.1897313772571904E-2</v>
      </c>
      <c r="O11" s="17">
        <v>9.3231649120085899E-2</v>
      </c>
      <c r="P11" s="17">
        <v>0.15754502112432001</v>
      </c>
      <c r="Q11" s="17">
        <v>0.16392967041763401</v>
      </c>
      <c r="R11" s="17"/>
      <c r="S11" s="17">
        <v>0.11675503110145299</v>
      </c>
      <c r="T11" s="17">
        <v>0.14954611421264999</v>
      </c>
      <c r="U11" s="17">
        <v>0.11374972263447899</v>
      </c>
      <c r="V11" s="17">
        <v>0.114186504446743</v>
      </c>
      <c r="W11" s="17">
        <v>7.2396364929610393E-2</v>
      </c>
      <c r="X11" s="17">
        <v>0.12718678063653899</v>
      </c>
      <c r="Y11" s="17">
        <v>0.17664896293271201</v>
      </c>
      <c r="Z11" s="17">
        <v>0.139207183873582</v>
      </c>
      <c r="AA11" s="17">
        <v>0.104672859432069</v>
      </c>
      <c r="AB11" s="17">
        <v>0.12658452058231301</v>
      </c>
      <c r="AC11" s="17">
        <v>0.128483349403092</v>
      </c>
      <c r="AD11" s="17">
        <v>0.15546363875489799</v>
      </c>
      <c r="AE11" s="17"/>
      <c r="AF11" s="17">
        <v>0.12791839005411201</v>
      </c>
      <c r="AG11" s="17">
        <v>0.110594379911834</v>
      </c>
      <c r="AH11" s="17">
        <v>0.14087039779138</v>
      </c>
      <c r="AI11" s="17"/>
      <c r="AJ11" s="17">
        <v>0.10800678660339499</v>
      </c>
      <c r="AK11" s="17">
        <v>0.12927969575193399</v>
      </c>
      <c r="AL11" s="17">
        <v>8.3814817784328505E-2</v>
      </c>
      <c r="AM11" s="17">
        <v>0.249445060009237</v>
      </c>
      <c r="AN11" s="17">
        <v>0.152726520537601</v>
      </c>
      <c r="AO11" s="17"/>
      <c r="AP11" s="17">
        <v>9.2493807387877103E-2</v>
      </c>
      <c r="AQ11" s="17">
        <v>0.138483339983832</v>
      </c>
      <c r="AR11" s="17">
        <v>7.1072384402093305E-2</v>
      </c>
      <c r="AS11" s="17"/>
      <c r="AT11" s="17">
        <v>0.14966101539496901</v>
      </c>
      <c r="AU11" s="17">
        <v>0.12747429458756701</v>
      </c>
      <c r="AV11" s="17">
        <v>0.10296148400982801</v>
      </c>
      <c r="AW11" s="17">
        <v>0.12623968093294399</v>
      </c>
      <c r="AX11" s="17">
        <v>6.48870538100529E-2</v>
      </c>
    </row>
    <row r="12" spans="2:50" ht="105">
      <c r="B12" s="18" t="s">
        <v>343</v>
      </c>
      <c r="C12" s="17">
        <v>4.8021271137632299E-2</v>
      </c>
      <c r="D12" s="17">
        <v>4.3724863491388703E-2</v>
      </c>
      <c r="E12" s="17">
        <v>5.2400630459296701E-2</v>
      </c>
      <c r="F12" s="17"/>
      <c r="G12" s="17">
        <v>5.4466887140459497E-2</v>
      </c>
      <c r="H12" s="17">
        <v>6.5141233867263601E-2</v>
      </c>
      <c r="I12" s="17">
        <v>5.7253280220564001E-2</v>
      </c>
      <c r="J12" s="17">
        <v>4.0818262484627797E-2</v>
      </c>
      <c r="K12" s="17">
        <v>3.0838417838610101E-2</v>
      </c>
      <c r="L12" s="17">
        <v>3.9651288059156499E-2</v>
      </c>
      <c r="M12" s="17"/>
      <c r="N12" s="17">
        <v>3.8080093387027503E-2</v>
      </c>
      <c r="O12" s="17">
        <v>4.9248464933866302E-2</v>
      </c>
      <c r="P12" s="17">
        <v>6.2775735048255399E-2</v>
      </c>
      <c r="Q12" s="17">
        <v>4.53496050649283E-2</v>
      </c>
      <c r="R12" s="17"/>
      <c r="S12" s="17">
        <v>5.9586158973503202E-2</v>
      </c>
      <c r="T12" s="17">
        <v>3.6809547368932001E-2</v>
      </c>
      <c r="U12" s="17">
        <v>4.56916984818313E-2</v>
      </c>
      <c r="V12" s="17">
        <v>7.0783971091004594E-2</v>
      </c>
      <c r="W12" s="17">
        <v>3.2733549506395003E-2</v>
      </c>
      <c r="X12" s="17">
        <v>4.9589170690797997E-2</v>
      </c>
      <c r="Y12" s="17">
        <v>2.2191884412020899E-2</v>
      </c>
      <c r="Z12" s="17">
        <v>4.3026364013910502E-2</v>
      </c>
      <c r="AA12" s="17">
        <v>6.2684281574254402E-2</v>
      </c>
      <c r="AB12" s="17">
        <v>4.1152329347845497E-2</v>
      </c>
      <c r="AC12" s="17">
        <v>5.2103995113526001E-2</v>
      </c>
      <c r="AD12" s="17">
        <v>4.7439576812038302E-2</v>
      </c>
      <c r="AE12" s="17"/>
      <c r="AF12" s="17">
        <v>4.8562206596404797E-2</v>
      </c>
      <c r="AG12" s="17">
        <v>5.2379079098309599E-2</v>
      </c>
      <c r="AH12" s="17">
        <v>3.1304424110431397E-2</v>
      </c>
      <c r="AI12" s="17"/>
      <c r="AJ12" s="17">
        <v>4.4210179565954397E-2</v>
      </c>
      <c r="AK12" s="17">
        <v>7.0295202278737395E-2</v>
      </c>
      <c r="AL12" s="17">
        <v>2.09214364297589E-2</v>
      </c>
      <c r="AM12" s="17">
        <v>2.9955016092128101E-2</v>
      </c>
      <c r="AN12" s="17">
        <v>2.8961457724696101E-2</v>
      </c>
      <c r="AO12" s="17"/>
      <c r="AP12" s="17">
        <v>4.0048110864549603E-2</v>
      </c>
      <c r="AQ12" s="17">
        <v>6.2478684420188599E-2</v>
      </c>
      <c r="AR12" s="17">
        <v>3.1437006014745403E-2</v>
      </c>
      <c r="AS12" s="17"/>
      <c r="AT12" s="17">
        <v>4.7443563492187799E-2</v>
      </c>
      <c r="AU12" s="17">
        <v>4.3340849345559103E-2</v>
      </c>
      <c r="AV12" s="17">
        <v>3.86261115642796E-2</v>
      </c>
      <c r="AW12" s="17">
        <v>3.6860178914384999E-2</v>
      </c>
      <c r="AX12" s="17">
        <v>2.9520620738965601E-2</v>
      </c>
    </row>
    <row r="13" spans="2:50" ht="135">
      <c r="B13" s="18" t="s">
        <v>344</v>
      </c>
      <c r="C13" s="17">
        <v>6.8299386541601101E-2</v>
      </c>
      <c r="D13" s="17">
        <v>6.8917867649640502E-2</v>
      </c>
      <c r="E13" s="17">
        <v>6.7961224639971701E-2</v>
      </c>
      <c r="F13" s="17"/>
      <c r="G13" s="17">
        <v>4.5913050989945497E-2</v>
      </c>
      <c r="H13" s="17">
        <v>8.1099589432427302E-2</v>
      </c>
      <c r="I13" s="17">
        <v>7.6001478318783997E-2</v>
      </c>
      <c r="J13" s="17">
        <v>7.57668186677522E-2</v>
      </c>
      <c r="K13" s="17">
        <v>8.0494010822689394E-2</v>
      </c>
      <c r="L13" s="17">
        <v>5.22289078822709E-2</v>
      </c>
      <c r="M13" s="17"/>
      <c r="N13" s="17">
        <v>6.3572545645425305E-2</v>
      </c>
      <c r="O13" s="17">
        <v>6.2226385123288701E-2</v>
      </c>
      <c r="P13" s="17">
        <v>6.0617203491644997E-2</v>
      </c>
      <c r="Q13" s="17">
        <v>8.5926655105329694E-2</v>
      </c>
      <c r="R13" s="17"/>
      <c r="S13" s="17">
        <v>8.6245351752586505E-2</v>
      </c>
      <c r="T13" s="17">
        <v>7.5617510295111198E-2</v>
      </c>
      <c r="U13" s="17">
        <v>4.06769861987386E-2</v>
      </c>
      <c r="V13" s="17">
        <v>6.3981108378656101E-2</v>
      </c>
      <c r="W13" s="17">
        <v>7.1441598099899806E-2</v>
      </c>
      <c r="X13" s="17">
        <v>3.5717984717242697E-2</v>
      </c>
      <c r="Y13" s="17">
        <v>0.105946826844522</v>
      </c>
      <c r="Z13" s="17">
        <v>9.2490173619740004E-2</v>
      </c>
      <c r="AA13" s="17">
        <v>6.0301318973572E-2</v>
      </c>
      <c r="AB13" s="17">
        <v>7.5867905673227806E-2</v>
      </c>
      <c r="AC13" s="17">
        <v>4.1824100110357199E-2</v>
      </c>
      <c r="AD13" s="17">
        <v>4.76202178879108E-2</v>
      </c>
      <c r="AE13" s="17"/>
      <c r="AF13" s="17">
        <v>8.1110142597253507E-2</v>
      </c>
      <c r="AG13" s="17">
        <v>5.9715929575339999E-2</v>
      </c>
      <c r="AH13" s="17">
        <v>7.3887500203915699E-2</v>
      </c>
      <c r="AI13" s="17"/>
      <c r="AJ13" s="17">
        <v>6.6624959851913204E-2</v>
      </c>
      <c r="AK13" s="17">
        <v>7.4885982673360302E-2</v>
      </c>
      <c r="AL13" s="17">
        <v>4.8789837393774002E-2</v>
      </c>
      <c r="AM13" s="17">
        <v>0.114300531592996</v>
      </c>
      <c r="AN13" s="17">
        <v>7.5457000624124707E-2</v>
      </c>
      <c r="AO13" s="17"/>
      <c r="AP13" s="17">
        <v>7.7550148814323094E-2</v>
      </c>
      <c r="AQ13" s="17">
        <v>6.23335048288233E-2</v>
      </c>
      <c r="AR13" s="17">
        <v>4.82718910419608E-2</v>
      </c>
      <c r="AS13" s="17"/>
      <c r="AT13" s="17">
        <v>8.4067878674482899E-2</v>
      </c>
      <c r="AU13" s="17">
        <v>6.0094244792602398E-2</v>
      </c>
      <c r="AV13" s="17">
        <v>6.9197159713339895E-2</v>
      </c>
      <c r="AW13" s="17">
        <v>6.9607061987806806E-2</v>
      </c>
      <c r="AX13" s="17">
        <v>0.103604337154259</v>
      </c>
    </row>
    <row r="14" spans="2:50" ht="135">
      <c r="B14" s="18" t="s">
        <v>345</v>
      </c>
      <c r="C14" s="17">
        <v>4.4011400281087999E-2</v>
      </c>
      <c r="D14" s="17">
        <v>3.9699762549794702E-2</v>
      </c>
      <c r="E14" s="17">
        <v>4.8390040666362398E-2</v>
      </c>
      <c r="F14" s="17"/>
      <c r="G14" s="17">
        <v>4.6285718819977797E-2</v>
      </c>
      <c r="H14" s="17">
        <v>6.4050175423431693E-2</v>
      </c>
      <c r="I14" s="17">
        <v>5.3479998594914098E-2</v>
      </c>
      <c r="J14" s="17">
        <v>3.0175683307685899E-2</v>
      </c>
      <c r="K14" s="17">
        <v>3.0588078468162E-2</v>
      </c>
      <c r="L14" s="17">
        <v>3.87101504557067E-2</v>
      </c>
      <c r="M14" s="17"/>
      <c r="N14" s="17">
        <v>5.2591860218421001E-2</v>
      </c>
      <c r="O14" s="17">
        <v>3.6751364334772503E-2</v>
      </c>
      <c r="P14" s="17">
        <v>3.6279571753908099E-2</v>
      </c>
      <c r="Q14" s="17">
        <v>4.9871686666204597E-2</v>
      </c>
      <c r="R14" s="17"/>
      <c r="S14" s="17">
        <v>6.3295503252311702E-2</v>
      </c>
      <c r="T14" s="17">
        <v>3.7558877833682697E-2</v>
      </c>
      <c r="U14" s="17">
        <v>4.0903340076117303E-2</v>
      </c>
      <c r="V14" s="17">
        <v>2.5199901527694E-2</v>
      </c>
      <c r="W14" s="17">
        <v>6.8439062442836998E-2</v>
      </c>
      <c r="X14" s="17">
        <v>2.5652852402108701E-2</v>
      </c>
      <c r="Y14" s="17">
        <v>4.0832854601162698E-2</v>
      </c>
      <c r="Z14" s="17">
        <v>6.03742977331942E-2</v>
      </c>
      <c r="AA14" s="17">
        <v>4.5223503709407697E-2</v>
      </c>
      <c r="AB14" s="17">
        <v>4.7728438112076998E-2</v>
      </c>
      <c r="AC14" s="17">
        <v>3.4012097959025198E-2</v>
      </c>
      <c r="AD14" s="17">
        <v>3.21111150127334E-2</v>
      </c>
      <c r="AE14" s="17"/>
      <c r="AF14" s="17">
        <v>3.9490083289867001E-2</v>
      </c>
      <c r="AG14" s="17">
        <v>4.6023469125195497E-2</v>
      </c>
      <c r="AH14" s="17">
        <v>5.10679681938912E-2</v>
      </c>
      <c r="AI14" s="17"/>
      <c r="AJ14" s="17">
        <v>3.0608233318351E-2</v>
      </c>
      <c r="AK14" s="17">
        <v>6.3854747643967993E-2</v>
      </c>
      <c r="AL14" s="17">
        <v>2.3520552998975298E-2</v>
      </c>
      <c r="AM14" s="17">
        <v>2.8349718785927399E-2</v>
      </c>
      <c r="AN14" s="17">
        <v>7.0146686182751605E-2</v>
      </c>
      <c r="AO14" s="17"/>
      <c r="AP14" s="17">
        <v>3.44580276880612E-2</v>
      </c>
      <c r="AQ14" s="17">
        <v>5.9576939628701503E-2</v>
      </c>
      <c r="AR14" s="17">
        <v>3.3739570982505601E-2</v>
      </c>
      <c r="AS14" s="17"/>
      <c r="AT14" s="17">
        <v>4.2842905753486503E-2</v>
      </c>
      <c r="AU14" s="17">
        <v>2.9268204786372602E-2</v>
      </c>
      <c r="AV14" s="17">
        <v>4.7516691463346E-2</v>
      </c>
      <c r="AW14" s="17">
        <v>7.65482787967256E-2</v>
      </c>
      <c r="AX14" s="17">
        <v>1.9332859439410301E-2</v>
      </c>
    </row>
    <row r="15" spans="2:50" ht="135">
      <c r="B15" s="18" t="s">
        <v>346</v>
      </c>
      <c r="C15" s="17">
        <v>6.8070184487586893E-2</v>
      </c>
      <c r="D15" s="17">
        <v>7.7795129418462297E-2</v>
      </c>
      <c r="E15" s="17">
        <v>5.8844359570635003E-2</v>
      </c>
      <c r="F15" s="17"/>
      <c r="G15" s="17">
        <v>6.5934003327551893E-2</v>
      </c>
      <c r="H15" s="17">
        <v>6.5716557504851697E-2</v>
      </c>
      <c r="I15" s="17">
        <v>4.3317501913282E-2</v>
      </c>
      <c r="J15" s="17">
        <v>7.7326196972966499E-2</v>
      </c>
      <c r="K15" s="17">
        <v>8.3497754676672101E-2</v>
      </c>
      <c r="L15" s="17">
        <v>7.3751703567728297E-2</v>
      </c>
      <c r="M15" s="17"/>
      <c r="N15" s="17">
        <v>8.5673243043021999E-2</v>
      </c>
      <c r="O15" s="17">
        <v>7.3076945282967695E-2</v>
      </c>
      <c r="P15" s="17">
        <v>7.0024490120453198E-2</v>
      </c>
      <c r="Q15" s="17">
        <v>4.3411868304793801E-2</v>
      </c>
      <c r="R15" s="17"/>
      <c r="S15" s="17">
        <v>5.5898129216935703E-2</v>
      </c>
      <c r="T15" s="17">
        <v>7.8054524767684694E-2</v>
      </c>
      <c r="U15" s="17">
        <v>6.7216186108509102E-2</v>
      </c>
      <c r="V15" s="17">
        <v>9.4617991914196106E-2</v>
      </c>
      <c r="W15" s="17">
        <v>6.6966798481418205E-2</v>
      </c>
      <c r="X15" s="17">
        <v>8.42638377731358E-2</v>
      </c>
      <c r="Y15" s="17">
        <v>4.40959166233168E-2</v>
      </c>
      <c r="Z15" s="17">
        <v>7.5003326799749803E-2</v>
      </c>
      <c r="AA15" s="17">
        <v>4.79211709512328E-2</v>
      </c>
      <c r="AB15" s="17">
        <v>7.3505946824332397E-2</v>
      </c>
      <c r="AC15" s="17">
        <v>6.6439747121593298E-2</v>
      </c>
      <c r="AD15" s="17">
        <v>7.3364269528846907E-2</v>
      </c>
      <c r="AE15" s="17"/>
      <c r="AF15" s="17">
        <v>7.6814631597679706E-2</v>
      </c>
      <c r="AG15" s="17">
        <v>7.4930478980330797E-2</v>
      </c>
      <c r="AH15" s="17">
        <v>3.93732334675728E-2</v>
      </c>
      <c r="AI15" s="17"/>
      <c r="AJ15" s="17">
        <v>8.3825973624947203E-2</v>
      </c>
      <c r="AK15" s="17">
        <v>6.5570748637603593E-2</v>
      </c>
      <c r="AL15" s="17">
        <v>0.100984138556653</v>
      </c>
      <c r="AM15" s="17">
        <v>0</v>
      </c>
      <c r="AN15" s="17">
        <v>1.98408035805905E-2</v>
      </c>
      <c r="AO15" s="17"/>
      <c r="AP15" s="17">
        <v>9.5947742094898897E-2</v>
      </c>
      <c r="AQ15" s="17">
        <v>5.7179963465435503E-2</v>
      </c>
      <c r="AR15" s="17">
        <v>7.9199868616676397E-2</v>
      </c>
      <c r="AS15" s="17"/>
      <c r="AT15" s="17">
        <v>5.3747294596175103E-2</v>
      </c>
      <c r="AU15" s="17">
        <v>5.7684130028394398E-2</v>
      </c>
      <c r="AV15" s="17">
        <v>8.0600274061853605E-2</v>
      </c>
      <c r="AW15" s="17">
        <v>7.2137508222988006E-2</v>
      </c>
      <c r="AX15" s="17">
        <v>0.106676133790043</v>
      </c>
    </row>
    <row r="16" spans="2:50" ht="120">
      <c r="B16" s="18" t="s">
        <v>347</v>
      </c>
      <c r="C16" s="17">
        <v>5.8501947269439303E-2</v>
      </c>
      <c r="D16" s="17">
        <v>7.7835680402572299E-2</v>
      </c>
      <c r="E16" s="17">
        <v>3.9861963700743797E-2</v>
      </c>
      <c r="F16" s="17"/>
      <c r="G16" s="17">
        <v>7.8571380172557395E-2</v>
      </c>
      <c r="H16" s="17">
        <v>5.6669163631691999E-2</v>
      </c>
      <c r="I16" s="17">
        <v>4.5869622767316598E-2</v>
      </c>
      <c r="J16" s="17">
        <v>4.55805717192889E-2</v>
      </c>
      <c r="K16" s="17">
        <v>7.8421253080807801E-2</v>
      </c>
      <c r="L16" s="17">
        <v>5.4236132793577099E-2</v>
      </c>
      <c r="M16" s="17"/>
      <c r="N16" s="17">
        <v>6.1668110379932098E-2</v>
      </c>
      <c r="O16" s="17">
        <v>4.7674334214280002E-2</v>
      </c>
      <c r="P16" s="17">
        <v>6.1094239133881699E-2</v>
      </c>
      <c r="Q16" s="17">
        <v>6.5085837451551595E-2</v>
      </c>
      <c r="R16" s="17"/>
      <c r="S16" s="17">
        <v>6.3516802563967495E-2</v>
      </c>
      <c r="T16" s="17">
        <v>5.37100323579799E-2</v>
      </c>
      <c r="U16" s="17">
        <v>0.11399546747691899</v>
      </c>
      <c r="V16" s="17">
        <v>6.4687868868938805E-2</v>
      </c>
      <c r="W16" s="17">
        <v>5.7517327114375502E-2</v>
      </c>
      <c r="X16" s="17">
        <v>3.7698254987384099E-2</v>
      </c>
      <c r="Y16" s="17">
        <v>3.8614970390630998E-2</v>
      </c>
      <c r="Z16" s="17">
        <v>4.43668638688796E-2</v>
      </c>
      <c r="AA16" s="17">
        <v>5.4519355235560001E-2</v>
      </c>
      <c r="AB16" s="17">
        <v>6.3247726804212895E-2</v>
      </c>
      <c r="AC16" s="17">
        <v>4.7311236435533498E-2</v>
      </c>
      <c r="AD16" s="17">
        <v>4.5005163124968398E-2</v>
      </c>
      <c r="AE16" s="17"/>
      <c r="AF16" s="17">
        <v>5.9663248588681897E-2</v>
      </c>
      <c r="AG16" s="17">
        <v>5.8283384298406599E-2</v>
      </c>
      <c r="AH16" s="17">
        <v>5.5652032335472799E-2</v>
      </c>
      <c r="AI16" s="17"/>
      <c r="AJ16" s="17">
        <v>6.7673235853246805E-2</v>
      </c>
      <c r="AK16" s="17">
        <v>5.6111473609378501E-2</v>
      </c>
      <c r="AL16" s="17">
        <v>7.1283644286889103E-2</v>
      </c>
      <c r="AM16" s="17">
        <v>6.4653130866911601E-2</v>
      </c>
      <c r="AN16" s="17">
        <v>2.0387123572138101E-2</v>
      </c>
      <c r="AO16" s="17"/>
      <c r="AP16" s="17">
        <v>6.6079649476499303E-2</v>
      </c>
      <c r="AQ16" s="17">
        <v>5.8411827452910597E-2</v>
      </c>
      <c r="AR16" s="17">
        <v>9.5943986339208295E-2</v>
      </c>
      <c r="AS16" s="17"/>
      <c r="AT16" s="17">
        <v>4.48895462181143E-2</v>
      </c>
      <c r="AU16" s="17">
        <v>7.9815312891324805E-2</v>
      </c>
      <c r="AV16" s="17">
        <v>5.9834296878086897E-2</v>
      </c>
      <c r="AW16" s="17">
        <v>7.6167501167080404E-2</v>
      </c>
      <c r="AX16" s="17">
        <v>5.0988705590875698E-2</v>
      </c>
    </row>
    <row r="17" spans="2:50" ht="120">
      <c r="B17" s="18" t="s">
        <v>348</v>
      </c>
      <c r="C17" s="17">
        <v>9.7722399816862607E-2</v>
      </c>
      <c r="D17" s="17">
        <v>0.105582647434225</v>
      </c>
      <c r="E17" s="17">
        <v>8.9761666629620304E-2</v>
      </c>
      <c r="F17" s="17"/>
      <c r="G17" s="17">
        <v>8.7496378365032698E-2</v>
      </c>
      <c r="H17" s="17">
        <v>5.4568321754026698E-2</v>
      </c>
      <c r="I17" s="17">
        <v>6.5784043867956901E-2</v>
      </c>
      <c r="J17" s="17">
        <v>9.8578082610022294E-2</v>
      </c>
      <c r="K17" s="17">
        <v>0.105966376243519</v>
      </c>
      <c r="L17" s="17">
        <v>0.15931670538282</v>
      </c>
      <c r="M17" s="17"/>
      <c r="N17" s="17">
        <v>0.13251575575656599</v>
      </c>
      <c r="O17" s="17">
        <v>0.105711837721542</v>
      </c>
      <c r="P17" s="17">
        <v>7.7563057633906099E-2</v>
      </c>
      <c r="Q17" s="17">
        <v>6.7395849984970793E-2</v>
      </c>
      <c r="R17" s="17"/>
      <c r="S17" s="17">
        <v>9.7492422722505204E-2</v>
      </c>
      <c r="T17" s="17">
        <v>9.4228035000026897E-2</v>
      </c>
      <c r="U17" s="17">
        <v>9.3913811629080801E-2</v>
      </c>
      <c r="V17" s="17">
        <v>8.8463327818968596E-2</v>
      </c>
      <c r="W17" s="17">
        <v>5.1050521020966501E-2</v>
      </c>
      <c r="X17" s="17">
        <v>9.0564513217622697E-2</v>
      </c>
      <c r="Y17" s="17">
        <v>0.12733626459237599</v>
      </c>
      <c r="Z17" s="17">
        <v>9.1501426734515501E-2</v>
      </c>
      <c r="AA17" s="17">
        <v>0.113930335558208</v>
      </c>
      <c r="AB17" s="17">
        <v>0.109424927651675</v>
      </c>
      <c r="AC17" s="17">
        <v>8.7155386689432096E-2</v>
      </c>
      <c r="AD17" s="17">
        <v>0.13509218075982299</v>
      </c>
      <c r="AE17" s="17"/>
      <c r="AF17" s="17">
        <v>9.1037081120365904E-2</v>
      </c>
      <c r="AG17" s="17">
        <v>0.11313789242366699</v>
      </c>
      <c r="AH17" s="17">
        <v>6.9416477934255594E-2</v>
      </c>
      <c r="AI17" s="17"/>
      <c r="AJ17" s="17">
        <v>0.107727900830108</v>
      </c>
      <c r="AK17" s="17">
        <v>9.6647706416673099E-2</v>
      </c>
      <c r="AL17" s="17">
        <v>0.12012072655034101</v>
      </c>
      <c r="AM17" s="17">
        <v>0</v>
      </c>
      <c r="AN17" s="17">
        <v>7.1848112111089393E-2</v>
      </c>
      <c r="AO17" s="17"/>
      <c r="AP17" s="17">
        <v>9.3029883526282595E-2</v>
      </c>
      <c r="AQ17" s="17">
        <v>8.6224063556136807E-2</v>
      </c>
      <c r="AR17" s="17">
        <v>0.18216161302396799</v>
      </c>
      <c r="AS17" s="17"/>
      <c r="AT17" s="17">
        <v>8.0451877018315396E-2</v>
      </c>
      <c r="AU17" s="17">
        <v>9.3326599716341802E-2</v>
      </c>
      <c r="AV17" s="17">
        <v>0.10996524190307</v>
      </c>
      <c r="AW17" s="17">
        <v>0.14186202126859401</v>
      </c>
      <c r="AX17" s="17">
        <v>4.3111342713586902E-2</v>
      </c>
    </row>
    <row r="18" spans="2:50" ht="120">
      <c r="B18" s="18" t="s">
        <v>349</v>
      </c>
      <c r="C18" s="17">
        <v>8.5385278307923501E-2</v>
      </c>
      <c r="D18" s="17">
        <v>8.7125861841154104E-2</v>
      </c>
      <c r="E18" s="17">
        <v>8.4018476996715205E-2</v>
      </c>
      <c r="F18" s="17"/>
      <c r="G18" s="17">
        <v>6.36557963653097E-2</v>
      </c>
      <c r="H18" s="17">
        <v>7.38147447895596E-2</v>
      </c>
      <c r="I18" s="17">
        <v>5.7902040368432502E-2</v>
      </c>
      <c r="J18" s="17">
        <v>5.8824942725703697E-2</v>
      </c>
      <c r="K18" s="17">
        <v>9.6929724568072403E-2</v>
      </c>
      <c r="L18" s="17">
        <v>0.14535956571223899</v>
      </c>
      <c r="M18" s="17"/>
      <c r="N18" s="17">
        <v>0.11269426034332899</v>
      </c>
      <c r="O18" s="17">
        <v>8.2351837871346298E-2</v>
      </c>
      <c r="P18" s="17">
        <v>6.4194186477368603E-2</v>
      </c>
      <c r="Q18" s="17">
        <v>7.55902936079553E-2</v>
      </c>
      <c r="R18" s="17"/>
      <c r="S18" s="17">
        <v>9.4854688052126906E-2</v>
      </c>
      <c r="T18" s="17">
        <v>7.7720861999286697E-2</v>
      </c>
      <c r="U18" s="17">
        <v>7.8533084469331396E-2</v>
      </c>
      <c r="V18" s="17">
        <v>7.3048033681423596E-2</v>
      </c>
      <c r="W18" s="17">
        <v>0.12492823219244401</v>
      </c>
      <c r="X18" s="17">
        <v>0.101502137906472</v>
      </c>
      <c r="Y18" s="17">
        <v>5.6133905084147798E-2</v>
      </c>
      <c r="Z18" s="17">
        <v>0.106730617791488</v>
      </c>
      <c r="AA18" s="17">
        <v>6.4955060129685493E-2</v>
      </c>
      <c r="AB18" s="17">
        <v>8.7439983943468094E-2</v>
      </c>
      <c r="AC18" s="17">
        <v>9.1536215670600302E-2</v>
      </c>
      <c r="AD18" s="17">
        <v>9.6757583160754695E-2</v>
      </c>
      <c r="AE18" s="17"/>
      <c r="AF18" s="17">
        <v>8.4324411583656902E-2</v>
      </c>
      <c r="AG18" s="17">
        <v>9.2269298069431793E-2</v>
      </c>
      <c r="AH18" s="17">
        <v>7.4522918571535202E-2</v>
      </c>
      <c r="AI18" s="17"/>
      <c r="AJ18" s="17">
        <v>9.7842758890914802E-2</v>
      </c>
      <c r="AK18" s="17">
        <v>7.5198326020931003E-2</v>
      </c>
      <c r="AL18" s="17">
        <v>0.114749362478588</v>
      </c>
      <c r="AM18" s="17">
        <v>3.2599030240460299E-2</v>
      </c>
      <c r="AN18" s="17">
        <v>7.6734676246024106E-2</v>
      </c>
      <c r="AO18" s="17"/>
      <c r="AP18" s="17">
        <v>9.5755151506160194E-2</v>
      </c>
      <c r="AQ18" s="17">
        <v>7.8593363340024799E-2</v>
      </c>
      <c r="AR18" s="17">
        <v>9.9833734184151104E-2</v>
      </c>
      <c r="AS18" s="17"/>
      <c r="AT18" s="17">
        <v>7.6820813867425897E-2</v>
      </c>
      <c r="AU18" s="17">
        <v>7.5759930971954298E-2</v>
      </c>
      <c r="AV18" s="17">
        <v>0.100490156818636</v>
      </c>
      <c r="AW18" s="17">
        <v>7.5555341015211094E-2</v>
      </c>
      <c r="AX18" s="17">
        <v>0.17043638431987099</v>
      </c>
    </row>
    <row r="19" spans="2:50" ht="105">
      <c r="B19" s="18" t="s">
        <v>350</v>
      </c>
      <c r="C19" s="17">
        <v>5.0299829375465802E-2</v>
      </c>
      <c r="D19" s="17">
        <v>7.0081845274355195E-2</v>
      </c>
      <c r="E19" s="17">
        <v>3.1190505887196001E-2</v>
      </c>
      <c r="F19" s="17"/>
      <c r="G19" s="17">
        <v>6.8898318764130995E-2</v>
      </c>
      <c r="H19" s="17">
        <v>4.2548012389732603E-2</v>
      </c>
      <c r="I19" s="17">
        <v>5.2855606975588297E-2</v>
      </c>
      <c r="J19" s="17">
        <v>4.7579191584645297E-2</v>
      </c>
      <c r="K19" s="17">
        <v>4.0624218417088298E-2</v>
      </c>
      <c r="L19" s="17">
        <v>5.0889621800378697E-2</v>
      </c>
      <c r="M19" s="17"/>
      <c r="N19" s="17">
        <v>5.75467260068976E-2</v>
      </c>
      <c r="O19" s="17">
        <v>4.7058302908717597E-2</v>
      </c>
      <c r="P19" s="17">
        <v>6.4029929087738802E-2</v>
      </c>
      <c r="Q19" s="17">
        <v>3.4696100996112297E-2</v>
      </c>
      <c r="R19" s="17"/>
      <c r="S19" s="17">
        <v>6.4055526042049796E-2</v>
      </c>
      <c r="T19" s="17">
        <v>5.8645414037663803E-2</v>
      </c>
      <c r="U19" s="17">
        <v>6.8127357829307705E-2</v>
      </c>
      <c r="V19" s="17">
        <v>4.7832375475998397E-2</v>
      </c>
      <c r="W19" s="17">
        <v>5.3660333102541799E-2</v>
      </c>
      <c r="X19" s="17">
        <v>5.0598104089602899E-2</v>
      </c>
      <c r="Y19" s="17">
        <v>1.75897276785889E-2</v>
      </c>
      <c r="Z19" s="17">
        <v>3.9452505046073297E-2</v>
      </c>
      <c r="AA19" s="17">
        <v>2.6936911889230499E-2</v>
      </c>
      <c r="AB19" s="17">
        <v>4.2314753436475401E-2</v>
      </c>
      <c r="AC19" s="17">
        <v>5.8575225589986402E-2</v>
      </c>
      <c r="AD19" s="17">
        <v>9.8674618450449905E-2</v>
      </c>
      <c r="AE19" s="17"/>
      <c r="AF19" s="17">
        <v>5.0904481839420701E-2</v>
      </c>
      <c r="AG19" s="17">
        <v>4.5887394225226801E-2</v>
      </c>
      <c r="AH19" s="17">
        <v>6.5083215856221593E-2</v>
      </c>
      <c r="AI19" s="17"/>
      <c r="AJ19" s="17">
        <v>5.0716099000491899E-2</v>
      </c>
      <c r="AK19" s="17">
        <v>4.9857244211191601E-2</v>
      </c>
      <c r="AL19" s="17">
        <v>7.9189169696889702E-2</v>
      </c>
      <c r="AM19" s="17">
        <v>0</v>
      </c>
      <c r="AN19" s="17">
        <v>4.7127054561009497E-2</v>
      </c>
      <c r="AO19" s="17"/>
      <c r="AP19" s="17">
        <v>5.50785034404489E-2</v>
      </c>
      <c r="AQ19" s="17">
        <v>5.7432036407136497E-2</v>
      </c>
      <c r="AR19" s="17">
        <v>5.7965321649156402E-2</v>
      </c>
      <c r="AS19" s="17"/>
      <c r="AT19" s="17">
        <v>3.6019792734636E-2</v>
      </c>
      <c r="AU19" s="17">
        <v>6.1177086244357998E-2</v>
      </c>
      <c r="AV19" s="17">
        <v>6.1355975408964702E-2</v>
      </c>
      <c r="AW19" s="17">
        <v>5.2278675183334899E-2</v>
      </c>
      <c r="AX19" s="17">
        <v>7.6761110042941894E-2</v>
      </c>
    </row>
    <row r="20" spans="2:50" ht="120">
      <c r="B20" s="18" t="s">
        <v>351</v>
      </c>
      <c r="C20" s="17">
        <v>0.10590159135457899</v>
      </c>
      <c r="D20" s="17">
        <v>9.6696479264163498E-2</v>
      </c>
      <c r="E20" s="17">
        <v>0.115296145667971</v>
      </c>
      <c r="F20" s="17"/>
      <c r="G20" s="17">
        <v>7.5351175556577193E-2</v>
      </c>
      <c r="H20" s="17">
        <v>7.9235079701160893E-2</v>
      </c>
      <c r="I20" s="17">
        <v>0.11019946915047001</v>
      </c>
      <c r="J20" s="17">
        <v>0.11799083847316599</v>
      </c>
      <c r="K20" s="17">
        <v>0.12671108965123201</v>
      </c>
      <c r="L20" s="17">
        <v>0.120533639436296</v>
      </c>
      <c r="M20" s="17"/>
      <c r="N20" s="17">
        <v>0.107018307186832</v>
      </c>
      <c r="O20" s="17">
        <v>0.141521769592279</v>
      </c>
      <c r="P20" s="17">
        <v>8.0457771968909103E-2</v>
      </c>
      <c r="Q20" s="17">
        <v>9.1961395048850605E-2</v>
      </c>
      <c r="R20" s="17"/>
      <c r="S20" s="17">
        <v>9.7179915081301194E-2</v>
      </c>
      <c r="T20" s="17">
        <v>0.109087958226911</v>
      </c>
      <c r="U20" s="17">
        <v>9.3824118858237895E-2</v>
      </c>
      <c r="V20" s="17">
        <v>9.8746224825341497E-2</v>
      </c>
      <c r="W20" s="17">
        <v>0.13305556786967401</v>
      </c>
      <c r="X20" s="17">
        <v>0.11452849364011999</v>
      </c>
      <c r="Y20" s="17">
        <v>0.108029244629005</v>
      </c>
      <c r="Z20" s="17">
        <v>9.4003732972576096E-2</v>
      </c>
      <c r="AA20" s="17">
        <v>0.112759658171565</v>
      </c>
      <c r="AB20" s="17">
        <v>9.6829492773442993E-2</v>
      </c>
      <c r="AC20" s="17">
        <v>0.112133452343968</v>
      </c>
      <c r="AD20" s="17">
        <v>9.8928075948995803E-2</v>
      </c>
      <c r="AE20" s="17"/>
      <c r="AF20" s="17">
        <v>0.109407034260769</v>
      </c>
      <c r="AG20" s="17">
        <v>0.11005272034979099</v>
      </c>
      <c r="AH20" s="17">
        <v>8.0074724397641406E-2</v>
      </c>
      <c r="AI20" s="17"/>
      <c r="AJ20" s="17">
        <v>0.117293078629029</v>
      </c>
      <c r="AK20" s="17">
        <v>0.100426294103322</v>
      </c>
      <c r="AL20" s="17">
        <v>8.56281830383432E-2</v>
      </c>
      <c r="AM20" s="17">
        <v>0.21868963585800399</v>
      </c>
      <c r="AN20" s="17">
        <v>7.7229459354642802E-2</v>
      </c>
      <c r="AO20" s="17"/>
      <c r="AP20" s="17">
        <v>0.130366261856289</v>
      </c>
      <c r="AQ20" s="17">
        <v>0.114684196075996</v>
      </c>
      <c r="AR20" s="17">
        <v>6.2748512001481099E-2</v>
      </c>
      <c r="AS20" s="17"/>
      <c r="AT20" s="17">
        <v>0.123173726435302</v>
      </c>
      <c r="AU20" s="17">
        <v>0.124144169821154</v>
      </c>
      <c r="AV20" s="17">
        <v>9.4596040931268693E-2</v>
      </c>
      <c r="AW20" s="17">
        <v>6.6500562851931094E-2</v>
      </c>
      <c r="AX20" s="17">
        <v>0.13486411698932299</v>
      </c>
    </row>
    <row r="21" spans="2:50" ht="90">
      <c r="B21" s="18" t="s">
        <v>352</v>
      </c>
      <c r="C21" s="17">
        <v>5.6968061562987699E-2</v>
      </c>
      <c r="D21" s="17">
        <v>5.9474340783348602E-2</v>
      </c>
      <c r="E21" s="17">
        <v>5.4743612881076202E-2</v>
      </c>
      <c r="F21" s="17"/>
      <c r="G21" s="17">
        <v>4.2961500733647802E-2</v>
      </c>
      <c r="H21" s="17">
        <v>6.4440041206531101E-2</v>
      </c>
      <c r="I21" s="17">
        <v>3.6765882515454297E-2</v>
      </c>
      <c r="J21" s="17">
        <v>8.2304696891281295E-2</v>
      </c>
      <c r="K21" s="17">
        <v>5.8342716671513403E-2</v>
      </c>
      <c r="L21" s="17">
        <v>5.5122167165100697E-2</v>
      </c>
      <c r="M21" s="17"/>
      <c r="N21" s="17">
        <v>6.03157715351961E-2</v>
      </c>
      <c r="O21" s="17">
        <v>7.5902304597529405E-2</v>
      </c>
      <c r="P21" s="17">
        <v>5.0079985826638397E-2</v>
      </c>
      <c r="Q21" s="17">
        <v>4.0777610575738199E-2</v>
      </c>
      <c r="R21" s="17"/>
      <c r="S21" s="17">
        <v>5.71587455683212E-2</v>
      </c>
      <c r="T21" s="17">
        <v>6.0533629330503998E-2</v>
      </c>
      <c r="U21" s="17">
        <v>3.6009832938027099E-2</v>
      </c>
      <c r="V21" s="17">
        <v>4.9061987805538602E-2</v>
      </c>
      <c r="W21" s="17">
        <v>2.60677301993902E-2</v>
      </c>
      <c r="X21" s="17">
        <v>6.2805883644052096E-2</v>
      </c>
      <c r="Y21" s="17">
        <v>8.9285283935646997E-2</v>
      </c>
      <c r="Z21" s="17">
        <v>4.4633291610660701E-2</v>
      </c>
      <c r="AA21" s="17">
        <v>7.9371197395102899E-2</v>
      </c>
      <c r="AB21" s="17">
        <v>7.1415141470145604E-2</v>
      </c>
      <c r="AC21" s="17">
        <v>2.67522980048377E-2</v>
      </c>
      <c r="AD21" s="17">
        <v>3.0369556752609599E-2</v>
      </c>
      <c r="AE21" s="17"/>
      <c r="AF21" s="17">
        <v>4.9175898596204602E-2</v>
      </c>
      <c r="AG21" s="17">
        <v>7.3712857262404105E-2</v>
      </c>
      <c r="AH21" s="17">
        <v>3.2568446453403503E-2</v>
      </c>
      <c r="AI21" s="17"/>
      <c r="AJ21" s="17">
        <v>7.0033133474662307E-2</v>
      </c>
      <c r="AK21" s="17">
        <v>5.8397950983547602E-2</v>
      </c>
      <c r="AL21" s="17">
        <v>5.0354824790541403E-2</v>
      </c>
      <c r="AM21" s="17">
        <v>3.2299807193432201E-2</v>
      </c>
      <c r="AN21" s="17">
        <v>2.9697524212145401E-2</v>
      </c>
      <c r="AO21" s="17"/>
      <c r="AP21" s="17">
        <v>6.8270697595697705E-2</v>
      </c>
      <c r="AQ21" s="17">
        <v>5.7771738465875397E-2</v>
      </c>
      <c r="AR21" s="17">
        <v>5.5649216971833899E-2</v>
      </c>
      <c r="AS21" s="17"/>
      <c r="AT21" s="17">
        <v>2.7551128119942599E-2</v>
      </c>
      <c r="AU21" s="17">
        <v>5.67792491154459E-2</v>
      </c>
      <c r="AV21" s="17">
        <v>7.51386420448827E-2</v>
      </c>
      <c r="AW21" s="17">
        <v>7.3734877010460997E-2</v>
      </c>
      <c r="AX21" s="17">
        <v>5.4034595563233902E-2</v>
      </c>
    </row>
    <row r="22" spans="2:50" ht="30">
      <c r="B22" s="18" t="s">
        <v>353</v>
      </c>
      <c r="C22" s="19">
        <v>9.6892533096759104E-2</v>
      </c>
      <c r="D22" s="19">
        <v>8.0981618805546093E-2</v>
      </c>
      <c r="E22" s="19">
        <v>0.111815951356182</v>
      </c>
      <c r="F22" s="19"/>
      <c r="G22" s="19">
        <v>8.3073597745289801E-2</v>
      </c>
      <c r="H22" s="19">
        <v>9.0451489086452494E-2</v>
      </c>
      <c r="I22" s="19">
        <v>0.14910731855609499</v>
      </c>
      <c r="J22" s="19">
        <v>8.9291653329937604E-2</v>
      </c>
      <c r="K22" s="19">
        <v>9.7910823726861496E-2</v>
      </c>
      <c r="L22" s="19">
        <v>7.4216264938988794E-2</v>
      </c>
      <c r="M22" s="19"/>
      <c r="N22" s="19">
        <v>6.3156635710263503E-2</v>
      </c>
      <c r="O22" s="19">
        <v>9.4234454396919395E-2</v>
      </c>
      <c r="P22" s="19">
        <v>9.4601345381450194E-2</v>
      </c>
      <c r="Q22" s="19">
        <v>0.139704040703309</v>
      </c>
      <c r="R22" s="19"/>
      <c r="S22" s="19">
        <v>7.15195205662571E-2</v>
      </c>
      <c r="T22" s="19">
        <v>0.106817559667304</v>
      </c>
      <c r="U22" s="19">
        <v>7.7487584571006199E-2</v>
      </c>
      <c r="V22" s="19">
        <v>9.2448047577215295E-2</v>
      </c>
      <c r="W22" s="19">
        <v>0.13115597764720799</v>
      </c>
      <c r="X22" s="19">
        <v>7.8529696130554993E-2</v>
      </c>
      <c r="Y22" s="19">
        <v>9.3035487090603899E-2</v>
      </c>
      <c r="Z22" s="19">
        <v>6.6410022010296096E-2</v>
      </c>
      <c r="AA22" s="19">
        <v>0.12530895636363501</v>
      </c>
      <c r="AB22" s="19">
        <v>0.102705053741147</v>
      </c>
      <c r="AC22" s="19">
        <v>0.130265349171724</v>
      </c>
      <c r="AD22" s="19">
        <v>8.5969289995103101E-2</v>
      </c>
      <c r="AE22" s="19"/>
      <c r="AF22" s="19">
        <v>8.1563831964876501E-2</v>
      </c>
      <c r="AG22" s="19">
        <v>8.3451150113265898E-2</v>
      </c>
      <c r="AH22" s="19">
        <v>0.18192232035884401</v>
      </c>
      <c r="AI22" s="19"/>
      <c r="AJ22" s="19">
        <v>6.4995216920809701E-2</v>
      </c>
      <c r="AK22" s="19">
        <v>6.8507794321505805E-2</v>
      </c>
      <c r="AL22" s="19">
        <v>8.5188091885873493E-2</v>
      </c>
      <c r="AM22" s="19">
        <v>0.11354701534185099</v>
      </c>
      <c r="AN22" s="19">
        <v>0.232690478472872</v>
      </c>
      <c r="AO22" s="19"/>
      <c r="AP22" s="19">
        <v>6.5174582177066703E-2</v>
      </c>
      <c r="AQ22" s="19">
        <v>7.3304929118651704E-2</v>
      </c>
      <c r="AR22" s="19">
        <v>6.9118476432841497E-2</v>
      </c>
      <c r="AS22" s="19"/>
      <c r="AT22" s="19">
        <v>0.12972393051178999</v>
      </c>
      <c r="AU22" s="19">
        <v>9.2329416472237497E-2</v>
      </c>
      <c r="AV22" s="19">
        <v>6.9421697179818498E-2</v>
      </c>
      <c r="AW22" s="19">
        <v>4.8443923736687301E-2</v>
      </c>
      <c r="AX22" s="19">
        <v>0.106765770846177</v>
      </c>
    </row>
    <row r="23" spans="2:50">
      <c r="B23" s="16"/>
    </row>
    <row r="24" spans="2:50">
      <c r="B24" t="s">
        <v>550</v>
      </c>
    </row>
    <row r="25" spans="2:50">
      <c r="B25" t="s">
        <v>551</v>
      </c>
    </row>
    <row r="27" spans="2:50">
      <c r="B2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354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695</v>
      </c>
      <c r="D7" s="10">
        <v>335</v>
      </c>
      <c r="E7" s="10">
        <v>359</v>
      </c>
      <c r="F7" s="10"/>
      <c r="G7" s="10">
        <v>84</v>
      </c>
      <c r="H7" s="10">
        <v>119</v>
      </c>
      <c r="I7" s="10">
        <v>122</v>
      </c>
      <c r="J7" s="10">
        <v>106</v>
      </c>
      <c r="K7" s="10">
        <v>100</v>
      </c>
      <c r="L7" s="10">
        <v>164</v>
      </c>
      <c r="M7" s="10"/>
      <c r="N7" s="10">
        <v>206</v>
      </c>
      <c r="O7" s="10">
        <v>180</v>
      </c>
      <c r="P7" s="10">
        <v>138</v>
      </c>
      <c r="Q7" s="10">
        <v>169</v>
      </c>
      <c r="R7" s="10"/>
      <c r="S7" s="10">
        <v>94</v>
      </c>
      <c r="T7" s="10">
        <v>86</v>
      </c>
      <c r="U7" s="10">
        <v>55</v>
      </c>
      <c r="V7" s="10">
        <v>67</v>
      </c>
      <c r="W7" s="10">
        <v>48</v>
      </c>
      <c r="X7" s="10">
        <v>43</v>
      </c>
      <c r="Y7" s="10">
        <v>64</v>
      </c>
      <c r="Z7" s="10">
        <v>30</v>
      </c>
      <c r="AA7" s="10">
        <v>70</v>
      </c>
      <c r="AB7" s="10">
        <v>84</v>
      </c>
      <c r="AC7" s="10">
        <v>33</v>
      </c>
      <c r="AD7" s="10">
        <v>21</v>
      </c>
      <c r="AE7" s="10"/>
      <c r="AF7" s="10">
        <v>276</v>
      </c>
      <c r="AG7" s="10">
        <v>289</v>
      </c>
      <c r="AH7" s="10">
        <v>92</v>
      </c>
      <c r="AI7" s="10"/>
      <c r="AJ7" s="10">
        <v>263</v>
      </c>
      <c r="AK7" s="10">
        <v>178</v>
      </c>
      <c r="AL7" s="10">
        <v>44</v>
      </c>
      <c r="AM7" s="10">
        <v>12</v>
      </c>
      <c r="AN7" s="10">
        <v>84</v>
      </c>
      <c r="AO7" s="10"/>
      <c r="AP7" s="10">
        <v>175</v>
      </c>
      <c r="AQ7" s="10">
        <v>207</v>
      </c>
      <c r="AR7" s="10">
        <v>47</v>
      </c>
      <c r="AS7" s="10"/>
      <c r="AT7" s="10">
        <v>173</v>
      </c>
      <c r="AU7" s="10">
        <v>119</v>
      </c>
      <c r="AV7" s="10">
        <v>155</v>
      </c>
      <c r="AW7" s="10">
        <v>62</v>
      </c>
      <c r="AX7" s="10">
        <v>16</v>
      </c>
    </row>
    <row r="8" spans="2:50" ht="30" customHeight="1">
      <c r="B8" s="11" t="s">
        <v>77</v>
      </c>
      <c r="C8" s="11">
        <v>702</v>
      </c>
      <c r="D8" s="11">
        <v>348</v>
      </c>
      <c r="E8" s="11">
        <v>352</v>
      </c>
      <c r="F8" s="11"/>
      <c r="G8" s="11">
        <v>102</v>
      </c>
      <c r="H8" s="11">
        <v>121</v>
      </c>
      <c r="I8" s="11">
        <v>134</v>
      </c>
      <c r="J8" s="11">
        <v>113</v>
      </c>
      <c r="K8" s="11">
        <v>84</v>
      </c>
      <c r="L8" s="11">
        <v>148</v>
      </c>
      <c r="M8" s="11"/>
      <c r="N8" s="11">
        <v>197</v>
      </c>
      <c r="O8" s="11">
        <v>186</v>
      </c>
      <c r="P8" s="11">
        <v>150</v>
      </c>
      <c r="Q8" s="11">
        <v>166</v>
      </c>
      <c r="R8" s="11"/>
      <c r="S8" s="11">
        <v>98</v>
      </c>
      <c r="T8" s="11">
        <v>91</v>
      </c>
      <c r="U8" s="11">
        <v>54</v>
      </c>
      <c r="V8" s="11">
        <v>72</v>
      </c>
      <c r="W8" s="11">
        <v>48</v>
      </c>
      <c r="X8" s="11">
        <v>54</v>
      </c>
      <c r="Y8" s="11">
        <v>60</v>
      </c>
      <c r="Z8" s="11">
        <v>28</v>
      </c>
      <c r="AA8" s="11">
        <v>71</v>
      </c>
      <c r="AB8" s="11">
        <v>76</v>
      </c>
      <c r="AC8" s="11">
        <v>32</v>
      </c>
      <c r="AD8" s="11">
        <v>19</v>
      </c>
      <c r="AE8" s="11"/>
      <c r="AF8" s="11">
        <v>278</v>
      </c>
      <c r="AG8" s="11">
        <v>284</v>
      </c>
      <c r="AH8" s="11">
        <v>95</v>
      </c>
      <c r="AI8" s="11"/>
      <c r="AJ8" s="11">
        <v>258</v>
      </c>
      <c r="AK8" s="11">
        <v>188</v>
      </c>
      <c r="AL8" s="11">
        <v>44</v>
      </c>
      <c r="AM8" s="11">
        <v>11</v>
      </c>
      <c r="AN8" s="11">
        <v>86</v>
      </c>
      <c r="AO8" s="11"/>
      <c r="AP8" s="11">
        <v>172</v>
      </c>
      <c r="AQ8" s="11">
        <v>220</v>
      </c>
      <c r="AR8" s="11">
        <v>47</v>
      </c>
      <c r="AS8" s="11"/>
      <c r="AT8" s="11">
        <v>172</v>
      </c>
      <c r="AU8" s="11">
        <v>124</v>
      </c>
      <c r="AV8" s="11">
        <v>156</v>
      </c>
      <c r="AW8" s="11">
        <v>61</v>
      </c>
      <c r="AX8" s="11">
        <v>15</v>
      </c>
    </row>
    <row r="9" spans="2:50">
      <c r="B9" s="18" t="s">
        <v>312</v>
      </c>
      <c r="C9" s="17">
        <v>0.15659717910853399</v>
      </c>
      <c r="D9" s="17">
        <v>0.130530036450312</v>
      </c>
      <c r="E9" s="17">
        <v>0.18281353967445799</v>
      </c>
      <c r="F9" s="17"/>
      <c r="G9" s="17">
        <v>0.151576094361211</v>
      </c>
      <c r="H9" s="17">
        <v>0.163829448081071</v>
      </c>
      <c r="I9" s="17">
        <v>0.18633670653298201</v>
      </c>
      <c r="J9" s="17">
        <v>0.203462509224592</v>
      </c>
      <c r="K9" s="17">
        <v>0.113158477820383</v>
      </c>
      <c r="L9" s="17">
        <v>0.116332617305824</v>
      </c>
      <c r="M9" s="17"/>
      <c r="N9" s="17">
        <v>0.16493569219152501</v>
      </c>
      <c r="O9" s="17">
        <v>9.8508503710278805E-2</v>
      </c>
      <c r="P9" s="17">
        <v>0.177250523350961</v>
      </c>
      <c r="Q9" s="17">
        <v>0.18791505170490799</v>
      </c>
      <c r="R9" s="17"/>
      <c r="S9" s="17">
        <v>0.181257291553588</v>
      </c>
      <c r="T9" s="17">
        <v>0.12492307178949701</v>
      </c>
      <c r="U9" s="17">
        <v>0.16054586468924201</v>
      </c>
      <c r="V9" s="17">
        <v>0.14505019241900999</v>
      </c>
      <c r="W9" s="17">
        <v>0.14515741538016499</v>
      </c>
      <c r="X9" s="17">
        <v>0.13419180819749901</v>
      </c>
      <c r="Y9" s="17">
        <v>0.16660577961929199</v>
      </c>
      <c r="Z9" s="17">
        <v>0.14160661773986499</v>
      </c>
      <c r="AA9" s="17">
        <v>0.14278403731515599</v>
      </c>
      <c r="AB9" s="17">
        <v>0.205272833379709</v>
      </c>
      <c r="AC9" s="17">
        <v>0.159987631962409</v>
      </c>
      <c r="AD9" s="17">
        <v>0.14866164827529199</v>
      </c>
      <c r="AE9" s="17"/>
      <c r="AF9" s="17">
        <v>0.16336413664593599</v>
      </c>
      <c r="AG9" s="17">
        <v>0.15418192324180299</v>
      </c>
      <c r="AH9" s="17">
        <v>0.123101193680194</v>
      </c>
      <c r="AI9" s="17"/>
      <c r="AJ9" s="17">
        <v>0.13738936298711499</v>
      </c>
      <c r="AK9" s="17">
        <v>0.16845609100316</v>
      </c>
      <c r="AL9" s="17">
        <v>0.244263996646127</v>
      </c>
      <c r="AM9" s="17">
        <v>0</v>
      </c>
      <c r="AN9" s="17">
        <v>6.8323892818916293E-2</v>
      </c>
      <c r="AO9" s="17"/>
      <c r="AP9" s="17">
        <v>0.13117930967098601</v>
      </c>
      <c r="AQ9" s="17">
        <v>0.16777513926769599</v>
      </c>
      <c r="AR9" s="17">
        <v>0.15352499893209401</v>
      </c>
      <c r="AS9" s="17"/>
      <c r="AT9" s="17">
        <v>0.166834929982665</v>
      </c>
      <c r="AU9" s="17">
        <v>0.143219703214508</v>
      </c>
      <c r="AV9" s="17">
        <v>0.13963546381143799</v>
      </c>
      <c r="AW9" s="17">
        <v>0.21921205938748001</v>
      </c>
      <c r="AX9" s="17">
        <v>0.18371502590616001</v>
      </c>
    </row>
    <row r="10" spans="2:50">
      <c r="B10" s="18" t="s">
        <v>313</v>
      </c>
      <c r="C10" s="17">
        <v>0.32079852282806698</v>
      </c>
      <c r="D10" s="17">
        <v>0.32768988792188602</v>
      </c>
      <c r="E10" s="17">
        <v>0.31490447963688001</v>
      </c>
      <c r="F10" s="17"/>
      <c r="G10" s="17">
        <v>0.32243574861246599</v>
      </c>
      <c r="H10" s="17">
        <v>0.323569988370351</v>
      </c>
      <c r="I10" s="17">
        <v>0.34857573223892502</v>
      </c>
      <c r="J10" s="17">
        <v>0.30835944087406197</v>
      </c>
      <c r="K10" s="17">
        <v>0.29096385561309901</v>
      </c>
      <c r="L10" s="17">
        <v>0.31875578940660698</v>
      </c>
      <c r="M10" s="17"/>
      <c r="N10" s="17">
        <v>0.30959677516040102</v>
      </c>
      <c r="O10" s="17">
        <v>0.31102684667237002</v>
      </c>
      <c r="P10" s="17">
        <v>0.33255763534591598</v>
      </c>
      <c r="Q10" s="17">
        <v>0.33912057954338098</v>
      </c>
      <c r="R10" s="17"/>
      <c r="S10" s="17">
        <v>0.312722398850797</v>
      </c>
      <c r="T10" s="17">
        <v>0.373689595574203</v>
      </c>
      <c r="U10" s="17">
        <v>0.31312968444612199</v>
      </c>
      <c r="V10" s="17">
        <v>0.40172949738076202</v>
      </c>
      <c r="W10" s="17">
        <v>0.24125021720364501</v>
      </c>
      <c r="X10" s="17">
        <v>0.27422697991511402</v>
      </c>
      <c r="Y10" s="17">
        <v>0.27696619715936999</v>
      </c>
      <c r="Z10" s="17">
        <v>0.27304476958282198</v>
      </c>
      <c r="AA10" s="17">
        <v>0.364180424856339</v>
      </c>
      <c r="AB10" s="17">
        <v>0.26801963540596901</v>
      </c>
      <c r="AC10" s="17">
        <v>0.336554338185517</v>
      </c>
      <c r="AD10" s="17">
        <v>0.386879513811278</v>
      </c>
      <c r="AE10" s="17"/>
      <c r="AF10" s="17">
        <v>0.35080588595129703</v>
      </c>
      <c r="AG10" s="17">
        <v>0.32919400894755202</v>
      </c>
      <c r="AH10" s="17">
        <v>0.27955929704631899</v>
      </c>
      <c r="AI10" s="17"/>
      <c r="AJ10" s="17">
        <v>0.37220406973527598</v>
      </c>
      <c r="AK10" s="17">
        <v>0.30438638688401598</v>
      </c>
      <c r="AL10" s="17">
        <v>0.281790524108047</v>
      </c>
      <c r="AM10" s="17">
        <v>0.399003788140113</v>
      </c>
      <c r="AN10" s="17">
        <v>0.211039938782698</v>
      </c>
      <c r="AO10" s="17"/>
      <c r="AP10" s="17">
        <v>0.40094892796486298</v>
      </c>
      <c r="AQ10" s="17">
        <v>0.29976832130720699</v>
      </c>
      <c r="AR10" s="17">
        <v>0.33716602639753002</v>
      </c>
      <c r="AS10" s="17"/>
      <c r="AT10" s="17">
        <v>0.36431691262310001</v>
      </c>
      <c r="AU10" s="17">
        <v>0.30095770162990598</v>
      </c>
      <c r="AV10" s="17">
        <v>0.300015966839421</v>
      </c>
      <c r="AW10" s="17">
        <v>0.27406735659016201</v>
      </c>
      <c r="AX10" s="17">
        <v>0.17173597829604501</v>
      </c>
    </row>
    <row r="11" spans="2:50" ht="30">
      <c r="B11" s="18" t="s">
        <v>314</v>
      </c>
      <c r="C11" s="17">
        <v>0.24887535237387901</v>
      </c>
      <c r="D11" s="17">
        <v>0.22696545233869</v>
      </c>
      <c r="E11" s="17">
        <v>0.27124630142472</v>
      </c>
      <c r="F11" s="17"/>
      <c r="G11" s="17">
        <v>0.25864651164705299</v>
      </c>
      <c r="H11" s="17">
        <v>0.26134971658490003</v>
      </c>
      <c r="I11" s="17">
        <v>0.26834831531157</v>
      </c>
      <c r="J11" s="17">
        <v>0.22605691256323601</v>
      </c>
      <c r="K11" s="17">
        <v>0.24923760673698001</v>
      </c>
      <c r="L11" s="17">
        <v>0.23165015092253</v>
      </c>
      <c r="M11" s="17"/>
      <c r="N11" s="17">
        <v>0.20678680632524901</v>
      </c>
      <c r="O11" s="17">
        <v>0.29049691927563198</v>
      </c>
      <c r="P11" s="17">
        <v>0.267779114088676</v>
      </c>
      <c r="Q11" s="17">
        <v>0.23873545318293499</v>
      </c>
      <c r="R11" s="17"/>
      <c r="S11" s="17">
        <v>0.26530547893024498</v>
      </c>
      <c r="T11" s="17">
        <v>0.200241975533171</v>
      </c>
      <c r="U11" s="17">
        <v>0.328097262591523</v>
      </c>
      <c r="V11" s="17">
        <v>0.17918590441545201</v>
      </c>
      <c r="W11" s="17">
        <v>0.33491870201486601</v>
      </c>
      <c r="X11" s="17">
        <v>0.27068934167612002</v>
      </c>
      <c r="Y11" s="17">
        <v>0.25247109164464798</v>
      </c>
      <c r="Z11" s="17">
        <v>0.25400376607845998</v>
      </c>
      <c r="AA11" s="17">
        <v>0.28068262168522001</v>
      </c>
      <c r="AB11" s="17">
        <v>0.20942036076766299</v>
      </c>
      <c r="AC11" s="17">
        <v>0.212123095111072</v>
      </c>
      <c r="AD11" s="17">
        <v>0.241801830257481</v>
      </c>
      <c r="AE11" s="17"/>
      <c r="AF11" s="17">
        <v>0.25771313503994198</v>
      </c>
      <c r="AG11" s="17">
        <v>0.23503947544248199</v>
      </c>
      <c r="AH11" s="17">
        <v>0.24827182028189401</v>
      </c>
      <c r="AI11" s="17"/>
      <c r="AJ11" s="17">
        <v>0.23500571494796699</v>
      </c>
      <c r="AK11" s="17">
        <v>0.25954291629530202</v>
      </c>
      <c r="AL11" s="17">
        <v>0.17224047811666199</v>
      </c>
      <c r="AM11" s="17">
        <v>0.257734763246594</v>
      </c>
      <c r="AN11" s="17">
        <v>0.35470251541940501</v>
      </c>
      <c r="AO11" s="17"/>
      <c r="AP11" s="17">
        <v>0.23620817023082499</v>
      </c>
      <c r="AQ11" s="17">
        <v>0.27619475198565901</v>
      </c>
      <c r="AR11" s="17">
        <v>0.209852574915602</v>
      </c>
      <c r="AS11" s="17"/>
      <c r="AT11" s="17">
        <v>0.23252095130442099</v>
      </c>
      <c r="AU11" s="17">
        <v>0.24163899466914601</v>
      </c>
      <c r="AV11" s="17">
        <v>0.26813430538987798</v>
      </c>
      <c r="AW11" s="17">
        <v>0.23965561152623599</v>
      </c>
      <c r="AX11" s="17">
        <v>0.28599111819940498</v>
      </c>
    </row>
    <row r="12" spans="2:50">
      <c r="B12" s="18" t="s">
        <v>315</v>
      </c>
      <c r="C12" s="17">
        <v>0.14232543851242399</v>
      </c>
      <c r="D12" s="17">
        <v>0.168467738054035</v>
      </c>
      <c r="E12" s="17">
        <v>0.116890431554908</v>
      </c>
      <c r="F12" s="17"/>
      <c r="G12" s="17">
        <v>0.12761154326783</v>
      </c>
      <c r="H12" s="17">
        <v>0.137273455843655</v>
      </c>
      <c r="I12" s="17">
        <v>5.6269387404074903E-2</v>
      </c>
      <c r="J12" s="17">
        <v>0.114361460263338</v>
      </c>
      <c r="K12" s="17">
        <v>0.173352554137154</v>
      </c>
      <c r="L12" s="17">
        <v>0.23773717090948299</v>
      </c>
      <c r="M12" s="17"/>
      <c r="N12" s="17">
        <v>0.17215865451035101</v>
      </c>
      <c r="O12" s="17">
        <v>0.18555262905300299</v>
      </c>
      <c r="P12" s="17">
        <v>8.3910017408866194E-2</v>
      </c>
      <c r="Q12" s="17">
        <v>0.106255366833808</v>
      </c>
      <c r="R12" s="17"/>
      <c r="S12" s="17">
        <v>0.145836746186637</v>
      </c>
      <c r="T12" s="17">
        <v>0.14668003754470799</v>
      </c>
      <c r="U12" s="17">
        <v>7.1100074529955204E-2</v>
      </c>
      <c r="V12" s="17">
        <v>0.14262849156691701</v>
      </c>
      <c r="W12" s="17">
        <v>0.19692360127342001</v>
      </c>
      <c r="X12" s="17">
        <v>8.3702979236482997E-2</v>
      </c>
      <c r="Y12" s="17">
        <v>0.19141698399319601</v>
      </c>
      <c r="Z12" s="17">
        <v>0.17561205182685999</v>
      </c>
      <c r="AA12" s="17">
        <v>0.102170841705578</v>
      </c>
      <c r="AB12" s="17">
        <v>0.15856769814643701</v>
      </c>
      <c r="AC12" s="17">
        <v>0.16579937500890299</v>
      </c>
      <c r="AD12" s="17">
        <v>0.17721107124784699</v>
      </c>
      <c r="AE12" s="17"/>
      <c r="AF12" s="17">
        <v>0.10516258636378099</v>
      </c>
      <c r="AG12" s="17">
        <v>0.17776550360703899</v>
      </c>
      <c r="AH12" s="17">
        <v>0.148889107434137</v>
      </c>
      <c r="AI12" s="17"/>
      <c r="AJ12" s="17">
        <v>0.14148697651737899</v>
      </c>
      <c r="AK12" s="17">
        <v>0.147726314961102</v>
      </c>
      <c r="AL12" s="17">
        <v>0.25734259858653902</v>
      </c>
      <c r="AM12" s="17">
        <v>9.4431324852594006E-2</v>
      </c>
      <c r="AN12" s="17">
        <v>0.108465363393737</v>
      </c>
      <c r="AO12" s="17"/>
      <c r="AP12" s="17">
        <v>0.111338897883676</v>
      </c>
      <c r="AQ12" s="17">
        <v>0.16455482773373101</v>
      </c>
      <c r="AR12" s="17">
        <v>0.188837895292333</v>
      </c>
      <c r="AS12" s="17"/>
      <c r="AT12" s="17">
        <v>0.102292435787043</v>
      </c>
      <c r="AU12" s="17">
        <v>0.162861801324203</v>
      </c>
      <c r="AV12" s="17">
        <v>0.17870838771087599</v>
      </c>
      <c r="AW12" s="17">
        <v>0.129888713570981</v>
      </c>
      <c r="AX12" s="17">
        <v>0</v>
      </c>
    </row>
    <row r="13" spans="2:50">
      <c r="B13" s="18" t="s">
        <v>316</v>
      </c>
      <c r="C13" s="17">
        <v>7.7226609239067601E-2</v>
      </c>
      <c r="D13" s="17">
        <v>0.111994242300699</v>
      </c>
      <c r="E13" s="17">
        <v>4.3078873728254599E-2</v>
      </c>
      <c r="F13" s="17"/>
      <c r="G13" s="17">
        <v>9.3869889281141095E-2</v>
      </c>
      <c r="H13" s="17">
        <v>4.9525161223020801E-2</v>
      </c>
      <c r="I13" s="17">
        <v>6.0511737604306698E-2</v>
      </c>
      <c r="J13" s="17">
        <v>9.2645034100134901E-2</v>
      </c>
      <c r="K13" s="17">
        <v>0.10964759925812299</v>
      </c>
      <c r="L13" s="17">
        <v>7.3270170286569097E-2</v>
      </c>
      <c r="M13" s="17"/>
      <c r="N13" s="17">
        <v>0.12311076986720799</v>
      </c>
      <c r="O13" s="17">
        <v>5.5961468876802499E-2</v>
      </c>
      <c r="P13" s="17">
        <v>5.38580132478403E-2</v>
      </c>
      <c r="Q13" s="17">
        <v>6.8798784548673206E-2</v>
      </c>
      <c r="R13" s="17"/>
      <c r="S13" s="17">
        <v>7.4196415912237204E-2</v>
      </c>
      <c r="T13" s="17">
        <v>9.7317837470717206E-2</v>
      </c>
      <c r="U13" s="17">
        <v>6.3737994580337701E-2</v>
      </c>
      <c r="V13" s="17">
        <v>5.1376912916525602E-2</v>
      </c>
      <c r="W13" s="17">
        <v>6.2203579696711302E-2</v>
      </c>
      <c r="X13" s="17">
        <v>0.16879691654635101</v>
      </c>
      <c r="Y13" s="17">
        <v>4.7291878367138003E-2</v>
      </c>
      <c r="Z13" s="17">
        <v>6.8533492310928701E-2</v>
      </c>
      <c r="AA13" s="17">
        <v>7.8791291767772401E-2</v>
      </c>
      <c r="AB13" s="17">
        <v>7.3195293614075604E-2</v>
      </c>
      <c r="AC13" s="17">
        <v>9.1845089216406703E-2</v>
      </c>
      <c r="AD13" s="17">
        <v>0</v>
      </c>
      <c r="AE13" s="17"/>
      <c r="AF13" s="17">
        <v>7.8739101639694595E-2</v>
      </c>
      <c r="AG13" s="17">
        <v>6.9728684881556299E-2</v>
      </c>
      <c r="AH13" s="17">
        <v>6.2635568896232605E-2</v>
      </c>
      <c r="AI13" s="17"/>
      <c r="AJ13" s="17">
        <v>8.8472015907729198E-2</v>
      </c>
      <c r="AK13" s="17">
        <v>9.8707483917130204E-2</v>
      </c>
      <c r="AL13" s="17">
        <v>2.1196920010215201E-2</v>
      </c>
      <c r="AM13" s="17">
        <v>0.24883012376069899</v>
      </c>
      <c r="AN13" s="17">
        <v>5.7498366058511899E-2</v>
      </c>
      <c r="AO13" s="17"/>
      <c r="AP13" s="17">
        <v>0.100556050305435</v>
      </c>
      <c r="AQ13" s="17">
        <v>6.4976728508763196E-2</v>
      </c>
      <c r="AR13" s="17">
        <v>8.88205296269651E-2</v>
      </c>
      <c r="AS13" s="17"/>
      <c r="AT13" s="17">
        <v>6.5021791131625095E-2</v>
      </c>
      <c r="AU13" s="17">
        <v>9.4948579480581094E-2</v>
      </c>
      <c r="AV13" s="17">
        <v>7.1007995354624806E-2</v>
      </c>
      <c r="AW13" s="17">
        <v>8.3747469837610097E-2</v>
      </c>
      <c r="AX13" s="17">
        <v>0.35855787759838997</v>
      </c>
    </row>
    <row r="14" spans="2:50">
      <c r="B14" s="18" t="s">
        <v>92</v>
      </c>
      <c r="C14" s="17">
        <v>5.4176897938028198E-2</v>
      </c>
      <c r="D14" s="17">
        <v>3.4352642934377502E-2</v>
      </c>
      <c r="E14" s="17">
        <v>7.1066373980778599E-2</v>
      </c>
      <c r="F14" s="17"/>
      <c r="G14" s="17">
        <v>4.5860212830299098E-2</v>
      </c>
      <c r="H14" s="17">
        <v>6.4452229897002805E-2</v>
      </c>
      <c r="I14" s="17">
        <v>7.9958120908141403E-2</v>
      </c>
      <c r="J14" s="17">
        <v>5.5114642974636897E-2</v>
      </c>
      <c r="K14" s="17">
        <v>6.3639906434260707E-2</v>
      </c>
      <c r="L14" s="17">
        <v>2.2254101168986601E-2</v>
      </c>
      <c r="M14" s="17"/>
      <c r="N14" s="17">
        <v>2.34113019452654E-2</v>
      </c>
      <c r="O14" s="17">
        <v>5.8453632411914598E-2</v>
      </c>
      <c r="P14" s="17">
        <v>8.4644696557740304E-2</v>
      </c>
      <c r="Q14" s="17">
        <v>5.9174764186295199E-2</v>
      </c>
      <c r="R14" s="17"/>
      <c r="S14" s="17">
        <v>2.0681668566496302E-2</v>
      </c>
      <c r="T14" s="17">
        <v>5.7147482087704198E-2</v>
      </c>
      <c r="U14" s="17">
        <v>6.3389119162819696E-2</v>
      </c>
      <c r="V14" s="17">
        <v>8.0029001301334196E-2</v>
      </c>
      <c r="W14" s="17">
        <v>1.9546484431193199E-2</v>
      </c>
      <c r="X14" s="17">
        <v>6.8391974428432506E-2</v>
      </c>
      <c r="Y14" s="17">
        <v>6.5248069216356203E-2</v>
      </c>
      <c r="Z14" s="17">
        <v>8.7199302461064096E-2</v>
      </c>
      <c r="AA14" s="17">
        <v>3.1390782669935099E-2</v>
      </c>
      <c r="AB14" s="17">
        <v>8.5524178686146701E-2</v>
      </c>
      <c r="AC14" s="17">
        <v>3.3690470515691101E-2</v>
      </c>
      <c r="AD14" s="17">
        <v>4.54459364081026E-2</v>
      </c>
      <c r="AE14" s="17"/>
      <c r="AF14" s="17">
        <v>4.4215154359349501E-2</v>
      </c>
      <c r="AG14" s="17">
        <v>3.4090403879567098E-2</v>
      </c>
      <c r="AH14" s="17">
        <v>0.13754301266122301</v>
      </c>
      <c r="AI14" s="17"/>
      <c r="AJ14" s="17">
        <v>2.54418599045339E-2</v>
      </c>
      <c r="AK14" s="17">
        <v>2.11808069392894E-2</v>
      </c>
      <c r="AL14" s="17">
        <v>2.3165482532409899E-2</v>
      </c>
      <c r="AM14" s="17">
        <v>0</v>
      </c>
      <c r="AN14" s="17">
        <v>0.19996992352673101</v>
      </c>
      <c r="AO14" s="17"/>
      <c r="AP14" s="17">
        <v>1.9768643944215101E-2</v>
      </c>
      <c r="AQ14" s="17">
        <v>2.67302311969435E-2</v>
      </c>
      <c r="AR14" s="17">
        <v>2.1797974835476099E-2</v>
      </c>
      <c r="AS14" s="17"/>
      <c r="AT14" s="17">
        <v>6.9012979171146696E-2</v>
      </c>
      <c r="AU14" s="17">
        <v>5.6373219681656199E-2</v>
      </c>
      <c r="AV14" s="17">
        <v>4.24978808937619E-2</v>
      </c>
      <c r="AW14" s="17">
        <v>5.3428789087530598E-2</v>
      </c>
      <c r="AX14" s="17">
        <v>0</v>
      </c>
    </row>
    <row r="15" spans="2:50">
      <c r="B15" s="18" t="s">
        <v>317</v>
      </c>
      <c r="C15" s="21">
        <v>0.47739570193660102</v>
      </c>
      <c r="D15" s="21">
        <v>0.458219924372197</v>
      </c>
      <c r="E15" s="21">
        <v>0.49771801931133802</v>
      </c>
      <c r="F15" s="21"/>
      <c r="G15" s="21">
        <v>0.47401184297367699</v>
      </c>
      <c r="H15" s="21">
        <v>0.48739943645142098</v>
      </c>
      <c r="I15" s="21">
        <v>0.53491243877190697</v>
      </c>
      <c r="J15" s="21">
        <v>0.51182195009865405</v>
      </c>
      <c r="K15" s="21">
        <v>0.40412233343348197</v>
      </c>
      <c r="L15" s="21">
        <v>0.43508840671243099</v>
      </c>
      <c r="M15" s="21"/>
      <c r="N15" s="21">
        <v>0.474532467351926</v>
      </c>
      <c r="O15" s="21">
        <v>0.40953535038264799</v>
      </c>
      <c r="P15" s="21">
        <v>0.50980815869687701</v>
      </c>
      <c r="Q15" s="21">
        <v>0.527035631248289</v>
      </c>
      <c r="R15" s="21"/>
      <c r="S15" s="21">
        <v>0.493979690404384</v>
      </c>
      <c r="T15" s="21">
        <v>0.49861266736370002</v>
      </c>
      <c r="U15" s="21">
        <v>0.47367554913536403</v>
      </c>
      <c r="V15" s="21">
        <v>0.54677968979977198</v>
      </c>
      <c r="W15" s="21">
        <v>0.38640763258381</v>
      </c>
      <c r="X15" s="21">
        <v>0.40841878811261301</v>
      </c>
      <c r="Y15" s="21">
        <v>0.443571976778662</v>
      </c>
      <c r="Z15" s="21">
        <v>0.41465138732268703</v>
      </c>
      <c r="AA15" s="21">
        <v>0.50696446217149504</v>
      </c>
      <c r="AB15" s="21">
        <v>0.47329246878567799</v>
      </c>
      <c r="AC15" s="21">
        <v>0.496541970147927</v>
      </c>
      <c r="AD15" s="21">
        <v>0.53554116208656999</v>
      </c>
      <c r="AE15" s="21"/>
      <c r="AF15" s="21">
        <v>0.51417002259723299</v>
      </c>
      <c r="AG15" s="21">
        <v>0.48337593218935598</v>
      </c>
      <c r="AH15" s="21">
        <v>0.402660490726513</v>
      </c>
      <c r="AI15" s="21"/>
      <c r="AJ15" s="21">
        <v>0.50959343272239099</v>
      </c>
      <c r="AK15" s="21">
        <v>0.47284247788717598</v>
      </c>
      <c r="AL15" s="21">
        <v>0.52605452075417303</v>
      </c>
      <c r="AM15" s="21">
        <v>0.399003788140113</v>
      </c>
      <c r="AN15" s="21">
        <v>0.27936383160161499</v>
      </c>
      <c r="AO15" s="21"/>
      <c r="AP15" s="21">
        <v>0.53212823763584904</v>
      </c>
      <c r="AQ15" s="21">
        <v>0.46754346057490298</v>
      </c>
      <c r="AR15" s="21">
        <v>0.490691025329624</v>
      </c>
      <c r="AS15" s="21"/>
      <c r="AT15" s="21">
        <v>0.53115184260576498</v>
      </c>
      <c r="AU15" s="21">
        <v>0.44417740484441398</v>
      </c>
      <c r="AV15" s="21">
        <v>0.43965143065085899</v>
      </c>
      <c r="AW15" s="21">
        <v>0.49327941597764202</v>
      </c>
      <c r="AX15" s="21">
        <v>0.35545100420220499</v>
      </c>
    </row>
    <row r="16" spans="2:50">
      <c r="B16" s="18" t="s">
        <v>318</v>
      </c>
      <c r="C16" s="21">
        <v>0.21955204775149201</v>
      </c>
      <c r="D16" s="21">
        <v>0.28046198035473502</v>
      </c>
      <c r="E16" s="21">
        <v>0.159969305283163</v>
      </c>
      <c r="F16" s="21"/>
      <c r="G16" s="21">
        <v>0.22148143254897101</v>
      </c>
      <c r="H16" s="21">
        <v>0.186798617066676</v>
      </c>
      <c r="I16" s="21">
        <v>0.116781125008382</v>
      </c>
      <c r="J16" s="21">
        <v>0.20700649436347199</v>
      </c>
      <c r="K16" s="21">
        <v>0.28300015339527701</v>
      </c>
      <c r="L16" s="21">
        <v>0.311007341196052</v>
      </c>
      <c r="M16" s="21"/>
      <c r="N16" s="21">
        <v>0.29526942437755899</v>
      </c>
      <c r="O16" s="21">
        <v>0.24151409792980499</v>
      </c>
      <c r="P16" s="21">
        <v>0.13776803065670601</v>
      </c>
      <c r="Q16" s="21">
        <v>0.17505415138248101</v>
      </c>
      <c r="R16" s="21"/>
      <c r="S16" s="21">
        <v>0.220033162098874</v>
      </c>
      <c r="T16" s="21">
        <v>0.243997875015425</v>
      </c>
      <c r="U16" s="21">
        <v>0.134838069110293</v>
      </c>
      <c r="V16" s="21">
        <v>0.194005404483442</v>
      </c>
      <c r="W16" s="21">
        <v>0.25912718097013099</v>
      </c>
      <c r="X16" s="21">
        <v>0.25249989578283399</v>
      </c>
      <c r="Y16" s="21">
        <v>0.23870886236033401</v>
      </c>
      <c r="Z16" s="21">
        <v>0.24414554413778899</v>
      </c>
      <c r="AA16" s="21">
        <v>0.18096213347335</v>
      </c>
      <c r="AB16" s="21">
        <v>0.23176299176051299</v>
      </c>
      <c r="AC16" s="21">
        <v>0.25764446422531001</v>
      </c>
      <c r="AD16" s="21">
        <v>0.17721107124784699</v>
      </c>
      <c r="AE16" s="21"/>
      <c r="AF16" s="21">
        <v>0.183901688003476</v>
      </c>
      <c r="AG16" s="21">
        <v>0.247494188488596</v>
      </c>
      <c r="AH16" s="21">
        <v>0.21152467633037</v>
      </c>
      <c r="AI16" s="21"/>
      <c r="AJ16" s="21">
        <v>0.22995899242510801</v>
      </c>
      <c r="AK16" s="21">
        <v>0.246433798878232</v>
      </c>
      <c r="AL16" s="21">
        <v>0.27853951859675502</v>
      </c>
      <c r="AM16" s="21">
        <v>0.343261448613293</v>
      </c>
      <c r="AN16" s="21">
        <v>0.16596372945224899</v>
      </c>
      <c r="AO16" s="21"/>
      <c r="AP16" s="21">
        <v>0.21189494818911001</v>
      </c>
      <c r="AQ16" s="21">
        <v>0.22953155624249399</v>
      </c>
      <c r="AR16" s="21">
        <v>0.27765842491929799</v>
      </c>
      <c r="AS16" s="21"/>
      <c r="AT16" s="21">
        <v>0.16731422691866801</v>
      </c>
      <c r="AU16" s="21">
        <v>0.25781038080478402</v>
      </c>
      <c r="AV16" s="21">
        <v>0.24971638306550101</v>
      </c>
      <c r="AW16" s="21">
        <v>0.213636183408591</v>
      </c>
      <c r="AX16" s="21">
        <v>0.35855787759838997</v>
      </c>
    </row>
    <row r="17" spans="2:50">
      <c r="B17" s="18" t="s">
        <v>251</v>
      </c>
      <c r="C17" s="22">
        <v>0.25784365418510902</v>
      </c>
      <c r="D17" s="22">
        <v>0.17775794401746201</v>
      </c>
      <c r="E17" s="22">
        <v>0.33774871402817502</v>
      </c>
      <c r="F17" s="22"/>
      <c r="G17" s="22">
        <v>0.25253041042470598</v>
      </c>
      <c r="H17" s="22">
        <v>0.30060081938474498</v>
      </c>
      <c r="I17" s="22">
        <v>0.41813131376352503</v>
      </c>
      <c r="J17" s="22">
        <v>0.30481545573518198</v>
      </c>
      <c r="K17" s="22">
        <v>0.121122180038205</v>
      </c>
      <c r="L17" s="22">
        <v>0.124081065516378</v>
      </c>
      <c r="M17" s="22"/>
      <c r="N17" s="22">
        <v>0.17926304297436699</v>
      </c>
      <c r="O17" s="22">
        <v>0.168021252452843</v>
      </c>
      <c r="P17" s="22">
        <v>0.372040128040171</v>
      </c>
      <c r="Q17" s="22">
        <v>0.35198147986580802</v>
      </c>
      <c r="R17" s="22"/>
      <c r="S17" s="22">
        <v>0.27394652830550997</v>
      </c>
      <c r="T17" s="22">
        <v>0.254614792348275</v>
      </c>
      <c r="U17" s="22">
        <v>0.33883748002507103</v>
      </c>
      <c r="V17" s="22">
        <v>0.35277428531632998</v>
      </c>
      <c r="W17" s="22">
        <v>0.12728045161367901</v>
      </c>
      <c r="X17" s="22">
        <v>0.15591889232977801</v>
      </c>
      <c r="Y17" s="22">
        <v>0.204863114418327</v>
      </c>
      <c r="Z17" s="22">
        <v>0.170505843184898</v>
      </c>
      <c r="AA17" s="22">
        <v>0.32600232869814399</v>
      </c>
      <c r="AB17" s="22">
        <v>0.241529477025165</v>
      </c>
      <c r="AC17" s="22">
        <v>0.23889750592261699</v>
      </c>
      <c r="AD17" s="22">
        <v>0.35833009083872303</v>
      </c>
      <c r="AE17" s="22"/>
      <c r="AF17" s="22">
        <v>0.33026833459375698</v>
      </c>
      <c r="AG17" s="22">
        <v>0.23588174370076001</v>
      </c>
      <c r="AH17" s="22">
        <v>0.19113581439614399</v>
      </c>
      <c r="AI17" s="22"/>
      <c r="AJ17" s="22">
        <v>0.27963444029728302</v>
      </c>
      <c r="AK17" s="22">
        <v>0.22640867900894401</v>
      </c>
      <c r="AL17" s="22">
        <v>0.24751500215741901</v>
      </c>
      <c r="AM17" s="22">
        <v>5.5742339526819701E-2</v>
      </c>
      <c r="AN17" s="22">
        <v>0.11340010214936599</v>
      </c>
      <c r="AO17" s="22"/>
      <c r="AP17" s="22">
        <v>0.32023328944673801</v>
      </c>
      <c r="AQ17" s="22">
        <v>0.23801190433240901</v>
      </c>
      <c r="AR17" s="22">
        <v>0.21303260041032701</v>
      </c>
      <c r="AS17" s="22"/>
      <c r="AT17" s="22">
        <v>0.36383761568709699</v>
      </c>
      <c r="AU17" s="22">
        <v>0.18636702403963001</v>
      </c>
      <c r="AV17" s="22">
        <v>0.18993504758535801</v>
      </c>
      <c r="AW17" s="22">
        <v>0.27964323256905099</v>
      </c>
      <c r="AX17" s="22">
        <v>-3.1068733961854798E-3</v>
      </c>
    </row>
    <row r="18" spans="2:50">
      <c r="B18" s="16" t="s">
        <v>22</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355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684</v>
      </c>
      <c r="D7" s="10">
        <v>328</v>
      </c>
      <c r="E7" s="10">
        <v>355</v>
      </c>
      <c r="F7" s="10"/>
      <c r="G7" s="10">
        <v>82</v>
      </c>
      <c r="H7" s="10">
        <v>114</v>
      </c>
      <c r="I7" s="10">
        <v>91</v>
      </c>
      <c r="J7" s="10">
        <v>108</v>
      </c>
      <c r="K7" s="10">
        <v>122</v>
      </c>
      <c r="L7" s="10">
        <v>167</v>
      </c>
      <c r="M7" s="10"/>
      <c r="N7" s="10">
        <v>197</v>
      </c>
      <c r="O7" s="10">
        <v>164</v>
      </c>
      <c r="P7" s="10">
        <v>143</v>
      </c>
      <c r="Q7" s="10">
        <v>176</v>
      </c>
      <c r="R7" s="10"/>
      <c r="S7" s="10">
        <v>96</v>
      </c>
      <c r="T7" s="10">
        <v>83</v>
      </c>
      <c r="U7" s="10">
        <v>57</v>
      </c>
      <c r="V7" s="10">
        <v>59</v>
      </c>
      <c r="W7" s="10">
        <v>55</v>
      </c>
      <c r="X7" s="10">
        <v>49</v>
      </c>
      <c r="Y7" s="10">
        <v>55</v>
      </c>
      <c r="Z7" s="10">
        <v>32</v>
      </c>
      <c r="AA7" s="10">
        <v>79</v>
      </c>
      <c r="AB7" s="10">
        <v>52</v>
      </c>
      <c r="AC7" s="10">
        <v>41</v>
      </c>
      <c r="AD7" s="10">
        <v>26</v>
      </c>
      <c r="AE7" s="10"/>
      <c r="AF7" s="10">
        <v>280</v>
      </c>
      <c r="AG7" s="10">
        <v>283</v>
      </c>
      <c r="AH7" s="10">
        <v>82</v>
      </c>
      <c r="AI7" s="10"/>
      <c r="AJ7" s="10">
        <v>228</v>
      </c>
      <c r="AK7" s="10">
        <v>181</v>
      </c>
      <c r="AL7" s="10">
        <v>57</v>
      </c>
      <c r="AM7" s="10">
        <v>9</v>
      </c>
      <c r="AN7" s="10">
        <v>87</v>
      </c>
      <c r="AO7" s="10"/>
      <c r="AP7" s="10">
        <v>162</v>
      </c>
      <c r="AQ7" s="10">
        <v>208</v>
      </c>
      <c r="AR7" s="10">
        <v>68</v>
      </c>
      <c r="AS7" s="10"/>
      <c r="AT7" s="10">
        <v>176</v>
      </c>
      <c r="AU7" s="10">
        <v>111</v>
      </c>
      <c r="AV7" s="10">
        <v>163</v>
      </c>
      <c r="AW7" s="10">
        <v>58</v>
      </c>
      <c r="AX7" s="10">
        <v>13</v>
      </c>
    </row>
    <row r="8" spans="2:50" ht="30" customHeight="1">
      <c r="B8" s="11" t="s">
        <v>77</v>
      </c>
      <c r="C8" s="11">
        <v>679</v>
      </c>
      <c r="D8" s="11">
        <v>331</v>
      </c>
      <c r="E8" s="11">
        <v>347</v>
      </c>
      <c r="F8" s="11"/>
      <c r="G8" s="11">
        <v>95</v>
      </c>
      <c r="H8" s="11">
        <v>109</v>
      </c>
      <c r="I8" s="11">
        <v>102</v>
      </c>
      <c r="J8" s="11">
        <v>115</v>
      </c>
      <c r="K8" s="11">
        <v>104</v>
      </c>
      <c r="L8" s="11">
        <v>155</v>
      </c>
      <c r="M8" s="11"/>
      <c r="N8" s="11">
        <v>188</v>
      </c>
      <c r="O8" s="11">
        <v>170</v>
      </c>
      <c r="P8" s="11">
        <v>150</v>
      </c>
      <c r="Q8" s="11">
        <v>168</v>
      </c>
      <c r="R8" s="11"/>
      <c r="S8" s="11">
        <v>99</v>
      </c>
      <c r="T8" s="11">
        <v>85</v>
      </c>
      <c r="U8" s="11">
        <v>54</v>
      </c>
      <c r="V8" s="11">
        <v>60</v>
      </c>
      <c r="W8" s="11">
        <v>53</v>
      </c>
      <c r="X8" s="11">
        <v>63</v>
      </c>
      <c r="Y8" s="11">
        <v>51</v>
      </c>
      <c r="Z8" s="11">
        <v>28</v>
      </c>
      <c r="AA8" s="11">
        <v>77</v>
      </c>
      <c r="AB8" s="11">
        <v>45</v>
      </c>
      <c r="AC8" s="11">
        <v>39</v>
      </c>
      <c r="AD8" s="11">
        <v>24</v>
      </c>
      <c r="AE8" s="11"/>
      <c r="AF8" s="11">
        <v>275</v>
      </c>
      <c r="AG8" s="11">
        <v>276</v>
      </c>
      <c r="AH8" s="11">
        <v>84</v>
      </c>
      <c r="AI8" s="11"/>
      <c r="AJ8" s="11">
        <v>224</v>
      </c>
      <c r="AK8" s="11">
        <v>178</v>
      </c>
      <c r="AL8" s="11">
        <v>59</v>
      </c>
      <c r="AM8" s="11">
        <v>8</v>
      </c>
      <c r="AN8" s="11">
        <v>88</v>
      </c>
      <c r="AO8" s="11"/>
      <c r="AP8" s="11">
        <v>160</v>
      </c>
      <c r="AQ8" s="11">
        <v>210</v>
      </c>
      <c r="AR8" s="11">
        <v>69</v>
      </c>
      <c r="AS8" s="11"/>
      <c r="AT8" s="11">
        <v>174</v>
      </c>
      <c r="AU8" s="11">
        <v>113</v>
      </c>
      <c r="AV8" s="11">
        <v>168</v>
      </c>
      <c r="AW8" s="11">
        <v>54</v>
      </c>
      <c r="AX8" s="11">
        <v>11</v>
      </c>
    </row>
    <row r="9" spans="2:50">
      <c r="B9" s="18" t="s">
        <v>312</v>
      </c>
      <c r="C9" s="17">
        <v>0.19432053013404901</v>
      </c>
      <c r="D9" s="17">
        <v>0.18250375849078801</v>
      </c>
      <c r="E9" s="17">
        <v>0.20621378697639201</v>
      </c>
      <c r="F9" s="17"/>
      <c r="G9" s="17">
        <v>0.192558455684124</v>
      </c>
      <c r="H9" s="17">
        <v>0.25670703610235801</v>
      </c>
      <c r="I9" s="17">
        <v>0.28338308895129</v>
      </c>
      <c r="J9" s="17">
        <v>0.19081219000424199</v>
      </c>
      <c r="K9" s="17">
        <v>0.10903662197840901</v>
      </c>
      <c r="L9" s="17">
        <v>0.15283980289025401</v>
      </c>
      <c r="M9" s="17"/>
      <c r="N9" s="17">
        <v>0.16729067368859099</v>
      </c>
      <c r="O9" s="17">
        <v>0.13768388615395399</v>
      </c>
      <c r="P9" s="17">
        <v>0.29941390381977601</v>
      </c>
      <c r="Q9" s="17">
        <v>0.18542476671462099</v>
      </c>
      <c r="R9" s="17"/>
      <c r="S9" s="17">
        <v>0.25070051504801699</v>
      </c>
      <c r="T9" s="17">
        <v>0.119794170491469</v>
      </c>
      <c r="U9" s="17">
        <v>0.179019701243638</v>
      </c>
      <c r="V9" s="17">
        <v>0.18681406742682599</v>
      </c>
      <c r="W9" s="17">
        <v>0.133587144125725</v>
      </c>
      <c r="X9" s="17">
        <v>0.21199720513989101</v>
      </c>
      <c r="Y9" s="17">
        <v>0.21531506470527301</v>
      </c>
      <c r="Z9" s="17">
        <v>0.19011978584821701</v>
      </c>
      <c r="AA9" s="17">
        <v>0.19510159897941001</v>
      </c>
      <c r="AB9" s="17">
        <v>0.130955874774767</v>
      </c>
      <c r="AC9" s="17">
        <v>0.28351001341714699</v>
      </c>
      <c r="AD9" s="17">
        <v>0.29498145170143703</v>
      </c>
      <c r="AE9" s="17"/>
      <c r="AF9" s="17">
        <v>0.215640945567173</v>
      </c>
      <c r="AG9" s="17">
        <v>0.176660449339023</v>
      </c>
      <c r="AH9" s="17">
        <v>0.23106864279140399</v>
      </c>
      <c r="AI9" s="17"/>
      <c r="AJ9" s="17">
        <v>0.16541413794420901</v>
      </c>
      <c r="AK9" s="17">
        <v>0.22650066568324101</v>
      </c>
      <c r="AL9" s="17">
        <v>0.18522749136717301</v>
      </c>
      <c r="AM9" s="17">
        <v>0.472909573448411</v>
      </c>
      <c r="AN9" s="17">
        <v>0.24849789859470101</v>
      </c>
      <c r="AO9" s="17"/>
      <c r="AP9" s="17">
        <v>0.17283958487010301</v>
      </c>
      <c r="AQ9" s="17">
        <v>0.24399032530721401</v>
      </c>
      <c r="AR9" s="17">
        <v>0.21583352747564</v>
      </c>
      <c r="AS9" s="17"/>
      <c r="AT9" s="17">
        <v>0.22400551945813901</v>
      </c>
      <c r="AU9" s="17">
        <v>0.150402796809532</v>
      </c>
      <c r="AV9" s="17">
        <v>0.226868303654325</v>
      </c>
      <c r="AW9" s="17">
        <v>0.167907431136537</v>
      </c>
      <c r="AX9" s="17">
        <v>0.23816371157643701</v>
      </c>
    </row>
    <row r="10" spans="2:50">
      <c r="B10" s="18" t="s">
        <v>313</v>
      </c>
      <c r="C10" s="17">
        <v>0.31196741222309599</v>
      </c>
      <c r="D10" s="17">
        <v>0.30962126507735599</v>
      </c>
      <c r="E10" s="17">
        <v>0.31201461785963502</v>
      </c>
      <c r="F10" s="17"/>
      <c r="G10" s="17">
        <v>0.38249589332592099</v>
      </c>
      <c r="H10" s="17">
        <v>0.37792206194913303</v>
      </c>
      <c r="I10" s="17">
        <v>0.31254769838565899</v>
      </c>
      <c r="J10" s="17">
        <v>0.25648645926581098</v>
      </c>
      <c r="K10" s="17">
        <v>0.35997356548260401</v>
      </c>
      <c r="L10" s="17">
        <v>0.231205761838985</v>
      </c>
      <c r="M10" s="17"/>
      <c r="N10" s="17">
        <v>0.347284468404849</v>
      </c>
      <c r="O10" s="17">
        <v>0.36507603627005097</v>
      </c>
      <c r="P10" s="17">
        <v>0.174976668512074</v>
      </c>
      <c r="Q10" s="17">
        <v>0.34263997490139297</v>
      </c>
      <c r="R10" s="17"/>
      <c r="S10" s="17">
        <v>0.25576026913458499</v>
      </c>
      <c r="T10" s="17">
        <v>0.41103667861791499</v>
      </c>
      <c r="U10" s="17">
        <v>0.370841947452556</v>
      </c>
      <c r="V10" s="17">
        <v>0.324561614949265</v>
      </c>
      <c r="W10" s="17">
        <v>0.22394696736240999</v>
      </c>
      <c r="X10" s="17">
        <v>0.30224066674165301</v>
      </c>
      <c r="Y10" s="17">
        <v>0.26357215777392001</v>
      </c>
      <c r="Z10" s="17">
        <v>0.37396052479012598</v>
      </c>
      <c r="AA10" s="17">
        <v>0.35170738350517999</v>
      </c>
      <c r="AB10" s="17">
        <v>0.25611305433500797</v>
      </c>
      <c r="AC10" s="17">
        <v>0.26642392062692299</v>
      </c>
      <c r="AD10" s="17">
        <v>0.33098905234946102</v>
      </c>
      <c r="AE10" s="17"/>
      <c r="AF10" s="17">
        <v>0.29597934426776301</v>
      </c>
      <c r="AG10" s="17">
        <v>0.33119637211318997</v>
      </c>
      <c r="AH10" s="17">
        <v>0.22362792905170201</v>
      </c>
      <c r="AI10" s="17"/>
      <c r="AJ10" s="17">
        <v>0.31210679878242897</v>
      </c>
      <c r="AK10" s="17">
        <v>0.36849109892535598</v>
      </c>
      <c r="AL10" s="17">
        <v>0.31243633660077802</v>
      </c>
      <c r="AM10" s="17">
        <v>0.28344901634512198</v>
      </c>
      <c r="AN10" s="17">
        <v>0.21516823395943299</v>
      </c>
      <c r="AO10" s="17"/>
      <c r="AP10" s="17">
        <v>0.322828751042329</v>
      </c>
      <c r="AQ10" s="17">
        <v>0.35812973717674501</v>
      </c>
      <c r="AR10" s="17">
        <v>0.27404291235486999</v>
      </c>
      <c r="AS10" s="17"/>
      <c r="AT10" s="17">
        <v>0.30855078816877601</v>
      </c>
      <c r="AU10" s="17">
        <v>0.32045134738103498</v>
      </c>
      <c r="AV10" s="17">
        <v>0.34601245812180897</v>
      </c>
      <c r="AW10" s="17">
        <v>0.34391410825604102</v>
      </c>
      <c r="AX10" s="17">
        <v>0.17128237445592101</v>
      </c>
    </row>
    <row r="11" spans="2:50" ht="30">
      <c r="B11" s="18" t="s">
        <v>314</v>
      </c>
      <c r="C11" s="17">
        <v>0.22337108843414799</v>
      </c>
      <c r="D11" s="17">
        <v>0.224643836030094</v>
      </c>
      <c r="E11" s="17">
        <v>0.222868154483293</v>
      </c>
      <c r="F11" s="17"/>
      <c r="G11" s="17">
        <v>0.20052709652563699</v>
      </c>
      <c r="H11" s="17">
        <v>0.20644834641291299</v>
      </c>
      <c r="I11" s="17">
        <v>0.19869925254749299</v>
      </c>
      <c r="J11" s="17">
        <v>0.21877366088924</v>
      </c>
      <c r="K11" s="17">
        <v>0.29092243578076399</v>
      </c>
      <c r="L11" s="17">
        <v>0.22357303056045899</v>
      </c>
      <c r="M11" s="17"/>
      <c r="N11" s="17">
        <v>0.15055841041271001</v>
      </c>
      <c r="O11" s="17">
        <v>0.21504787185343299</v>
      </c>
      <c r="P11" s="17">
        <v>0.27968178420541701</v>
      </c>
      <c r="Q11" s="17">
        <v>0.257966330888111</v>
      </c>
      <c r="R11" s="17"/>
      <c r="S11" s="17">
        <v>0.16783756488095</v>
      </c>
      <c r="T11" s="17">
        <v>0.240725258298782</v>
      </c>
      <c r="U11" s="17">
        <v>0.161916473661504</v>
      </c>
      <c r="V11" s="17">
        <v>0.15428556084765099</v>
      </c>
      <c r="W11" s="17">
        <v>0.39111823700378801</v>
      </c>
      <c r="X11" s="17">
        <v>0.19107489222853399</v>
      </c>
      <c r="Y11" s="17">
        <v>0.26747739055542202</v>
      </c>
      <c r="Z11" s="17">
        <v>0.25640475361075798</v>
      </c>
      <c r="AA11" s="17">
        <v>0.23021152643620099</v>
      </c>
      <c r="AB11" s="17">
        <v>0.29581321149077</v>
      </c>
      <c r="AC11" s="17">
        <v>0.21200053864416599</v>
      </c>
      <c r="AD11" s="17">
        <v>0.14371322414934301</v>
      </c>
      <c r="AE11" s="17"/>
      <c r="AF11" s="17">
        <v>0.22442550694066399</v>
      </c>
      <c r="AG11" s="17">
        <v>0.205461177282067</v>
      </c>
      <c r="AH11" s="17">
        <v>0.33923293914116198</v>
      </c>
      <c r="AI11" s="17"/>
      <c r="AJ11" s="17">
        <v>0.24807674070716201</v>
      </c>
      <c r="AK11" s="17">
        <v>0.18219171677661899</v>
      </c>
      <c r="AL11" s="17">
        <v>0.203702577864287</v>
      </c>
      <c r="AM11" s="17">
        <v>0.124260719179568</v>
      </c>
      <c r="AN11" s="17">
        <v>0.31171436198630398</v>
      </c>
      <c r="AO11" s="17"/>
      <c r="AP11" s="17">
        <v>0.24420014260126</v>
      </c>
      <c r="AQ11" s="17">
        <v>0.18651637074743099</v>
      </c>
      <c r="AR11" s="17">
        <v>0.18018125055318099</v>
      </c>
      <c r="AS11" s="17"/>
      <c r="AT11" s="17">
        <v>0.199008947682042</v>
      </c>
      <c r="AU11" s="17">
        <v>0.265722146575056</v>
      </c>
      <c r="AV11" s="17">
        <v>0.16843991994911101</v>
      </c>
      <c r="AW11" s="17">
        <v>0.178847358868233</v>
      </c>
      <c r="AX11" s="17">
        <v>0.28027145041085699</v>
      </c>
    </row>
    <row r="12" spans="2:50">
      <c r="B12" s="18" t="s">
        <v>315</v>
      </c>
      <c r="C12" s="17">
        <v>0.13973641254983499</v>
      </c>
      <c r="D12" s="17">
        <v>0.13648786758426701</v>
      </c>
      <c r="E12" s="17">
        <v>0.14328088357330501</v>
      </c>
      <c r="F12" s="17"/>
      <c r="G12" s="17">
        <v>0.10576719998561999</v>
      </c>
      <c r="H12" s="17">
        <v>6.3555206085649699E-2</v>
      </c>
      <c r="I12" s="17">
        <v>7.7058024870401504E-2</v>
      </c>
      <c r="J12" s="17">
        <v>0.18638860964333401</v>
      </c>
      <c r="K12" s="17">
        <v>0.123690930022651</v>
      </c>
      <c r="L12" s="17">
        <v>0.23124524013238301</v>
      </c>
      <c r="M12" s="17"/>
      <c r="N12" s="17">
        <v>0.175676391727562</v>
      </c>
      <c r="O12" s="17">
        <v>0.14594172681370601</v>
      </c>
      <c r="P12" s="17">
        <v>0.17036430202665001</v>
      </c>
      <c r="Q12" s="17">
        <v>6.9021450043100396E-2</v>
      </c>
      <c r="R12" s="17"/>
      <c r="S12" s="17">
        <v>0.15274341916046699</v>
      </c>
      <c r="T12" s="17">
        <v>0.15867127774134299</v>
      </c>
      <c r="U12" s="17">
        <v>0.14550448040811101</v>
      </c>
      <c r="V12" s="17">
        <v>0.21543665639749801</v>
      </c>
      <c r="W12" s="17">
        <v>0.124212117153384</v>
      </c>
      <c r="X12" s="17">
        <v>9.83677918191046E-2</v>
      </c>
      <c r="Y12" s="17">
        <v>0.194715267725694</v>
      </c>
      <c r="Z12" s="17">
        <v>9.9515159097653794E-2</v>
      </c>
      <c r="AA12" s="17">
        <v>0.102238993408637</v>
      </c>
      <c r="AB12" s="17">
        <v>0.103825061373977</v>
      </c>
      <c r="AC12" s="17">
        <v>0.13681834595925699</v>
      </c>
      <c r="AD12" s="17">
        <v>8.1469874105559198E-2</v>
      </c>
      <c r="AE12" s="17"/>
      <c r="AF12" s="17">
        <v>0.12400504966706</v>
      </c>
      <c r="AG12" s="17">
        <v>0.17377416036867699</v>
      </c>
      <c r="AH12" s="17">
        <v>8.2828164921339403E-2</v>
      </c>
      <c r="AI12" s="17"/>
      <c r="AJ12" s="17">
        <v>0.16535631729018899</v>
      </c>
      <c r="AK12" s="17">
        <v>0.12689027206074499</v>
      </c>
      <c r="AL12" s="17">
        <v>0.15534216366800799</v>
      </c>
      <c r="AM12" s="17">
        <v>0</v>
      </c>
      <c r="AN12" s="17">
        <v>8.3219713589452404E-2</v>
      </c>
      <c r="AO12" s="17"/>
      <c r="AP12" s="17">
        <v>0.185016865121233</v>
      </c>
      <c r="AQ12" s="17">
        <v>0.10485332611147299</v>
      </c>
      <c r="AR12" s="17">
        <v>0.17073576703063201</v>
      </c>
      <c r="AS12" s="17"/>
      <c r="AT12" s="17">
        <v>0.15117404395856501</v>
      </c>
      <c r="AU12" s="17">
        <v>0.14403895657566401</v>
      </c>
      <c r="AV12" s="17">
        <v>0.130013738090732</v>
      </c>
      <c r="AW12" s="17">
        <v>0.14928060307507099</v>
      </c>
      <c r="AX12" s="17">
        <v>0</v>
      </c>
    </row>
    <row r="13" spans="2:50">
      <c r="B13" s="18" t="s">
        <v>316</v>
      </c>
      <c r="C13" s="17">
        <v>8.2673969072602105E-2</v>
      </c>
      <c r="D13" s="17">
        <v>0.124416113432249</v>
      </c>
      <c r="E13" s="17">
        <v>4.3111086840576698E-2</v>
      </c>
      <c r="F13" s="17"/>
      <c r="G13" s="17">
        <v>4.9962625325968998E-2</v>
      </c>
      <c r="H13" s="17">
        <v>2.9759468137533999E-2</v>
      </c>
      <c r="I13" s="17">
        <v>6.9826226449603096E-2</v>
      </c>
      <c r="J13" s="17">
        <v>0.111095931147284</v>
      </c>
      <c r="K13" s="17">
        <v>7.5595371258588603E-2</v>
      </c>
      <c r="L13" s="17">
        <v>0.13191185356646001</v>
      </c>
      <c r="M13" s="17"/>
      <c r="N13" s="17">
        <v>0.12888507468055499</v>
      </c>
      <c r="O13" s="17">
        <v>7.9193220875611897E-2</v>
      </c>
      <c r="P13" s="17">
        <v>4.98688690531136E-2</v>
      </c>
      <c r="Q13" s="17">
        <v>6.5643555086770597E-2</v>
      </c>
      <c r="R13" s="17"/>
      <c r="S13" s="17">
        <v>8.1815739285654498E-2</v>
      </c>
      <c r="T13" s="17">
        <v>3.5326423761486501E-2</v>
      </c>
      <c r="U13" s="17">
        <v>7.5718373582839602E-2</v>
      </c>
      <c r="V13" s="17">
        <v>6.89415248731267E-2</v>
      </c>
      <c r="W13" s="17">
        <v>9.1461616031141807E-2</v>
      </c>
      <c r="X13" s="17">
        <v>0.153370696271868</v>
      </c>
      <c r="Y13" s="17">
        <v>4.1404658191352903E-2</v>
      </c>
      <c r="Z13" s="17">
        <v>3.04779625704279E-2</v>
      </c>
      <c r="AA13" s="17">
        <v>8.1202990205203093E-2</v>
      </c>
      <c r="AB13" s="17">
        <v>0.172499867720211</v>
      </c>
      <c r="AC13" s="17">
        <v>4.5097475187342903E-2</v>
      </c>
      <c r="AD13" s="17">
        <v>0.14884639769419999</v>
      </c>
      <c r="AE13" s="17"/>
      <c r="AF13" s="17">
        <v>9.5613965022265796E-2</v>
      </c>
      <c r="AG13" s="17">
        <v>7.9104564784972894E-2</v>
      </c>
      <c r="AH13" s="17">
        <v>5.1249107578079697E-2</v>
      </c>
      <c r="AI13" s="17"/>
      <c r="AJ13" s="17">
        <v>7.4824131982570402E-2</v>
      </c>
      <c r="AK13" s="17">
        <v>6.4177389905545904E-2</v>
      </c>
      <c r="AL13" s="17">
        <v>0.12427804442771501</v>
      </c>
      <c r="AM13" s="17">
        <v>0.11938069102689899</v>
      </c>
      <c r="AN13" s="17">
        <v>6.43458595679713E-2</v>
      </c>
      <c r="AO13" s="17"/>
      <c r="AP13" s="17">
        <v>6.3221658933122593E-2</v>
      </c>
      <c r="AQ13" s="17">
        <v>5.77039505703568E-2</v>
      </c>
      <c r="AR13" s="17">
        <v>0.15920654258567599</v>
      </c>
      <c r="AS13" s="17"/>
      <c r="AT13" s="17">
        <v>7.2157282816118995E-2</v>
      </c>
      <c r="AU13" s="17">
        <v>6.6729876414526504E-2</v>
      </c>
      <c r="AV13" s="17">
        <v>0.11175254831103699</v>
      </c>
      <c r="AW13" s="17">
        <v>9.8718520255950695E-2</v>
      </c>
      <c r="AX13" s="17">
        <v>0.13953781269348201</v>
      </c>
    </row>
    <row r="14" spans="2:50">
      <c r="B14" s="18" t="s">
        <v>92</v>
      </c>
      <c r="C14" s="17">
        <v>4.79305875862703E-2</v>
      </c>
      <c r="D14" s="17">
        <v>2.23271593852459E-2</v>
      </c>
      <c r="E14" s="17">
        <v>7.2511470266798494E-2</v>
      </c>
      <c r="F14" s="17"/>
      <c r="G14" s="17">
        <v>6.8688729152728903E-2</v>
      </c>
      <c r="H14" s="17">
        <v>6.5607881312412394E-2</v>
      </c>
      <c r="I14" s="17">
        <v>5.8485708795553398E-2</v>
      </c>
      <c r="J14" s="17">
        <v>3.6443149050088802E-2</v>
      </c>
      <c r="K14" s="17">
        <v>4.0781075476983002E-2</v>
      </c>
      <c r="L14" s="17">
        <v>2.9224311011458198E-2</v>
      </c>
      <c r="M14" s="17"/>
      <c r="N14" s="17">
        <v>3.0304981085731299E-2</v>
      </c>
      <c r="O14" s="17">
        <v>5.7057258033243602E-2</v>
      </c>
      <c r="P14" s="17">
        <v>2.5694472382969701E-2</v>
      </c>
      <c r="Q14" s="17">
        <v>7.9303922366005003E-2</v>
      </c>
      <c r="R14" s="17"/>
      <c r="S14" s="17">
        <v>9.1142492490326493E-2</v>
      </c>
      <c r="T14" s="17">
        <v>3.4446191089004499E-2</v>
      </c>
      <c r="U14" s="17">
        <v>6.6999023651351602E-2</v>
      </c>
      <c r="V14" s="17">
        <v>4.9960575505634298E-2</v>
      </c>
      <c r="W14" s="17">
        <v>3.56739183235509E-2</v>
      </c>
      <c r="X14" s="17">
        <v>4.2948747798950103E-2</v>
      </c>
      <c r="Y14" s="17">
        <v>1.75154610483392E-2</v>
      </c>
      <c r="Z14" s="17">
        <v>4.9521814082816501E-2</v>
      </c>
      <c r="AA14" s="17">
        <v>3.9537507465368799E-2</v>
      </c>
      <c r="AB14" s="17">
        <v>4.0792930305267101E-2</v>
      </c>
      <c r="AC14" s="17">
        <v>5.61497061651638E-2</v>
      </c>
      <c r="AD14" s="17">
        <v>0</v>
      </c>
      <c r="AE14" s="17"/>
      <c r="AF14" s="17">
        <v>4.4335188535073899E-2</v>
      </c>
      <c r="AG14" s="17">
        <v>3.3803276112069902E-2</v>
      </c>
      <c r="AH14" s="17">
        <v>7.1993216516312797E-2</v>
      </c>
      <c r="AI14" s="17"/>
      <c r="AJ14" s="17">
        <v>3.4221873293440397E-2</v>
      </c>
      <c r="AK14" s="17">
        <v>3.1748856648494202E-2</v>
      </c>
      <c r="AL14" s="17">
        <v>1.90133860720395E-2</v>
      </c>
      <c r="AM14" s="17">
        <v>0</v>
      </c>
      <c r="AN14" s="17">
        <v>7.7053932302138098E-2</v>
      </c>
      <c r="AO14" s="17"/>
      <c r="AP14" s="17">
        <v>1.18929974319518E-2</v>
      </c>
      <c r="AQ14" s="17">
        <v>4.8806290086780203E-2</v>
      </c>
      <c r="AR14" s="17">
        <v>0</v>
      </c>
      <c r="AS14" s="17"/>
      <c r="AT14" s="17">
        <v>4.51034179163608E-2</v>
      </c>
      <c r="AU14" s="17">
        <v>5.2654876244186202E-2</v>
      </c>
      <c r="AV14" s="17">
        <v>1.6913031872984301E-2</v>
      </c>
      <c r="AW14" s="17">
        <v>6.1331978408167398E-2</v>
      </c>
      <c r="AX14" s="17">
        <v>0.17074465086330301</v>
      </c>
    </row>
    <row r="15" spans="2:50">
      <c r="B15" s="18" t="s">
        <v>317</v>
      </c>
      <c r="C15" s="21">
        <v>0.50628794235714503</v>
      </c>
      <c r="D15" s="21">
        <v>0.49212502356814403</v>
      </c>
      <c r="E15" s="21">
        <v>0.51822840483602695</v>
      </c>
      <c r="F15" s="21"/>
      <c r="G15" s="21">
        <v>0.57505434901004504</v>
      </c>
      <c r="H15" s="21">
        <v>0.63462909805149104</v>
      </c>
      <c r="I15" s="21">
        <v>0.59593078733694904</v>
      </c>
      <c r="J15" s="21">
        <v>0.44729864927005297</v>
      </c>
      <c r="K15" s="21">
        <v>0.46901018746101297</v>
      </c>
      <c r="L15" s="21">
        <v>0.38404556472923901</v>
      </c>
      <c r="M15" s="21"/>
      <c r="N15" s="21">
        <v>0.51457514209344102</v>
      </c>
      <c r="O15" s="21">
        <v>0.50275992242400502</v>
      </c>
      <c r="P15" s="21">
        <v>0.47439057233185</v>
      </c>
      <c r="Q15" s="21">
        <v>0.52806474161601302</v>
      </c>
      <c r="R15" s="21"/>
      <c r="S15" s="21">
        <v>0.50646078418260099</v>
      </c>
      <c r="T15" s="21">
        <v>0.53083084910938405</v>
      </c>
      <c r="U15" s="21">
        <v>0.54986164869619403</v>
      </c>
      <c r="V15" s="21">
        <v>0.51137568237609099</v>
      </c>
      <c r="W15" s="21">
        <v>0.35753411148813502</v>
      </c>
      <c r="X15" s="21">
        <v>0.51423787188154302</v>
      </c>
      <c r="Y15" s="21">
        <v>0.47888722247919302</v>
      </c>
      <c r="Z15" s="21">
        <v>0.56408031063834296</v>
      </c>
      <c r="AA15" s="21">
        <v>0.54680898248458998</v>
      </c>
      <c r="AB15" s="21">
        <v>0.38706892910977497</v>
      </c>
      <c r="AC15" s="21">
        <v>0.54993393404407098</v>
      </c>
      <c r="AD15" s="21">
        <v>0.62597050405089805</v>
      </c>
      <c r="AE15" s="21"/>
      <c r="AF15" s="21">
        <v>0.51162028983493602</v>
      </c>
      <c r="AG15" s="21">
        <v>0.507856821452213</v>
      </c>
      <c r="AH15" s="21">
        <v>0.45469657184310602</v>
      </c>
      <c r="AI15" s="21"/>
      <c r="AJ15" s="21">
        <v>0.47752093672663798</v>
      </c>
      <c r="AK15" s="21">
        <v>0.59499176460859704</v>
      </c>
      <c r="AL15" s="21">
        <v>0.497663827967951</v>
      </c>
      <c r="AM15" s="21">
        <v>0.75635858979353299</v>
      </c>
      <c r="AN15" s="21">
        <v>0.46366613255413403</v>
      </c>
      <c r="AO15" s="21"/>
      <c r="AP15" s="21">
        <v>0.49566833591243198</v>
      </c>
      <c r="AQ15" s="21">
        <v>0.602120062483959</v>
      </c>
      <c r="AR15" s="21">
        <v>0.48987643983050999</v>
      </c>
      <c r="AS15" s="21"/>
      <c r="AT15" s="21">
        <v>0.53255630762691397</v>
      </c>
      <c r="AU15" s="21">
        <v>0.47085414419056698</v>
      </c>
      <c r="AV15" s="21">
        <v>0.57288076177613501</v>
      </c>
      <c r="AW15" s="21">
        <v>0.51182153939257802</v>
      </c>
      <c r="AX15" s="21">
        <v>0.40944608603235799</v>
      </c>
    </row>
    <row r="16" spans="2:50">
      <c r="B16" s="18" t="s">
        <v>318</v>
      </c>
      <c r="C16" s="21">
        <v>0.22241038162243701</v>
      </c>
      <c r="D16" s="21">
        <v>0.26090398101651602</v>
      </c>
      <c r="E16" s="21">
        <v>0.186391970413882</v>
      </c>
      <c r="F16" s="21"/>
      <c r="G16" s="21">
        <v>0.15572982531158899</v>
      </c>
      <c r="H16" s="21">
        <v>9.3314674223183694E-2</v>
      </c>
      <c r="I16" s="21">
        <v>0.14688425132000499</v>
      </c>
      <c r="J16" s="21">
        <v>0.29748454079061798</v>
      </c>
      <c r="K16" s="21">
        <v>0.19928630128124</v>
      </c>
      <c r="L16" s="21">
        <v>0.36315709369884303</v>
      </c>
      <c r="M16" s="21"/>
      <c r="N16" s="21">
        <v>0.30456146640811799</v>
      </c>
      <c r="O16" s="21">
        <v>0.22513494768931799</v>
      </c>
      <c r="P16" s="21">
        <v>0.22023317107976301</v>
      </c>
      <c r="Q16" s="21">
        <v>0.13466500512987101</v>
      </c>
      <c r="R16" s="21"/>
      <c r="S16" s="21">
        <v>0.23455915844612199</v>
      </c>
      <c r="T16" s="21">
        <v>0.19399770150282999</v>
      </c>
      <c r="U16" s="21">
        <v>0.22122285399095001</v>
      </c>
      <c r="V16" s="21">
        <v>0.28437818127062398</v>
      </c>
      <c r="W16" s="21">
        <v>0.21567373318452601</v>
      </c>
      <c r="X16" s="21">
        <v>0.25173848809097299</v>
      </c>
      <c r="Y16" s="21">
        <v>0.236119925917047</v>
      </c>
      <c r="Z16" s="21">
        <v>0.129993121668082</v>
      </c>
      <c r="AA16" s="21">
        <v>0.18344198361384101</v>
      </c>
      <c r="AB16" s="21">
        <v>0.27632492909418799</v>
      </c>
      <c r="AC16" s="21">
        <v>0.18191582114659999</v>
      </c>
      <c r="AD16" s="21">
        <v>0.230316271799759</v>
      </c>
      <c r="AE16" s="21"/>
      <c r="AF16" s="21">
        <v>0.21961901468932599</v>
      </c>
      <c r="AG16" s="21">
        <v>0.25287872515365001</v>
      </c>
      <c r="AH16" s="21">
        <v>0.134077272499419</v>
      </c>
      <c r="AI16" s="21"/>
      <c r="AJ16" s="21">
        <v>0.24018044927276</v>
      </c>
      <c r="AK16" s="21">
        <v>0.19106766196628999</v>
      </c>
      <c r="AL16" s="21">
        <v>0.27962020809572302</v>
      </c>
      <c r="AM16" s="21">
        <v>0.11938069102689899</v>
      </c>
      <c r="AN16" s="21">
        <v>0.147565573157424</v>
      </c>
      <c r="AO16" s="21"/>
      <c r="AP16" s="21">
        <v>0.24823852405435601</v>
      </c>
      <c r="AQ16" s="21">
        <v>0.16255727668183001</v>
      </c>
      <c r="AR16" s="21">
        <v>0.32994230961630799</v>
      </c>
      <c r="AS16" s="21"/>
      <c r="AT16" s="21">
        <v>0.22333132677468401</v>
      </c>
      <c r="AU16" s="21">
        <v>0.210768832990191</v>
      </c>
      <c r="AV16" s="21">
        <v>0.24176628640177</v>
      </c>
      <c r="AW16" s="21">
        <v>0.247999123331022</v>
      </c>
      <c r="AX16" s="21">
        <v>0.13953781269348201</v>
      </c>
    </row>
    <row r="17" spans="2:50">
      <c r="B17" s="18" t="s">
        <v>251</v>
      </c>
      <c r="C17" s="22">
        <v>0.28387756073470899</v>
      </c>
      <c r="D17" s="22">
        <v>0.23122104255162801</v>
      </c>
      <c r="E17" s="22">
        <v>0.331836434422146</v>
      </c>
      <c r="F17" s="22"/>
      <c r="G17" s="22">
        <v>0.41932452369845602</v>
      </c>
      <c r="H17" s="22">
        <v>0.54131442382830697</v>
      </c>
      <c r="I17" s="22">
        <v>0.449046536016944</v>
      </c>
      <c r="J17" s="22">
        <v>0.14981410847943499</v>
      </c>
      <c r="K17" s="22">
        <v>0.269723886179773</v>
      </c>
      <c r="L17" s="22">
        <v>2.0888471030395699E-2</v>
      </c>
      <c r="M17" s="22"/>
      <c r="N17" s="22">
        <v>0.210013675685323</v>
      </c>
      <c r="O17" s="22">
        <v>0.277624974734687</v>
      </c>
      <c r="P17" s="22">
        <v>0.25415740125208602</v>
      </c>
      <c r="Q17" s="22">
        <v>0.39339973648614202</v>
      </c>
      <c r="R17" s="22"/>
      <c r="S17" s="22">
        <v>0.27190162573647902</v>
      </c>
      <c r="T17" s="22">
        <v>0.33683314760655397</v>
      </c>
      <c r="U17" s="22">
        <v>0.32863879470524399</v>
      </c>
      <c r="V17" s="22">
        <v>0.22699750110546599</v>
      </c>
      <c r="W17" s="22">
        <v>0.14186037830360901</v>
      </c>
      <c r="X17" s="22">
        <v>0.26249938379056997</v>
      </c>
      <c r="Y17" s="22">
        <v>0.24276729656214599</v>
      </c>
      <c r="Z17" s="22">
        <v>0.43408718897026199</v>
      </c>
      <c r="AA17" s="22">
        <v>0.36336699887074903</v>
      </c>
      <c r="AB17" s="22">
        <v>0.110744000015586</v>
      </c>
      <c r="AC17" s="22">
        <v>0.36801811289747099</v>
      </c>
      <c r="AD17" s="22">
        <v>0.39565423225113899</v>
      </c>
      <c r="AE17" s="22"/>
      <c r="AF17" s="22">
        <v>0.29200127514560997</v>
      </c>
      <c r="AG17" s="22">
        <v>0.25497809629856399</v>
      </c>
      <c r="AH17" s="22">
        <v>0.32061929934368699</v>
      </c>
      <c r="AI17" s="22"/>
      <c r="AJ17" s="22">
        <v>0.23734048745387801</v>
      </c>
      <c r="AK17" s="22">
        <v>0.40392410264230599</v>
      </c>
      <c r="AL17" s="22">
        <v>0.21804361987222801</v>
      </c>
      <c r="AM17" s="22">
        <v>0.63697789876663402</v>
      </c>
      <c r="AN17" s="22">
        <v>0.31610055939671</v>
      </c>
      <c r="AO17" s="22"/>
      <c r="AP17" s="22">
        <v>0.247429811858076</v>
      </c>
      <c r="AQ17" s="22">
        <v>0.43956278580212899</v>
      </c>
      <c r="AR17" s="22">
        <v>0.159934130214202</v>
      </c>
      <c r="AS17" s="22"/>
      <c r="AT17" s="22">
        <v>0.30922498085223099</v>
      </c>
      <c r="AU17" s="22">
        <v>0.26008531120037598</v>
      </c>
      <c r="AV17" s="22">
        <v>0.331114475374365</v>
      </c>
      <c r="AW17" s="22">
        <v>0.26382241606155599</v>
      </c>
      <c r="AX17" s="22">
        <v>0.26990827333887502</v>
      </c>
    </row>
    <row r="18" spans="2:50">
      <c r="B18" s="16" t="s">
        <v>23</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356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658</v>
      </c>
      <c r="D7" s="10">
        <v>317</v>
      </c>
      <c r="E7" s="10">
        <v>339</v>
      </c>
      <c r="F7" s="10"/>
      <c r="G7" s="10">
        <v>73</v>
      </c>
      <c r="H7" s="10">
        <v>115</v>
      </c>
      <c r="I7" s="10">
        <v>105</v>
      </c>
      <c r="J7" s="10">
        <v>113</v>
      </c>
      <c r="K7" s="10">
        <v>116</v>
      </c>
      <c r="L7" s="10">
        <v>136</v>
      </c>
      <c r="M7" s="10"/>
      <c r="N7" s="10">
        <v>175</v>
      </c>
      <c r="O7" s="10">
        <v>165</v>
      </c>
      <c r="P7" s="10">
        <v>134</v>
      </c>
      <c r="Q7" s="10">
        <v>181</v>
      </c>
      <c r="R7" s="10"/>
      <c r="S7" s="10">
        <v>83</v>
      </c>
      <c r="T7" s="10">
        <v>87</v>
      </c>
      <c r="U7" s="10">
        <v>58</v>
      </c>
      <c r="V7" s="10">
        <v>48</v>
      </c>
      <c r="W7" s="10">
        <v>44</v>
      </c>
      <c r="X7" s="10">
        <v>51</v>
      </c>
      <c r="Y7" s="10">
        <v>56</v>
      </c>
      <c r="Z7" s="10">
        <v>31</v>
      </c>
      <c r="AA7" s="10">
        <v>75</v>
      </c>
      <c r="AB7" s="10">
        <v>72</v>
      </c>
      <c r="AC7" s="10">
        <v>33</v>
      </c>
      <c r="AD7" s="10">
        <v>20</v>
      </c>
      <c r="AE7" s="10"/>
      <c r="AF7" s="10">
        <v>261</v>
      </c>
      <c r="AG7" s="10">
        <v>280</v>
      </c>
      <c r="AH7" s="10">
        <v>75</v>
      </c>
      <c r="AI7" s="10"/>
      <c r="AJ7" s="10">
        <v>268</v>
      </c>
      <c r="AK7" s="10">
        <v>176</v>
      </c>
      <c r="AL7" s="10">
        <v>43</v>
      </c>
      <c r="AM7" s="10">
        <v>11</v>
      </c>
      <c r="AN7" s="10">
        <v>64</v>
      </c>
      <c r="AO7" s="10"/>
      <c r="AP7" s="10">
        <v>177</v>
      </c>
      <c r="AQ7" s="10">
        <v>213</v>
      </c>
      <c r="AR7" s="10">
        <v>48</v>
      </c>
      <c r="AS7" s="10"/>
      <c r="AT7" s="10">
        <v>167</v>
      </c>
      <c r="AU7" s="10">
        <v>109</v>
      </c>
      <c r="AV7" s="10">
        <v>159</v>
      </c>
      <c r="AW7" s="10">
        <v>66</v>
      </c>
      <c r="AX7" s="10">
        <v>12</v>
      </c>
    </row>
    <row r="8" spans="2:50" ht="30" customHeight="1">
      <c r="B8" s="11" t="s">
        <v>77</v>
      </c>
      <c r="C8" s="11">
        <v>657</v>
      </c>
      <c r="D8" s="11">
        <v>325</v>
      </c>
      <c r="E8" s="11">
        <v>330</v>
      </c>
      <c r="F8" s="11"/>
      <c r="G8" s="11">
        <v>86</v>
      </c>
      <c r="H8" s="11">
        <v>118</v>
      </c>
      <c r="I8" s="11">
        <v>113</v>
      </c>
      <c r="J8" s="11">
        <v>119</v>
      </c>
      <c r="K8" s="11">
        <v>97</v>
      </c>
      <c r="L8" s="11">
        <v>124</v>
      </c>
      <c r="M8" s="11"/>
      <c r="N8" s="11">
        <v>162</v>
      </c>
      <c r="O8" s="11">
        <v>171</v>
      </c>
      <c r="P8" s="11">
        <v>146</v>
      </c>
      <c r="Q8" s="11">
        <v>175</v>
      </c>
      <c r="R8" s="11"/>
      <c r="S8" s="11">
        <v>88</v>
      </c>
      <c r="T8" s="11">
        <v>88</v>
      </c>
      <c r="U8" s="11">
        <v>55</v>
      </c>
      <c r="V8" s="11">
        <v>52</v>
      </c>
      <c r="W8" s="11">
        <v>42</v>
      </c>
      <c r="X8" s="11">
        <v>66</v>
      </c>
      <c r="Y8" s="11">
        <v>52</v>
      </c>
      <c r="Z8" s="11">
        <v>26</v>
      </c>
      <c r="AA8" s="11">
        <v>76</v>
      </c>
      <c r="AB8" s="11">
        <v>62</v>
      </c>
      <c r="AC8" s="11">
        <v>31</v>
      </c>
      <c r="AD8" s="11">
        <v>18</v>
      </c>
      <c r="AE8" s="11"/>
      <c r="AF8" s="11">
        <v>256</v>
      </c>
      <c r="AG8" s="11">
        <v>275</v>
      </c>
      <c r="AH8" s="11">
        <v>78</v>
      </c>
      <c r="AI8" s="11"/>
      <c r="AJ8" s="11">
        <v>262</v>
      </c>
      <c r="AK8" s="11">
        <v>180</v>
      </c>
      <c r="AL8" s="11">
        <v>42</v>
      </c>
      <c r="AM8" s="11">
        <v>11</v>
      </c>
      <c r="AN8" s="11">
        <v>65</v>
      </c>
      <c r="AO8" s="11"/>
      <c r="AP8" s="11">
        <v>176</v>
      </c>
      <c r="AQ8" s="11">
        <v>219</v>
      </c>
      <c r="AR8" s="11">
        <v>47</v>
      </c>
      <c r="AS8" s="11"/>
      <c r="AT8" s="11">
        <v>164</v>
      </c>
      <c r="AU8" s="11">
        <v>112</v>
      </c>
      <c r="AV8" s="11">
        <v>161</v>
      </c>
      <c r="AW8" s="11">
        <v>66</v>
      </c>
      <c r="AX8" s="11">
        <v>10</v>
      </c>
    </row>
    <row r="9" spans="2:50">
      <c r="B9" s="18" t="s">
        <v>312</v>
      </c>
      <c r="C9" s="17">
        <v>8.5707047439371797E-2</v>
      </c>
      <c r="D9" s="17">
        <v>9.1369274270130807E-2</v>
      </c>
      <c r="E9" s="17">
        <v>8.0618221255589997E-2</v>
      </c>
      <c r="F9" s="17"/>
      <c r="G9" s="17">
        <v>9.9498412647123793E-2</v>
      </c>
      <c r="H9" s="17">
        <v>0.109754535119661</v>
      </c>
      <c r="I9" s="17">
        <v>0.17062439826885201</v>
      </c>
      <c r="J9" s="17">
        <v>4.5322491467495798E-2</v>
      </c>
      <c r="K9" s="17">
        <v>5.9678088374321897E-2</v>
      </c>
      <c r="L9" s="17">
        <v>3.5368939454118398E-2</v>
      </c>
      <c r="M9" s="17"/>
      <c r="N9" s="17">
        <v>7.3584798934857296E-2</v>
      </c>
      <c r="O9" s="17">
        <v>5.78247955374908E-2</v>
      </c>
      <c r="P9" s="17">
        <v>9.3613611977634306E-2</v>
      </c>
      <c r="Q9" s="17">
        <v>0.11335730723189601</v>
      </c>
      <c r="R9" s="17"/>
      <c r="S9" s="17">
        <v>0.17343752324903</v>
      </c>
      <c r="T9" s="17">
        <v>6.2874849310384701E-2</v>
      </c>
      <c r="U9" s="17">
        <v>4.6291979738796799E-2</v>
      </c>
      <c r="V9" s="17">
        <v>8.4744253318361995E-2</v>
      </c>
      <c r="W9" s="17">
        <v>9.0410514235841802E-2</v>
      </c>
      <c r="X9" s="17">
        <v>4.2085998871635298E-2</v>
      </c>
      <c r="Y9" s="17">
        <v>8.4442048729192906E-2</v>
      </c>
      <c r="Z9" s="17">
        <v>0.13389200816251501</v>
      </c>
      <c r="AA9" s="17">
        <v>4.3071887512016002E-2</v>
      </c>
      <c r="AB9" s="17">
        <v>0.111477854818329</v>
      </c>
      <c r="AC9" s="17">
        <v>8.9808132233623494E-2</v>
      </c>
      <c r="AD9" s="17">
        <v>5.7876385724994199E-2</v>
      </c>
      <c r="AE9" s="17"/>
      <c r="AF9" s="17">
        <v>9.1527643155179098E-2</v>
      </c>
      <c r="AG9" s="17">
        <v>6.7113469709862997E-2</v>
      </c>
      <c r="AH9" s="17">
        <v>0.113470157750937</v>
      </c>
      <c r="AI9" s="17"/>
      <c r="AJ9" s="17">
        <v>9.4193473479639106E-2</v>
      </c>
      <c r="AK9" s="17">
        <v>8.4072830898248505E-2</v>
      </c>
      <c r="AL9" s="17">
        <v>2.1613046957024599E-2</v>
      </c>
      <c r="AM9" s="17">
        <v>8.4588626160085195E-2</v>
      </c>
      <c r="AN9" s="17">
        <v>0.135361051688695</v>
      </c>
      <c r="AO9" s="17"/>
      <c r="AP9" s="17">
        <v>9.7815461548810004E-2</v>
      </c>
      <c r="AQ9" s="17">
        <v>8.7171728543359098E-2</v>
      </c>
      <c r="AR9" s="17">
        <v>5.0625893089348797E-2</v>
      </c>
      <c r="AS9" s="17"/>
      <c r="AT9" s="17">
        <v>5.8710482389276501E-2</v>
      </c>
      <c r="AU9" s="17">
        <v>0.11814914318241899</v>
      </c>
      <c r="AV9" s="17">
        <v>6.1321877766731897E-2</v>
      </c>
      <c r="AW9" s="17">
        <v>0.110117082629065</v>
      </c>
      <c r="AX9" s="17">
        <v>0.307608616802306</v>
      </c>
    </row>
    <row r="10" spans="2:50">
      <c r="B10" s="18" t="s">
        <v>313</v>
      </c>
      <c r="C10" s="17">
        <v>0.245394700203141</v>
      </c>
      <c r="D10" s="17">
        <v>0.22208784855203301</v>
      </c>
      <c r="E10" s="17">
        <v>0.269760465840158</v>
      </c>
      <c r="F10" s="17"/>
      <c r="G10" s="17">
        <v>0.27412723266579497</v>
      </c>
      <c r="H10" s="17">
        <v>0.409317301063581</v>
      </c>
      <c r="I10" s="17">
        <v>0.27285211873978399</v>
      </c>
      <c r="J10" s="17">
        <v>0.224478563010546</v>
      </c>
      <c r="K10" s="17">
        <v>0.18532372283287499</v>
      </c>
      <c r="L10" s="17">
        <v>0.11242266477004099</v>
      </c>
      <c r="M10" s="17"/>
      <c r="N10" s="17">
        <v>0.19267640300317701</v>
      </c>
      <c r="O10" s="17">
        <v>0.220845392543775</v>
      </c>
      <c r="P10" s="17">
        <v>0.26575865714765901</v>
      </c>
      <c r="Q10" s="17">
        <v>0.30538673359815</v>
      </c>
      <c r="R10" s="17"/>
      <c r="S10" s="17">
        <v>0.288590888177095</v>
      </c>
      <c r="T10" s="17">
        <v>0.23550952484052201</v>
      </c>
      <c r="U10" s="17">
        <v>0.167429567448454</v>
      </c>
      <c r="V10" s="17">
        <v>0.24613219679497</v>
      </c>
      <c r="W10" s="17">
        <v>0.22956619557296701</v>
      </c>
      <c r="X10" s="17">
        <v>0.34796244475024701</v>
      </c>
      <c r="Y10" s="17">
        <v>0.23103409778183201</v>
      </c>
      <c r="Z10" s="17">
        <v>0.27386672634071801</v>
      </c>
      <c r="AA10" s="17">
        <v>0.25750021504370801</v>
      </c>
      <c r="AB10" s="17">
        <v>0.19992671373794199</v>
      </c>
      <c r="AC10" s="17">
        <v>0.230362301695856</v>
      </c>
      <c r="AD10" s="17">
        <v>0.10997724226375701</v>
      </c>
      <c r="AE10" s="17"/>
      <c r="AF10" s="17">
        <v>0.215879856089114</v>
      </c>
      <c r="AG10" s="17">
        <v>0.263035232708351</v>
      </c>
      <c r="AH10" s="17">
        <v>0.27906286230412602</v>
      </c>
      <c r="AI10" s="17"/>
      <c r="AJ10" s="17">
        <v>0.205488516001093</v>
      </c>
      <c r="AK10" s="17">
        <v>0.32603932549484099</v>
      </c>
      <c r="AL10" s="17">
        <v>0.244793919508559</v>
      </c>
      <c r="AM10" s="17">
        <v>0.56859334292879204</v>
      </c>
      <c r="AN10" s="17">
        <v>0.23762528994652499</v>
      </c>
      <c r="AO10" s="17"/>
      <c r="AP10" s="17">
        <v>0.220545671267798</v>
      </c>
      <c r="AQ10" s="17">
        <v>0.26203138205185</v>
      </c>
      <c r="AR10" s="17">
        <v>0.26819273978904901</v>
      </c>
      <c r="AS10" s="17"/>
      <c r="AT10" s="17">
        <v>0.21927169505824601</v>
      </c>
      <c r="AU10" s="17">
        <v>0.25396346592421998</v>
      </c>
      <c r="AV10" s="17">
        <v>0.25514305123561198</v>
      </c>
      <c r="AW10" s="17">
        <v>0.34379389140227701</v>
      </c>
      <c r="AX10" s="17">
        <v>0.27782913022084199</v>
      </c>
    </row>
    <row r="11" spans="2:50" ht="30">
      <c r="B11" s="18" t="s">
        <v>314</v>
      </c>
      <c r="C11" s="17">
        <v>0.24069326952231501</v>
      </c>
      <c r="D11" s="17">
        <v>0.21457952797565799</v>
      </c>
      <c r="E11" s="17">
        <v>0.26779765533537098</v>
      </c>
      <c r="F11" s="17"/>
      <c r="G11" s="17">
        <v>0.248416764680882</v>
      </c>
      <c r="H11" s="17">
        <v>0.221043609372294</v>
      </c>
      <c r="I11" s="17">
        <v>0.218993810507252</v>
      </c>
      <c r="J11" s="17">
        <v>0.30138577950929901</v>
      </c>
      <c r="K11" s="17">
        <v>0.23502885366417001</v>
      </c>
      <c r="L11" s="17">
        <v>0.21978378965891901</v>
      </c>
      <c r="M11" s="17"/>
      <c r="N11" s="17">
        <v>0.214027518536305</v>
      </c>
      <c r="O11" s="17">
        <v>0.25088937460953697</v>
      </c>
      <c r="P11" s="17">
        <v>0.246995214332348</v>
      </c>
      <c r="Q11" s="17">
        <v>0.25414986015027402</v>
      </c>
      <c r="R11" s="17"/>
      <c r="S11" s="17">
        <v>0.225439119953325</v>
      </c>
      <c r="T11" s="17">
        <v>0.28818799422262298</v>
      </c>
      <c r="U11" s="17">
        <v>0.26604593842941199</v>
      </c>
      <c r="V11" s="17">
        <v>0.31313439692349299</v>
      </c>
      <c r="W11" s="17">
        <v>0.29025024985102599</v>
      </c>
      <c r="X11" s="17">
        <v>0.197466270338263</v>
      </c>
      <c r="Y11" s="17">
        <v>0.237889380834231</v>
      </c>
      <c r="Z11" s="17">
        <v>0.20490312758566401</v>
      </c>
      <c r="AA11" s="17">
        <v>0.28490123455052802</v>
      </c>
      <c r="AB11" s="17">
        <v>0.15993801184713699</v>
      </c>
      <c r="AC11" s="17">
        <v>0.12516947997138</v>
      </c>
      <c r="AD11" s="17">
        <v>0.18784414293623899</v>
      </c>
      <c r="AE11" s="17"/>
      <c r="AF11" s="17">
        <v>0.27559654317208898</v>
      </c>
      <c r="AG11" s="17">
        <v>0.19863145560525799</v>
      </c>
      <c r="AH11" s="17">
        <v>0.251947397698849</v>
      </c>
      <c r="AI11" s="17"/>
      <c r="AJ11" s="17">
        <v>0.24635790599565</v>
      </c>
      <c r="AK11" s="17">
        <v>0.24515656850571399</v>
      </c>
      <c r="AL11" s="17">
        <v>0.140968747440819</v>
      </c>
      <c r="AM11" s="17">
        <v>0.276271135467761</v>
      </c>
      <c r="AN11" s="17">
        <v>0.25326155263498101</v>
      </c>
      <c r="AO11" s="17"/>
      <c r="AP11" s="17">
        <v>0.23499882136056399</v>
      </c>
      <c r="AQ11" s="17">
        <v>0.24661523564077001</v>
      </c>
      <c r="AR11" s="17">
        <v>0.15788398802072801</v>
      </c>
      <c r="AS11" s="17"/>
      <c r="AT11" s="17">
        <v>0.31673173398940102</v>
      </c>
      <c r="AU11" s="17">
        <v>0.26989400267529001</v>
      </c>
      <c r="AV11" s="17">
        <v>0.20503471467607401</v>
      </c>
      <c r="AW11" s="17">
        <v>0.22737103292064301</v>
      </c>
      <c r="AX11" s="17">
        <v>0</v>
      </c>
    </row>
    <row r="12" spans="2:50">
      <c r="B12" s="18" t="s">
        <v>315</v>
      </c>
      <c r="C12" s="17">
        <v>0.212469463686104</v>
      </c>
      <c r="D12" s="17">
        <v>0.22847517705169099</v>
      </c>
      <c r="E12" s="17">
        <v>0.19428791355240499</v>
      </c>
      <c r="F12" s="17"/>
      <c r="G12" s="17">
        <v>0.175155873731384</v>
      </c>
      <c r="H12" s="17">
        <v>9.3747718168261399E-2</v>
      </c>
      <c r="I12" s="17">
        <v>0.18311115722833801</v>
      </c>
      <c r="J12" s="17">
        <v>0.236792461691991</v>
      </c>
      <c r="K12" s="17">
        <v>0.27946200931354898</v>
      </c>
      <c r="L12" s="17">
        <v>0.301579274566325</v>
      </c>
      <c r="M12" s="17"/>
      <c r="N12" s="17">
        <v>0.22827970995649499</v>
      </c>
      <c r="O12" s="17">
        <v>0.23900220400594099</v>
      </c>
      <c r="P12" s="17">
        <v>0.21983229727846801</v>
      </c>
      <c r="Q12" s="17">
        <v>0.16447450661079599</v>
      </c>
      <c r="R12" s="17"/>
      <c r="S12" s="17">
        <v>0.19951193452410701</v>
      </c>
      <c r="T12" s="17">
        <v>0.20867041564185901</v>
      </c>
      <c r="U12" s="17">
        <v>0.30303922834234198</v>
      </c>
      <c r="V12" s="17">
        <v>0.11103106075741501</v>
      </c>
      <c r="W12" s="17">
        <v>0.111939017818641</v>
      </c>
      <c r="X12" s="17">
        <v>0.18699031169448899</v>
      </c>
      <c r="Y12" s="17">
        <v>0.205186271572424</v>
      </c>
      <c r="Z12" s="17">
        <v>0.25776975939704799</v>
      </c>
      <c r="AA12" s="17">
        <v>0.19475927425077899</v>
      </c>
      <c r="AB12" s="17">
        <v>0.23067341681775</v>
      </c>
      <c r="AC12" s="17">
        <v>0.310667957110352</v>
      </c>
      <c r="AD12" s="17">
        <v>0.440078537732983</v>
      </c>
      <c r="AE12" s="17"/>
      <c r="AF12" s="17">
        <v>0.217324756067858</v>
      </c>
      <c r="AG12" s="17">
        <v>0.24448622398623601</v>
      </c>
      <c r="AH12" s="17">
        <v>0.11920556730842299</v>
      </c>
      <c r="AI12" s="17"/>
      <c r="AJ12" s="17">
        <v>0.23647382031185701</v>
      </c>
      <c r="AK12" s="17">
        <v>0.194162797392645</v>
      </c>
      <c r="AL12" s="17">
        <v>0.33166696337251</v>
      </c>
      <c r="AM12" s="17">
        <v>0</v>
      </c>
      <c r="AN12" s="17">
        <v>0.17880571056573899</v>
      </c>
      <c r="AO12" s="17"/>
      <c r="AP12" s="17">
        <v>0.24514083679805801</v>
      </c>
      <c r="AQ12" s="17">
        <v>0.20753171852800401</v>
      </c>
      <c r="AR12" s="17">
        <v>0.29995974795032998</v>
      </c>
      <c r="AS12" s="17"/>
      <c r="AT12" s="17">
        <v>0.223412157596283</v>
      </c>
      <c r="AU12" s="17">
        <v>0.20415366460231801</v>
      </c>
      <c r="AV12" s="17">
        <v>0.21711972448409</v>
      </c>
      <c r="AW12" s="17">
        <v>0.11178308267572799</v>
      </c>
      <c r="AX12" s="17">
        <v>8.70051104935851E-2</v>
      </c>
    </row>
    <row r="13" spans="2:50">
      <c r="B13" s="18" t="s">
        <v>316</v>
      </c>
      <c r="C13" s="17">
        <v>0.14404856508189801</v>
      </c>
      <c r="D13" s="17">
        <v>0.19376271631768499</v>
      </c>
      <c r="E13" s="17">
        <v>9.3801431256315307E-2</v>
      </c>
      <c r="F13" s="17"/>
      <c r="G13" s="17">
        <v>0.14580453545748001</v>
      </c>
      <c r="H13" s="17">
        <v>7.9646095324645297E-2</v>
      </c>
      <c r="I13" s="17">
        <v>7.2144076235827595E-2</v>
      </c>
      <c r="J13" s="17">
        <v>7.7758392798203194E-2</v>
      </c>
      <c r="K13" s="17">
        <v>0.17056536905091199</v>
      </c>
      <c r="L13" s="17">
        <v>0.31222686859940002</v>
      </c>
      <c r="M13" s="17"/>
      <c r="N13" s="17">
        <v>0.25593239457056899</v>
      </c>
      <c r="O13" s="17">
        <v>0.13377484552534399</v>
      </c>
      <c r="P13" s="17">
        <v>0.10412401207369699</v>
      </c>
      <c r="Q13" s="17">
        <v>7.9884241206736803E-2</v>
      </c>
      <c r="R13" s="17"/>
      <c r="S13" s="17">
        <v>3.6256006155543197E-2</v>
      </c>
      <c r="T13" s="17">
        <v>0.16044733222906299</v>
      </c>
      <c r="U13" s="17">
        <v>0.113784816845142</v>
      </c>
      <c r="V13" s="17">
        <v>0.18191197903712</v>
      </c>
      <c r="W13" s="17">
        <v>0.22782359034286201</v>
      </c>
      <c r="X13" s="17">
        <v>0.15280791758889101</v>
      </c>
      <c r="Y13" s="17">
        <v>0.12702837495486999</v>
      </c>
      <c r="Z13" s="17">
        <v>9.5549776785779097E-2</v>
      </c>
      <c r="AA13" s="17">
        <v>0.15638819845563101</v>
      </c>
      <c r="AB13" s="17">
        <v>0.21727323855359801</v>
      </c>
      <c r="AC13" s="17">
        <v>0.14663182334230901</v>
      </c>
      <c r="AD13" s="17">
        <v>0.15748477334307801</v>
      </c>
      <c r="AE13" s="17"/>
      <c r="AF13" s="17">
        <v>0.13598331008640199</v>
      </c>
      <c r="AG13" s="17">
        <v>0.176407794679945</v>
      </c>
      <c r="AH13" s="17">
        <v>9.0089265183755596E-2</v>
      </c>
      <c r="AI13" s="17"/>
      <c r="AJ13" s="17">
        <v>0.16492686717163399</v>
      </c>
      <c r="AK13" s="17">
        <v>0.104032916393095</v>
      </c>
      <c r="AL13" s="17">
        <v>0.22386668289168701</v>
      </c>
      <c r="AM13" s="17">
        <v>0</v>
      </c>
      <c r="AN13" s="17">
        <v>8.2429299278408905E-2</v>
      </c>
      <c r="AO13" s="17"/>
      <c r="AP13" s="17">
        <v>0.15225759387044999</v>
      </c>
      <c r="AQ13" s="17">
        <v>0.15231232631011901</v>
      </c>
      <c r="AR13" s="17">
        <v>0.148723643093571</v>
      </c>
      <c r="AS13" s="17"/>
      <c r="AT13" s="17">
        <v>8.33709065304203E-2</v>
      </c>
      <c r="AU13" s="17">
        <v>0.111563728486087</v>
      </c>
      <c r="AV13" s="17">
        <v>0.18810319751409399</v>
      </c>
      <c r="AW13" s="17">
        <v>0.20693491037228601</v>
      </c>
      <c r="AX13" s="17">
        <v>0.32755714248326701</v>
      </c>
    </row>
    <row r="14" spans="2:50">
      <c r="B14" s="18" t="s">
        <v>92</v>
      </c>
      <c r="C14" s="17">
        <v>7.1686954067170197E-2</v>
      </c>
      <c r="D14" s="17">
        <v>4.9725455832801503E-2</v>
      </c>
      <c r="E14" s="17">
        <v>9.3734312760160698E-2</v>
      </c>
      <c r="F14" s="17"/>
      <c r="G14" s="17">
        <v>5.6997180817334403E-2</v>
      </c>
      <c r="H14" s="17">
        <v>8.6490740951557593E-2</v>
      </c>
      <c r="I14" s="17">
        <v>8.22744390199458E-2</v>
      </c>
      <c r="J14" s="17">
        <v>0.11426231152246601</v>
      </c>
      <c r="K14" s="17">
        <v>6.9941956764172794E-2</v>
      </c>
      <c r="L14" s="17">
        <v>1.8618462951196901E-2</v>
      </c>
      <c r="M14" s="17"/>
      <c r="N14" s="17">
        <v>3.5499174998596998E-2</v>
      </c>
      <c r="O14" s="17">
        <v>9.7663387777911601E-2</v>
      </c>
      <c r="P14" s="17">
        <v>6.9676207190193601E-2</v>
      </c>
      <c r="Q14" s="17">
        <v>8.2747351202147296E-2</v>
      </c>
      <c r="R14" s="17"/>
      <c r="S14" s="17">
        <v>7.6764527940900301E-2</v>
      </c>
      <c r="T14" s="17">
        <v>4.43098837555485E-2</v>
      </c>
      <c r="U14" s="17">
        <v>0.103408469195854</v>
      </c>
      <c r="V14" s="17">
        <v>6.3046113168640894E-2</v>
      </c>
      <c r="W14" s="17">
        <v>5.0010432178661898E-2</v>
      </c>
      <c r="X14" s="17">
        <v>7.2687056756474897E-2</v>
      </c>
      <c r="Y14" s="17">
        <v>0.11441982612745</v>
      </c>
      <c r="Z14" s="17">
        <v>3.40186017282764E-2</v>
      </c>
      <c r="AA14" s="17">
        <v>6.3379190187339396E-2</v>
      </c>
      <c r="AB14" s="17">
        <v>8.0710764225244203E-2</v>
      </c>
      <c r="AC14" s="17">
        <v>9.7360305646480794E-2</v>
      </c>
      <c r="AD14" s="17">
        <v>4.6738917998947999E-2</v>
      </c>
      <c r="AE14" s="17"/>
      <c r="AF14" s="17">
        <v>6.3687891429357393E-2</v>
      </c>
      <c r="AG14" s="17">
        <v>5.0325823310346303E-2</v>
      </c>
      <c r="AH14" s="17">
        <v>0.14622474975390901</v>
      </c>
      <c r="AI14" s="17"/>
      <c r="AJ14" s="17">
        <v>5.25594170401271E-2</v>
      </c>
      <c r="AK14" s="17">
        <v>4.6535561315455498E-2</v>
      </c>
      <c r="AL14" s="17">
        <v>3.7090639829399898E-2</v>
      </c>
      <c r="AM14" s="17">
        <v>7.0546895443362498E-2</v>
      </c>
      <c r="AN14" s="17">
        <v>0.11251709588565199</v>
      </c>
      <c r="AO14" s="17"/>
      <c r="AP14" s="17">
        <v>4.9241615154319698E-2</v>
      </c>
      <c r="AQ14" s="17">
        <v>4.4337608925897498E-2</v>
      </c>
      <c r="AR14" s="17">
        <v>7.4613988056974404E-2</v>
      </c>
      <c r="AS14" s="17"/>
      <c r="AT14" s="17">
        <v>9.8503024436373807E-2</v>
      </c>
      <c r="AU14" s="17">
        <v>4.2275995129664803E-2</v>
      </c>
      <c r="AV14" s="17">
        <v>7.32774343233977E-2</v>
      </c>
      <c r="AW14" s="17">
        <v>0</v>
      </c>
      <c r="AX14" s="17">
        <v>0</v>
      </c>
    </row>
    <row r="15" spans="2:50">
      <c r="B15" s="18" t="s">
        <v>317</v>
      </c>
      <c r="C15" s="21">
        <v>0.33110174764251299</v>
      </c>
      <c r="D15" s="21">
        <v>0.31345712282216398</v>
      </c>
      <c r="E15" s="21">
        <v>0.35037868709574799</v>
      </c>
      <c r="F15" s="21"/>
      <c r="G15" s="21">
        <v>0.37362564531291897</v>
      </c>
      <c r="H15" s="21">
        <v>0.51907183618324204</v>
      </c>
      <c r="I15" s="21">
        <v>0.443476517008636</v>
      </c>
      <c r="J15" s="21">
        <v>0.26980105447804198</v>
      </c>
      <c r="K15" s="21">
        <v>0.245001811207197</v>
      </c>
      <c r="L15" s="21">
        <v>0.14779160422415899</v>
      </c>
      <c r="M15" s="21"/>
      <c r="N15" s="21">
        <v>0.26626120193803399</v>
      </c>
      <c r="O15" s="21">
        <v>0.27867018808126598</v>
      </c>
      <c r="P15" s="21">
        <v>0.35937226912529302</v>
      </c>
      <c r="Q15" s="21">
        <v>0.41874404083004602</v>
      </c>
      <c r="R15" s="21"/>
      <c r="S15" s="21">
        <v>0.462028411426125</v>
      </c>
      <c r="T15" s="21">
        <v>0.29838437415090702</v>
      </c>
      <c r="U15" s="21">
        <v>0.21372154718725</v>
      </c>
      <c r="V15" s="21">
        <v>0.330876450113332</v>
      </c>
      <c r="W15" s="21">
        <v>0.31997670980880899</v>
      </c>
      <c r="X15" s="21">
        <v>0.39004844362188201</v>
      </c>
      <c r="Y15" s="21">
        <v>0.31547614651102501</v>
      </c>
      <c r="Z15" s="21">
        <v>0.40775873450323202</v>
      </c>
      <c r="AA15" s="21">
        <v>0.30057210255572397</v>
      </c>
      <c r="AB15" s="21">
        <v>0.31140456855627102</v>
      </c>
      <c r="AC15" s="21">
        <v>0.32017043392947903</v>
      </c>
      <c r="AD15" s="21">
        <v>0.167853627988751</v>
      </c>
      <c r="AE15" s="21"/>
      <c r="AF15" s="21">
        <v>0.307407499244293</v>
      </c>
      <c r="AG15" s="21">
        <v>0.33014870241821398</v>
      </c>
      <c r="AH15" s="21">
        <v>0.39253302005506302</v>
      </c>
      <c r="AI15" s="21"/>
      <c r="AJ15" s="21">
        <v>0.29968198948073199</v>
      </c>
      <c r="AK15" s="21">
        <v>0.41011215639309001</v>
      </c>
      <c r="AL15" s="21">
        <v>0.26640696646558398</v>
      </c>
      <c r="AM15" s="21">
        <v>0.65318196908887705</v>
      </c>
      <c r="AN15" s="21">
        <v>0.37298634163521899</v>
      </c>
      <c r="AO15" s="21"/>
      <c r="AP15" s="21">
        <v>0.31836113281660799</v>
      </c>
      <c r="AQ15" s="21">
        <v>0.34920311059520898</v>
      </c>
      <c r="AR15" s="21">
        <v>0.31881863287839701</v>
      </c>
      <c r="AS15" s="21"/>
      <c r="AT15" s="21">
        <v>0.27798217744752202</v>
      </c>
      <c r="AU15" s="21">
        <v>0.37211260910664001</v>
      </c>
      <c r="AV15" s="21">
        <v>0.31646492900234402</v>
      </c>
      <c r="AW15" s="21">
        <v>0.45391097403134301</v>
      </c>
      <c r="AX15" s="21">
        <v>0.58543774702314799</v>
      </c>
    </row>
    <row r="16" spans="2:50">
      <c r="B16" s="18" t="s">
        <v>318</v>
      </c>
      <c r="C16" s="21">
        <v>0.35651802876800198</v>
      </c>
      <c r="D16" s="21">
        <v>0.422237893369377</v>
      </c>
      <c r="E16" s="21">
        <v>0.28808934480872</v>
      </c>
      <c r="F16" s="21"/>
      <c r="G16" s="21">
        <v>0.32096040918886398</v>
      </c>
      <c r="H16" s="21">
        <v>0.173393813492907</v>
      </c>
      <c r="I16" s="21">
        <v>0.25525523346416501</v>
      </c>
      <c r="J16" s="21">
        <v>0.31455085449019399</v>
      </c>
      <c r="K16" s="21">
        <v>0.45002737836446099</v>
      </c>
      <c r="L16" s="21">
        <v>0.61380614316572502</v>
      </c>
      <c r="M16" s="21"/>
      <c r="N16" s="21">
        <v>0.48421210452706398</v>
      </c>
      <c r="O16" s="21">
        <v>0.37277704953128599</v>
      </c>
      <c r="P16" s="21">
        <v>0.32395630935216502</v>
      </c>
      <c r="Q16" s="21">
        <v>0.244358747817533</v>
      </c>
      <c r="R16" s="21"/>
      <c r="S16" s="21">
        <v>0.23576794067965001</v>
      </c>
      <c r="T16" s="21">
        <v>0.369117747870922</v>
      </c>
      <c r="U16" s="21">
        <v>0.416824045187484</v>
      </c>
      <c r="V16" s="21">
        <v>0.29294303979453501</v>
      </c>
      <c r="W16" s="21">
        <v>0.339762608161503</v>
      </c>
      <c r="X16" s="21">
        <v>0.33979822928337999</v>
      </c>
      <c r="Y16" s="21">
        <v>0.33221464652729399</v>
      </c>
      <c r="Z16" s="21">
        <v>0.35331953618282702</v>
      </c>
      <c r="AA16" s="21">
        <v>0.351147472706409</v>
      </c>
      <c r="AB16" s="21">
        <v>0.44794665537134798</v>
      </c>
      <c r="AC16" s="21">
        <v>0.45729978045266001</v>
      </c>
      <c r="AD16" s="21">
        <v>0.59756331107606198</v>
      </c>
      <c r="AE16" s="21"/>
      <c r="AF16" s="21">
        <v>0.35330806615426003</v>
      </c>
      <c r="AG16" s="21">
        <v>0.42089401866618198</v>
      </c>
      <c r="AH16" s="21">
        <v>0.20929483249217901</v>
      </c>
      <c r="AI16" s="21"/>
      <c r="AJ16" s="21">
        <v>0.401400687483491</v>
      </c>
      <c r="AK16" s="21">
        <v>0.298195713785741</v>
      </c>
      <c r="AL16" s="21">
        <v>0.55553364626419699</v>
      </c>
      <c r="AM16" s="21">
        <v>0</v>
      </c>
      <c r="AN16" s="21">
        <v>0.26123500984414799</v>
      </c>
      <c r="AO16" s="21"/>
      <c r="AP16" s="21">
        <v>0.397398430668508</v>
      </c>
      <c r="AQ16" s="21">
        <v>0.35984404483812199</v>
      </c>
      <c r="AR16" s="21">
        <v>0.44868339104389998</v>
      </c>
      <c r="AS16" s="21"/>
      <c r="AT16" s="21">
        <v>0.30678306412670298</v>
      </c>
      <c r="AU16" s="21">
        <v>0.31571739308840602</v>
      </c>
      <c r="AV16" s="21">
        <v>0.40522292199818499</v>
      </c>
      <c r="AW16" s="21">
        <v>0.31871799304801401</v>
      </c>
      <c r="AX16" s="21">
        <v>0.41456225297685201</v>
      </c>
    </row>
    <row r="17" spans="2:50">
      <c r="B17" s="18" t="s">
        <v>251</v>
      </c>
      <c r="C17" s="22">
        <v>-2.5416281125488702E-2</v>
      </c>
      <c r="D17" s="22">
        <v>-0.108780770547213</v>
      </c>
      <c r="E17" s="22">
        <v>6.2289342287027101E-2</v>
      </c>
      <c r="F17" s="22"/>
      <c r="G17" s="22">
        <v>5.2665236124054902E-2</v>
      </c>
      <c r="H17" s="22">
        <v>0.34567802269033499</v>
      </c>
      <c r="I17" s="22">
        <v>0.18822128354447101</v>
      </c>
      <c r="J17" s="22">
        <v>-4.4749800012152098E-2</v>
      </c>
      <c r="K17" s="22">
        <v>-0.205025567157264</v>
      </c>
      <c r="L17" s="22">
        <v>-0.46601453894156603</v>
      </c>
      <c r="M17" s="22"/>
      <c r="N17" s="22">
        <v>-0.21795090258902999</v>
      </c>
      <c r="O17" s="22">
        <v>-9.4106861450019397E-2</v>
      </c>
      <c r="P17" s="22">
        <v>3.5415959773128197E-2</v>
      </c>
      <c r="Q17" s="22">
        <v>0.17438529301251299</v>
      </c>
      <c r="R17" s="22"/>
      <c r="S17" s="22">
        <v>0.22626047074647501</v>
      </c>
      <c r="T17" s="22">
        <v>-7.0733373720015397E-2</v>
      </c>
      <c r="U17" s="22">
        <v>-0.203102498000233</v>
      </c>
      <c r="V17" s="22">
        <v>3.7933410318797003E-2</v>
      </c>
      <c r="W17" s="22">
        <v>-1.9785898352693398E-2</v>
      </c>
      <c r="X17" s="22">
        <v>5.0250214338502297E-2</v>
      </c>
      <c r="Y17" s="22">
        <v>-1.67385000162696E-2</v>
      </c>
      <c r="Z17" s="22">
        <v>5.4439198320405301E-2</v>
      </c>
      <c r="AA17" s="22">
        <v>-5.05753701506855E-2</v>
      </c>
      <c r="AB17" s="22">
        <v>-0.13654208681507701</v>
      </c>
      <c r="AC17" s="22">
        <v>-0.13712934652318101</v>
      </c>
      <c r="AD17" s="22">
        <v>-0.429709683087311</v>
      </c>
      <c r="AE17" s="22"/>
      <c r="AF17" s="22">
        <v>-4.5900566909966398E-2</v>
      </c>
      <c r="AG17" s="22">
        <v>-9.0745316247967403E-2</v>
      </c>
      <c r="AH17" s="22">
        <v>0.18323818756288501</v>
      </c>
      <c r="AI17" s="22"/>
      <c r="AJ17" s="22">
        <v>-0.101718698002759</v>
      </c>
      <c r="AK17" s="22">
        <v>0.111916442607349</v>
      </c>
      <c r="AL17" s="22">
        <v>-0.28912667979861301</v>
      </c>
      <c r="AM17" s="22">
        <v>0.65318196908887705</v>
      </c>
      <c r="AN17" s="22">
        <v>0.111751331791071</v>
      </c>
      <c r="AO17" s="22"/>
      <c r="AP17" s="22">
        <v>-7.9037297851900098E-2</v>
      </c>
      <c r="AQ17" s="22">
        <v>-1.0640934242913E-2</v>
      </c>
      <c r="AR17" s="22">
        <v>-0.129864758165503</v>
      </c>
      <c r="AS17" s="22"/>
      <c r="AT17" s="22">
        <v>-2.8800886679180699E-2</v>
      </c>
      <c r="AU17" s="22">
        <v>5.6395216018234301E-2</v>
      </c>
      <c r="AV17" s="22">
        <v>-8.8757992995841098E-2</v>
      </c>
      <c r="AW17" s="22">
        <v>0.13519298098332799</v>
      </c>
      <c r="AX17" s="22">
        <v>0.17087549404629601</v>
      </c>
    </row>
    <row r="18" spans="2:50">
      <c r="B18" s="16" t="s">
        <v>24</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I22"/>
  <sheetViews>
    <sheetView showGridLines="0" workbookViewId="0">
      <pane xSplit="2" topLeftCell="C1" activePane="topRight" state="frozen"/>
      <selection pane="topRight"/>
    </sheetView>
  </sheetViews>
  <sheetFormatPr defaultColWidth="10.85546875" defaultRowHeight="15"/>
  <cols>
    <col min="2" max="2" width="25.7109375" customWidth="1"/>
    <col min="3" max="9" width="20.7109375" customWidth="1"/>
  </cols>
  <sheetData>
    <row r="2" spans="2:9" ht="39.950000000000003" customHeight="1">
      <c r="D2" s="33" t="s">
        <v>581</v>
      </c>
      <c r="E2" s="34"/>
      <c r="F2" s="34"/>
      <c r="G2" s="34"/>
      <c r="H2" s="34"/>
      <c r="I2" s="34"/>
    </row>
    <row r="6" spans="2:9" ht="50.1" customHeight="1">
      <c r="B6" s="20" t="s">
        <v>37</v>
      </c>
      <c r="C6" s="20" t="s">
        <v>606</v>
      </c>
      <c r="D6" s="20" t="s">
        <v>607</v>
      </c>
      <c r="E6" s="20" t="s">
        <v>608</v>
      </c>
      <c r="F6" s="20" t="s">
        <v>609</v>
      </c>
      <c r="G6" s="20" t="s">
        <v>610</v>
      </c>
      <c r="H6" s="20" t="s">
        <v>611</v>
      </c>
    </row>
    <row r="7" spans="2:9">
      <c r="B7" s="18" t="s">
        <v>244</v>
      </c>
      <c r="C7" s="17">
        <v>0.122420792146939</v>
      </c>
      <c r="D7" s="17">
        <v>7.4831965369491604E-2</v>
      </c>
      <c r="E7" s="17">
        <v>9.4632040243896903E-2</v>
      </c>
      <c r="F7" s="17">
        <v>9.6585761407713203E-2</v>
      </c>
      <c r="G7" s="17">
        <v>7.4915558430013102E-2</v>
      </c>
      <c r="H7" s="17">
        <v>4.4224386817121403E-2</v>
      </c>
    </row>
    <row r="8" spans="2:9">
      <c r="B8" s="18" t="s">
        <v>245</v>
      </c>
      <c r="C8" s="17">
        <v>0.38069150486151498</v>
      </c>
      <c r="D8" s="17">
        <v>0.29047417826347899</v>
      </c>
      <c r="E8" s="17">
        <v>0.25740950992676898</v>
      </c>
      <c r="F8" s="17">
        <v>0.243442575792197</v>
      </c>
      <c r="G8" s="17">
        <v>0.19823928764358401</v>
      </c>
      <c r="H8" s="17">
        <v>0.110753325706273</v>
      </c>
    </row>
    <row r="9" spans="2:9">
      <c r="B9" s="18" t="s">
        <v>246</v>
      </c>
      <c r="C9" s="17">
        <v>0.32816925298310801</v>
      </c>
      <c r="D9" s="17">
        <v>0.28757216107103001</v>
      </c>
      <c r="E9" s="17">
        <v>0.27121729997504601</v>
      </c>
      <c r="F9" s="17">
        <v>0.28481216755269501</v>
      </c>
      <c r="G9" s="17">
        <v>0.26889137157209198</v>
      </c>
      <c r="H9" s="17">
        <v>0.19395411091781001</v>
      </c>
    </row>
    <row r="10" spans="2:9">
      <c r="B10" s="18" t="s">
        <v>247</v>
      </c>
      <c r="C10" s="17">
        <v>9.6614227705034195E-2</v>
      </c>
      <c r="D10" s="17">
        <v>0.204416588862778</v>
      </c>
      <c r="E10" s="17">
        <v>0.21799133074753799</v>
      </c>
      <c r="F10" s="17">
        <v>0.20715147964818501</v>
      </c>
      <c r="G10" s="17">
        <v>0.25678164370587497</v>
      </c>
      <c r="H10" s="17">
        <v>0.28907162945335702</v>
      </c>
    </row>
    <row r="11" spans="2:9">
      <c r="B11" s="18" t="s">
        <v>248</v>
      </c>
      <c r="C11" s="17">
        <v>1.7158328852788202E-2</v>
      </c>
      <c r="D11" s="17">
        <v>6.5907333708734195E-2</v>
      </c>
      <c r="E11" s="17">
        <v>8.6051646334687107E-2</v>
      </c>
      <c r="F11" s="17">
        <v>9.6976726495520693E-2</v>
      </c>
      <c r="G11" s="17">
        <v>0.137445117710121</v>
      </c>
      <c r="H11" s="17">
        <v>0.30837921632667398</v>
      </c>
    </row>
    <row r="12" spans="2:9">
      <c r="B12" s="18" t="s">
        <v>92</v>
      </c>
      <c r="C12" s="17">
        <v>5.4945893450615402E-2</v>
      </c>
      <c r="D12" s="17">
        <v>7.6797772724487096E-2</v>
      </c>
      <c r="E12" s="17">
        <v>7.2698172772063696E-2</v>
      </c>
      <c r="F12" s="17">
        <v>7.1031289103689305E-2</v>
      </c>
      <c r="G12" s="17">
        <v>6.3727020938315407E-2</v>
      </c>
      <c r="H12" s="17">
        <v>5.36173307787648E-2</v>
      </c>
    </row>
    <row r="13" spans="2:9">
      <c r="B13" s="23" t="s">
        <v>249</v>
      </c>
      <c r="C13" s="21">
        <v>0.50311229700845395</v>
      </c>
      <c r="D13" s="21">
        <v>0.36530614363297098</v>
      </c>
      <c r="E13" s="21">
        <v>0.35204155017066602</v>
      </c>
      <c r="F13" s="21">
        <v>0.34002833719990999</v>
      </c>
      <c r="G13" s="21">
        <v>0.27315484607359702</v>
      </c>
      <c r="H13" s="21">
        <v>0.15497771252339401</v>
      </c>
    </row>
    <row r="14" spans="2:9">
      <c r="B14" s="23" t="s">
        <v>250</v>
      </c>
      <c r="C14" s="21">
        <v>0.11377255655782199</v>
      </c>
      <c r="D14" s="21">
        <v>0.270323922571512</v>
      </c>
      <c r="E14" s="21">
        <v>0.304042977082225</v>
      </c>
      <c r="F14" s="21">
        <v>0.304128206143706</v>
      </c>
      <c r="G14" s="21">
        <v>0.394226761415996</v>
      </c>
      <c r="H14" s="21">
        <v>0.59745084578003105</v>
      </c>
    </row>
    <row r="15" spans="2:9">
      <c r="B15" s="23" t="s">
        <v>251</v>
      </c>
      <c r="C15" s="22">
        <v>0.38933974045063102</v>
      </c>
      <c r="D15" s="22">
        <v>9.4982221061458497E-2</v>
      </c>
      <c r="E15" s="22">
        <v>4.79985730884415E-2</v>
      </c>
      <c r="F15" s="22">
        <v>3.59001310562048E-2</v>
      </c>
      <c r="G15" s="22">
        <v>-0.1210719153424</v>
      </c>
      <c r="H15" s="22">
        <v>-0.44247313325663701</v>
      </c>
    </row>
    <row r="16" spans="2:9">
      <c r="B16" s="16"/>
      <c r="C16" s="16"/>
      <c r="D16" s="16"/>
      <c r="E16" s="16"/>
      <c r="F16" s="16"/>
      <c r="G16" s="16"/>
      <c r="H16" s="16"/>
    </row>
    <row r="17" spans="2:2">
      <c r="B17" t="s">
        <v>550</v>
      </c>
    </row>
    <row r="18" spans="2:2">
      <c r="B18" t="s">
        <v>551</v>
      </c>
    </row>
    <row r="22" spans="2:2">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357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4.4224386817121403E-2</v>
      </c>
      <c r="D9" s="17">
        <v>5.59378865025894E-2</v>
      </c>
      <c r="E9" s="17">
        <v>3.2965320337953297E-2</v>
      </c>
      <c r="F9" s="17"/>
      <c r="G9" s="17">
        <v>6.7930326649016201E-2</v>
      </c>
      <c r="H9" s="17">
        <v>8.3598976176114698E-2</v>
      </c>
      <c r="I9" s="17">
        <v>4.7960474026022701E-2</v>
      </c>
      <c r="J9" s="17">
        <v>3.5729204693984502E-2</v>
      </c>
      <c r="K9" s="17">
        <v>2.4285951972329599E-2</v>
      </c>
      <c r="L9" s="17">
        <v>1.37570691661864E-2</v>
      </c>
      <c r="M9" s="17"/>
      <c r="N9" s="17">
        <v>5.7304445000289903E-2</v>
      </c>
      <c r="O9" s="17">
        <v>4.1651522009248099E-2</v>
      </c>
      <c r="P9" s="17">
        <v>4.13658114118204E-2</v>
      </c>
      <c r="Q9" s="17">
        <v>3.6102442013330703E-2</v>
      </c>
      <c r="R9" s="17"/>
      <c r="S9" s="17">
        <v>9.5300704400829106E-2</v>
      </c>
      <c r="T9" s="17">
        <v>3.8660989021512202E-2</v>
      </c>
      <c r="U9" s="17">
        <v>1.4823635551578399E-2</v>
      </c>
      <c r="V9" s="17">
        <v>3.7344513136319001E-2</v>
      </c>
      <c r="W9" s="17">
        <v>1.3782403589354199E-2</v>
      </c>
      <c r="X9" s="17">
        <v>4.08557479145705E-2</v>
      </c>
      <c r="Y9" s="17">
        <v>5.6155819325914499E-2</v>
      </c>
      <c r="Z9" s="17">
        <v>4.69027955156621E-2</v>
      </c>
      <c r="AA9" s="17">
        <v>4.1995540913347403E-2</v>
      </c>
      <c r="AB9" s="17">
        <v>3.0142822214417601E-2</v>
      </c>
      <c r="AC9" s="17">
        <v>5.9401013680092797E-2</v>
      </c>
      <c r="AD9" s="17">
        <v>0</v>
      </c>
      <c r="AE9" s="17"/>
      <c r="AF9" s="17">
        <v>4.1140527177869597E-2</v>
      </c>
      <c r="AG9" s="17">
        <v>4.9493535408667001E-2</v>
      </c>
      <c r="AH9" s="17">
        <v>3.5115816502783802E-2</v>
      </c>
      <c r="AI9" s="17"/>
      <c r="AJ9" s="17">
        <v>5.4740281574417501E-2</v>
      </c>
      <c r="AK9" s="17">
        <v>4.1920680209647697E-2</v>
      </c>
      <c r="AL9" s="17">
        <v>4.91664265752308E-2</v>
      </c>
      <c r="AM9" s="17">
        <v>0</v>
      </c>
      <c r="AN9" s="17">
        <v>2.91383086109702E-2</v>
      </c>
      <c r="AO9" s="17"/>
      <c r="AP9" s="17">
        <v>5.5663629798716703E-2</v>
      </c>
      <c r="AQ9" s="17">
        <v>3.8835724058803901E-2</v>
      </c>
      <c r="AR9" s="17">
        <v>6.6623225553591695E-2</v>
      </c>
      <c r="AS9" s="17"/>
      <c r="AT9" s="17">
        <v>3.5430532770572502E-2</v>
      </c>
      <c r="AU9" s="17">
        <v>2.9842001172045399E-2</v>
      </c>
      <c r="AV9" s="17">
        <v>5.67099736243259E-2</v>
      </c>
      <c r="AW9" s="17">
        <v>9.8538830590558096E-2</v>
      </c>
      <c r="AX9" s="17">
        <v>0.105218517558059</v>
      </c>
    </row>
    <row r="10" spans="2:50">
      <c r="B10" s="18" t="s">
        <v>245</v>
      </c>
      <c r="C10" s="17">
        <v>0.110753325706273</v>
      </c>
      <c r="D10" s="17">
        <v>0.11449615873900799</v>
      </c>
      <c r="E10" s="17">
        <v>0.107531154155146</v>
      </c>
      <c r="F10" s="17"/>
      <c r="G10" s="17">
        <v>0.121156381963446</v>
      </c>
      <c r="H10" s="17">
        <v>0.166634504557504</v>
      </c>
      <c r="I10" s="17">
        <v>0.16017808987478799</v>
      </c>
      <c r="J10" s="17">
        <v>0.123908899509949</v>
      </c>
      <c r="K10" s="17">
        <v>7.3895361766076806E-2</v>
      </c>
      <c r="L10" s="17">
        <v>3.2174779837065501E-2</v>
      </c>
      <c r="M10" s="17"/>
      <c r="N10" s="17">
        <v>0.104291696211021</v>
      </c>
      <c r="O10" s="17">
        <v>9.3070913647906303E-2</v>
      </c>
      <c r="P10" s="17">
        <v>0.13095859634329801</v>
      </c>
      <c r="Q10" s="17">
        <v>0.116733152907775</v>
      </c>
      <c r="R10" s="17"/>
      <c r="S10" s="17">
        <v>0.15918665795345999</v>
      </c>
      <c r="T10" s="17">
        <v>8.48018239089606E-2</v>
      </c>
      <c r="U10" s="17">
        <v>0.1104146701726</v>
      </c>
      <c r="V10" s="17">
        <v>5.08513942687948E-2</v>
      </c>
      <c r="W10" s="17">
        <v>0.109430964629273</v>
      </c>
      <c r="X10" s="17">
        <v>0.13896963093138701</v>
      </c>
      <c r="Y10" s="17">
        <v>0.138459765410677</v>
      </c>
      <c r="Z10" s="17">
        <v>0.13760058043831899</v>
      </c>
      <c r="AA10" s="17">
        <v>0.115525283973958</v>
      </c>
      <c r="AB10" s="17">
        <v>6.5675493598745596E-2</v>
      </c>
      <c r="AC10" s="17">
        <v>9.2002907922344807E-2</v>
      </c>
      <c r="AD10" s="17">
        <v>0.135198281980483</v>
      </c>
      <c r="AE10" s="17"/>
      <c r="AF10" s="17">
        <v>0.10645266836903899</v>
      </c>
      <c r="AG10" s="17">
        <v>0.114854081070683</v>
      </c>
      <c r="AH10" s="17">
        <v>9.3892623881523099E-2</v>
      </c>
      <c r="AI10" s="17"/>
      <c r="AJ10" s="17">
        <v>0.109721513077531</v>
      </c>
      <c r="AK10" s="17">
        <v>0.154178138207374</v>
      </c>
      <c r="AL10" s="17">
        <v>0.110286911947756</v>
      </c>
      <c r="AM10" s="17">
        <v>5.8875872279513401E-2</v>
      </c>
      <c r="AN10" s="17">
        <v>6.28641134315472E-2</v>
      </c>
      <c r="AO10" s="17"/>
      <c r="AP10" s="17">
        <v>0.12986829370987901</v>
      </c>
      <c r="AQ10" s="17">
        <v>0.13862191119532799</v>
      </c>
      <c r="AR10" s="17">
        <v>9.3466213204316903E-2</v>
      </c>
      <c r="AS10" s="17"/>
      <c r="AT10" s="17">
        <v>0.104192171492463</v>
      </c>
      <c r="AU10" s="17">
        <v>0.10338770267934</v>
      </c>
      <c r="AV10" s="17">
        <v>0.10419650950328201</v>
      </c>
      <c r="AW10" s="17">
        <v>0.17224226043445401</v>
      </c>
      <c r="AX10" s="17">
        <v>5.3234314589246198E-2</v>
      </c>
    </row>
    <row r="11" spans="2:50">
      <c r="B11" s="18" t="s">
        <v>246</v>
      </c>
      <c r="C11" s="17">
        <v>0.19395411091781001</v>
      </c>
      <c r="D11" s="17">
        <v>0.160292738521844</v>
      </c>
      <c r="E11" s="17">
        <v>0.22755707903888001</v>
      </c>
      <c r="F11" s="17"/>
      <c r="G11" s="17">
        <v>0.23581544694305401</v>
      </c>
      <c r="H11" s="17">
        <v>0.252227723677591</v>
      </c>
      <c r="I11" s="17">
        <v>0.19033996968175501</v>
      </c>
      <c r="J11" s="17">
        <v>0.19693372895369601</v>
      </c>
      <c r="K11" s="17">
        <v>0.18171179936210499</v>
      </c>
      <c r="L11" s="17">
        <v>0.12770522291272601</v>
      </c>
      <c r="M11" s="17"/>
      <c r="N11" s="17">
        <v>0.143743611830221</v>
      </c>
      <c r="O11" s="17">
        <v>0.17131384689298099</v>
      </c>
      <c r="P11" s="17">
        <v>0.23219807093689501</v>
      </c>
      <c r="Q11" s="17">
        <v>0.239031340203362</v>
      </c>
      <c r="R11" s="17"/>
      <c r="S11" s="17">
        <v>0.219998665668618</v>
      </c>
      <c r="T11" s="17">
        <v>0.20587185624635801</v>
      </c>
      <c r="U11" s="17">
        <v>0.16417594399046401</v>
      </c>
      <c r="V11" s="17">
        <v>0.18842270037692499</v>
      </c>
      <c r="W11" s="17">
        <v>0.236445259294563</v>
      </c>
      <c r="X11" s="17">
        <v>0.159161447762623</v>
      </c>
      <c r="Y11" s="17">
        <v>0.18271671997577199</v>
      </c>
      <c r="Z11" s="17">
        <v>0.17042367484058499</v>
      </c>
      <c r="AA11" s="17">
        <v>0.217405565174838</v>
      </c>
      <c r="AB11" s="17">
        <v>0.19067886900056599</v>
      </c>
      <c r="AC11" s="17">
        <v>0.171364761869754</v>
      </c>
      <c r="AD11" s="17">
        <v>0.14457116921532401</v>
      </c>
      <c r="AE11" s="17"/>
      <c r="AF11" s="17">
        <v>0.216821168866138</v>
      </c>
      <c r="AG11" s="17">
        <v>0.152735901022196</v>
      </c>
      <c r="AH11" s="17">
        <v>0.23530453910237401</v>
      </c>
      <c r="AI11" s="17"/>
      <c r="AJ11" s="17">
        <v>0.15467278284503899</v>
      </c>
      <c r="AK11" s="17">
        <v>0.217031677768176</v>
      </c>
      <c r="AL11" s="17">
        <v>0.159308833218892</v>
      </c>
      <c r="AM11" s="17">
        <v>0.36053164076507199</v>
      </c>
      <c r="AN11" s="17">
        <v>0.24386920904707901</v>
      </c>
      <c r="AO11" s="17"/>
      <c r="AP11" s="17">
        <v>0.159150431253681</v>
      </c>
      <c r="AQ11" s="17">
        <v>0.19865888958469299</v>
      </c>
      <c r="AR11" s="17">
        <v>0.14335709888283599</v>
      </c>
      <c r="AS11" s="17"/>
      <c r="AT11" s="17">
        <v>0.246630676097847</v>
      </c>
      <c r="AU11" s="17">
        <v>0.22146177031898101</v>
      </c>
      <c r="AV11" s="17">
        <v>0.167405499488056</v>
      </c>
      <c r="AW11" s="17">
        <v>0.13974916481350599</v>
      </c>
      <c r="AX11" s="17">
        <v>0.119523977279706</v>
      </c>
    </row>
    <row r="12" spans="2:50">
      <c r="B12" s="18" t="s">
        <v>247</v>
      </c>
      <c r="C12" s="17">
        <v>0.28907162945335702</v>
      </c>
      <c r="D12" s="17">
        <v>0.28172390847323098</v>
      </c>
      <c r="E12" s="17">
        <v>0.297365365899046</v>
      </c>
      <c r="F12" s="17"/>
      <c r="G12" s="17">
        <v>0.26774093748688499</v>
      </c>
      <c r="H12" s="17">
        <v>0.25598486012295402</v>
      </c>
      <c r="I12" s="17">
        <v>0.300129188148688</v>
      </c>
      <c r="J12" s="17">
        <v>0.27099554515058399</v>
      </c>
      <c r="K12" s="17">
        <v>0.27961965259098798</v>
      </c>
      <c r="L12" s="17">
        <v>0.34197370616877298</v>
      </c>
      <c r="M12" s="17"/>
      <c r="N12" s="17">
        <v>0.24130115224037901</v>
      </c>
      <c r="O12" s="17">
        <v>0.32579579598328401</v>
      </c>
      <c r="P12" s="17">
        <v>0.31499290301907701</v>
      </c>
      <c r="Q12" s="17">
        <v>0.28134938869439702</v>
      </c>
      <c r="R12" s="17"/>
      <c r="S12" s="17">
        <v>0.22209679818327699</v>
      </c>
      <c r="T12" s="17">
        <v>0.254915011044271</v>
      </c>
      <c r="U12" s="17">
        <v>0.31994109919477598</v>
      </c>
      <c r="V12" s="17">
        <v>0.300279502114984</v>
      </c>
      <c r="W12" s="17">
        <v>0.28896813599238103</v>
      </c>
      <c r="X12" s="17">
        <v>0.32299483343699598</v>
      </c>
      <c r="Y12" s="17">
        <v>0.30715504695037799</v>
      </c>
      <c r="Z12" s="17">
        <v>0.31387472051184701</v>
      </c>
      <c r="AA12" s="17">
        <v>0.29686358560919601</v>
      </c>
      <c r="AB12" s="17">
        <v>0.31282837486390802</v>
      </c>
      <c r="AC12" s="17">
        <v>0.26990306548023602</v>
      </c>
      <c r="AD12" s="17">
        <v>0.38323293439057399</v>
      </c>
      <c r="AE12" s="17"/>
      <c r="AF12" s="17">
        <v>0.288767537644114</v>
      </c>
      <c r="AG12" s="17">
        <v>0.29453212167084503</v>
      </c>
      <c r="AH12" s="17">
        <v>0.28735801291327701</v>
      </c>
      <c r="AI12" s="17"/>
      <c r="AJ12" s="17">
        <v>0.32357850049229497</v>
      </c>
      <c r="AK12" s="17">
        <v>0.26668524560893098</v>
      </c>
      <c r="AL12" s="17">
        <v>0.24877013782438001</v>
      </c>
      <c r="AM12" s="17">
        <v>0.33220443539073502</v>
      </c>
      <c r="AN12" s="17">
        <v>0.27024289639441901</v>
      </c>
      <c r="AO12" s="17"/>
      <c r="AP12" s="17">
        <v>0.31425833635363898</v>
      </c>
      <c r="AQ12" s="17">
        <v>0.27470653046764598</v>
      </c>
      <c r="AR12" s="17">
        <v>0.27425832765834701</v>
      </c>
      <c r="AS12" s="17"/>
      <c r="AT12" s="17">
        <v>0.29564262170014199</v>
      </c>
      <c r="AU12" s="17">
        <v>0.28800661702740799</v>
      </c>
      <c r="AV12" s="17">
        <v>0.28366438165470098</v>
      </c>
      <c r="AW12" s="17">
        <v>0.22001693181525001</v>
      </c>
      <c r="AX12" s="17">
        <v>0.22547693574147801</v>
      </c>
    </row>
    <row r="13" spans="2:50">
      <c r="B13" s="18" t="s">
        <v>248</v>
      </c>
      <c r="C13" s="17">
        <v>0.30837921632667398</v>
      </c>
      <c r="D13" s="17">
        <v>0.34623600951908501</v>
      </c>
      <c r="E13" s="17">
        <v>0.26972835729893901</v>
      </c>
      <c r="F13" s="17"/>
      <c r="G13" s="17">
        <v>0.23566518768574901</v>
      </c>
      <c r="H13" s="17">
        <v>0.185021538502081</v>
      </c>
      <c r="I13" s="17">
        <v>0.224411243450932</v>
      </c>
      <c r="J13" s="17">
        <v>0.32250282031557498</v>
      </c>
      <c r="K13" s="17">
        <v>0.39004364119271301</v>
      </c>
      <c r="L13" s="17">
        <v>0.45898602922376902</v>
      </c>
      <c r="M13" s="17"/>
      <c r="N13" s="17">
        <v>0.41906562180953599</v>
      </c>
      <c r="O13" s="17">
        <v>0.31821990789392401</v>
      </c>
      <c r="P13" s="17">
        <v>0.22688069701511299</v>
      </c>
      <c r="Q13" s="17">
        <v>0.24759072131014701</v>
      </c>
      <c r="R13" s="17"/>
      <c r="S13" s="17">
        <v>0.24214540768780601</v>
      </c>
      <c r="T13" s="17">
        <v>0.36330337450710698</v>
      </c>
      <c r="U13" s="17">
        <v>0.336175106802035</v>
      </c>
      <c r="V13" s="17">
        <v>0.36399298672011698</v>
      </c>
      <c r="W13" s="17">
        <v>0.30986400720393098</v>
      </c>
      <c r="X13" s="17">
        <v>0.28399150688031</v>
      </c>
      <c r="Y13" s="17">
        <v>0.25998080497249598</v>
      </c>
      <c r="Z13" s="17">
        <v>0.27966352191883698</v>
      </c>
      <c r="AA13" s="17">
        <v>0.27640397960628199</v>
      </c>
      <c r="AB13" s="17">
        <v>0.35107752824799798</v>
      </c>
      <c r="AC13" s="17">
        <v>0.34018094991146403</v>
      </c>
      <c r="AD13" s="17">
        <v>0.31188318146743998</v>
      </c>
      <c r="AE13" s="17"/>
      <c r="AF13" s="17">
        <v>0.30694510423772903</v>
      </c>
      <c r="AG13" s="17">
        <v>0.34729580718106801</v>
      </c>
      <c r="AH13" s="17">
        <v>0.232312741928379</v>
      </c>
      <c r="AI13" s="17"/>
      <c r="AJ13" s="17">
        <v>0.32680079043407601</v>
      </c>
      <c r="AK13" s="17">
        <v>0.27985075665139297</v>
      </c>
      <c r="AL13" s="17">
        <v>0.40573137683858501</v>
      </c>
      <c r="AM13" s="17">
        <v>0.22417624942181499</v>
      </c>
      <c r="AN13" s="17">
        <v>0.25670933283557101</v>
      </c>
      <c r="AO13" s="17"/>
      <c r="AP13" s="17">
        <v>0.32175098645915401</v>
      </c>
      <c r="AQ13" s="17">
        <v>0.30665572154842802</v>
      </c>
      <c r="AR13" s="17">
        <v>0.39926642421333702</v>
      </c>
      <c r="AS13" s="17"/>
      <c r="AT13" s="17">
        <v>0.252950897547146</v>
      </c>
      <c r="AU13" s="17">
        <v>0.31467208167364003</v>
      </c>
      <c r="AV13" s="17">
        <v>0.355056628891738</v>
      </c>
      <c r="AW13" s="17">
        <v>0.31252717807710201</v>
      </c>
      <c r="AX13" s="17">
        <v>0.45123376410639898</v>
      </c>
    </row>
    <row r="14" spans="2:50">
      <c r="B14" s="18" t="s">
        <v>92</v>
      </c>
      <c r="C14" s="17">
        <v>5.36173307787648E-2</v>
      </c>
      <c r="D14" s="17">
        <v>4.1313298244242902E-2</v>
      </c>
      <c r="E14" s="17">
        <v>6.4852723270036397E-2</v>
      </c>
      <c r="F14" s="17"/>
      <c r="G14" s="17">
        <v>7.1691719271849294E-2</v>
      </c>
      <c r="H14" s="17">
        <v>5.6532396963754998E-2</v>
      </c>
      <c r="I14" s="17">
        <v>7.6981034817814098E-2</v>
      </c>
      <c r="J14" s="17">
        <v>4.9929801376210899E-2</v>
      </c>
      <c r="K14" s="17">
        <v>5.0443593115787999E-2</v>
      </c>
      <c r="L14" s="17">
        <v>2.5403192691479701E-2</v>
      </c>
      <c r="M14" s="17"/>
      <c r="N14" s="17">
        <v>3.4293472908553703E-2</v>
      </c>
      <c r="O14" s="17">
        <v>4.9948013572655998E-2</v>
      </c>
      <c r="P14" s="17">
        <v>5.3603921273796498E-2</v>
      </c>
      <c r="Q14" s="17">
        <v>7.91929548709885E-2</v>
      </c>
      <c r="R14" s="17"/>
      <c r="S14" s="17">
        <v>6.1271766106009901E-2</v>
      </c>
      <c r="T14" s="17">
        <v>5.2446945271791501E-2</v>
      </c>
      <c r="U14" s="17">
        <v>5.4469544288545099E-2</v>
      </c>
      <c r="V14" s="17">
        <v>5.9108903382860303E-2</v>
      </c>
      <c r="W14" s="17">
        <v>4.1509229290498099E-2</v>
      </c>
      <c r="X14" s="17">
        <v>5.4026833074113698E-2</v>
      </c>
      <c r="Y14" s="17">
        <v>5.5531843364761899E-2</v>
      </c>
      <c r="Z14" s="17">
        <v>5.1534706774750902E-2</v>
      </c>
      <c r="AA14" s="17">
        <v>5.1806044722378097E-2</v>
      </c>
      <c r="AB14" s="17">
        <v>4.9596912074364702E-2</v>
      </c>
      <c r="AC14" s="17">
        <v>6.7147301136108103E-2</v>
      </c>
      <c r="AD14" s="17">
        <v>2.5114432946179599E-2</v>
      </c>
      <c r="AE14" s="17"/>
      <c r="AF14" s="17">
        <v>3.9872993705110701E-2</v>
      </c>
      <c r="AG14" s="17">
        <v>4.1088553646540897E-2</v>
      </c>
      <c r="AH14" s="17">
        <v>0.116016265671664</v>
      </c>
      <c r="AI14" s="17"/>
      <c r="AJ14" s="17">
        <v>3.04861315766423E-2</v>
      </c>
      <c r="AK14" s="17">
        <v>4.0333501554478603E-2</v>
      </c>
      <c r="AL14" s="17">
        <v>2.6736313595156502E-2</v>
      </c>
      <c r="AM14" s="17">
        <v>2.4211802142864398E-2</v>
      </c>
      <c r="AN14" s="17">
        <v>0.13717613968041401</v>
      </c>
      <c r="AO14" s="17"/>
      <c r="AP14" s="17">
        <v>1.93083224249299E-2</v>
      </c>
      <c r="AQ14" s="17">
        <v>4.2521223145100998E-2</v>
      </c>
      <c r="AR14" s="17">
        <v>2.30287104875718E-2</v>
      </c>
      <c r="AS14" s="17"/>
      <c r="AT14" s="17">
        <v>6.5153100391829005E-2</v>
      </c>
      <c r="AU14" s="17">
        <v>4.2629827128585103E-2</v>
      </c>
      <c r="AV14" s="17">
        <v>3.2967006837897397E-2</v>
      </c>
      <c r="AW14" s="17">
        <v>5.6925634269128701E-2</v>
      </c>
      <c r="AX14" s="17">
        <v>4.53124907251116E-2</v>
      </c>
    </row>
    <row r="15" spans="2:50">
      <c r="B15" s="18" t="s">
        <v>249</v>
      </c>
      <c r="C15" s="21">
        <v>0.15497771252339401</v>
      </c>
      <c r="D15" s="21">
        <v>0.170434045241597</v>
      </c>
      <c r="E15" s="21">
        <v>0.14049647449309899</v>
      </c>
      <c r="F15" s="21"/>
      <c r="G15" s="21">
        <v>0.18908670861246199</v>
      </c>
      <c r="H15" s="21">
        <v>0.25023348073361901</v>
      </c>
      <c r="I15" s="21">
        <v>0.20813856390081101</v>
      </c>
      <c r="J15" s="21">
        <v>0.15963810420393301</v>
      </c>
      <c r="K15" s="21">
        <v>9.8181313738406398E-2</v>
      </c>
      <c r="L15" s="21">
        <v>4.5931849003251798E-2</v>
      </c>
      <c r="M15" s="21"/>
      <c r="N15" s="21">
        <v>0.161596141211311</v>
      </c>
      <c r="O15" s="21">
        <v>0.134722435657154</v>
      </c>
      <c r="P15" s="21">
        <v>0.17232440775511901</v>
      </c>
      <c r="Q15" s="21">
        <v>0.15283559492110499</v>
      </c>
      <c r="R15" s="21"/>
      <c r="S15" s="21">
        <v>0.25448736235428898</v>
      </c>
      <c r="T15" s="21">
        <v>0.123462812930473</v>
      </c>
      <c r="U15" s="21">
        <v>0.12523830572417899</v>
      </c>
      <c r="V15" s="21">
        <v>8.8195907405113794E-2</v>
      </c>
      <c r="W15" s="21">
        <v>0.123213368218627</v>
      </c>
      <c r="X15" s="21">
        <v>0.17982537884595701</v>
      </c>
      <c r="Y15" s="21">
        <v>0.19461558473659199</v>
      </c>
      <c r="Z15" s="21">
        <v>0.184503375953981</v>
      </c>
      <c r="AA15" s="21">
        <v>0.15752082488730601</v>
      </c>
      <c r="AB15" s="21">
        <v>9.5818315813163205E-2</v>
      </c>
      <c r="AC15" s="21">
        <v>0.15140392160243801</v>
      </c>
      <c r="AD15" s="21">
        <v>0.135198281980483</v>
      </c>
      <c r="AE15" s="21"/>
      <c r="AF15" s="21">
        <v>0.147593195546909</v>
      </c>
      <c r="AG15" s="21">
        <v>0.16434761647935001</v>
      </c>
      <c r="AH15" s="21">
        <v>0.129008440384307</v>
      </c>
      <c r="AI15" s="21"/>
      <c r="AJ15" s="21">
        <v>0.16446179465194899</v>
      </c>
      <c r="AK15" s="21">
        <v>0.19609881841702101</v>
      </c>
      <c r="AL15" s="21">
        <v>0.15945333852298599</v>
      </c>
      <c r="AM15" s="21">
        <v>5.8875872279513401E-2</v>
      </c>
      <c r="AN15" s="21">
        <v>9.2002422042517407E-2</v>
      </c>
      <c r="AO15" s="21"/>
      <c r="AP15" s="21">
        <v>0.18553192350859599</v>
      </c>
      <c r="AQ15" s="21">
        <v>0.177457635254132</v>
      </c>
      <c r="AR15" s="21">
        <v>0.16008943875790899</v>
      </c>
      <c r="AS15" s="21"/>
      <c r="AT15" s="21">
        <v>0.139622704263036</v>
      </c>
      <c r="AU15" s="21">
        <v>0.133229703851385</v>
      </c>
      <c r="AV15" s="21">
        <v>0.160906483127608</v>
      </c>
      <c r="AW15" s="21">
        <v>0.27078109102501202</v>
      </c>
      <c r="AX15" s="21">
        <v>0.15845283214730599</v>
      </c>
    </row>
    <row r="16" spans="2:50">
      <c r="B16" s="18" t="s">
        <v>250</v>
      </c>
      <c r="C16" s="21">
        <v>0.59745084578003105</v>
      </c>
      <c r="D16" s="21">
        <v>0.62795991799231599</v>
      </c>
      <c r="E16" s="21">
        <v>0.56709372319798501</v>
      </c>
      <c r="F16" s="21"/>
      <c r="G16" s="21">
        <v>0.50340612517263394</v>
      </c>
      <c r="H16" s="21">
        <v>0.44100639862503499</v>
      </c>
      <c r="I16" s="21">
        <v>0.52454043159962005</v>
      </c>
      <c r="J16" s="21">
        <v>0.59349836546615997</v>
      </c>
      <c r="K16" s="21">
        <v>0.66966329378370104</v>
      </c>
      <c r="L16" s="21">
        <v>0.80095973539254195</v>
      </c>
      <c r="M16" s="21"/>
      <c r="N16" s="21">
        <v>0.66036677404991495</v>
      </c>
      <c r="O16" s="21">
        <v>0.64401570387720797</v>
      </c>
      <c r="P16" s="21">
        <v>0.54187360003419005</v>
      </c>
      <c r="Q16" s="21">
        <v>0.528940110004544</v>
      </c>
      <c r="R16" s="21"/>
      <c r="S16" s="21">
        <v>0.464242205871083</v>
      </c>
      <c r="T16" s="21">
        <v>0.61821838555137798</v>
      </c>
      <c r="U16" s="21">
        <v>0.65611620599681197</v>
      </c>
      <c r="V16" s="21">
        <v>0.66427248883510104</v>
      </c>
      <c r="W16" s="21">
        <v>0.59883214319631195</v>
      </c>
      <c r="X16" s="21">
        <v>0.60698634031730603</v>
      </c>
      <c r="Y16" s="21">
        <v>0.56713585192287397</v>
      </c>
      <c r="Z16" s="21">
        <v>0.59353824243068398</v>
      </c>
      <c r="AA16" s="21">
        <v>0.57326756521547795</v>
      </c>
      <c r="AB16" s="21">
        <v>0.663905903111906</v>
      </c>
      <c r="AC16" s="21">
        <v>0.61008401539169999</v>
      </c>
      <c r="AD16" s="21">
        <v>0.69511611585801403</v>
      </c>
      <c r="AE16" s="21"/>
      <c r="AF16" s="21">
        <v>0.59571264188184303</v>
      </c>
      <c r="AG16" s="21">
        <v>0.64182792885191298</v>
      </c>
      <c r="AH16" s="21">
        <v>0.51967075484165504</v>
      </c>
      <c r="AI16" s="21"/>
      <c r="AJ16" s="21">
        <v>0.65037929092637004</v>
      </c>
      <c r="AK16" s="21">
        <v>0.54653600226032395</v>
      </c>
      <c r="AL16" s="21">
        <v>0.65450151466296502</v>
      </c>
      <c r="AM16" s="21">
        <v>0.55638068481254999</v>
      </c>
      <c r="AN16" s="21">
        <v>0.52695222922998997</v>
      </c>
      <c r="AO16" s="21"/>
      <c r="AP16" s="21">
        <v>0.63600932281279299</v>
      </c>
      <c r="AQ16" s="21">
        <v>0.58136225201607405</v>
      </c>
      <c r="AR16" s="21">
        <v>0.67352475187168404</v>
      </c>
      <c r="AS16" s="21"/>
      <c r="AT16" s="21">
        <v>0.54859351924728805</v>
      </c>
      <c r="AU16" s="21">
        <v>0.60267869870104895</v>
      </c>
      <c r="AV16" s="21">
        <v>0.63872101054643804</v>
      </c>
      <c r="AW16" s="21">
        <v>0.53254410989235301</v>
      </c>
      <c r="AX16" s="21">
        <v>0.67671069984787702</v>
      </c>
    </row>
    <row r="17" spans="2:50">
      <c r="B17" s="18" t="s">
        <v>251</v>
      </c>
      <c r="C17" s="22">
        <v>-0.44247313325663701</v>
      </c>
      <c r="D17" s="22">
        <v>-0.45752587275071899</v>
      </c>
      <c r="E17" s="22">
        <v>-0.42659724870488602</v>
      </c>
      <c r="F17" s="22"/>
      <c r="G17" s="22">
        <v>-0.31431941656017298</v>
      </c>
      <c r="H17" s="22">
        <v>-0.19077291789141601</v>
      </c>
      <c r="I17" s="22">
        <v>-0.31640186769881001</v>
      </c>
      <c r="J17" s="22">
        <v>-0.43386026126222599</v>
      </c>
      <c r="K17" s="22">
        <v>-0.57148198004529405</v>
      </c>
      <c r="L17" s="22">
        <v>-0.75502788638928997</v>
      </c>
      <c r="M17" s="22"/>
      <c r="N17" s="22">
        <v>-0.49877063283860401</v>
      </c>
      <c r="O17" s="22">
        <v>-0.50929326822005405</v>
      </c>
      <c r="P17" s="22">
        <v>-0.36954919227907101</v>
      </c>
      <c r="Q17" s="22">
        <v>-0.37610451508343901</v>
      </c>
      <c r="R17" s="22"/>
      <c r="S17" s="22">
        <v>-0.20975484351679299</v>
      </c>
      <c r="T17" s="22">
        <v>-0.49475557262090503</v>
      </c>
      <c r="U17" s="22">
        <v>-0.53087790027263304</v>
      </c>
      <c r="V17" s="22">
        <v>-0.57607658142998697</v>
      </c>
      <c r="W17" s="22">
        <v>-0.47561877497768501</v>
      </c>
      <c r="X17" s="22">
        <v>-0.42716096147134902</v>
      </c>
      <c r="Y17" s="22">
        <v>-0.37252026718628201</v>
      </c>
      <c r="Z17" s="22">
        <v>-0.40903486647670301</v>
      </c>
      <c r="AA17" s="22">
        <v>-0.41574674032817299</v>
      </c>
      <c r="AB17" s="22">
        <v>-0.56808758729874198</v>
      </c>
      <c r="AC17" s="22">
        <v>-0.458680093789262</v>
      </c>
      <c r="AD17" s="22">
        <v>-0.55991783387753102</v>
      </c>
      <c r="AE17" s="22"/>
      <c r="AF17" s="22">
        <v>-0.448119446334934</v>
      </c>
      <c r="AG17" s="22">
        <v>-0.477480312372563</v>
      </c>
      <c r="AH17" s="22">
        <v>-0.390662314457349</v>
      </c>
      <c r="AI17" s="22"/>
      <c r="AJ17" s="22">
        <v>-0.48591749627442199</v>
      </c>
      <c r="AK17" s="22">
        <v>-0.35043718384330202</v>
      </c>
      <c r="AL17" s="22">
        <v>-0.49504817613997898</v>
      </c>
      <c r="AM17" s="22">
        <v>-0.49750481253303702</v>
      </c>
      <c r="AN17" s="22">
        <v>-0.434949807187472</v>
      </c>
      <c r="AO17" s="22"/>
      <c r="AP17" s="22">
        <v>-0.450477399304197</v>
      </c>
      <c r="AQ17" s="22">
        <v>-0.403904616761943</v>
      </c>
      <c r="AR17" s="22">
        <v>-0.51343531311377499</v>
      </c>
      <c r="AS17" s="22"/>
      <c r="AT17" s="22">
        <v>-0.40897081498425197</v>
      </c>
      <c r="AU17" s="22">
        <v>-0.46944899484966301</v>
      </c>
      <c r="AV17" s="22">
        <v>-0.47781452741883002</v>
      </c>
      <c r="AW17" s="22">
        <v>-0.26176301886733999</v>
      </c>
      <c r="AX17" s="22">
        <v>-0.51825786770057103</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X17"/>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120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115</v>
      </c>
      <c r="C9" s="17">
        <v>0.63290430084492599</v>
      </c>
      <c r="D9" s="17">
        <v>0.687380698533539</v>
      </c>
      <c r="E9" s="17">
        <v>0.58036914528359795</v>
      </c>
      <c r="F9" s="17"/>
      <c r="G9" s="17">
        <v>0.54814211903853305</v>
      </c>
      <c r="H9" s="17">
        <v>0.61113915567738297</v>
      </c>
      <c r="I9" s="17">
        <v>0.59921518411563601</v>
      </c>
      <c r="J9" s="17">
        <v>0.64581000332121696</v>
      </c>
      <c r="K9" s="17">
        <v>0.64332687812099598</v>
      </c>
      <c r="L9" s="17">
        <v>0.71653773449289904</v>
      </c>
      <c r="M9" s="17"/>
      <c r="N9" s="17">
        <v>0.73876509421883596</v>
      </c>
      <c r="O9" s="17">
        <v>0.66403584001244897</v>
      </c>
      <c r="P9" s="17">
        <v>0.560123296637832</v>
      </c>
      <c r="Q9" s="17">
        <v>0.54631025889770801</v>
      </c>
      <c r="R9" s="17"/>
      <c r="S9" s="17">
        <v>0.64120410807887396</v>
      </c>
      <c r="T9" s="17">
        <v>0.64676762657446296</v>
      </c>
      <c r="U9" s="17">
        <v>0.61121865279069998</v>
      </c>
      <c r="V9" s="17">
        <v>0.64868110984161498</v>
      </c>
      <c r="W9" s="17">
        <v>0.62302958669296304</v>
      </c>
      <c r="X9" s="17">
        <v>0.61320473530941799</v>
      </c>
      <c r="Y9" s="17">
        <v>0.65692080232197703</v>
      </c>
      <c r="Z9" s="17">
        <v>0.635739243107452</v>
      </c>
      <c r="AA9" s="17">
        <v>0.61837347058459002</v>
      </c>
      <c r="AB9" s="17">
        <v>0.64037566378102995</v>
      </c>
      <c r="AC9" s="17">
        <v>0.54890009010350205</v>
      </c>
      <c r="AD9" s="17">
        <v>0.730195491690384</v>
      </c>
      <c r="AE9" s="17"/>
      <c r="AF9" s="17">
        <v>0.623880358908252</v>
      </c>
      <c r="AG9" s="17">
        <v>0.68451689786788095</v>
      </c>
      <c r="AH9" s="17">
        <v>0.50609513305378595</v>
      </c>
      <c r="AI9" s="17"/>
      <c r="AJ9" s="17">
        <v>0.66694976257934802</v>
      </c>
      <c r="AK9" s="17">
        <v>0.61610775229916204</v>
      </c>
      <c r="AL9" s="17">
        <v>0.75464660907971204</v>
      </c>
      <c r="AM9" s="17">
        <v>0.64337616363132399</v>
      </c>
      <c r="AN9" s="17">
        <v>0.49911839579060302</v>
      </c>
      <c r="AO9" s="17"/>
      <c r="AP9" s="17">
        <v>0.68160136975476204</v>
      </c>
      <c r="AQ9" s="17">
        <v>0.64271963379996899</v>
      </c>
      <c r="AR9" s="17">
        <v>0.66972226853175099</v>
      </c>
      <c r="AS9" s="17"/>
      <c r="AT9" s="17">
        <v>0.53304429039316004</v>
      </c>
      <c r="AU9" s="17">
        <v>0.63729235122018701</v>
      </c>
      <c r="AV9" s="17">
        <v>0.71097711210476899</v>
      </c>
      <c r="AW9" s="17">
        <v>0.74440997724692803</v>
      </c>
      <c r="AX9" s="17">
        <v>0.83431672265185397</v>
      </c>
    </row>
    <row r="10" spans="2:50" ht="45">
      <c r="B10" s="18" t="s">
        <v>116</v>
      </c>
      <c r="C10" s="17">
        <v>0.135196572037206</v>
      </c>
      <c r="D10" s="17">
        <v>0.110446671270042</v>
      </c>
      <c r="E10" s="17">
        <v>0.158894580405015</v>
      </c>
      <c r="F10" s="17"/>
      <c r="G10" s="17">
        <v>0.21592409379809799</v>
      </c>
      <c r="H10" s="17">
        <v>0.17904599749356401</v>
      </c>
      <c r="I10" s="17">
        <v>0.14559492524790599</v>
      </c>
      <c r="J10" s="17">
        <v>0.111507240946842</v>
      </c>
      <c r="K10" s="17">
        <v>0.10891506237330301</v>
      </c>
      <c r="L10" s="17">
        <v>7.4587652245713301E-2</v>
      </c>
      <c r="M10" s="17"/>
      <c r="N10" s="17">
        <v>0.114036700539607</v>
      </c>
      <c r="O10" s="17">
        <v>0.118664477830976</v>
      </c>
      <c r="P10" s="17">
        <v>0.15585512819046801</v>
      </c>
      <c r="Q10" s="17">
        <v>0.159389320973919</v>
      </c>
      <c r="R10" s="17"/>
      <c r="S10" s="17">
        <v>0.155653582274972</v>
      </c>
      <c r="T10" s="17">
        <v>0.1131283912771</v>
      </c>
      <c r="U10" s="17">
        <v>0.109726084691017</v>
      </c>
      <c r="V10" s="17">
        <v>0.111674479309189</v>
      </c>
      <c r="W10" s="17">
        <v>0.124815101592503</v>
      </c>
      <c r="X10" s="17">
        <v>0.14975954375922401</v>
      </c>
      <c r="Y10" s="17">
        <v>0.13742076364214101</v>
      </c>
      <c r="Z10" s="17">
        <v>0.186557923795759</v>
      </c>
      <c r="AA10" s="17">
        <v>0.1420398677642</v>
      </c>
      <c r="AB10" s="17">
        <v>0.14294123409932799</v>
      </c>
      <c r="AC10" s="17">
        <v>0.16477993839607999</v>
      </c>
      <c r="AD10" s="17">
        <v>8.1943486112841399E-2</v>
      </c>
      <c r="AE10" s="17"/>
      <c r="AF10" s="17">
        <v>0.114289199190041</v>
      </c>
      <c r="AG10" s="17">
        <v>0.15023528922634199</v>
      </c>
      <c r="AH10" s="17">
        <v>0.13954128172260899</v>
      </c>
      <c r="AI10" s="17"/>
      <c r="AJ10" s="17">
        <v>0.106203272556896</v>
      </c>
      <c r="AK10" s="17">
        <v>0.18388307344302701</v>
      </c>
      <c r="AL10" s="17">
        <v>0.14176037806009201</v>
      </c>
      <c r="AM10" s="17">
        <v>0.12820594470101099</v>
      </c>
      <c r="AN10" s="17">
        <v>0.116423065591003</v>
      </c>
      <c r="AO10" s="17"/>
      <c r="AP10" s="17">
        <v>9.7028865287760099E-2</v>
      </c>
      <c r="AQ10" s="17">
        <v>0.167700128150747</v>
      </c>
      <c r="AR10" s="17">
        <v>0.16793932379919799</v>
      </c>
      <c r="AS10" s="17"/>
      <c r="AT10" s="17">
        <v>0.16026208696491501</v>
      </c>
      <c r="AU10" s="17">
        <v>0.13570105366708099</v>
      </c>
      <c r="AV10" s="17">
        <v>0.14085863264696599</v>
      </c>
      <c r="AW10" s="17">
        <v>0.10458217221268901</v>
      </c>
      <c r="AX10" s="17">
        <v>2.9520620738965601E-2</v>
      </c>
    </row>
    <row r="11" spans="2:50" ht="30">
      <c r="B11" s="18" t="s">
        <v>117</v>
      </c>
      <c r="C11" s="17">
        <v>0.16091061252382</v>
      </c>
      <c r="D11" s="17">
        <v>0.14825804914739399</v>
      </c>
      <c r="E11" s="17">
        <v>0.17280988314818499</v>
      </c>
      <c r="F11" s="17"/>
      <c r="G11" s="17">
        <v>0.148695028823909</v>
      </c>
      <c r="H11" s="17">
        <v>0.13452830935513699</v>
      </c>
      <c r="I11" s="17">
        <v>0.201599951539186</v>
      </c>
      <c r="J11" s="17">
        <v>0.178060362672773</v>
      </c>
      <c r="K11" s="17">
        <v>0.15785440309405499</v>
      </c>
      <c r="L11" s="17">
        <v>0.14537629381605299</v>
      </c>
      <c r="M11" s="17"/>
      <c r="N11" s="17">
        <v>0.10733649110467899</v>
      </c>
      <c r="O11" s="17">
        <v>0.14525989906231401</v>
      </c>
      <c r="P11" s="17">
        <v>0.20978787227800799</v>
      </c>
      <c r="Q11" s="17">
        <v>0.192477488211165</v>
      </c>
      <c r="R11" s="17"/>
      <c r="S11" s="17">
        <v>0.12761927346201701</v>
      </c>
      <c r="T11" s="17">
        <v>0.16505734958225601</v>
      </c>
      <c r="U11" s="17">
        <v>0.21075977603683901</v>
      </c>
      <c r="V11" s="17">
        <v>0.16714651418660101</v>
      </c>
      <c r="W11" s="17">
        <v>0.17686846180070301</v>
      </c>
      <c r="X11" s="17">
        <v>0.143517871888731</v>
      </c>
      <c r="Y11" s="17">
        <v>0.14811782868090401</v>
      </c>
      <c r="Z11" s="17">
        <v>9.2664329699949102E-2</v>
      </c>
      <c r="AA11" s="17">
        <v>0.202553112155367</v>
      </c>
      <c r="AB11" s="17">
        <v>0.15878896524445499</v>
      </c>
      <c r="AC11" s="17">
        <v>0.164869542404075</v>
      </c>
      <c r="AD11" s="17">
        <v>0.13404291914421201</v>
      </c>
      <c r="AE11" s="17"/>
      <c r="AF11" s="17">
        <v>0.18833971012304601</v>
      </c>
      <c r="AG11" s="17">
        <v>0.116277443372133</v>
      </c>
      <c r="AH11" s="17">
        <v>0.218626999431702</v>
      </c>
      <c r="AI11" s="17"/>
      <c r="AJ11" s="17">
        <v>0.15371757588825</v>
      </c>
      <c r="AK11" s="17">
        <v>0.14860012172536399</v>
      </c>
      <c r="AL11" s="17">
        <v>9.1053492084427701E-2</v>
      </c>
      <c r="AM11" s="17">
        <v>0.16881794889404</v>
      </c>
      <c r="AN11" s="17">
        <v>0.24897406414885301</v>
      </c>
      <c r="AO11" s="17"/>
      <c r="AP11" s="17">
        <v>0.146717963622744</v>
      </c>
      <c r="AQ11" s="17">
        <v>0.14862009009179</v>
      </c>
      <c r="AR11" s="17">
        <v>0.130406431104963</v>
      </c>
      <c r="AS11" s="17"/>
      <c r="AT11" s="17">
        <v>0.21463778675105799</v>
      </c>
      <c r="AU11" s="17">
        <v>0.16362517013029901</v>
      </c>
      <c r="AV11" s="17">
        <v>9.2286118974715795E-2</v>
      </c>
      <c r="AW11" s="17">
        <v>0.113408516242335</v>
      </c>
      <c r="AX11" s="17">
        <v>7.8149666674252605E-2</v>
      </c>
    </row>
    <row r="12" spans="2:50">
      <c r="B12" s="18" t="s">
        <v>92</v>
      </c>
      <c r="C12" s="19">
        <v>7.0988514594047897E-2</v>
      </c>
      <c r="D12" s="19">
        <v>5.3914581049024898E-2</v>
      </c>
      <c r="E12" s="19">
        <v>8.7926391163201806E-2</v>
      </c>
      <c r="F12" s="19"/>
      <c r="G12" s="19">
        <v>8.7238758339460307E-2</v>
      </c>
      <c r="H12" s="19">
        <v>7.5286537473916199E-2</v>
      </c>
      <c r="I12" s="19">
        <v>5.3589939097271999E-2</v>
      </c>
      <c r="J12" s="19">
        <v>6.4622393059168795E-2</v>
      </c>
      <c r="K12" s="19">
        <v>8.9903656411646604E-2</v>
      </c>
      <c r="L12" s="19">
        <v>6.3498319445334406E-2</v>
      </c>
      <c r="M12" s="19"/>
      <c r="N12" s="19">
        <v>3.98617141368778E-2</v>
      </c>
      <c r="O12" s="19">
        <v>7.2039783094261206E-2</v>
      </c>
      <c r="P12" s="19">
        <v>7.42337028936918E-2</v>
      </c>
      <c r="Q12" s="19">
        <v>0.101822931917207</v>
      </c>
      <c r="R12" s="19"/>
      <c r="S12" s="19">
        <v>7.5523036184136499E-2</v>
      </c>
      <c r="T12" s="19">
        <v>7.5046632566181104E-2</v>
      </c>
      <c r="U12" s="19">
        <v>6.8295486481443596E-2</v>
      </c>
      <c r="V12" s="19">
        <v>7.2497896662595596E-2</v>
      </c>
      <c r="W12" s="19">
        <v>7.5286849913831499E-2</v>
      </c>
      <c r="X12" s="19">
        <v>9.3517849042626902E-2</v>
      </c>
      <c r="Y12" s="19">
        <v>5.7540605354978097E-2</v>
      </c>
      <c r="Z12" s="19">
        <v>8.5038503396839493E-2</v>
      </c>
      <c r="AA12" s="19">
        <v>3.7033549495842297E-2</v>
      </c>
      <c r="AB12" s="19">
        <v>5.7894136875186297E-2</v>
      </c>
      <c r="AC12" s="19">
        <v>0.121450429096342</v>
      </c>
      <c r="AD12" s="19">
        <v>5.38181030525621E-2</v>
      </c>
      <c r="AE12" s="19"/>
      <c r="AF12" s="19">
        <v>7.3490731778661694E-2</v>
      </c>
      <c r="AG12" s="19">
        <v>4.89703695336434E-2</v>
      </c>
      <c r="AH12" s="19">
        <v>0.13573658579190301</v>
      </c>
      <c r="AI12" s="19"/>
      <c r="AJ12" s="19">
        <v>7.3129388975506096E-2</v>
      </c>
      <c r="AK12" s="19">
        <v>5.1409052532446299E-2</v>
      </c>
      <c r="AL12" s="19">
        <v>1.25395207757685E-2</v>
      </c>
      <c r="AM12" s="19">
        <v>5.9599942773625299E-2</v>
      </c>
      <c r="AN12" s="19">
        <v>0.13548447446954001</v>
      </c>
      <c r="AO12" s="19"/>
      <c r="AP12" s="19">
        <v>7.4651801334734702E-2</v>
      </c>
      <c r="AQ12" s="19">
        <v>4.0960147957494697E-2</v>
      </c>
      <c r="AR12" s="19">
        <v>3.1931976564087798E-2</v>
      </c>
      <c r="AS12" s="19"/>
      <c r="AT12" s="19">
        <v>9.20558358908668E-2</v>
      </c>
      <c r="AU12" s="19">
        <v>6.3381424982433598E-2</v>
      </c>
      <c r="AV12" s="19">
        <v>5.5878136273549601E-2</v>
      </c>
      <c r="AW12" s="19">
        <v>3.7599334298047203E-2</v>
      </c>
      <c r="AX12" s="19">
        <v>5.8012989934928302E-2</v>
      </c>
    </row>
    <row r="13" spans="2:50">
      <c r="B13" s="16"/>
    </row>
    <row r="14" spans="2:50">
      <c r="B14" t="s">
        <v>550</v>
      </c>
    </row>
    <row r="15" spans="2:50">
      <c r="B15" t="s">
        <v>551</v>
      </c>
    </row>
    <row r="17" spans="2:2">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358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0.122420792146939</v>
      </c>
      <c r="D9" s="17">
        <v>0.14914121952106801</v>
      </c>
      <c r="E9" s="17">
        <v>9.6820693246126993E-2</v>
      </c>
      <c r="F9" s="17"/>
      <c r="G9" s="17">
        <v>0.134904870296879</v>
      </c>
      <c r="H9" s="17">
        <v>0.15976832401910901</v>
      </c>
      <c r="I9" s="17">
        <v>0.132443888889752</v>
      </c>
      <c r="J9" s="17">
        <v>9.6596375485077907E-2</v>
      </c>
      <c r="K9" s="17">
        <v>8.6594392787282398E-2</v>
      </c>
      <c r="L9" s="17">
        <v>0.12054020089727401</v>
      </c>
      <c r="M9" s="17"/>
      <c r="N9" s="17">
        <v>0.12502105700352101</v>
      </c>
      <c r="O9" s="17">
        <v>0.115880437292986</v>
      </c>
      <c r="P9" s="17">
        <v>0.136134581439532</v>
      </c>
      <c r="Q9" s="17">
        <v>0.11653468828140599</v>
      </c>
      <c r="R9" s="17"/>
      <c r="S9" s="17">
        <v>0.151653313116206</v>
      </c>
      <c r="T9" s="17">
        <v>0.10215576219574</v>
      </c>
      <c r="U9" s="17">
        <v>0.101750116115905</v>
      </c>
      <c r="V9" s="17">
        <v>0.121202484944432</v>
      </c>
      <c r="W9" s="17">
        <v>0.14352764034469001</v>
      </c>
      <c r="X9" s="17">
        <v>9.0634930990110593E-2</v>
      </c>
      <c r="Y9" s="17">
        <v>0.14772126392688101</v>
      </c>
      <c r="Z9" s="17">
        <v>0.12644315979856399</v>
      </c>
      <c r="AA9" s="17">
        <v>9.4441845051296699E-2</v>
      </c>
      <c r="AB9" s="17">
        <v>0.15103562897141101</v>
      </c>
      <c r="AC9" s="17">
        <v>0.168993174630753</v>
      </c>
      <c r="AD9" s="17">
        <v>4.4653744522072499E-2</v>
      </c>
      <c r="AE9" s="17"/>
      <c r="AF9" s="17">
        <v>0.12680458636776601</v>
      </c>
      <c r="AG9" s="17">
        <v>0.13407808697280299</v>
      </c>
      <c r="AH9" s="17">
        <v>7.0259630273801402E-2</v>
      </c>
      <c r="AI9" s="17"/>
      <c r="AJ9" s="17">
        <v>0.11440276825790401</v>
      </c>
      <c r="AK9" s="17">
        <v>0.15796916173618</v>
      </c>
      <c r="AL9" s="17">
        <v>0.13107555567773499</v>
      </c>
      <c r="AM9" s="17">
        <v>8.1062591949088006E-2</v>
      </c>
      <c r="AN9" s="17">
        <v>4.5990090705482503E-2</v>
      </c>
      <c r="AO9" s="17"/>
      <c r="AP9" s="17">
        <v>0.13354837837546901</v>
      </c>
      <c r="AQ9" s="17">
        <v>0.14167872470162801</v>
      </c>
      <c r="AR9" s="17">
        <v>0.130799212752928</v>
      </c>
      <c r="AS9" s="17"/>
      <c r="AT9" s="17">
        <v>0.111963396351552</v>
      </c>
      <c r="AU9" s="17">
        <v>0.15433650151559</v>
      </c>
      <c r="AV9" s="17">
        <v>0.131774370283578</v>
      </c>
      <c r="AW9" s="17">
        <v>0.15220007744782901</v>
      </c>
      <c r="AX9" s="17">
        <v>0.27995972305565098</v>
      </c>
    </row>
    <row r="10" spans="2:50">
      <c r="B10" s="18" t="s">
        <v>245</v>
      </c>
      <c r="C10" s="17">
        <v>0.38069150486151498</v>
      </c>
      <c r="D10" s="17">
        <v>0.38025594238265797</v>
      </c>
      <c r="E10" s="17">
        <v>0.38259585460425</v>
      </c>
      <c r="F10" s="17"/>
      <c r="G10" s="17">
        <v>0.34926050596375702</v>
      </c>
      <c r="H10" s="17">
        <v>0.373387942693091</v>
      </c>
      <c r="I10" s="17">
        <v>0.33945032659003399</v>
      </c>
      <c r="J10" s="17">
        <v>0.346972819451148</v>
      </c>
      <c r="K10" s="17">
        <v>0.41537146963543298</v>
      </c>
      <c r="L10" s="17">
        <v>0.44519841443060099</v>
      </c>
      <c r="M10" s="17"/>
      <c r="N10" s="17">
        <v>0.443930207350407</v>
      </c>
      <c r="O10" s="17">
        <v>0.368846044164237</v>
      </c>
      <c r="P10" s="17">
        <v>0.35664342572448099</v>
      </c>
      <c r="Q10" s="17">
        <v>0.34761148821823701</v>
      </c>
      <c r="R10" s="17"/>
      <c r="S10" s="17">
        <v>0.400301513463723</v>
      </c>
      <c r="T10" s="17">
        <v>0.38614711133166701</v>
      </c>
      <c r="U10" s="17">
        <v>0.35009119497154501</v>
      </c>
      <c r="V10" s="17">
        <v>0.34329242613233502</v>
      </c>
      <c r="W10" s="17">
        <v>0.36331984572151899</v>
      </c>
      <c r="X10" s="17">
        <v>0.42493476718469397</v>
      </c>
      <c r="Y10" s="17">
        <v>0.40360022151575498</v>
      </c>
      <c r="Z10" s="17">
        <v>0.378365378232217</v>
      </c>
      <c r="AA10" s="17">
        <v>0.35783370533394498</v>
      </c>
      <c r="AB10" s="17">
        <v>0.36033883243293102</v>
      </c>
      <c r="AC10" s="17">
        <v>0.35914440801187902</v>
      </c>
      <c r="AD10" s="17">
        <v>0.49027079273596302</v>
      </c>
      <c r="AE10" s="17"/>
      <c r="AF10" s="17">
        <v>0.37975845057531699</v>
      </c>
      <c r="AG10" s="17">
        <v>0.40288711441108099</v>
      </c>
      <c r="AH10" s="17">
        <v>0.30600662924647298</v>
      </c>
      <c r="AI10" s="17"/>
      <c r="AJ10" s="17">
        <v>0.42521135274058203</v>
      </c>
      <c r="AK10" s="17">
        <v>0.37085399516498202</v>
      </c>
      <c r="AL10" s="17">
        <v>0.42507130488240102</v>
      </c>
      <c r="AM10" s="17">
        <v>0.18693125708585501</v>
      </c>
      <c r="AN10" s="17">
        <v>0.26021601807524802</v>
      </c>
      <c r="AO10" s="17"/>
      <c r="AP10" s="17">
        <v>0.41572489263611601</v>
      </c>
      <c r="AQ10" s="17">
        <v>0.37410402868487702</v>
      </c>
      <c r="AR10" s="17">
        <v>0.461221072771267</v>
      </c>
      <c r="AS10" s="17"/>
      <c r="AT10" s="17">
        <v>0.32522478098948798</v>
      </c>
      <c r="AU10" s="17">
        <v>0.35827900426612203</v>
      </c>
      <c r="AV10" s="17">
        <v>0.398078032966939</v>
      </c>
      <c r="AW10" s="17">
        <v>0.46950972805448199</v>
      </c>
      <c r="AX10" s="17">
        <v>0.35388870133955602</v>
      </c>
    </row>
    <row r="11" spans="2:50">
      <c r="B11" s="18" t="s">
        <v>246</v>
      </c>
      <c r="C11" s="17">
        <v>0.32816925298310801</v>
      </c>
      <c r="D11" s="17">
        <v>0.31294927274115403</v>
      </c>
      <c r="E11" s="17">
        <v>0.34362741505987499</v>
      </c>
      <c r="F11" s="17"/>
      <c r="G11" s="17">
        <v>0.28537059693773298</v>
      </c>
      <c r="H11" s="17">
        <v>0.322490494358389</v>
      </c>
      <c r="I11" s="17">
        <v>0.32636451905316199</v>
      </c>
      <c r="J11" s="17">
        <v>0.38935680885706497</v>
      </c>
      <c r="K11" s="17">
        <v>0.34141719081704502</v>
      </c>
      <c r="L11" s="17">
        <v>0.30401673202905399</v>
      </c>
      <c r="M11" s="17"/>
      <c r="N11" s="17">
        <v>0.28081052045772198</v>
      </c>
      <c r="O11" s="17">
        <v>0.36547435522752098</v>
      </c>
      <c r="P11" s="17">
        <v>0.33718432488135303</v>
      </c>
      <c r="Q11" s="17">
        <v>0.328113450489393</v>
      </c>
      <c r="R11" s="17"/>
      <c r="S11" s="17">
        <v>0.28352029831914499</v>
      </c>
      <c r="T11" s="17">
        <v>0.344471755216472</v>
      </c>
      <c r="U11" s="17">
        <v>0.364637005535145</v>
      </c>
      <c r="V11" s="17">
        <v>0.363633220461278</v>
      </c>
      <c r="W11" s="17">
        <v>0.37112097965412799</v>
      </c>
      <c r="X11" s="17">
        <v>0.32343648689378102</v>
      </c>
      <c r="Y11" s="17">
        <v>0.23992361105582799</v>
      </c>
      <c r="Z11" s="17">
        <v>0.29968019829401998</v>
      </c>
      <c r="AA11" s="17">
        <v>0.38646878058520601</v>
      </c>
      <c r="AB11" s="17">
        <v>0.30893396307591903</v>
      </c>
      <c r="AC11" s="17">
        <v>0.31862981818059599</v>
      </c>
      <c r="AD11" s="17">
        <v>0.309299770542104</v>
      </c>
      <c r="AE11" s="17"/>
      <c r="AF11" s="17">
        <v>0.33504344826462601</v>
      </c>
      <c r="AG11" s="17">
        <v>0.32249802659996002</v>
      </c>
      <c r="AH11" s="17">
        <v>0.37050498438715701</v>
      </c>
      <c r="AI11" s="17"/>
      <c r="AJ11" s="17">
        <v>0.31934518739615803</v>
      </c>
      <c r="AK11" s="17">
        <v>0.30757965371961998</v>
      </c>
      <c r="AL11" s="17">
        <v>0.33230325937903199</v>
      </c>
      <c r="AM11" s="17">
        <v>0.59858584172219798</v>
      </c>
      <c r="AN11" s="17">
        <v>0.408997748530328</v>
      </c>
      <c r="AO11" s="17"/>
      <c r="AP11" s="17">
        <v>0.30308606413091999</v>
      </c>
      <c r="AQ11" s="17">
        <v>0.31242391044953499</v>
      </c>
      <c r="AR11" s="17">
        <v>0.28376265646884302</v>
      </c>
      <c r="AS11" s="17"/>
      <c r="AT11" s="17">
        <v>0.36402987809398202</v>
      </c>
      <c r="AU11" s="17">
        <v>0.34213425234047401</v>
      </c>
      <c r="AV11" s="17">
        <v>0.339113721871518</v>
      </c>
      <c r="AW11" s="17">
        <v>0.25496166245449098</v>
      </c>
      <c r="AX11" s="17">
        <v>0.209892072364635</v>
      </c>
    </row>
    <row r="12" spans="2:50">
      <c r="B12" s="18" t="s">
        <v>247</v>
      </c>
      <c r="C12" s="17">
        <v>9.6614227705034195E-2</v>
      </c>
      <c r="D12" s="17">
        <v>9.7560811520183394E-2</v>
      </c>
      <c r="E12" s="17">
        <v>9.38300917567534E-2</v>
      </c>
      <c r="F12" s="17"/>
      <c r="G12" s="17">
        <v>0.135362413271921</v>
      </c>
      <c r="H12" s="17">
        <v>6.5335301578216806E-2</v>
      </c>
      <c r="I12" s="17">
        <v>0.10797221320601499</v>
      </c>
      <c r="J12" s="17">
        <v>9.5977642486786502E-2</v>
      </c>
      <c r="K12" s="17">
        <v>8.9455438590733696E-2</v>
      </c>
      <c r="L12" s="17">
        <v>9.24622767101346E-2</v>
      </c>
      <c r="M12" s="17"/>
      <c r="N12" s="17">
        <v>9.6347360301229798E-2</v>
      </c>
      <c r="O12" s="17">
        <v>8.4372397279192698E-2</v>
      </c>
      <c r="P12" s="17">
        <v>9.7851591114487393E-2</v>
      </c>
      <c r="Q12" s="17">
        <v>0.107891736717525</v>
      </c>
      <c r="R12" s="17"/>
      <c r="S12" s="17">
        <v>8.8609728355902806E-2</v>
      </c>
      <c r="T12" s="17">
        <v>0.112130752635514</v>
      </c>
      <c r="U12" s="17">
        <v>0.1061733267897</v>
      </c>
      <c r="V12" s="17">
        <v>9.2920690914957693E-2</v>
      </c>
      <c r="W12" s="17">
        <v>8.0697853139128306E-2</v>
      </c>
      <c r="X12" s="17">
        <v>0.103220805884279</v>
      </c>
      <c r="Y12" s="17">
        <v>0.104349859973021</v>
      </c>
      <c r="Z12" s="17">
        <v>0.120283424988666</v>
      </c>
      <c r="AA12" s="17">
        <v>8.7370730949276901E-2</v>
      </c>
      <c r="AB12" s="17">
        <v>0.102562488180265</v>
      </c>
      <c r="AC12" s="17">
        <v>6.7779164928469596E-2</v>
      </c>
      <c r="AD12" s="17">
        <v>8.1457608638415002E-2</v>
      </c>
      <c r="AE12" s="17"/>
      <c r="AF12" s="17">
        <v>0.103513020012061</v>
      </c>
      <c r="AG12" s="17">
        <v>8.2980155742675796E-2</v>
      </c>
      <c r="AH12" s="17">
        <v>0.115433186139983</v>
      </c>
      <c r="AI12" s="17"/>
      <c r="AJ12" s="17">
        <v>9.2170787527923001E-2</v>
      </c>
      <c r="AK12" s="17">
        <v>0.102208866681521</v>
      </c>
      <c r="AL12" s="17">
        <v>8.4888071388838804E-2</v>
      </c>
      <c r="AM12" s="17">
        <v>6.60242774341675E-2</v>
      </c>
      <c r="AN12" s="17">
        <v>0.131617371959416</v>
      </c>
      <c r="AO12" s="17"/>
      <c r="AP12" s="17">
        <v>9.6995128868334807E-2</v>
      </c>
      <c r="AQ12" s="17">
        <v>0.11001269016510699</v>
      </c>
      <c r="AR12" s="17">
        <v>0.10061116798476399</v>
      </c>
      <c r="AS12" s="17"/>
      <c r="AT12" s="17">
        <v>0.10597973973349301</v>
      </c>
      <c r="AU12" s="17">
        <v>9.3122468251918805E-2</v>
      </c>
      <c r="AV12" s="17">
        <v>8.8762394358412794E-2</v>
      </c>
      <c r="AW12" s="17">
        <v>5.1081550063883499E-2</v>
      </c>
      <c r="AX12" s="17">
        <v>8.2942121858707293E-2</v>
      </c>
    </row>
    <row r="13" spans="2:50">
      <c r="B13" s="18" t="s">
        <v>248</v>
      </c>
      <c r="C13" s="17">
        <v>1.7158328852788202E-2</v>
      </c>
      <c r="D13" s="17">
        <v>1.97444349160107E-2</v>
      </c>
      <c r="E13" s="17">
        <v>1.47012860487936E-2</v>
      </c>
      <c r="F13" s="17"/>
      <c r="G13" s="17">
        <v>1.7858874014068701E-2</v>
      </c>
      <c r="H13" s="17">
        <v>1.7284090222856201E-2</v>
      </c>
      <c r="I13" s="17">
        <v>1.15346982677926E-2</v>
      </c>
      <c r="J13" s="17">
        <v>2.3440290456922201E-2</v>
      </c>
      <c r="K13" s="17">
        <v>2.17518377571333E-2</v>
      </c>
      <c r="L13" s="17">
        <v>1.3013304827624601E-2</v>
      </c>
      <c r="M13" s="17"/>
      <c r="N13" s="17">
        <v>1.97909421281206E-2</v>
      </c>
      <c r="O13" s="17">
        <v>1.25859253992241E-2</v>
      </c>
      <c r="P13" s="17">
        <v>1.26466122565438E-2</v>
      </c>
      <c r="Q13" s="17">
        <v>2.3332084207161399E-2</v>
      </c>
      <c r="R13" s="17"/>
      <c r="S13" s="17">
        <v>2.0217805578301599E-2</v>
      </c>
      <c r="T13" s="17">
        <v>1.09272806800687E-2</v>
      </c>
      <c r="U13" s="17">
        <v>5.1188817433545303E-3</v>
      </c>
      <c r="V13" s="17">
        <v>1.06559154317638E-2</v>
      </c>
      <c r="W13" s="17">
        <v>1.50925306841259E-2</v>
      </c>
      <c r="X13" s="17">
        <v>1.15383192302134E-2</v>
      </c>
      <c r="Y13" s="17">
        <v>2.8898736463811501E-2</v>
      </c>
      <c r="Z13" s="17">
        <v>3.8462938833538997E-2</v>
      </c>
      <c r="AA13" s="17">
        <v>2.0303268409646399E-2</v>
      </c>
      <c r="AB13" s="17">
        <v>2.3027930022785099E-2</v>
      </c>
      <c r="AC13" s="17">
        <v>8.2195885757184207E-3</v>
      </c>
      <c r="AD13" s="17">
        <v>2.90927992577397E-2</v>
      </c>
      <c r="AE13" s="17"/>
      <c r="AF13" s="17">
        <v>1.6571493520270399E-2</v>
      </c>
      <c r="AG13" s="17">
        <v>1.75194775369172E-2</v>
      </c>
      <c r="AH13" s="17">
        <v>1.7627765983339101E-2</v>
      </c>
      <c r="AI13" s="17"/>
      <c r="AJ13" s="17">
        <v>1.7804096124722699E-2</v>
      </c>
      <c r="AK13" s="17">
        <v>1.9784618537405499E-2</v>
      </c>
      <c r="AL13" s="17">
        <v>8.2076619452318596E-3</v>
      </c>
      <c r="AM13" s="17">
        <v>6.7396031808692303E-2</v>
      </c>
      <c r="AN13" s="17">
        <v>2.7050098304578302E-2</v>
      </c>
      <c r="AO13" s="17"/>
      <c r="AP13" s="17">
        <v>2.4912370356641001E-2</v>
      </c>
      <c r="AQ13" s="17">
        <v>1.73985378320844E-2</v>
      </c>
      <c r="AR13" s="17">
        <v>5.2491467934575398E-3</v>
      </c>
      <c r="AS13" s="17"/>
      <c r="AT13" s="17">
        <v>1.5774279440947302E-2</v>
      </c>
      <c r="AU13" s="17">
        <v>2.06437358924699E-2</v>
      </c>
      <c r="AV13" s="17">
        <v>5.6248107621734798E-3</v>
      </c>
      <c r="AW13" s="17">
        <v>2.88376236420189E-2</v>
      </c>
      <c r="AX13" s="17">
        <v>0</v>
      </c>
    </row>
    <row r="14" spans="2:50">
      <c r="B14" s="18" t="s">
        <v>92</v>
      </c>
      <c r="C14" s="17">
        <v>5.4945893450615402E-2</v>
      </c>
      <c r="D14" s="17">
        <v>4.0348318918925798E-2</v>
      </c>
      <c r="E14" s="17">
        <v>6.8424659284201397E-2</v>
      </c>
      <c r="F14" s="17"/>
      <c r="G14" s="17">
        <v>7.7242739515640896E-2</v>
      </c>
      <c r="H14" s="17">
        <v>6.1733847128337897E-2</v>
      </c>
      <c r="I14" s="17">
        <v>8.2234353993245496E-2</v>
      </c>
      <c r="J14" s="17">
        <v>4.7656063263000703E-2</v>
      </c>
      <c r="K14" s="17">
        <v>4.5409670412372503E-2</v>
      </c>
      <c r="L14" s="17">
        <v>2.47690711053122E-2</v>
      </c>
      <c r="M14" s="17"/>
      <c r="N14" s="17">
        <v>3.4099912758999498E-2</v>
      </c>
      <c r="O14" s="17">
        <v>5.2840840636839297E-2</v>
      </c>
      <c r="P14" s="17">
        <v>5.95394645836037E-2</v>
      </c>
      <c r="Q14" s="17">
        <v>7.6516552086277903E-2</v>
      </c>
      <c r="R14" s="17"/>
      <c r="S14" s="17">
        <v>5.5697341166722099E-2</v>
      </c>
      <c r="T14" s="17">
        <v>4.4167337940538398E-2</v>
      </c>
      <c r="U14" s="17">
        <v>7.2229474844349106E-2</v>
      </c>
      <c r="V14" s="17">
        <v>6.8295262115233193E-2</v>
      </c>
      <c r="W14" s="17">
        <v>2.6241150456410098E-2</v>
      </c>
      <c r="X14" s="17">
        <v>4.6234689816922102E-2</v>
      </c>
      <c r="Y14" s="17">
        <v>7.5506307064703196E-2</v>
      </c>
      <c r="Z14" s="17">
        <v>3.6764899852993499E-2</v>
      </c>
      <c r="AA14" s="17">
        <v>5.3581669670628801E-2</v>
      </c>
      <c r="AB14" s="17">
        <v>5.4101157316688603E-2</v>
      </c>
      <c r="AC14" s="17">
        <v>7.7233845672584206E-2</v>
      </c>
      <c r="AD14" s="17">
        <v>4.52252843037056E-2</v>
      </c>
      <c r="AE14" s="17"/>
      <c r="AF14" s="17">
        <v>3.8309001259959299E-2</v>
      </c>
      <c r="AG14" s="17">
        <v>4.0037138736562498E-2</v>
      </c>
      <c r="AH14" s="17">
        <v>0.12016780396924701</v>
      </c>
      <c r="AI14" s="17"/>
      <c r="AJ14" s="17">
        <v>3.10658079527097E-2</v>
      </c>
      <c r="AK14" s="17">
        <v>4.1603704160291501E-2</v>
      </c>
      <c r="AL14" s="17">
        <v>1.8454146726761302E-2</v>
      </c>
      <c r="AM14" s="17">
        <v>0</v>
      </c>
      <c r="AN14" s="17">
        <v>0.12612867242494699</v>
      </c>
      <c r="AO14" s="17"/>
      <c r="AP14" s="17">
        <v>2.5733165632518699E-2</v>
      </c>
      <c r="AQ14" s="17">
        <v>4.43821081667682E-2</v>
      </c>
      <c r="AR14" s="17">
        <v>1.8356743228740601E-2</v>
      </c>
      <c r="AS14" s="17"/>
      <c r="AT14" s="17">
        <v>7.7027925390537905E-2</v>
      </c>
      <c r="AU14" s="17">
        <v>3.1484037733424501E-2</v>
      </c>
      <c r="AV14" s="17">
        <v>3.6646669757379402E-2</v>
      </c>
      <c r="AW14" s="17">
        <v>4.3409358337295298E-2</v>
      </c>
      <c r="AX14" s="17">
        <v>7.3317381381451302E-2</v>
      </c>
    </row>
    <row r="15" spans="2:50">
      <c r="B15" s="18" t="s">
        <v>249</v>
      </c>
      <c r="C15" s="21">
        <v>0.50311229700845395</v>
      </c>
      <c r="D15" s="21">
        <v>0.52939716190372599</v>
      </c>
      <c r="E15" s="21">
        <v>0.47941654785037702</v>
      </c>
      <c r="F15" s="21"/>
      <c r="G15" s="21">
        <v>0.48416537626063599</v>
      </c>
      <c r="H15" s="21">
        <v>0.53315626671219996</v>
      </c>
      <c r="I15" s="21">
        <v>0.471894215479785</v>
      </c>
      <c r="J15" s="21">
        <v>0.44356919493622599</v>
      </c>
      <c r="K15" s="21">
        <v>0.50196586242271501</v>
      </c>
      <c r="L15" s="21">
        <v>0.56573861532787495</v>
      </c>
      <c r="M15" s="21"/>
      <c r="N15" s="21">
        <v>0.56895126435392795</v>
      </c>
      <c r="O15" s="21">
        <v>0.48472648145722302</v>
      </c>
      <c r="P15" s="21">
        <v>0.49277800716401299</v>
      </c>
      <c r="Q15" s="21">
        <v>0.46414617649964202</v>
      </c>
      <c r="R15" s="21"/>
      <c r="S15" s="21">
        <v>0.551954826579929</v>
      </c>
      <c r="T15" s="21">
        <v>0.48830287352740698</v>
      </c>
      <c r="U15" s="21">
        <v>0.45184131108745101</v>
      </c>
      <c r="V15" s="21">
        <v>0.46449491107676699</v>
      </c>
      <c r="W15" s="21">
        <v>0.506847486066208</v>
      </c>
      <c r="X15" s="21">
        <v>0.51556969817480403</v>
      </c>
      <c r="Y15" s="21">
        <v>0.55132148544263604</v>
      </c>
      <c r="Z15" s="21">
        <v>0.50480853803078096</v>
      </c>
      <c r="AA15" s="21">
        <v>0.45227555038524198</v>
      </c>
      <c r="AB15" s="21">
        <v>0.51137446140434195</v>
      </c>
      <c r="AC15" s="21">
        <v>0.528137582642632</v>
      </c>
      <c r="AD15" s="21">
        <v>0.53492453725803601</v>
      </c>
      <c r="AE15" s="21"/>
      <c r="AF15" s="21">
        <v>0.50656303694308302</v>
      </c>
      <c r="AG15" s="21">
        <v>0.53696520138388404</v>
      </c>
      <c r="AH15" s="21">
        <v>0.37626625952027398</v>
      </c>
      <c r="AI15" s="21"/>
      <c r="AJ15" s="21">
        <v>0.53961412099848605</v>
      </c>
      <c r="AK15" s="21">
        <v>0.528823156901161</v>
      </c>
      <c r="AL15" s="21">
        <v>0.55614686056013696</v>
      </c>
      <c r="AM15" s="21">
        <v>0.267993849034943</v>
      </c>
      <c r="AN15" s="21">
        <v>0.30620610878073001</v>
      </c>
      <c r="AO15" s="21"/>
      <c r="AP15" s="21">
        <v>0.54927327101158496</v>
      </c>
      <c r="AQ15" s="21">
        <v>0.51578275338650603</v>
      </c>
      <c r="AR15" s="21">
        <v>0.59202028552419494</v>
      </c>
      <c r="AS15" s="21"/>
      <c r="AT15" s="21">
        <v>0.43718817734103999</v>
      </c>
      <c r="AU15" s="21">
        <v>0.512615505781713</v>
      </c>
      <c r="AV15" s="21">
        <v>0.52985240325051697</v>
      </c>
      <c r="AW15" s="21">
        <v>0.62170980550231103</v>
      </c>
      <c r="AX15" s="21">
        <v>0.63384842439520706</v>
      </c>
    </row>
    <row r="16" spans="2:50">
      <c r="B16" s="18" t="s">
        <v>250</v>
      </c>
      <c r="C16" s="21">
        <v>0.11377255655782199</v>
      </c>
      <c r="D16" s="21">
        <v>0.117305246436194</v>
      </c>
      <c r="E16" s="21">
        <v>0.108531377805547</v>
      </c>
      <c r="F16" s="21"/>
      <c r="G16" s="21">
        <v>0.15322128728598999</v>
      </c>
      <c r="H16" s="21">
        <v>8.2619391801073E-2</v>
      </c>
      <c r="I16" s="21">
        <v>0.119506911473807</v>
      </c>
      <c r="J16" s="21">
        <v>0.119417932943709</v>
      </c>
      <c r="K16" s="21">
        <v>0.11120727634786701</v>
      </c>
      <c r="L16" s="21">
        <v>0.105475581537759</v>
      </c>
      <c r="M16" s="21"/>
      <c r="N16" s="21">
        <v>0.11613830242935</v>
      </c>
      <c r="O16" s="21">
        <v>9.6958322678416906E-2</v>
      </c>
      <c r="P16" s="21">
        <v>0.110498203371031</v>
      </c>
      <c r="Q16" s="21">
        <v>0.13122382092468601</v>
      </c>
      <c r="R16" s="21"/>
      <c r="S16" s="21">
        <v>0.108827533934204</v>
      </c>
      <c r="T16" s="21">
        <v>0.123058033315582</v>
      </c>
      <c r="U16" s="21">
        <v>0.11129220853305501</v>
      </c>
      <c r="V16" s="21">
        <v>0.103576606346721</v>
      </c>
      <c r="W16" s="21">
        <v>9.5790383823254194E-2</v>
      </c>
      <c r="X16" s="21">
        <v>0.114759125114493</v>
      </c>
      <c r="Y16" s="21">
        <v>0.13324859643683301</v>
      </c>
      <c r="Z16" s="21">
        <v>0.158746363822205</v>
      </c>
      <c r="AA16" s="21">
        <v>0.10767399935892299</v>
      </c>
      <c r="AB16" s="21">
        <v>0.12559041820305</v>
      </c>
      <c r="AC16" s="21">
        <v>7.5998753504187999E-2</v>
      </c>
      <c r="AD16" s="21">
        <v>0.110550407896155</v>
      </c>
      <c r="AE16" s="21"/>
      <c r="AF16" s="21">
        <v>0.120084513532331</v>
      </c>
      <c r="AG16" s="21">
        <v>0.10049963327959301</v>
      </c>
      <c r="AH16" s="21">
        <v>0.133060952123322</v>
      </c>
      <c r="AI16" s="21"/>
      <c r="AJ16" s="21">
        <v>0.109974883652646</v>
      </c>
      <c r="AK16" s="21">
        <v>0.121993485218927</v>
      </c>
      <c r="AL16" s="21">
        <v>9.3095733334070604E-2</v>
      </c>
      <c r="AM16" s="21">
        <v>0.13342030924286</v>
      </c>
      <c r="AN16" s="21">
        <v>0.158667470263994</v>
      </c>
      <c r="AO16" s="21"/>
      <c r="AP16" s="21">
        <v>0.121907499224976</v>
      </c>
      <c r="AQ16" s="21">
        <v>0.12741122799719101</v>
      </c>
      <c r="AR16" s="21">
        <v>0.105860314778221</v>
      </c>
      <c r="AS16" s="21"/>
      <c r="AT16" s="21">
        <v>0.12175401917444099</v>
      </c>
      <c r="AU16" s="21">
        <v>0.113766204144389</v>
      </c>
      <c r="AV16" s="21">
        <v>9.4387205120586307E-2</v>
      </c>
      <c r="AW16" s="21">
        <v>7.9919173705902305E-2</v>
      </c>
      <c r="AX16" s="21">
        <v>8.2942121858707293E-2</v>
      </c>
    </row>
    <row r="17" spans="2:50">
      <c r="B17" s="18" t="s">
        <v>251</v>
      </c>
      <c r="C17" s="22">
        <v>0.38933974045063102</v>
      </c>
      <c r="D17" s="22">
        <v>0.41209191546753199</v>
      </c>
      <c r="E17" s="22">
        <v>0.37088517004483001</v>
      </c>
      <c r="F17" s="22"/>
      <c r="G17" s="22">
        <v>0.330944088974646</v>
      </c>
      <c r="H17" s="22">
        <v>0.45053687491112698</v>
      </c>
      <c r="I17" s="22">
        <v>0.35238730400597801</v>
      </c>
      <c r="J17" s="22">
        <v>0.32415126199251698</v>
      </c>
      <c r="K17" s="22">
        <v>0.39075858607484798</v>
      </c>
      <c r="L17" s="22">
        <v>0.46026303379011602</v>
      </c>
      <c r="M17" s="22"/>
      <c r="N17" s="22">
        <v>0.45281296192457798</v>
      </c>
      <c r="O17" s="22">
        <v>0.38776815877880599</v>
      </c>
      <c r="P17" s="22">
        <v>0.38227980379298099</v>
      </c>
      <c r="Q17" s="22">
        <v>0.33292235557495597</v>
      </c>
      <c r="R17" s="22"/>
      <c r="S17" s="22">
        <v>0.44312729264572398</v>
      </c>
      <c r="T17" s="22">
        <v>0.36524484021182502</v>
      </c>
      <c r="U17" s="22">
        <v>0.34054910255439602</v>
      </c>
      <c r="V17" s="22">
        <v>0.36091830473004599</v>
      </c>
      <c r="W17" s="22">
        <v>0.411057102242954</v>
      </c>
      <c r="X17" s="22">
        <v>0.40081057306031198</v>
      </c>
      <c r="Y17" s="22">
        <v>0.41807288900580297</v>
      </c>
      <c r="Z17" s="22">
        <v>0.34606217420857599</v>
      </c>
      <c r="AA17" s="22">
        <v>0.34460155102631901</v>
      </c>
      <c r="AB17" s="22">
        <v>0.385784043201292</v>
      </c>
      <c r="AC17" s="22">
        <v>0.452138829138444</v>
      </c>
      <c r="AD17" s="22">
        <v>0.42437412936188101</v>
      </c>
      <c r="AE17" s="22"/>
      <c r="AF17" s="22">
        <v>0.38647852341075201</v>
      </c>
      <c r="AG17" s="22">
        <v>0.43646556810429099</v>
      </c>
      <c r="AH17" s="22">
        <v>0.24320530739695201</v>
      </c>
      <c r="AI17" s="22"/>
      <c r="AJ17" s="22">
        <v>0.42963923734583997</v>
      </c>
      <c r="AK17" s="22">
        <v>0.406829671682234</v>
      </c>
      <c r="AL17" s="22">
        <v>0.46305112722606601</v>
      </c>
      <c r="AM17" s="22">
        <v>0.134573539792083</v>
      </c>
      <c r="AN17" s="22">
        <v>0.14753863851673599</v>
      </c>
      <c r="AO17" s="22"/>
      <c r="AP17" s="22">
        <v>0.42736577178660901</v>
      </c>
      <c r="AQ17" s="22">
        <v>0.38837152538931502</v>
      </c>
      <c r="AR17" s="22">
        <v>0.486159970745974</v>
      </c>
      <c r="AS17" s="22"/>
      <c r="AT17" s="22">
        <v>0.31543415816659898</v>
      </c>
      <c r="AU17" s="22">
        <v>0.39884930163732402</v>
      </c>
      <c r="AV17" s="22">
        <v>0.43546519812993101</v>
      </c>
      <c r="AW17" s="22">
        <v>0.54179063179640896</v>
      </c>
      <c r="AX17" s="22">
        <v>0.55090630253649897</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359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9.6585761407713203E-2</v>
      </c>
      <c r="D9" s="17">
        <v>9.5182886606439795E-2</v>
      </c>
      <c r="E9" s="17">
        <v>9.7256785534428E-2</v>
      </c>
      <c r="F9" s="17"/>
      <c r="G9" s="17">
        <v>0.112086169732085</v>
      </c>
      <c r="H9" s="17">
        <v>0.11961927472497</v>
      </c>
      <c r="I9" s="17">
        <v>0.12724797136802099</v>
      </c>
      <c r="J9" s="17">
        <v>9.0919270719705902E-2</v>
      </c>
      <c r="K9" s="17">
        <v>8.3608539518412198E-2</v>
      </c>
      <c r="L9" s="17">
        <v>5.59386672317203E-2</v>
      </c>
      <c r="M9" s="17"/>
      <c r="N9" s="17">
        <v>8.3671267753015602E-2</v>
      </c>
      <c r="O9" s="17">
        <v>6.1490304221441701E-2</v>
      </c>
      <c r="P9" s="17">
        <v>0.13060023583522401</v>
      </c>
      <c r="Q9" s="17">
        <v>0.11641300496991901</v>
      </c>
      <c r="R9" s="17"/>
      <c r="S9" s="17">
        <v>0.14882206864032699</v>
      </c>
      <c r="T9" s="17">
        <v>5.6578671053604999E-2</v>
      </c>
      <c r="U9" s="17">
        <v>7.2685702560939897E-2</v>
      </c>
      <c r="V9" s="17">
        <v>8.5154153484869599E-2</v>
      </c>
      <c r="W9" s="17">
        <v>9.1127193484866004E-2</v>
      </c>
      <c r="X9" s="17">
        <v>0.109217282144457</v>
      </c>
      <c r="Y9" s="17">
        <v>0.109517508143371</v>
      </c>
      <c r="Z9" s="17">
        <v>9.5874839528773501E-2</v>
      </c>
      <c r="AA9" s="17">
        <v>7.2767503064100097E-2</v>
      </c>
      <c r="AB9" s="17">
        <v>9.2269613037635104E-2</v>
      </c>
      <c r="AC9" s="17">
        <v>0.13785195556548199</v>
      </c>
      <c r="AD9" s="17">
        <v>9.7203501557380403E-2</v>
      </c>
      <c r="AE9" s="17"/>
      <c r="AF9" s="17">
        <v>9.4607187806907397E-2</v>
      </c>
      <c r="AG9" s="17">
        <v>8.5207519078760202E-2</v>
      </c>
      <c r="AH9" s="17">
        <v>0.119482747332897</v>
      </c>
      <c r="AI9" s="17"/>
      <c r="AJ9" s="17">
        <v>8.1744294615927901E-2</v>
      </c>
      <c r="AK9" s="17">
        <v>0.116623706020667</v>
      </c>
      <c r="AL9" s="17">
        <v>7.12892043175367E-2</v>
      </c>
      <c r="AM9" s="17">
        <v>0.11944935536877101</v>
      </c>
      <c r="AN9" s="17">
        <v>0.106448541486399</v>
      </c>
      <c r="AO9" s="17"/>
      <c r="AP9" s="17">
        <v>8.4626765584180294E-2</v>
      </c>
      <c r="AQ9" s="17">
        <v>0.109623766821866</v>
      </c>
      <c r="AR9" s="17">
        <v>6.4616279341268998E-2</v>
      </c>
      <c r="AS9" s="17"/>
      <c r="AT9" s="17">
        <v>8.8555231181118702E-2</v>
      </c>
      <c r="AU9" s="17">
        <v>0.12700969130346501</v>
      </c>
      <c r="AV9" s="17">
        <v>9.4138312531298798E-2</v>
      </c>
      <c r="AW9" s="17">
        <v>0.110933229635057</v>
      </c>
      <c r="AX9" s="17">
        <v>0.17385042543887599</v>
      </c>
    </row>
    <row r="10" spans="2:50">
      <c r="B10" s="18" t="s">
        <v>245</v>
      </c>
      <c r="C10" s="17">
        <v>0.243442575792197</v>
      </c>
      <c r="D10" s="17">
        <v>0.19523477102016201</v>
      </c>
      <c r="E10" s="17">
        <v>0.291433349602362</v>
      </c>
      <c r="F10" s="17"/>
      <c r="G10" s="17">
        <v>0.300265384302981</v>
      </c>
      <c r="H10" s="17">
        <v>0.319780002716468</v>
      </c>
      <c r="I10" s="17">
        <v>0.29876930925885298</v>
      </c>
      <c r="J10" s="17">
        <v>0.20971434691128801</v>
      </c>
      <c r="K10" s="17">
        <v>0.19318886774432401</v>
      </c>
      <c r="L10" s="17">
        <v>0.159786248827823</v>
      </c>
      <c r="M10" s="17"/>
      <c r="N10" s="17">
        <v>0.21381313264337201</v>
      </c>
      <c r="O10" s="17">
        <v>0.22025086857524601</v>
      </c>
      <c r="P10" s="17">
        <v>0.31021420554573298</v>
      </c>
      <c r="Q10" s="17">
        <v>0.24067786578891301</v>
      </c>
      <c r="R10" s="17"/>
      <c r="S10" s="17">
        <v>0.27656015517070798</v>
      </c>
      <c r="T10" s="17">
        <v>0.28079896106293301</v>
      </c>
      <c r="U10" s="17">
        <v>0.24962925999491101</v>
      </c>
      <c r="V10" s="17">
        <v>0.223729583598579</v>
      </c>
      <c r="W10" s="17">
        <v>0.22267067164769799</v>
      </c>
      <c r="X10" s="17">
        <v>0.25645682304786399</v>
      </c>
      <c r="Y10" s="17">
        <v>0.26423482246971802</v>
      </c>
      <c r="Z10" s="17">
        <v>0.268515624231706</v>
      </c>
      <c r="AA10" s="17">
        <v>0.22544247423014699</v>
      </c>
      <c r="AB10" s="17">
        <v>0.224238285161875</v>
      </c>
      <c r="AC10" s="17">
        <v>0.15452407381237801</v>
      </c>
      <c r="AD10" s="17">
        <v>0.16180570127107399</v>
      </c>
      <c r="AE10" s="17"/>
      <c r="AF10" s="17">
        <v>0.24925132760058699</v>
      </c>
      <c r="AG10" s="17">
        <v>0.23689906486541701</v>
      </c>
      <c r="AH10" s="17">
        <v>0.23470045841274301</v>
      </c>
      <c r="AI10" s="17"/>
      <c r="AJ10" s="17">
        <v>0.22343123093101799</v>
      </c>
      <c r="AK10" s="17">
        <v>0.27938956386413499</v>
      </c>
      <c r="AL10" s="17">
        <v>0.25879043630732401</v>
      </c>
      <c r="AM10" s="17">
        <v>0.30555150515153101</v>
      </c>
      <c r="AN10" s="17">
        <v>0.242594082275018</v>
      </c>
      <c r="AO10" s="17"/>
      <c r="AP10" s="17">
        <v>0.225922139666065</v>
      </c>
      <c r="AQ10" s="17">
        <v>0.259314378956156</v>
      </c>
      <c r="AR10" s="17">
        <v>0.26908604994771801</v>
      </c>
      <c r="AS10" s="17"/>
      <c r="AT10" s="17">
        <v>0.278817187895396</v>
      </c>
      <c r="AU10" s="17">
        <v>0.179347195585351</v>
      </c>
      <c r="AV10" s="17">
        <v>0.245167209169599</v>
      </c>
      <c r="AW10" s="17">
        <v>0.23555812183750199</v>
      </c>
      <c r="AX10" s="17">
        <v>0.113436632658616</v>
      </c>
    </row>
    <row r="11" spans="2:50">
      <c r="B11" s="18" t="s">
        <v>246</v>
      </c>
      <c r="C11" s="17">
        <v>0.28481216755269501</v>
      </c>
      <c r="D11" s="17">
        <v>0.28538703293442202</v>
      </c>
      <c r="E11" s="17">
        <v>0.28535789683310903</v>
      </c>
      <c r="F11" s="17"/>
      <c r="G11" s="17">
        <v>0.30526979100803597</v>
      </c>
      <c r="H11" s="17">
        <v>0.27912201041773099</v>
      </c>
      <c r="I11" s="17">
        <v>0.25416331337767101</v>
      </c>
      <c r="J11" s="17">
        <v>0.27664227818313297</v>
      </c>
      <c r="K11" s="17">
        <v>0.27838444259527501</v>
      </c>
      <c r="L11" s="17">
        <v>0.31179586300269402</v>
      </c>
      <c r="M11" s="17"/>
      <c r="N11" s="17">
        <v>0.24761864143901899</v>
      </c>
      <c r="O11" s="17">
        <v>0.31411839672180902</v>
      </c>
      <c r="P11" s="17">
        <v>0.24016800909466501</v>
      </c>
      <c r="Q11" s="17">
        <v>0.33368603888263298</v>
      </c>
      <c r="R11" s="17"/>
      <c r="S11" s="17">
        <v>0.23997290319904799</v>
      </c>
      <c r="T11" s="17">
        <v>0.29224544160629401</v>
      </c>
      <c r="U11" s="17">
        <v>0.31743518528245801</v>
      </c>
      <c r="V11" s="17">
        <v>0.24336220406755499</v>
      </c>
      <c r="W11" s="17">
        <v>0.34548896799567702</v>
      </c>
      <c r="X11" s="17">
        <v>0.29132466933231799</v>
      </c>
      <c r="Y11" s="17">
        <v>0.31773268587923498</v>
      </c>
      <c r="Z11" s="17">
        <v>0.25898845812541199</v>
      </c>
      <c r="AA11" s="17">
        <v>0.32425450632477598</v>
      </c>
      <c r="AB11" s="17">
        <v>0.222016617136195</v>
      </c>
      <c r="AC11" s="17">
        <v>0.264194435833985</v>
      </c>
      <c r="AD11" s="17">
        <v>0.36217101294659898</v>
      </c>
      <c r="AE11" s="17"/>
      <c r="AF11" s="17">
        <v>0.29305413334819502</v>
      </c>
      <c r="AG11" s="17">
        <v>0.26748111696397098</v>
      </c>
      <c r="AH11" s="17">
        <v>0.32613453008926502</v>
      </c>
      <c r="AI11" s="17"/>
      <c r="AJ11" s="17">
        <v>0.29929055023690199</v>
      </c>
      <c r="AK11" s="17">
        <v>0.271565078482434</v>
      </c>
      <c r="AL11" s="17">
        <v>0.26419788163949098</v>
      </c>
      <c r="AM11" s="17">
        <v>0.358103733308755</v>
      </c>
      <c r="AN11" s="17">
        <v>0.28433980549579502</v>
      </c>
      <c r="AO11" s="17"/>
      <c r="AP11" s="17">
        <v>0.30370786114015802</v>
      </c>
      <c r="AQ11" s="17">
        <v>0.28302061838426001</v>
      </c>
      <c r="AR11" s="17">
        <v>0.23000372981290601</v>
      </c>
      <c r="AS11" s="17"/>
      <c r="AT11" s="17">
        <v>0.33141830389173699</v>
      </c>
      <c r="AU11" s="17">
        <v>0.31941787362602603</v>
      </c>
      <c r="AV11" s="17">
        <v>0.249315922990895</v>
      </c>
      <c r="AW11" s="17">
        <v>0.25418627293679102</v>
      </c>
      <c r="AX11" s="17">
        <v>0.113359034879597</v>
      </c>
    </row>
    <row r="12" spans="2:50">
      <c r="B12" s="18" t="s">
        <v>247</v>
      </c>
      <c r="C12" s="17">
        <v>0.20715147964818501</v>
      </c>
      <c r="D12" s="17">
        <v>0.233301039824031</v>
      </c>
      <c r="E12" s="17">
        <v>0.18060538799756001</v>
      </c>
      <c r="F12" s="17"/>
      <c r="G12" s="17">
        <v>0.13501475834509999</v>
      </c>
      <c r="H12" s="17">
        <v>0.14787168726306399</v>
      </c>
      <c r="I12" s="17">
        <v>0.13625433713797999</v>
      </c>
      <c r="J12" s="17">
        <v>0.25198823100027501</v>
      </c>
      <c r="K12" s="17">
        <v>0.25219383300225801</v>
      </c>
      <c r="L12" s="17">
        <v>0.29420922953771</v>
      </c>
      <c r="M12" s="17"/>
      <c r="N12" s="17">
        <v>0.25401536924773999</v>
      </c>
      <c r="O12" s="17">
        <v>0.24067249815282499</v>
      </c>
      <c r="P12" s="17">
        <v>0.18484324881452599</v>
      </c>
      <c r="Q12" s="17">
        <v>0.14287544555780199</v>
      </c>
      <c r="R12" s="17"/>
      <c r="S12" s="17">
        <v>0.15915690187387399</v>
      </c>
      <c r="T12" s="17">
        <v>0.24066156101405201</v>
      </c>
      <c r="U12" s="17">
        <v>0.203879836749255</v>
      </c>
      <c r="V12" s="17">
        <v>0.23591636068889499</v>
      </c>
      <c r="W12" s="17">
        <v>0.206151993892942</v>
      </c>
      <c r="X12" s="17">
        <v>0.18420799296264401</v>
      </c>
      <c r="Y12" s="17">
        <v>0.15686348653673099</v>
      </c>
      <c r="Z12" s="17">
        <v>0.24835481718357899</v>
      </c>
      <c r="AA12" s="17">
        <v>0.18812137350825001</v>
      </c>
      <c r="AB12" s="17">
        <v>0.24038296894062999</v>
      </c>
      <c r="AC12" s="17">
        <v>0.23970976854796899</v>
      </c>
      <c r="AD12" s="17">
        <v>0.274186877065135</v>
      </c>
      <c r="AE12" s="17"/>
      <c r="AF12" s="17">
        <v>0.21327099220163501</v>
      </c>
      <c r="AG12" s="17">
        <v>0.23902958720369299</v>
      </c>
      <c r="AH12" s="17">
        <v>0.12583666765907001</v>
      </c>
      <c r="AI12" s="17"/>
      <c r="AJ12" s="17">
        <v>0.238960555542821</v>
      </c>
      <c r="AK12" s="17">
        <v>0.19287824800954001</v>
      </c>
      <c r="AL12" s="17">
        <v>0.22917000409281901</v>
      </c>
      <c r="AM12" s="17">
        <v>0.127241946662672</v>
      </c>
      <c r="AN12" s="17">
        <v>0.134502206358738</v>
      </c>
      <c r="AO12" s="17"/>
      <c r="AP12" s="17">
        <v>0.23581498577812901</v>
      </c>
      <c r="AQ12" s="17">
        <v>0.19883544258911201</v>
      </c>
      <c r="AR12" s="17">
        <v>0.26588122469671199</v>
      </c>
      <c r="AS12" s="17"/>
      <c r="AT12" s="17">
        <v>0.159985238464561</v>
      </c>
      <c r="AU12" s="17">
        <v>0.24168097140968101</v>
      </c>
      <c r="AV12" s="17">
        <v>0.22077035916054299</v>
      </c>
      <c r="AW12" s="17">
        <v>0.24027495710479199</v>
      </c>
      <c r="AX12" s="17">
        <v>0.24618987996800401</v>
      </c>
    </row>
    <row r="13" spans="2:50">
      <c r="B13" s="18" t="s">
        <v>248</v>
      </c>
      <c r="C13" s="17">
        <v>9.6976726495520693E-2</v>
      </c>
      <c r="D13" s="17">
        <v>0.139772971269813</v>
      </c>
      <c r="E13" s="17">
        <v>5.5589764943093103E-2</v>
      </c>
      <c r="F13" s="17"/>
      <c r="G13" s="17">
        <v>7.5261602355985197E-2</v>
      </c>
      <c r="H13" s="17">
        <v>6.2342979368721102E-2</v>
      </c>
      <c r="I13" s="17">
        <v>7.4241793027223002E-2</v>
      </c>
      <c r="J13" s="17">
        <v>0.101816634657871</v>
      </c>
      <c r="K13" s="17">
        <v>0.115562819574739</v>
      </c>
      <c r="L13" s="17">
        <v>0.14161950042495999</v>
      </c>
      <c r="M13" s="17"/>
      <c r="N13" s="17">
        <v>0.15712322069757201</v>
      </c>
      <c r="O13" s="17">
        <v>8.8839304574461195E-2</v>
      </c>
      <c r="P13" s="17">
        <v>7.20316873645616E-2</v>
      </c>
      <c r="Q13" s="17">
        <v>6.0619266631842902E-2</v>
      </c>
      <c r="R13" s="17"/>
      <c r="S13" s="17">
        <v>0.10808333862450301</v>
      </c>
      <c r="T13" s="17">
        <v>7.9181951496304304E-2</v>
      </c>
      <c r="U13" s="17">
        <v>8.5274641326401196E-2</v>
      </c>
      <c r="V13" s="17">
        <v>0.120987392667309</v>
      </c>
      <c r="W13" s="17">
        <v>9.3332441411331193E-2</v>
      </c>
      <c r="X13" s="17">
        <v>9.1369259184902199E-2</v>
      </c>
      <c r="Y13" s="17">
        <v>8.7486347711196705E-2</v>
      </c>
      <c r="Z13" s="17">
        <v>6.1201133793788498E-2</v>
      </c>
      <c r="AA13" s="17">
        <v>0.109979325038582</v>
      </c>
      <c r="AB13" s="17">
        <v>0.121720624608893</v>
      </c>
      <c r="AC13" s="17">
        <v>8.5128320836447599E-2</v>
      </c>
      <c r="AD13" s="17">
        <v>7.8278312005484602E-2</v>
      </c>
      <c r="AE13" s="17"/>
      <c r="AF13" s="17">
        <v>9.2511796468138494E-2</v>
      </c>
      <c r="AG13" s="17">
        <v>0.114787057138591</v>
      </c>
      <c r="AH13" s="17">
        <v>6.0983757678585E-2</v>
      </c>
      <c r="AI13" s="17"/>
      <c r="AJ13" s="17">
        <v>0.115696063990857</v>
      </c>
      <c r="AK13" s="17">
        <v>8.4089081383815295E-2</v>
      </c>
      <c r="AL13" s="17">
        <v>0.14800034972801901</v>
      </c>
      <c r="AM13" s="17">
        <v>6.5441657365406497E-2</v>
      </c>
      <c r="AN13" s="17">
        <v>6.01067079910712E-2</v>
      </c>
      <c r="AO13" s="17"/>
      <c r="AP13" s="17">
        <v>0.119697409371782</v>
      </c>
      <c r="AQ13" s="17">
        <v>9.4295705474849001E-2</v>
      </c>
      <c r="AR13" s="17">
        <v>0.14722423830960901</v>
      </c>
      <c r="AS13" s="17"/>
      <c r="AT13" s="17">
        <v>5.1578732173132698E-2</v>
      </c>
      <c r="AU13" s="17">
        <v>8.4278791951144905E-2</v>
      </c>
      <c r="AV13" s="17">
        <v>0.13717374102614999</v>
      </c>
      <c r="AW13" s="17">
        <v>0.118436088191507</v>
      </c>
      <c r="AX13" s="17">
        <v>0.25091461599968901</v>
      </c>
    </row>
    <row r="14" spans="2:50">
      <c r="B14" s="18" t="s">
        <v>92</v>
      </c>
      <c r="C14" s="17">
        <v>7.1031289103689305E-2</v>
      </c>
      <c r="D14" s="17">
        <v>5.1121298345132203E-2</v>
      </c>
      <c r="E14" s="17">
        <v>8.97568150894473E-2</v>
      </c>
      <c r="F14" s="17"/>
      <c r="G14" s="17">
        <v>7.2102294255813201E-2</v>
      </c>
      <c r="H14" s="17">
        <v>7.1264045509045804E-2</v>
      </c>
      <c r="I14" s="17">
        <v>0.109323275830253</v>
      </c>
      <c r="J14" s="17">
        <v>6.8919238527726995E-2</v>
      </c>
      <c r="K14" s="17">
        <v>7.7061497564991796E-2</v>
      </c>
      <c r="L14" s="17">
        <v>3.6650490975093097E-2</v>
      </c>
      <c r="M14" s="17"/>
      <c r="N14" s="17">
        <v>4.3758368219281099E-2</v>
      </c>
      <c r="O14" s="17">
        <v>7.4628627754217899E-2</v>
      </c>
      <c r="P14" s="17">
        <v>6.2142613345289699E-2</v>
      </c>
      <c r="Q14" s="17">
        <v>0.10572837816889</v>
      </c>
      <c r="R14" s="17"/>
      <c r="S14" s="17">
        <v>6.7404632491539496E-2</v>
      </c>
      <c r="T14" s="17">
        <v>5.05334137668123E-2</v>
      </c>
      <c r="U14" s="17">
        <v>7.1095374086033905E-2</v>
      </c>
      <c r="V14" s="17">
        <v>9.0850305492792799E-2</v>
      </c>
      <c r="W14" s="17">
        <v>4.1228731567485501E-2</v>
      </c>
      <c r="X14" s="17">
        <v>6.7423973327815606E-2</v>
      </c>
      <c r="Y14" s="17">
        <v>6.4165149259748394E-2</v>
      </c>
      <c r="Z14" s="17">
        <v>6.7065127136740094E-2</v>
      </c>
      <c r="AA14" s="17">
        <v>7.9434817834145396E-2</v>
      </c>
      <c r="AB14" s="17">
        <v>9.9371891114771196E-2</v>
      </c>
      <c r="AC14" s="17">
        <v>0.118591445403739</v>
      </c>
      <c r="AD14" s="17">
        <v>2.63545951543263E-2</v>
      </c>
      <c r="AE14" s="17"/>
      <c r="AF14" s="17">
        <v>5.7304562574535901E-2</v>
      </c>
      <c r="AG14" s="17">
        <v>5.6595654749568201E-2</v>
      </c>
      <c r="AH14" s="17">
        <v>0.13286183882743999</v>
      </c>
      <c r="AI14" s="17"/>
      <c r="AJ14" s="17">
        <v>4.0877304682473303E-2</v>
      </c>
      <c r="AK14" s="17">
        <v>5.5454322239407598E-2</v>
      </c>
      <c r="AL14" s="17">
        <v>2.85521239148099E-2</v>
      </c>
      <c r="AM14" s="17">
        <v>2.4211802142864398E-2</v>
      </c>
      <c r="AN14" s="17">
        <v>0.17200865639297899</v>
      </c>
      <c r="AO14" s="17"/>
      <c r="AP14" s="17">
        <v>3.0230838459685799E-2</v>
      </c>
      <c r="AQ14" s="17">
        <v>5.4910087773756597E-2</v>
      </c>
      <c r="AR14" s="17">
        <v>2.31884778917863E-2</v>
      </c>
      <c r="AS14" s="17"/>
      <c r="AT14" s="17">
        <v>8.9645306394054797E-2</v>
      </c>
      <c r="AU14" s="17">
        <v>4.8265476124333302E-2</v>
      </c>
      <c r="AV14" s="17">
        <v>5.34344551215142E-2</v>
      </c>
      <c r="AW14" s="17">
        <v>4.0611330294350198E-2</v>
      </c>
      <c r="AX14" s="17">
        <v>0.102249411055218</v>
      </c>
    </row>
    <row r="15" spans="2:50">
      <c r="B15" s="18" t="s">
        <v>249</v>
      </c>
      <c r="C15" s="21">
        <v>0.34002833719990999</v>
      </c>
      <c r="D15" s="21">
        <v>0.29041765762660199</v>
      </c>
      <c r="E15" s="21">
        <v>0.38869013513679002</v>
      </c>
      <c r="F15" s="21"/>
      <c r="G15" s="21">
        <v>0.41235155403506502</v>
      </c>
      <c r="H15" s="21">
        <v>0.43939927744143797</v>
      </c>
      <c r="I15" s="21">
        <v>0.426017280626873</v>
      </c>
      <c r="J15" s="21">
        <v>0.300633617630994</v>
      </c>
      <c r="K15" s="21">
        <v>0.27679740726273599</v>
      </c>
      <c r="L15" s="21">
        <v>0.215724916059543</v>
      </c>
      <c r="M15" s="21"/>
      <c r="N15" s="21">
        <v>0.29748440039638802</v>
      </c>
      <c r="O15" s="21">
        <v>0.28174117279668698</v>
      </c>
      <c r="P15" s="21">
        <v>0.44081444138095699</v>
      </c>
      <c r="Q15" s="21">
        <v>0.357090870758832</v>
      </c>
      <c r="R15" s="21"/>
      <c r="S15" s="21">
        <v>0.42538222381103502</v>
      </c>
      <c r="T15" s="21">
        <v>0.33737763211653699</v>
      </c>
      <c r="U15" s="21">
        <v>0.32231496255585101</v>
      </c>
      <c r="V15" s="21">
        <v>0.30888373708344902</v>
      </c>
      <c r="W15" s="21">
        <v>0.31379786513256402</v>
      </c>
      <c r="X15" s="21">
        <v>0.36567410519232102</v>
      </c>
      <c r="Y15" s="21">
        <v>0.37375233061308799</v>
      </c>
      <c r="Z15" s="21">
        <v>0.36439046376048001</v>
      </c>
      <c r="AA15" s="21">
        <v>0.29820997729424698</v>
      </c>
      <c r="AB15" s="21">
        <v>0.31650789819950997</v>
      </c>
      <c r="AC15" s="21">
        <v>0.29237602937786</v>
      </c>
      <c r="AD15" s="21">
        <v>0.25900920282845502</v>
      </c>
      <c r="AE15" s="21"/>
      <c r="AF15" s="21">
        <v>0.34385851540749501</v>
      </c>
      <c r="AG15" s="21">
        <v>0.32210658394417702</v>
      </c>
      <c r="AH15" s="21">
        <v>0.35418320574564</v>
      </c>
      <c r="AI15" s="21"/>
      <c r="AJ15" s="21">
        <v>0.30517552554694599</v>
      </c>
      <c r="AK15" s="21">
        <v>0.39601326988480301</v>
      </c>
      <c r="AL15" s="21">
        <v>0.330079640624861</v>
      </c>
      <c r="AM15" s="21">
        <v>0.425000860520302</v>
      </c>
      <c r="AN15" s="21">
        <v>0.34904262376141798</v>
      </c>
      <c r="AO15" s="21"/>
      <c r="AP15" s="21">
        <v>0.31054890525024498</v>
      </c>
      <c r="AQ15" s="21">
        <v>0.36893814577802198</v>
      </c>
      <c r="AR15" s="21">
        <v>0.33370232928898602</v>
      </c>
      <c r="AS15" s="21"/>
      <c r="AT15" s="21">
        <v>0.36737241907651502</v>
      </c>
      <c r="AU15" s="21">
        <v>0.30635688688881502</v>
      </c>
      <c r="AV15" s="21">
        <v>0.33930552170089701</v>
      </c>
      <c r="AW15" s="21">
        <v>0.34649135147255899</v>
      </c>
      <c r="AX15" s="21">
        <v>0.287287058097492</v>
      </c>
    </row>
    <row r="16" spans="2:50">
      <c r="B16" s="18" t="s">
        <v>250</v>
      </c>
      <c r="C16" s="21">
        <v>0.304128206143706</v>
      </c>
      <c r="D16" s="21">
        <v>0.37307401109384403</v>
      </c>
      <c r="E16" s="21">
        <v>0.23619515294065399</v>
      </c>
      <c r="F16" s="21"/>
      <c r="G16" s="21">
        <v>0.21027636070108499</v>
      </c>
      <c r="H16" s="21">
        <v>0.21021466663178501</v>
      </c>
      <c r="I16" s="21">
        <v>0.21049613016520299</v>
      </c>
      <c r="J16" s="21">
        <v>0.35380486565814601</v>
      </c>
      <c r="K16" s="21">
        <v>0.36775665257699702</v>
      </c>
      <c r="L16" s="21">
        <v>0.43582872996267003</v>
      </c>
      <c r="M16" s="21"/>
      <c r="N16" s="21">
        <v>0.41113858994531199</v>
      </c>
      <c r="O16" s="21">
        <v>0.32951180272728597</v>
      </c>
      <c r="P16" s="21">
        <v>0.25687493617908702</v>
      </c>
      <c r="Q16" s="21">
        <v>0.20349471218964399</v>
      </c>
      <c r="R16" s="21"/>
      <c r="S16" s="21">
        <v>0.26724024049837702</v>
      </c>
      <c r="T16" s="21">
        <v>0.31984351251035598</v>
      </c>
      <c r="U16" s="21">
        <v>0.28915447807565697</v>
      </c>
      <c r="V16" s="21">
        <v>0.356903753356204</v>
      </c>
      <c r="W16" s="21">
        <v>0.29948443530427299</v>
      </c>
      <c r="X16" s="21">
        <v>0.27557725214754603</v>
      </c>
      <c r="Y16" s="21">
        <v>0.244349834247928</v>
      </c>
      <c r="Z16" s="21">
        <v>0.30955595097736799</v>
      </c>
      <c r="AA16" s="21">
        <v>0.29810069854683202</v>
      </c>
      <c r="AB16" s="21">
        <v>0.36210359354952398</v>
      </c>
      <c r="AC16" s="21">
        <v>0.32483808938441699</v>
      </c>
      <c r="AD16" s="21">
        <v>0.35246518907062002</v>
      </c>
      <c r="AE16" s="21"/>
      <c r="AF16" s="21">
        <v>0.30578278866977399</v>
      </c>
      <c r="AG16" s="21">
        <v>0.35381664434228399</v>
      </c>
      <c r="AH16" s="21">
        <v>0.186820425337655</v>
      </c>
      <c r="AI16" s="21"/>
      <c r="AJ16" s="21">
        <v>0.354656619533678</v>
      </c>
      <c r="AK16" s="21">
        <v>0.276967329393355</v>
      </c>
      <c r="AL16" s="21">
        <v>0.37717035382083802</v>
      </c>
      <c r="AM16" s="21">
        <v>0.19268360402807899</v>
      </c>
      <c r="AN16" s="21">
        <v>0.19460891434980901</v>
      </c>
      <c r="AO16" s="21"/>
      <c r="AP16" s="21">
        <v>0.35551239514991101</v>
      </c>
      <c r="AQ16" s="21">
        <v>0.29313114806396101</v>
      </c>
      <c r="AR16" s="21">
        <v>0.413105463006322</v>
      </c>
      <c r="AS16" s="21"/>
      <c r="AT16" s="21">
        <v>0.211563970637693</v>
      </c>
      <c r="AU16" s="21">
        <v>0.32595976336082599</v>
      </c>
      <c r="AV16" s="21">
        <v>0.35794410018669298</v>
      </c>
      <c r="AW16" s="21">
        <v>0.35871104529629899</v>
      </c>
      <c r="AX16" s="21">
        <v>0.49710449596769302</v>
      </c>
    </row>
    <row r="17" spans="2:50">
      <c r="B17" s="18" t="s">
        <v>251</v>
      </c>
      <c r="C17" s="22">
        <v>3.59001310562048E-2</v>
      </c>
      <c r="D17" s="22">
        <v>-8.2656353467241594E-2</v>
      </c>
      <c r="E17" s="22">
        <v>0.152494982196136</v>
      </c>
      <c r="F17" s="22"/>
      <c r="G17" s="22">
        <v>0.20207519333398</v>
      </c>
      <c r="H17" s="22">
        <v>0.22918461080965299</v>
      </c>
      <c r="I17" s="22">
        <v>0.215521150461671</v>
      </c>
      <c r="J17" s="22">
        <v>-5.3171248027151501E-2</v>
      </c>
      <c r="K17" s="22">
        <v>-9.0959245314261097E-2</v>
      </c>
      <c r="L17" s="22">
        <v>-0.220103813903127</v>
      </c>
      <c r="M17" s="22"/>
      <c r="N17" s="22">
        <v>-0.11365418954892401</v>
      </c>
      <c r="O17" s="22">
        <v>-4.7770629930598697E-2</v>
      </c>
      <c r="P17" s="22">
        <v>0.18393950520187</v>
      </c>
      <c r="Q17" s="22">
        <v>0.15359615856918801</v>
      </c>
      <c r="R17" s="22"/>
      <c r="S17" s="22">
        <v>0.158141983312658</v>
      </c>
      <c r="T17" s="22">
        <v>1.7534119606181401E-2</v>
      </c>
      <c r="U17" s="22">
        <v>3.3160484480194499E-2</v>
      </c>
      <c r="V17" s="22">
        <v>-4.8020016272755102E-2</v>
      </c>
      <c r="W17" s="22">
        <v>1.4313429828291001E-2</v>
      </c>
      <c r="X17" s="22">
        <v>9.0096853044775299E-2</v>
      </c>
      <c r="Y17" s="22">
        <v>0.12940249636516099</v>
      </c>
      <c r="Z17" s="22">
        <v>5.4834512783111598E-2</v>
      </c>
      <c r="AA17" s="22">
        <v>1.09278747415398E-4</v>
      </c>
      <c r="AB17" s="22">
        <v>-4.5595695350013302E-2</v>
      </c>
      <c r="AC17" s="22">
        <v>-3.2462060006556603E-2</v>
      </c>
      <c r="AD17" s="22">
        <v>-9.3455986242165306E-2</v>
      </c>
      <c r="AE17" s="22"/>
      <c r="AF17" s="22">
        <v>3.8075726737720597E-2</v>
      </c>
      <c r="AG17" s="22">
        <v>-3.1710060398106699E-2</v>
      </c>
      <c r="AH17" s="22">
        <v>0.167362780407984</v>
      </c>
      <c r="AI17" s="22"/>
      <c r="AJ17" s="22">
        <v>-4.9481093986731901E-2</v>
      </c>
      <c r="AK17" s="22">
        <v>0.119045940491447</v>
      </c>
      <c r="AL17" s="22">
        <v>-4.70907131959774E-2</v>
      </c>
      <c r="AM17" s="22">
        <v>0.23231725649222301</v>
      </c>
      <c r="AN17" s="22">
        <v>0.154433709411609</v>
      </c>
      <c r="AO17" s="22"/>
      <c r="AP17" s="22">
        <v>-4.4963489899665497E-2</v>
      </c>
      <c r="AQ17" s="22">
        <v>7.58069977140612E-2</v>
      </c>
      <c r="AR17" s="22">
        <v>-7.9403133717334998E-2</v>
      </c>
      <c r="AS17" s="22"/>
      <c r="AT17" s="22">
        <v>0.155808448438821</v>
      </c>
      <c r="AU17" s="22">
        <v>-1.9602876472010401E-2</v>
      </c>
      <c r="AV17" s="22">
        <v>-1.8638578485796E-2</v>
      </c>
      <c r="AW17" s="22">
        <v>-1.22196938237397E-2</v>
      </c>
      <c r="AX17" s="22">
        <v>-0.20981743787020099</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360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7.4915558430013102E-2</v>
      </c>
      <c r="D9" s="17">
        <v>7.1703683279036798E-2</v>
      </c>
      <c r="E9" s="17">
        <v>7.72677348635398E-2</v>
      </c>
      <c r="F9" s="17"/>
      <c r="G9" s="17">
        <v>4.4326601146667803E-2</v>
      </c>
      <c r="H9" s="17">
        <v>0.103605612211434</v>
      </c>
      <c r="I9" s="17">
        <v>8.10956354091317E-2</v>
      </c>
      <c r="J9" s="17">
        <v>9.3201673401747204E-2</v>
      </c>
      <c r="K9" s="17">
        <v>8.6789293812236906E-2</v>
      </c>
      <c r="L9" s="17">
        <v>4.4036438146200001E-2</v>
      </c>
      <c r="M9" s="17"/>
      <c r="N9" s="17">
        <v>4.8772809451820699E-2</v>
      </c>
      <c r="O9" s="17">
        <v>5.0597751011516999E-2</v>
      </c>
      <c r="P9" s="17">
        <v>0.10982004133192</v>
      </c>
      <c r="Q9" s="17">
        <v>9.6640555196853301E-2</v>
      </c>
      <c r="R9" s="17"/>
      <c r="S9" s="17">
        <v>8.9142754771085297E-2</v>
      </c>
      <c r="T9" s="17">
        <v>6.0517085336897002E-2</v>
      </c>
      <c r="U9" s="17">
        <v>6.5355507125055001E-2</v>
      </c>
      <c r="V9" s="17">
        <v>6.0070136860386397E-2</v>
      </c>
      <c r="W9" s="17">
        <v>7.28978225951111E-2</v>
      </c>
      <c r="X9" s="17">
        <v>4.6448591150235502E-2</v>
      </c>
      <c r="Y9" s="17">
        <v>0.127071997752885</v>
      </c>
      <c r="Z9" s="17">
        <v>8.1759340563270902E-2</v>
      </c>
      <c r="AA9" s="17">
        <v>7.5766497815293196E-2</v>
      </c>
      <c r="AB9" s="17">
        <v>6.5986146837869505E-2</v>
      </c>
      <c r="AC9" s="17">
        <v>0.115100014407822</v>
      </c>
      <c r="AD9" s="17">
        <v>3.9102782195764602E-2</v>
      </c>
      <c r="AE9" s="17"/>
      <c r="AF9" s="17">
        <v>9.6260708624749405E-2</v>
      </c>
      <c r="AG9" s="17">
        <v>5.90127992872417E-2</v>
      </c>
      <c r="AH9" s="17">
        <v>7.4635409148576498E-2</v>
      </c>
      <c r="AI9" s="17"/>
      <c r="AJ9" s="17">
        <v>7.0950178802896793E-2</v>
      </c>
      <c r="AK9" s="17">
        <v>9.3439953848442101E-2</v>
      </c>
      <c r="AL9" s="17">
        <v>5.5916538608078603E-2</v>
      </c>
      <c r="AM9" s="17">
        <v>8.5671135290548497E-2</v>
      </c>
      <c r="AN9" s="17">
        <v>7.1843864905920998E-2</v>
      </c>
      <c r="AO9" s="17"/>
      <c r="AP9" s="17">
        <v>6.8388259050566294E-2</v>
      </c>
      <c r="AQ9" s="17">
        <v>8.84571053091677E-2</v>
      </c>
      <c r="AR9" s="17">
        <v>4.6193126327581199E-2</v>
      </c>
      <c r="AS9" s="17"/>
      <c r="AT9" s="17">
        <v>8.5569980870048995E-2</v>
      </c>
      <c r="AU9" s="17">
        <v>5.7719002038550397E-2</v>
      </c>
      <c r="AV9" s="17">
        <v>4.2636610615247802E-2</v>
      </c>
      <c r="AW9" s="17">
        <v>7.0140816641358794E-2</v>
      </c>
      <c r="AX9" s="17">
        <v>0.141380971620827</v>
      </c>
    </row>
    <row r="10" spans="2:50">
      <c r="B10" s="18" t="s">
        <v>245</v>
      </c>
      <c r="C10" s="17">
        <v>0.19823928764358401</v>
      </c>
      <c r="D10" s="17">
        <v>0.17767586791385501</v>
      </c>
      <c r="E10" s="17">
        <v>0.21907693972046699</v>
      </c>
      <c r="F10" s="17"/>
      <c r="G10" s="17">
        <v>0.24094868548870799</v>
      </c>
      <c r="H10" s="17">
        <v>0.23477190658995001</v>
      </c>
      <c r="I10" s="17">
        <v>0.26632671667767099</v>
      </c>
      <c r="J10" s="17">
        <v>0.19542836161815799</v>
      </c>
      <c r="K10" s="17">
        <v>0.13915559604042799</v>
      </c>
      <c r="L10" s="17">
        <v>0.12661288272058399</v>
      </c>
      <c r="M10" s="17"/>
      <c r="N10" s="17">
        <v>0.16572030471780799</v>
      </c>
      <c r="O10" s="17">
        <v>0.17738811318011699</v>
      </c>
      <c r="P10" s="17">
        <v>0.22720979879765699</v>
      </c>
      <c r="Q10" s="17">
        <v>0.22854463039409501</v>
      </c>
      <c r="R10" s="17"/>
      <c r="S10" s="17">
        <v>0.22728226550047001</v>
      </c>
      <c r="T10" s="17">
        <v>0.20188955017983501</v>
      </c>
      <c r="U10" s="17">
        <v>0.192415527422344</v>
      </c>
      <c r="V10" s="17">
        <v>0.171329064414416</v>
      </c>
      <c r="W10" s="17">
        <v>0.218814583159468</v>
      </c>
      <c r="X10" s="17">
        <v>0.25673016230754903</v>
      </c>
      <c r="Y10" s="17">
        <v>0.17376217471869801</v>
      </c>
      <c r="Z10" s="17">
        <v>0.23613539592066199</v>
      </c>
      <c r="AA10" s="17">
        <v>0.213719211507683</v>
      </c>
      <c r="AB10" s="17">
        <v>0.12489592609993599</v>
      </c>
      <c r="AC10" s="17">
        <v>0.117102052196037</v>
      </c>
      <c r="AD10" s="17">
        <v>0.232589477239661</v>
      </c>
      <c r="AE10" s="17"/>
      <c r="AF10" s="17">
        <v>0.20849339613339299</v>
      </c>
      <c r="AG10" s="17">
        <v>0.179308974533986</v>
      </c>
      <c r="AH10" s="17">
        <v>0.18573725735532801</v>
      </c>
      <c r="AI10" s="17"/>
      <c r="AJ10" s="17">
        <v>0.18556079566612599</v>
      </c>
      <c r="AK10" s="17">
        <v>0.23086921957234299</v>
      </c>
      <c r="AL10" s="17">
        <v>0.16780267665219001</v>
      </c>
      <c r="AM10" s="17">
        <v>0.25432647187360702</v>
      </c>
      <c r="AN10" s="17">
        <v>0.19623034740959999</v>
      </c>
      <c r="AO10" s="17"/>
      <c r="AP10" s="17">
        <v>0.19125307453240101</v>
      </c>
      <c r="AQ10" s="17">
        <v>0.22022208672511301</v>
      </c>
      <c r="AR10" s="17">
        <v>0.17154723250795501</v>
      </c>
      <c r="AS10" s="17"/>
      <c r="AT10" s="17">
        <v>0.202187371900134</v>
      </c>
      <c r="AU10" s="17">
        <v>0.18578516892463701</v>
      </c>
      <c r="AV10" s="17">
        <v>0.21334502322056301</v>
      </c>
      <c r="AW10" s="17">
        <v>0.26572520275786299</v>
      </c>
      <c r="AX10" s="17">
        <v>0.123946900609972</v>
      </c>
    </row>
    <row r="11" spans="2:50">
      <c r="B11" s="18" t="s">
        <v>246</v>
      </c>
      <c r="C11" s="17">
        <v>0.26889137157209198</v>
      </c>
      <c r="D11" s="17">
        <v>0.23717142950689099</v>
      </c>
      <c r="E11" s="17">
        <v>0.30089093795085398</v>
      </c>
      <c r="F11" s="17"/>
      <c r="G11" s="17">
        <v>0.34057929782414698</v>
      </c>
      <c r="H11" s="17">
        <v>0.28020430780120797</v>
      </c>
      <c r="I11" s="17">
        <v>0.28287006208797799</v>
      </c>
      <c r="J11" s="17">
        <v>0.221786359484622</v>
      </c>
      <c r="K11" s="17">
        <v>0.281466444111031</v>
      </c>
      <c r="L11" s="17">
        <v>0.230847135028727</v>
      </c>
      <c r="M11" s="17"/>
      <c r="N11" s="17">
        <v>0.21421302930511901</v>
      </c>
      <c r="O11" s="17">
        <v>0.30603636206330997</v>
      </c>
      <c r="P11" s="17">
        <v>0.26858485620318601</v>
      </c>
      <c r="Q11" s="17">
        <v>0.29254889524020899</v>
      </c>
      <c r="R11" s="17"/>
      <c r="S11" s="17">
        <v>0.254685246125956</v>
      </c>
      <c r="T11" s="17">
        <v>0.30289641250725202</v>
      </c>
      <c r="U11" s="17">
        <v>0.26971874029974702</v>
      </c>
      <c r="V11" s="17">
        <v>0.233884896959727</v>
      </c>
      <c r="W11" s="17">
        <v>0.280923098205069</v>
      </c>
      <c r="X11" s="17">
        <v>0.26804605748016402</v>
      </c>
      <c r="Y11" s="17">
        <v>0.322006888604084</v>
      </c>
      <c r="Z11" s="17">
        <v>0.24366765125107501</v>
      </c>
      <c r="AA11" s="17">
        <v>0.24918943219961701</v>
      </c>
      <c r="AB11" s="17">
        <v>0.24126817371079801</v>
      </c>
      <c r="AC11" s="17">
        <v>0.311215247054342</v>
      </c>
      <c r="AD11" s="17">
        <v>0.241092432077645</v>
      </c>
      <c r="AE11" s="17"/>
      <c r="AF11" s="17">
        <v>0.25279615688318602</v>
      </c>
      <c r="AG11" s="17">
        <v>0.27367021781516798</v>
      </c>
      <c r="AH11" s="17">
        <v>0.29163173640867401</v>
      </c>
      <c r="AI11" s="17"/>
      <c r="AJ11" s="17">
        <v>0.25706381233959502</v>
      </c>
      <c r="AK11" s="17">
        <v>0.28211408777419</v>
      </c>
      <c r="AL11" s="17">
        <v>0.221095815617007</v>
      </c>
      <c r="AM11" s="17">
        <v>0.27516466997830002</v>
      </c>
      <c r="AN11" s="17">
        <v>0.31731125956179801</v>
      </c>
      <c r="AO11" s="17"/>
      <c r="AP11" s="17">
        <v>0.25786475782729501</v>
      </c>
      <c r="AQ11" s="17">
        <v>0.26055565316504797</v>
      </c>
      <c r="AR11" s="17">
        <v>0.24539840093415199</v>
      </c>
      <c r="AS11" s="17"/>
      <c r="AT11" s="17">
        <v>0.30331398429717199</v>
      </c>
      <c r="AU11" s="17">
        <v>0.31260490853442802</v>
      </c>
      <c r="AV11" s="17">
        <v>0.23906869073963499</v>
      </c>
      <c r="AW11" s="17">
        <v>0.20136208797053001</v>
      </c>
      <c r="AX11" s="17">
        <v>6.1508015246983502E-2</v>
      </c>
    </row>
    <row r="12" spans="2:50">
      <c r="B12" s="18" t="s">
        <v>247</v>
      </c>
      <c r="C12" s="17">
        <v>0.25678164370587497</v>
      </c>
      <c r="D12" s="17">
        <v>0.28189671080305401</v>
      </c>
      <c r="E12" s="17">
        <v>0.23260043388371099</v>
      </c>
      <c r="F12" s="17"/>
      <c r="G12" s="17">
        <v>0.18705451297675099</v>
      </c>
      <c r="H12" s="17">
        <v>0.20352782455770099</v>
      </c>
      <c r="I12" s="17">
        <v>0.172513599436386</v>
      </c>
      <c r="J12" s="17">
        <v>0.278167730762379</v>
      </c>
      <c r="K12" s="17">
        <v>0.29500996094260301</v>
      </c>
      <c r="L12" s="17">
        <v>0.37181734069742201</v>
      </c>
      <c r="M12" s="17"/>
      <c r="N12" s="17">
        <v>0.32717279495574902</v>
      </c>
      <c r="O12" s="17">
        <v>0.27971603196769301</v>
      </c>
      <c r="P12" s="17">
        <v>0.222727890450897</v>
      </c>
      <c r="Q12" s="17">
        <v>0.18604913784660701</v>
      </c>
      <c r="R12" s="17"/>
      <c r="S12" s="17">
        <v>0.21559879799777301</v>
      </c>
      <c r="T12" s="17">
        <v>0.26293029297695197</v>
      </c>
      <c r="U12" s="17">
        <v>0.24662613684142001</v>
      </c>
      <c r="V12" s="17">
        <v>0.32935396676263901</v>
      </c>
      <c r="W12" s="17">
        <v>0.26670221848719899</v>
      </c>
      <c r="X12" s="17">
        <v>0.23564651269744599</v>
      </c>
      <c r="Y12" s="17">
        <v>0.195588239730309</v>
      </c>
      <c r="Z12" s="17">
        <v>0.27255308568887399</v>
      </c>
      <c r="AA12" s="17">
        <v>0.24733972922977299</v>
      </c>
      <c r="AB12" s="17">
        <v>0.31412801352512099</v>
      </c>
      <c r="AC12" s="17">
        <v>0.25886627357099201</v>
      </c>
      <c r="AD12" s="17">
        <v>0.273528468127196</v>
      </c>
      <c r="AE12" s="17"/>
      <c r="AF12" s="17">
        <v>0.25074990550337101</v>
      </c>
      <c r="AG12" s="17">
        <v>0.28515829017461503</v>
      </c>
      <c r="AH12" s="17">
        <v>0.23464508901664399</v>
      </c>
      <c r="AI12" s="17"/>
      <c r="AJ12" s="17">
        <v>0.28658209654786498</v>
      </c>
      <c r="AK12" s="17">
        <v>0.23312666447719799</v>
      </c>
      <c r="AL12" s="17">
        <v>0.32393398810278601</v>
      </c>
      <c r="AM12" s="17">
        <v>0.15333201856575501</v>
      </c>
      <c r="AN12" s="17">
        <v>0.192689977852389</v>
      </c>
      <c r="AO12" s="17"/>
      <c r="AP12" s="17">
        <v>0.29322828194869699</v>
      </c>
      <c r="AQ12" s="17">
        <v>0.240299292103165</v>
      </c>
      <c r="AR12" s="17">
        <v>0.34001879686821801</v>
      </c>
      <c r="AS12" s="17"/>
      <c r="AT12" s="17">
        <v>0.21417160640553201</v>
      </c>
      <c r="AU12" s="17">
        <v>0.266190599320344</v>
      </c>
      <c r="AV12" s="17">
        <v>0.29460831342391097</v>
      </c>
      <c r="AW12" s="17">
        <v>0.24285718612717999</v>
      </c>
      <c r="AX12" s="17">
        <v>0.20411937705872399</v>
      </c>
    </row>
    <row r="13" spans="2:50">
      <c r="B13" s="18" t="s">
        <v>248</v>
      </c>
      <c r="C13" s="17">
        <v>0.137445117710121</v>
      </c>
      <c r="D13" s="17">
        <v>0.17973724900214899</v>
      </c>
      <c r="E13" s="17">
        <v>9.5544868272006395E-2</v>
      </c>
      <c r="F13" s="17"/>
      <c r="G13" s="17">
        <v>0.105456701999554</v>
      </c>
      <c r="H13" s="17">
        <v>0.113432895586127</v>
      </c>
      <c r="I13" s="17">
        <v>0.108647219833319</v>
      </c>
      <c r="J13" s="17">
        <v>0.139774734937886</v>
      </c>
      <c r="K13" s="17">
        <v>0.134587343551935</v>
      </c>
      <c r="L13" s="17">
        <v>0.20151532275759301</v>
      </c>
      <c r="M13" s="17"/>
      <c r="N13" s="17">
        <v>0.20565869479982599</v>
      </c>
      <c r="O13" s="17">
        <v>0.12368375976672701</v>
      </c>
      <c r="P13" s="17">
        <v>0.11364382555263999</v>
      </c>
      <c r="Q13" s="17">
        <v>9.7948335631843894E-2</v>
      </c>
      <c r="R13" s="17"/>
      <c r="S13" s="17">
        <v>0.147621670421206</v>
      </c>
      <c r="T13" s="17">
        <v>0.13174561656162201</v>
      </c>
      <c r="U13" s="17">
        <v>0.12779790217298601</v>
      </c>
      <c r="V13" s="17">
        <v>0.121264983878925</v>
      </c>
      <c r="W13" s="17">
        <v>0.10675453875547899</v>
      </c>
      <c r="X13" s="17">
        <v>0.13428414380267201</v>
      </c>
      <c r="Y13" s="17">
        <v>0.12482849978649201</v>
      </c>
      <c r="Z13" s="17">
        <v>9.5830186204285198E-2</v>
      </c>
      <c r="AA13" s="17">
        <v>0.16948118981417201</v>
      </c>
      <c r="AB13" s="17">
        <v>0.16318762630723699</v>
      </c>
      <c r="AC13" s="17">
        <v>0.13557674716620699</v>
      </c>
      <c r="AD13" s="17">
        <v>0.16832609004791199</v>
      </c>
      <c r="AE13" s="17"/>
      <c r="AF13" s="17">
        <v>0.14053168841272601</v>
      </c>
      <c r="AG13" s="17">
        <v>0.15679703072311599</v>
      </c>
      <c r="AH13" s="17">
        <v>7.4054503176444297E-2</v>
      </c>
      <c r="AI13" s="17"/>
      <c r="AJ13" s="17">
        <v>0.15938399435648401</v>
      </c>
      <c r="AK13" s="17">
        <v>0.121196565290145</v>
      </c>
      <c r="AL13" s="17">
        <v>0.212796834293177</v>
      </c>
      <c r="AM13" s="17">
        <v>0.10111502315658</v>
      </c>
      <c r="AN13" s="17">
        <v>7.2482074464898405E-2</v>
      </c>
      <c r="AO13" s="17"/>
      <c r="AP13" s="17">
        <v>0.15706971178449999</v>
      </c>
      <c r="AQ13" s="17">
        <v>0.142684547129485</v>
      </c>
      <c r="AR13" s="17">
        <v>0.17853338688803</v>
      </c>
      <c r="AS13" s="17"/>
      <c r="AT13" s="17">
        <v>0.110251573984864</v>
      </c>
      <c r="AU13" s="17">
        <v>0.124457097533287</v>
      </c>
      <c r="AV13" s="17">
        <v>0.16109597396131101</v>
      </c>
      <c r="AW13" s="17">
        <v>0.18680971557031001</v>
      </c>
      <c r="AX13" s="17">
        <v>0.37084031161284697</v>
      </c>
    </row>
    <row r="14" spans="2:50">
      <c r="B14" s="18" t="s">
        <v>92</v>
      </c>
      <c r="C14" s="17">
        <v>6.3727020938315407E-2</v>
      </c>
      <c r="D14" s="17">
        <v>5.1815059495014901E-2</v>
      </c>
      <c r="E14" s="17">
        <v>7.4619085309422198E-2</v>
      </c>
      <c r="F14" s="17"/>
      <c r="G14" s="17">
        <v>8.1634200564172907E-2</v>
      </c>
      <c r="H14" s="17">
        <v>6.4457453253580002E-2</v>
      </c>
      <c r="I14" s="17">
        <v>8.8546766555513703E-2</v>
      </c>
      <c r="J14" s="17">
        <v>7.1641139795207795E-2</v>
      </c>
      <c r="K14" s="17">
        <v>6.29913615417666E-2</v>
      </c>
      <c r="L14" s="17">
        <v>2.51708806494731E-2</v>
      </c>
      <c r="M14" s="17"/>
      <c r="N14" s="17">
        <v>3.8462366769677798E-2</v>
      </c>
      <c r="O14" s="17">
        <v>6.2577982010636607E-2</v>
      </c>
      <c r="P14" s="17">
        <v>5.8013587663699698E-2</v>
      </c>
      <c r="Q14" s="17">
        <v>9.8268445690391906E-2</v>
      </c>
      <c r="R14" s="17"/>
      <c r="S14" s="17">
        <v>6.5669265183509198E-2</v>
      </c>
      <c r="T14" s="17">
        <v>4.0021042437441597E-2</v>
      </c>
      <c r="U14" s="17">
        <v>9.8086186138448397E-2</v>
      </c>
      <c r="V14" s="17">
        <v>8.4096951123907901E-2</v>
      </c>
      <c r="W14" s="17">
        <v>5.39077387976735E-2</v>
      </c>
      <c r="X14" s="17">
        <v>5.8844532561933303E-2</v>
      </c>
      <c r="Y14" s="17">
        <v>5.6742199407532397E-2</v>
      </c>
      <c r="Z14" s="17">
        <v>7.0054340371833307E-2</v>
      </c>
      <c r="AA14" s="17">
        <v>4.4503939433461898E-2</v>
      </c>
      <c r="AB14" s="17">
        <v>9.0534113519038895E-2</v>
      </c>
      <c r="AC14" s="17">
        <v>6.2139665604600498E-2</v>
      </c>
      <c r="AD14" s="17">
        <v>4.5360750311821303E-2</v>
      </c>
      <c r="AE14" s="17"/>
      <c r="AF14" s="17">
        <v>5.1168144442575503E-2</v>
      </c>
      <c r="AG14" s="17">
        <v>4.6052687465872398E-2</v>
      </c>
      <c r="AH14" s="17">
        <v>0.139296004894333</v>
      </c>
      <c r="AI14" s="17"/>
      <c r="AJ14" s="17">
        <v>4.0459122287033703E-2</v>
      </c>
      <c r="AK14" s="17">
        <v>3.9253509037681697E-2</v>
      </c>
      <c r="AL14" s="17">
        <v>1.8454146726761302E-2</v>
      </c>
      <c r="AM14" s="17">
        <v>0.13039068113520999</v>
      </c>
      <c r="AN14" s="17">
        <v>0.14944247580539299</v>
      </c>
      <c r="AO14" s="17"/>
      <c r="AP14" s="17">
        <v>3.2195914856540997E-2</v>
      </c>
      <c r="AQ14" s="17">
        <v>4.7781315568021197E-2</v>
      </c>
      <c r="AR14" s="17">
        <v>1.83090564740639E-2</v>
      </c>
      <c r="AS14" s="17"/>
      <c r="AT14" s="17">
        <v>8.4505482542248794E-2</v>
      </c>
      <c r="AU14" s="17">
        <v>5.32432236487543E-2</v>
      </c>
      <c r="AV14" s="17">
        <v>4.92453880393331E-2</v>
      </c>
      <c r="AW14" s="17">
        <v>3.3104990932757303E-2</v>
      </c>
      <c r="AX14" s="17">
        <v>9.8204423850646094E-2</v>
      </c>
    </row>
    <row r="15" spans="2:50">
      <c r="B15" s="18" t="s">
        <v>249</v>
      </c>
      <c r="C15" s="21">
        <v>0.27315484607359702</v>
      </c>
      <c r="D15" s="21">
        <v>0.24937955119289101</v>
      </c>
      <c r="E15" s="21">
        <v>0.29634467458400698</v>
      </c>
      <c r="F15" s="21"/>
      <c r="G15" s="21">
        <v>0.28527528663537599</v>
      </c>
      <c r="H15" s="21">
        <v>0.338377518801384</v>
      </c>
      <c r="I15" s="21">
        <v>0.347422352086803</v>
      </c>
      <c r="J15" s="21">
        <v>0.28863003501990497</v>
      </c>
      <c r="K15" s="21">
        <v>0.225944889852664</v>
      </c>
      <c r="L15" s="21">
        <v>0.170649320866784</v>
      </c>
      <c r="M15" s="21"/>
      <c r="N15" s="21">
        <v>0.21449311416962799</v>
      </c>
      <c r="O15" s="21">
        <v>0.227985864191634</v>
      </c>
      <c r="P15" s="21">
        <v>0.33702984012957699</v>
      </c>
      <c r="Q15" s="21">
        <v>0.325185185590948</v>
      </c>
      <c r="R15" s="21"/>
      <c r="S15" s="21">
        <v>0.316425020271556</v>
      </c>
      <c r="T15" s="21">
        <v>0.26240663551673299</v>
      </c>
      <c r="U15" s="21">
        <v>0.25777103454739902</v>
      </c>
      <c r="V15" s="21">
        <v>0.23139920127480201</v>
      </c>
      <c r="W15" s="21">
        <v>0.29171240575457902</v>
      </c>
      <c r="X15" s="21">
        <v>0.303178753457785</v>
      </c>
      <c r="Y15" s="21">
        <v>0.30083417247158201</v>
      </c>
      <c r="Z15" s="21">
        <v>0.31789473648393202</v>
      </c>
      <c r="AA15" s="21">
        <v>0.28948570932297701</v>
      </c>
      <c r="AB15" s="21">
        <v>0.19088207293780601</v>
      </c>
      <c r="AC15" s="21">
        <v>0.232202066603858</v>
      </c>
      <c r="AD15" s="21">
        <v>0.27169225943542602</v>
      </c>
      <c r="AE15" s="21"/>
      <c r="AF15" s="21">
        <v>0.30475410475814202</v>
      </c>
      <c r="AG15" s="21">
        <v>0.23832177382122799</v>
      </c>
      <c r="AH15" s="21">
        <v>0.260372666503904</v>
      </c>
      <c r="AI15" s="21"/>
      <c r="AJ15" s="21">
        <v>0.25651097446902299</v>
      </c>
      <c r="AK15" s="21">
        <v>0.32430917342078502</v>
      </c>
      <c r="AL15" s="21">
        <v>0.223719215260268</v>
      </c>
      <c r="AM15" s="21">
        <v>0.339997607164156</v>
      </c>
      <c r="AN15" s="21">
        <v>0.26807421231552098</v>
      </c>
      <c r="AO15" s="21"/>
      <c r="AP15" s="21">
        <v>0.25964133358296798</v>
      </c>
      <c r="AQ15" s="21">
        <v>0.30867919203428101</v>
      </c>
      <c r="AR15" s="21">
        <v>0.217740358835536</v>
      </c>
      <c r="AS15" s="21"/>
      <c r="AT15" s="21">
        <v>0.28775735277018299</v>
      </c>
      <c r="AU15" s="21">
        <v>0.24350417096318699</v>
      </c>
      <c r="AV15" s="21">
        <v>0.25598163383581102</v>
      </c>
      <c r="AW15" s="21">
        <v>0.335866019399222</v>
      </c>
      <c r="AX15" s="21">
        <v>0.26532787223079901</v>
      </c>
    </row>
    <row r="16" spans="2:50">
      <c r="B16" s="18" t="s">
        <v>250</v>
      </c>
      <c r="C16" s="21">
        <v>0.394226761415996</v>
      </c>
      <c r="D16" s="21">
        <v>0.461633959805203</v>
      </c>
      <c r="E16" s="21">
        <v>0.32814530215571702</v>
      </c>
      <c r="F16" s="21"/>
      <c r="G16" s="21">
        <v>0.292511214976305</v>
      </c>
      <c r="H16" s="21">
        <v>0.31696072014382798</v>
      </c>
      <c r="I16" s="21">
        <v>0.28116081926970499</v>
      </c>
      <c r="J16" s="21">
        <v>0.417942465700265</v>
      </c>
      <c r="K16" s="21">
        <v>0.42959730449453798</v>
      </c>
      <c r="L16" s="21">
        <v>0.57333266345501499</v>
      </c>
      <c r="M16" s="21"/>
      <c r="N16" s="21">
        <v>0.53283148975557504</v>
      </c>
      <c r="O16" s="21">
        <v>0.40339979173441998</v>
      </c>
      <c r="P16" s="21">
        <v>0.33637171600353699</v>
      </c>
      <c r="Q16" s="21">
        <v>0.283997473478451</v>
      </c>
      <c r="R16" s="21"/>
      <c r="S16" s="21">
        <v>0.36322046841897898</v>
      </c>
      <c r="T16" s="21">
        <v>0.39467590953857301</v>
      </c>
      <c r="U16" s="21">
        <v>0.37442403901440602</v>
      </c>
      <c r="V16" s="21">
        <v>0.45061895064156399</v>
      </c>
      <c r="W16" s="21">
        <v>0.37345675724267802</v>
      </c>
      <c r="X16" s="21">
        <v>0.36993065650011803</v>
      </c>
      <c r="Y16" s="21">
        <v>0.320416739516802</v>
      </c>
      <c r="Z16" s="21">
        <v>0.368383271893159</v>
      </c>
      <c r="AA16" s="21">
        <v>0.41682091904394503</v>
      </c>
      <c r="AB16" s="21">
        <v>0.47731563983235697</v>
      </c>
      <c r="AC16" s="21">
        <v>0.394443020737199</v>
      </c>
      <c r="AD16" s="21">
        <v>0.44185455817510799</v>
      </c>
      <c r="AE16" s="21"/>
      <c r="AF16" s="21">
        <v>0.39128159391609701</v>
      </c>
      <c r="AG16" s="21">
        <v>0.44195532089773099</v>
      </c>
      <c r="AH16" s="21">
        <v>0.30869959219308801</v>
      </c>
      <c r="AI16" s="21"/>
      <c r="AJ16" s="21">
        <v>0.44596609090434802</v>
      </c>
      <c r="AK16" s="21">
        <v>0.35432322976734398</v>
      </c>
      <c r="AL16" s="21">
        <v>0.53673082239596304</v>
      </c>
      <c r="AM16" s="21">
        <v>0.25444704172233501</v>
      </c>
      <c r="AN16" s="21">
        <v>0.26517205231728802</v>
      </c>
      <c r="AO16" s="21"/>
      <c r="AP16" s="21">
        <v>0.45029799373319701</v>
      </c>
      <c r="AQ16" s="21">
        <v>0.38298383923265</v>
      </c>
      <c r="AR16" s="21">
        <v>0.51855218375624801</v>
      </c>
      <c r="AS16" s="21"/>
      <c r="AT16" s="21">
        <v>0.32442318039039603</v>
      </c>
      <c r="AU16" s="21">
        <v>0.39064769685363099</v>
      </c>
      <c r="AV16" s="21">
        <v>0.45570428738522101</v>
      </c>
      <c r="AW16" s="21">
        <v>0.429666901697491</v>
      </c>
      <c r="AX16" s="21">
        <v>0.57495968867157099</v>
      </c>
    </row>
    <row r="17" spans="2:50">
      <c r="B17" s="18" t="s">
        <v>251</v>
      </c>
      <c r="C17" s="22">
        <v>-0.1210719153424</v>
      </c>
      <c r="D17" s="22">
        <v>-0.21225440861231101</v>
      </c>
      <c r="E17" s="22">
        <v>-3.1800627571710399E-2</v>
      </c>
      <c r="F17" s="22"/>
      <c r="G17" s="22">
        <v>-7.2359283409285701E-3</v>
      </c>
      <c r="H17" s="22">
        <v>2.1416798657556101E-2</v>
      </c>
      <c r="I17" s="22">
        <v>6.6261532817097707E-2</v>
      </c>
      <c r="J17" s="22">
        <v>-0.129312430680359</v>
      </c>
      <c r="K17" s="22">
        <v>-0.203652414641874</v>
      </c>
      <c r="L17" s="22">
        <v>-0.40268334258823102</v>
      </c>
      <c r="M17" s="22"/>
      <c r="N17" s="22">
        <v>-0.31833837558594702</v>
      </c>
      <c r="O17" s="22">
        <v>-0.17541392754278601</v>
      </c>
      <c r="P17" s="22">
        <v>6.5812412604016003E-4</v>
      </c>
      <c r="Q17" s="22">
        <v>4.1187712112497499E-2</v>
      </c>
      <c r="R17" s="22"/>
      <c r="S17" s="22">
        <v>-4.6795448147423001E-2</v>
      </c>
      <c r="T17" s="22">
        <v>-0.13226927402184099</v>
      </c>
      <c r="U17" s="22">
        <v>-0.11665300446700699</v>
      </c>
      <c r="V17" s="22">
        <v>-0.219219749366762</v>
      </c>
      <c r="W17" s="22">
        <v>-8.1744351488098596E-2</v>
      </c>
      <c r="X17" s="22">
        <v>-6.6751903042333402E-2</v>
      </c>
      <c r="Y17" s="22">
        <v>-1.95825670452195E-2</v>
      </c>
      <c r="Z17" s="22">
        <v>-5.0488535409226397E-2</v>
      </c>
      <c r="AA17" s="22">
        <v>-0.12733520972096801</v>
      </c>
      <c r="AB17" s="22">
        <v>-0.28643356689455202</v>
      </c>
      <c r="AC17" s="22">
        <v>-0.162240954133341</v>
      </c>
      <c r="AD17" s="22">
        <v>-0.170162298739682</v>
      </c>
      <c r="AE17" s="22"/>
      <c r="AF17" s="22">
        <v>-8.6527489157955106E-2</v>
      </c>
      <c r="AG17" s="22">
        <v>-0.203633547076504</v>
      </c>
      <c r="AH17" s="22">
        <v>-4.8326925689184001E-2</v>
      </c>
      <c r="AI17" s="22"/>
      <c r="AJ17" s="22">
        <v>-0.189455116435326</v>
      </c>
      <c r="AK17" s="22">
        <v>-3.0014056346558501E-2</v>
      </c>
      <c r="AL17" s="22">
        <v>-0.31301160713569498</v>
      </c>
      <c r="AM17" s="22">
        <v>8.5550565441821005E-2</v>
      </c>
      <c r="AN17" s="22">
        <v>2.9021599982335098E-3</v>
      </c>
      <c r="AO17" s="22"/>
      <c r="AP17" s="22">
        <v>-0.190656660150229</v>
      </c>
      <c r="AQ17" s="22">
        <v>-7.4304647198369905E-2</v>
      </c>
      <c r="AR17" s="22">
        <v>-0.30081182492071201</v>
      </c>
      <c r="AS17" s="22"/>
      <c r="AT17" s="22">
        <v>-3.66658276202129E-2</v>
      </c>
      <c r="AU17" s="22">
        <v>-0.14714352589044399</v>
      </c>
      <c r="AV17" s="22">
        <v>-0.19972265354941099</v>
      </c>
      <c r="AW17" s="22">
        <v>-9.3800882298269106E-2</v>
      </c>
      <c r="AX17" s="22">
        <v>-0.30963181644077198</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361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7.4831965369491604E-2</v>
      </c>
      <c r="D9" s="17">
        <v>8.7101169088445202E-2</v>
      </c>
      <c r="E9" s="17">
        <v>6.3149536350270194E-2</v>
      </c>
      <c r="F9" s="17"/>
      <c r="G9" s="17">
        <v>7.6070208033035797E-2</v>
      </c>
      <c r="H9" s="17">
        <v>9.9723579230242207E-2</v>
      </c>
      <c r="I9" s="17">
        <v>7.7557036628794498E-2</v>
      </c>
      <c r="J9" s="17">
        <v>7.7253043064496499E-2</v>
      </c>
      <c r="K9" s="17">
        <v>4.90116448859194E-2</v>
      </c>
      <c r="L9" s="17">
        <v>6.6836857881711204E-2</v>
      </c>
      <c r="M9" s="17"/>
      <c r="N9" s="17">
        <v>9.3559628760018096E-2</v>
      </c>
      <c r="O9" s="17">
        <v>4.9234237385450498E-2</v>
      </c>
      <c r="P9" s="17">
        <v>7.6406368402319999E-2</v>
      </c>
      <c r="Q9" s="17">
        <v>8.1165183299916094E-2</v>
      </c>
      <c r="R9" s="17"/>
      <c r="S9" s="17">
        <v>0.108716713168364</v>
      </c>
      <c r="T9" s="17">
        <v>7.3047586209293802E-2</v>
      </c>
      <c r="U9" s="17">
        <v>5.9215389596350199E-2</v>
      </c>
      <c r="V9" s="17">
        <v>7.1542642183895902E-2</v>
      </c>
      <c r="W9" s="17">
        <v>5.17707049514134E-2</v>
      </c>
      <c r="X9" s="17">
        <v>4.1239427597800797E-2</v>
      </c>
      <c r="Y9" s="17">
        <v>7.7528799746820198E-2</v>
      </c>
      <c r="Z9" s="17">
        <v>7.0986776480736397E-2</v>
      </c>
      <c r="AA9" s="17">
        <v>9.9795928580095394E-2</v>
      </c>
      <c r="AB9" s="17">
        <v>7.16036102328996E-2</v>
      </c>
      <c r="AC9" s="17">
        <v>4.8399920250824402E-2</v>
      </c>
      <c r="AD9" s="17">
        <v>9.0886458691235503E-2</v>
      </c>
      <c r="AE9" s="17"/>
      <c r="AF9" s="17">
        <v>8.3927133299218207E-2</v>
      </c>
      <c r="AG9" s="17">
        <v>7.2628248245497601E-2</v>
      </c>
      <c r="AH9" s="17">
        <v>4.4220955347657298E-2</v>
      </c>
      <c r="AI9" s="17"/>
      <c r="AJ9" s="17">
        <v>7.1949243261507395E-2</v>
      </c>
      <c r="AK9" s="17">
        <v>7.5258681004364295E-2</v>
      </c>
      <c r="AL9" s="17">
        <v>0.14382695917187599</v>
      </c>
      <c r="AM9" s="17">
        <v>6.79602132223837E-2</v>
      </c>
      <c r="AN9" s="17">
        <v>3.7449461172652299E-2</v>
      </c>
      <c r="AO9" s="17"/>
      <c r="AP9" s="17">
        <v>8.45893955011639E-2</v>
      </c>
      <c r="AQ9" s="17">
        <v>6.59937765960944E-2</v>
      </c>
      <c r="AR9" s="17">
        <v>0.126654050418156</v>
      </c>
      <c r="AS9" s="17"/>
      <c r="AT9" s="17">
        <v>7.8444787230691093E-2</v>
      </c>
      <c r="AU9" s="17">
        <v>4.9377246671404001E-2</v>
      </c>
      <c r="AV9" s="17">
        <v>7.3011409522273599E-2</v>
      </c>
      <c r="AW9" s="17">
        <v>8.8080975658293606E-2</v>
      </c>
      <c r="AX9" s="17">
        <v>0.15376896722333599</v>
      </c>
    </row>
    <row r="10" spans="2:50">
      <c r="B10" s="18" t="s">
        <v>245</v>
      </c>
      <c r="C10" s="17">
        <v>0.29047417826347899</v>
      </c>
      <c r="D10" s="17">
        <v>0.267155250087459</v>
      </c>
      <c r="E10" s="17">
        <v>0.31435927007199199</v>
      </c>
      <c r="F10" s="17"/>
      <c r="G10" s="17">
        <v>0.25505205016885002</v>
      </c>
      <c r="H10" s="17">
        <v>0.28859576923888602</v>
      </c>
      <c r="I10" s="17">
        <v>0.32038312353827803</v>
      </c>
      <c r="J10" s="17">
        <v>0.24202495341385</v>
      </c>
      <c r="K10" s="17">
        <v>0.280053510707438</v>
      </c>
      <c r="L10" s="17">
        <v>0.33729214047523598</v>
      </c>
      <c r="M10" s="17"/>
      <c r="N10" s="17">
        <v>0.27150147138963698</v>
      </c>
      <c r="O10" s="17">
        <v>0.31324820712704798</v>
      </c>
      <c r="P10" s="17">
        <v>0.29552592774647002</v>
      </c>
      <c r="Q10" s="17">
        <v>0.283697206046505</v>
      </c>
      <c r="R10" s="17"/>
      <c r="S10" s="17">
        <v>0.26866602728234901</v>
      </c>
      <c r="T10" s="17">
        <v>0.33773822286046301</v>
      </c>
      <c r="U10" s="17">
        <v>0.27318157993780001</v>
      </c>
      <c r="V10" s="17">
        <v>0.28539870425000602</v>
      </c>
      <c r="W10" s="17">
        <v>0.30959568318821501</v>
      </c>
      <c r="X10" s="17">
        <v>0.33503055399627801</v>
      </c>
      <c r="Y10" s="17">
        <v>0.33327639889583299</v>
      </c>
      <c r="Z10" s="17">
        <v>0.30333892093619902</v>
      </c>
      <c r="AA10" s="17">
        <v>0.22558201080600501</v>
      </c>
      <c r="AB10" s="17">
        <v>0.24267251478228999</v>
      </c>
      <c r="AC10" s="17">
        <v>0.27299977507913697</v>
      </c>
      <c r="AD10" s="17">
        <v>0.34922373706008702</v>
      </c>
      <c r="AE10" s="17"/>
      <c r="AF10" s="17">
        <v>0.32571516159934799</v>
      </c>
      <c r="AG10" s="17">
        <v>0.26683504461685698</v>
      </c>
      <c r="AH10" s="17">
        <v>0.29769113914295597</v>
      </c>
      <c r="AI10" s="17"/>
      <c r="AJ10" s="17">
        <v>0.31799122308731598</v>
      </c>
      <c r="AK10" s="17">
        <v>0.29887244924268203</v>
      </c>
      <c r="AL10" s="17">
        <v>0.25481640249097298</v>
      </c>
      <c r="AM10" s="17">
        <v>0.34267762202741398</v>
      </c>
      <c r="AN10" s="17">
        <v>0.25030734462846199</v>
      </c>
      <c r="AO10" s="17"/>
      <c r="AP10" s="17">
        <v>0.308863280221369</v>
      </c>
      <c r="AQ10" s="17">
        <v>0.30955458880143699</v>
      </c>
      <c r="AR10" s="17">
        <v>0.26432307810966998</v>
      </c>
      <c r="AS10" s="17"/>
      <c r="AT10" s="17">
        <v>0.28483522500826802</v>
      </c>
      <c r="AU10" s="17">
        <v>0.28307783599533098</v>
      </c>
      <c r="AV10" s="17">
        <v>0.30467798198991197</v>
      </c>
      <c r="AW10" s="17">
        <v>0.26388900706011598</v>
      </c>
      <c r="AX10" s="17">
        <v>0.129302632686842</v>
      </c>
    </row>
    <row r="11" spans="2:50">
      <c r="B11" s="18" t="s">
        <v>246</v>
      </c>
      <c r="C11" s="17">
        <v>0.28757216107103001</v>
      </c>
      <c r="D11" s="17">
        <v>0.279309610913479</v>
      </c>
      <c r="E11" s="17">
        <v>0.29675282999055203</v>
      </c>
      <c r="F11" s="17"/>
      <c r="G11" s="17">
        <v>0.29599841267330801</v>
      </c>
      <c r="H11" s="17">
        <v>0.311748644308043</v>
      </c>
      <c r="I11" s="17">
        <v>0.24706446644145399</v>
      </c>
      <c r="J11" s="17">
        <v>0.295086731757423</v>
      </c>
      <c r="K11" s="17">
        <v>0.32968249086175899</v>
      </c>
      <c r="L11" s="17">
        <v>0.26120476827696398</v>
      </c>
      <c r="M11" s="17"/>
      <c r="N11" s="17">
        <v>0.23677218311517101</v>
      </c>
      <c r="O11" s="17">
        <v>0.30269202660806299</v>
      </c>
      <c r="P11" s="17">
        <v>0.30615745087660001</v>
      </c>
      <c r="Q11" s="17">
        <v>0.31035045918813498</v>
      </c>
      <c r="R11" s="17"/>
      <c r="S11" s="17">
        <v>0.29561703554756602</v>
      </c>
      <c r="T11" s="17">
        <v>0.30673666018157503</v>
      </c>
      <c r="U11" s="17">
        <v>0.30043587057980398</v>
      </c>
      <c r="V11" s="17">
        <v>0.239715912930062</v>
      </c>
      <c r="W11" s="17">
        <v>0.30392318572047</v>
      </c>
      <c r="X11" s="17">
        <v>0.26159649503485299</v>
      </c>
      <c r="Y11" s="17">
        <v>0.27831339045083903</v>
      </c>
      <c r="Z11" s="17">
        <v>0.38678140655455201</v>
      </c>
      <c r="AA11" s="17">
        <v>0.27611802401200802</v>
      </c>
      <c r="AB11" s="17">
        <v>0.24350806064038499</v>
      </c>
      <c r="AC11" s="17">
        <v>0.30364129211983198</v>
      </c>
      <c r="AD11" s="17">
        <v>0.35429092274676699</v>
      </c>
      <c r="AE11" s="17"/>
      <c r="AF11" s="17">
        <v>0.276065113633993</v>
      </c>
      <c r="AG11" s="17">
        <v>0.29690260924530198</v>
      </c>
      <c r="AH11" s="17">
        <v>0.274528448620594</v>
      </c>
      <c r="AI11" s="17"/>
      <c r="AJ11" s="17">
        <v>0.26348555605240898</v>
      </c>
      <c r="AK11" s="17">
        <v>0.289373128963755</v>
      </c>
      <c r="AL11" s="17">
        <v>0.31590309048728699</v>
      </c>
      <c r="AM11" s="17">
        <v>0.317242485952552</v>
      </c>
      <c r="AN11" s="17">
        <v>0.32630790894012501</v>
      </c>
      <c r="AO11" s="17"/>
      <c r="AP11" s="17">
        <v>0.265969690167567</v>
      </c>
      <c r="AQ11" s="17">
        <v>0.28000216443510201</v>
      </c>
      <c r="AR11" s="17">
        <v>0.29236559255700201</v>
      </c>
      <c r="AS11" s="17"/>
      <c r="AT11" s="17">
        <v>0.33097479418178899</v>
      </c>
      <c r="AU11" s="17">
        <v>0.31111641505788701</v>
      </c>
      <c r="AV11" s="17">
        <v>0.26222204697900903</v>
      </c>
      <c r="AW11" s="17">
        <v>0.27010971770230102</v>
      </c>
      <c r="AX11" s="17">
        <v>0.157874630889099</v>
      </c>
    </row>
    <row r="12" spans="2:50">
      <c r="B12" s="18" t="s">
        <v>247</v>
      </c>
      <c r="C12" s="17">
        <v>0.204416588862778</v>
      </c>
      <c r="D12" s="17">
        <v>0.222472641914018</v>
      </c>
      <c r="E12" s="17">
        <v>0.185847294620992</v>
      </c>
      <c r="F12" s="17"/>
      <c r="G12" s="17">
        <v>0.215864142769184</v>
      </c>
      <c r="H12" s="17">
        <v>0.170607694478147</v>
      </c>
      <c r="I12" s="17">
        <v>0.19196876262932</v>
      </c>
      <c r="J12" s="17">
        <v>0.22314924617117901</v>
      </c>
      <c r="K12" s="17">
        <v>0.19668599723612601</v>
      </c>
      <c r="L12" s="17">
        <v>0.22438734532923399</v>
      </c>
      <c r="M12" s="17"/>
      <c r="N12" s="17">
        <v>0.25470656131180902</v>
      </c>
      <c r="O12" s="17">
        <v>0.188778246865484</v>
      </c>
      <c r="P12" s="17">
        <v>0.202773134562068</v>
      </c>
      <c r="Q12" s="17">
        <v>0.169258293581631</v>
      </c>
      <c r="R12" s="17"/>
      <c r="S12" s="17">
        <v>0.172323841293054</v>
      </c>
      <c r="T12" s="17">
        <v>0.17164230887055401</v>
      </c>
      <c r="U12" s="17">
        <v>0.21489163713403001</v>
      </c>
      <c r="V12" s="17">
        <v>0.24764937736574999</v>
      </c>
      <c r="W12" s="17">
        <v>0.20040513622556499</v>
      </c>
      <c r="X12" s="17">
        <v>0.191394881505141</v>
      </c>
      <c r="Y12" s="17">
        <v>0.170448202927895</v>
      </c>
      <c r="Z12" s="17">
        <v>0.192788765233637</v>
      </c>
      <c r="AA12" s="17">
        <v>0.234332702435851</v>
      </c>
      <c r="AB12" s="17">
        <v>0.28318158114745201</v>
      </c>
      <c r="AC12" s="17">
        <v>0.206311116607728</v>
      </c>
      <c r="AD12" s="17">
        <v>0.14459755526363199</v>
      </c>
      <c r="AE12" s="17"/>
      <c r="AF12" s="17">
        <v>0.18089192192825401</v>
      </c>
      <c r="AG12" s="17">
        <v>0.23132718739397301</v>
      </c>
      <c r="AH12" s="17">
        <v>0.199874258084933</v>
      </c>
      <c r="AI12" s="17"/>
      <c r="AJ12" s="17">
        <v>0.208524882054614</v>
      </c>
      <c r="AK12" s="17">
        <v>0.203001798957123</v>
      </c>
      <c r="AL12" s="17">
        <v>0.17836532861184301</v>
      </c>
      <c r="AM12" s="17">
        <v>0.13265923882915401</v>
      </c>
      <c r="AN12" s="17">
        <v>0.182751622511969</v>
      </c>
      <c r="AO12" s="17"/>
      <c r="AP12" s="17">
        <v>0.21558336385677099</v>
      </c>
      <c r="AQ12" s="17">
        <v>0.19840930024518699</v>
      </c>
      <c r="AR12" s="17">
        <v>0.24660219877026501</v>
      </c>
      <c r="AS12" s="17"/>
      <c r="AT12" s="17">
        <v>0.18114086362891299</v>
      </c>
      <c r="AU12" s="17">
        <v>0.23164675634728901</v>
      </c>
      <c r="AV12" s="17">
        <v>0.20926445503150001</v>
      </c>
      <c r="AW12" s="17">
        <v>0.24781797372335501</v>
      </c>
      <c r="AX12" s="17">
        <v>0.23309325268216299</v>
      </c>
    </row>
    <row r="13" spans="2:50">
      <c r="B13" s="18" t="s">
        <v>248</v>
      </c>
      <c r="C13" s="17">
        <v>6.5907333708734195E-2</v>
      </c>
      <c r="D13" s="17">
        <v>8.58309386427593E-2</v>
      </c>
      <c r="E13" s="17">
        <v>4.5557992549436599E-2</v>
      </c>
      <c r="F13" s="17"/>
      <c r="G13" s="17">
        <v>7.0644555552862406E-2</v>
      </c>
      <c r="H13" s="17">
        <v>5.5935625079805602E-2</v>
      </c>
      <c r="I13" s="17">
        <v>6.5439145627107398E-2</v>
      </c>
      <c r="J13" s="17">
        <v>6.2407688168501403E-2</v>
      </c>
      <c r="K13" s="17">
        <v>7.5267789359501999E-2</v>
      </c>
      <c r="L13" s="17">
        <v>6.7856111457566898E-2</v>
      </c>
      <c r="M13" s="17"/>
      <c r="N13" s="17">
        <v>9.2793232874238296E-2</v>
      </c>
      <c r="O13" s="17">
        <v>4.9820533758745102E-2</v>
      </c>
      <c r="P13" s="17">
        <v>5.9449611718942801E-2</v>
      </c>
      <c r="Q13" s="17">
        <v>5.68292040147318E-2</v>
      </c>
      <c r="R13" s="17"/>
      <c r="S13" s="17">
        <v>6.8595132310955403E-2</v>
      </c>
      <c r="T13" s="17">
        <v>5.6310937413525303E-2</v>
      </c>
      <c r="U13" s="17">
        <v>5.7555755334815301E-2</v>
      </c>
      <c r="V13" s="17">
        <v>5.2432770286621001E-2</v>
      </c>
      <c r="W13" s="17">
        <v>7.3967870493718405E-2</v>
      </c>
      <c r="X13" s="17">
        <v>8.2033122819605703E-2</v>
      </c>
      <c r="Y13" s="17">
        <v>6.4756997010398706E-2</v>
      </c>
      <c r="Z13" s="17">
        <v>2.82845997373848E-2</v>
      </c>
      <c r="AA13" s="17">
        <v>8.3466329464446001E-2</v>
      </c>
      <c r="AB13" s="17">
        <v>6.2095173969441801E-2</v>
      </c>
      <c r="AC13" s="17">
        <v>0.100498195714516</v>
      </c>
      <c r="AD13" s="17">
        <v>3.3268407637443501E-2</v>
      </c>
      <c r="AE13" s="17"/>
      <c r="AF13" s="17">
        <v>6.7873319621734707E-2</v>
      </c>
      <c r="AG13" s="17">
        <v>6.5247472046013999E-2</v>
      </c>
      <c r="AH13" s="17">
        <v>5.3249687805939E-2</v>
      </c>
      <c r="AI13" s="17"/>
      <c r="AJ13" s="17">
        <v>7.6734718665030996E-2</v>
      </c>
      <c r="AK13" s="17">
        <v>6.8956641499156701E-2</v>
      </c>
      <c r="AL13" s="17">
        <v>7.3075067197887006E-2</v>
      </c>
      <c r="AM13" s="17">
        <v>9.5830539581149204E-2</v>
      </c>
      <c r="AN13" s="17">
        <v>4.9001061824846003E-2</v>
      </c>
      <c r="AO13" s="17"/>
      <c r="AP13" s="17">
        <v>7.9633451825610296E-2</v>
      </c>
      <c r="AQ13" s="17">
        <v>7.9837595470080194E-2</v>
      </c>
      <c r="AR13" s="17">
        <v>4.6231622183048E-2</v>
      </c>
      <c r="AS13" s="17"/>
      <c r="AT13" s="17">
        <v>3.7960939688299299E-2</v>
      </c>
      <c r="AU13" s="17">
        <v>5.9374671622510103E-2</v>
      </c>
      <c r="AV13" s="17">
        <v>7.9417460965268E-2</v>
      </c>
      <c r="AW13" s="17">
        <v>8.7547568438956599E-2</v>
      </c>
      <c r="AX13" s="17">
        <v>0.20670028308362301</v>
      </c>
    </row>
    <row r="14" spans="2:50">
      <c r="B14" s="18" t="s">
        <v>92</v>
      </c>
      <c r="C14" s="17">
        <v>7.6797772724487096E-2</v>
      </c>
      <c r="D14" s="17">
        <v>5.8130389353839497E-2</v>
      </c>
      <c r="E14" s="17">
        <v>9.4333076416756798E-2</v>
      </c>
      <c r="F14" s="17"/>
      <c r="G14" s="17">
        <v>8.6370630802760404E-2</v>
      </c>
      <c r="H14" s="17">
        <v>7.3388687664875593E-2</v>
      </c>
      <c r="I14" s="17">
        <v>9.7587465135045806E-2</v>
      </c>
      <c r="J14" s="17">
        <v>0.10007833742455</v>
      </c>
      <c r="K14" s="17">
        <v>6.9298566949256499E-2</v>
      </c>
      <c r="L14" s="17">
        <v>4.2422776579287599E-2</v>
      </c>
      <c r="M14" s="17"/>
      <c r="N14" s="17">
        <v>5.0666922549126803E-2</v>
      </c>
      <c r="O14" s="17">
        <v>9.6226748255208494E-2</v>
      </c>
      <c r="P14" s="17">
        <v>5.9687506693598499E-2</v>
      </c>
      <c r="Q14" s="17">
        <v>9.8699653869081694E-2</v>
      </c>
      <c r="R14" s="17"/>
      <c r="S14" s="17">
        <v>8.6081250397712E-2</v>
      </c>
      <c r="T14" s="17">
        <v>5.4524284464589297E-2</v>
      </c>
      <c r="U14" s="17">
        <v>9.4719767417201006E-2</v>
      </c>
      <c r="V14" s="17">
        <v>0.10326059298366499</v>
      </c>
      <c r="W14" s="17">
        <v>6.0337419420618599E-2</v>
      </c>
      <c r="X14" s="17">
        <v>8.8705519046321402E-2</v>
      </c>
      <c r="Y14" s="17">
        <v>7.5676210968213906E-2</v>
      </c>
      <c r="Z14" s="17">
        <v>1.7819531057491299E-2</v>
      </c>
      <c r="AA14" s="17">
        <v>8.0705004701594293E-2</v>
      </c>
      <c r="AB14" s="17">
        <v>9.6939059227532001E-2</v>
      </c>
      <c r="AC14" s="17">
        <v>6.8149700227961602E-2</v>
      </c>
      <c r="AD14" s="17">
        <v>2.7732918600834301E-2</v>
      </c>
      <c r="AE14" s="17"/>
      <c r="AF14" s="17">
        <v>6.5527349917452099E-2</v>
      </c>
      <c r="AG14" s="17">
        <v>6.7059438452356498E-2</v>
      </c>
      <c r="AH14" s="17">
        <v>0.130435510997922</v>
      </c>
      <c r="AI14" s="17"/>
      <c r="AJ14" s="17">
        <v>6.1314376879122799E-2</v>
      </c>
      <c r="AK14" s="17">
        <v>6.45373003329196E-2</v>
      </c>
      <c r="AL14" s="17">
        <v>3.4013152040134297E-2</v>
      </c>
      <c r="AM14" s="17">
        <v>4.3629900387346099E-2</v>
      </c>
      <c r="AN14" s="17">
        <v>0.154182600921945</v>
      </c>
      <c r="AO14" s="17"/>
      <c r="AP14" s="17">
        <v>4.5360818427518698E-2</v>
      </c>
      <c r="AQ14" s="17">
        <v>6.62025744520989E-2</v>
      </c>
      <c r="AR14" s="17">
        <v>2.3823457961859099E-2</v>
      </c>
      <c r="AS14" s="17"/>
      <c r="AT14" s="17">
        <v>8.6643390262039904E-2</v>
      </c>
      <c r="AU14" s="17">
        <v>6.5407074305578197E-2</v>
      </c>
      <c r="AV14" s="17">
        <v>7.1406645512037903E-2</v>
      </c>
      <c r="AW14" s="17">
        <v>4.2554757416977403E-2</v>
      </c>
      <c r="AX14" s="17">
        <v>0.119260233434937</v>
      </c>
    </row>
    <row r="15" spans="2:50">
      <c r="B15" s="18" t="s">
        <v>249</v>
      </c>
      <c r="C15" s="21">
        <v>0.36530614363297098</v>
      </c>
      <c r="D15" s="21">
        <v>0.354256419175904</v>
      </c>
      <c r="E15" s="21">
        <v>0.37750880642226198</v>
      </c>
      <c r="F15" s="21"/>
      <c r="G15" s="21">
        <v>0.33112225820188501</v>
      </c>
      <c r="H15" s="21">
        <v>0.38831934846912902</v>
      </c>
      <c r="I15" s="21">
        <v>0.39794016016707301</v>
      </c>
      <c r="J15" s="21">
        <v>0.31927799647834598</v>
      </c>
      <c r="K15" s="21">
        <v>0.32906515559335697</v>
      </c>
      <c r="L15" s="21">
        <v>0.40412899835694699</v>
      </c>
      <c r="M15" s="21"/>
      <c r="N15" s="21">
        <v>0.36506110014965498</v>
      </c>
      <c r="O15" s="21">
        <v>0.362482444512499</v>
      </c>
      <c r="P15" s="21">
        <v>0.37193229614878998</v>
      </c>
      <c r="Q15" s="21">
        <v>0.36486238934642101</v>
      </c>
      <c r="R15" s="21"/>
      <c r="S15" s="21">
        <v>0.37738274045071302</v>
      </c>
      <c r="T15" s="21">
        <v>0.41078580906975698</v>
      </c>
      <c r="U15" s="21">
        <v>0.33239696953414999</v>
      </c>
      <c r="V15" s="21">
        <v>0.35694134643390202</v>
      </c>
      <c r="W15" s="21">
        <v>0.36136638813962801</v>
      </c>
      <c r="X15" s="21">
        <v>0.37626998159407898</v>
      </c>
      <c r="Y15" s="21">
        <v>0.41080519864265402</v>
      </c>
      <c r="Z15" s="21">
        <v>0.374325697416936</v>
      </c>
      <c r="AA15" s="21">
        <v>0.32537793938610099</v>
      </c>
      <c r="AB15" s="21">
        <v>0.31427612501518898</v>
      </c>
      <c r="AC15" s="21">
        <v>0.32139969532996199</v>
      </c>
      <c r="AD15" s="21">
        <v>0.44011019575132299</v>
      </c>
      <c r="AE15" s="21"/>
      <c r="AF15" s="21">
        <v>0.40964229489856602</v>
      </c>
      <c r="AG15" s="21">
        <v>0.33946329286235499</v>
      </c>
      <c r="AH15" s="21">
        <v>0.34191209449061299</v>
      </c>
      <c r="AI15" s="21"/>
      <c r="AJ15" s="21">
        <v>0.38994046634882401</v>
      </c>
      <c r="AK15" s="21">
        <v>0.37413113024704597</v>
      </c>
      <c r="AL15" s="21">
        <v>0.39864336166284903</v>
      </c>
      <c r="AM15" s="21">
        <v>0.41063783524979802</v>
      </c>
      <c r="AN15" s="21">
        <v>0.28775680580111501</v>
      </c>
      <c r="AO15" s="21"/>
      <c r="AP15" s="21">
        <v>0.39345267572253301</v>
      </c>
      <c r="AQ15" s="21">
        <v>0.375548365397532</v>
      </c>
      <c r="AR15" s="21">
        <v>0.39097712852782601</v>
      </c>
      <c r="AS15" s="21"/>
      <c r="AT15" s="21">
        <v>0.363280012238959</v>
      </c>
      <c r="AU15" s="21">
        <v>0.33245508266673601</v>
      </c>
      <c r="AV15" s="21">
        <v>0.377689391512186</v>
      </c>
      <c r="AW15" s="21">
        <v>0.35196998271840901</v>
      </c>
      <c r="AX15" s="21">
        <v>0.283071599910178</v>
      </c>
    </row>
    <row r="16" spans="2:50">
      <c r="B16" s="18" t="s">
        <v>250</v>
      </c>
      <c r="C16" s="21">
        <v>0.270323922571512</v>
      </c>
      <c r="D16" s="21">
        <v>0.30830358055677698</v>
      </c>
      <c r="E16" s="21">
        <v>0.23140528717042899</v>
      </c>
      <c r="F16" s="21"/>
      <c r="G16" s="21">
        <v>0.28650869832204601</v>
      </c>
      <c r="H16" s="21">
        <v>0.22654331955795301</v>
      </c>
      <c r="I16" s="21">
        <v>0.25740790825642801</v>
      </c>
      <c r="J16" s="21">
        <v>0.28555693433968099</v>
      </c>
      <c r="K16" s="21">
        <v>0.27195378659562802</v>
      </c>
      <c r="L16" s="21">
        <v>0.29224345678680103</v>
      </c>
      <c r="M16" s="21"/>
      <c r="N16" s="21">
        <v>0.34749979418604698</v>
      </c>
      <c r="O16" s="21">
        <v>0.23859878062422901</v>
      </c>
      <c r="P16" s="21">
        <v>0.262222746281011</v>
      </c>
      <c r="Q16" s="21">
        <v>0.22608749759636301</v>
      </c>
      <c r="R16" s="21"/>
      <c r="S16" s="21">
        <v>0.24091897360400899</v>
      </c>
      <c r="T16" s="21">
        <v>0.22795324628407901</v>
      </c>
      <c r="U16" s="21">
        <v>0.27244739246884497</v>
      </c>
      <c r="V16" s="21">
        <v>0.30008214765237101</v>
      </c>
      <c r="W16" s="21">
        <v>0.274373006719283</v>
      </c>
      <c r="X16" s="21">
        <v>0.27342800432474701</v>
      </c>
      <c r="Y16" s="21">
        <v>0.235205199938294</v>
      </c>
      <c r="Z16" s="21">
        <v>0.22107336497102201</v>
      </c>
      <c r="AA16" s="21">
        <v>0.31779903190029701</v>
      </c>
      <c r="AB16" s="21">
        <v>0.34527675511689399</v>
      </c>
      <c r="AC16" s="21">
        <v>0.30680931232224401</v>
      </c>
      <c r="AD16" s="21">
        <v>0.17786596290107501</v>
      </c>
      <c r="AE16" s="21"/>
      <c r="AF16" s="21">
        <v>0.248765241549989</v>
      </c>
      <c r="AG16" s="21">
        <v>0.29657465943998701</v>
      </c>
      <c r="AH16" s="21">
        <v>0.253123945890872</v>
      </c>
      <c r="AI16" s="21"/>
      <c r="AJ16" s="21">
        <v>0.28525960071964501</v>
      </c>
      <c r="AK16" s="21">
        <v>0.27195844045627898</v>
      </c>
      <c r="AL16" s="21">
        <v>0.25144039580972999</v>
      </c>
      <c r="AM16" s="21">
        <v>0.22848977841030399</v>
      </c>
      <c r="AN16" s="21">
        <v>0.23175268433681501</v>
      </c>
      <c r="AO16" s="21"/>
      <c r="AP16" s="21">
        <v>0.29521681568238101</v>
      </c>
      <c r="AQ16" s="21">
        <v>0.27824689571526801</v>
      </c>
      <c r="AR16" s="21">
        <v>0.29283382095331301</v>
      </c>
      <c r="AS16" s="21"/>
      <c r="AT16" s="21">
        <v>0.21910180331721199</v>
      </c>
      <c r="AU16" s="21">
        <v>0.29102142796979902</v>
      </c>
      <c r="AV16" s="21">
        <v>0.28868191599676801</v>
      </c>
      <c r="AW16" s="21">
        <v>0.33536554216231201</v>
      </c>
      <c r="AX16" s="21">
        <v>0.439793535765786</v>
      </c>
    </row>
    <row r="17" spans="2:50">
      <c r="B17" s="18" t="s">
        <v>251</v>
      </c>
      <c r="C17" s="22">
        <v>9.4982221061458497E-2</v>
      </c>
      <c r="D17" s="22">
        <v>4.5952838619127002E-2</v>
      </c>
      <c r="E17" s="22">
        <v>0.14610351925183299</v>
      </c>
      <c r="F17" s="22"/>
      <c r="G17" s="22">
        <v>4.4613559879839303E-2</v>
      </c>
      <c r="H17" s="22">
        <v>0.16177602891117601</v>
      </c>
      <c r="I17" s="22">
        <v>0.140532251910645</v>
      </c>
      <c r="J17" s="22">
        <v>3.3721062138665499E-2</v>
      </c>
      <c r="K17" s="22">
        <v>5.7111368997729298E-2</v>
      </c>
      <c r="L17" s="22">
        <v>0.111885541570146</v>
      </c>
      <c r="M17" s="22"/>
      <c r="N17" s="22">
        <v>1.7561305963608199E-2</v>
      </c>
      <c r="O17" s="22">
        <v>0.123883663888269</v>
      </c>
      <c r="P17" s="22">
        <v>0.109709549867779</v>
      </c>
      <c r="Q17" s="22">
        <v>0.138774891750058</v>
      </c>
      <c r="R17" s="22"/>
      <c r="S17" s="22">
        <v>0.136463766846703</v>
      </c>
      <c r="T17" s="22">
        <v>0.182832562785677</v>
      </c>
      <c r="U17" s="22">
        <v>5.99495770653048E-2</v>
      </c>
      <c r="V17" s="22">
        <v>5.6859198781530403E-2</v>
      </c>
      <c r="W17" s="22">
        <v>8.6993381420345003E-2</v>
      </c>
      <c r="X17" s="22">
        <v>0.102841977269331</v>
      </c>
      <c r="Y17" s="22">
        <v>0.17559999870435999</v>
      </c>
      <c r="Z17" s="22">
        <v>0.15325233244591399</v>
      </c>
      <c r="AA17" s="22">
        <v>7.5789074858033699E-3</v>
      </c>
      <c r="AB17" s="22">
        <v>-3.1000630101704601E-2</v>
      </c>
      <c r="AC17" s="22">
        <v>1.45903830077175E-2</v>
      </c>
      <c r="AD17" s="22">
        <v>0.262244232850248</v>
      </c>
      <c r="AE17" s="22"/>
      <c r="AF17" s="22">
        <v>0.16087705334857799</v>
      </c>
      <c r="AG17" s="22">
        <v>4.28886334223684E-2</v>
      </c>
      <c r="AH17" s="22">
        <v>8.8788148599740893E-2</v>
      </c>
      <c r="AI17" s="22"/>
      <c r="AJ17" s="22">
        <v>0.104680865629179</v>
      </c>
      <c r="AK17" s="22">
        <v>0.102172689790767</v>
      </c>
      <c r="AL17" s="22">
        <v>0.14720296585311901</v>
      </c>
      <c r="AM17" s="22">
        <v>0.182148056839494</v>
      </c>
      <c r="AN17" s="22">
        <v>5.6004121464299103E-2</v>
      </c>
      <c r="AO17" s="22"/>
      <c r="AP17" s="22">
        <v>9.8235860040152306E-2</v>
      </c>
      <c r="AQ17" s="22">
        <v>9.7301469682263803E-2</v>
      </c>
      <c r="AR17" s="22">
        <v>9.8143307574513006E-2</v>
      </c>
      <c r="AS17" s="22"/>
      <c r="AT17" s="22">
        <v>0.14417820892174699</v>
      </c>
      <c r="AU17" s="22">
        <v>4.1433654696936599E-2</v>
      </c>
      <c r="AV17" s="22">
        <v>8.9007475515417905E-2</v>
      </c>
      <c r="AW17" s="22">
        <v>1.6604440556097499E-2</v>
      </c>
      <c r="AX17" s="22">
        <v>-0.15672193585560801</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362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9.4632040243896903E-2</v>
      </c>
      <c r="D9" s="17">
        <v>9.4458056867886206E-2</v>
      </c>
      <c r="E9" s="17">
        <v>9.5169548501211093E-2</v>
      </c>
      <c r="F9" s="17"/>
      <c r="G9" s="17">
        <v>8.8752010436346798E-2</v>
      </c>
      <c r="H9" s="17">
        <v>0.13781403979933801</v>
      </c>
      <c r="I9" s="17">
        <v>8.8430001978589301E-2</v>
      </c>
      <c r="J9" s="17">
        <v>7.9856906222806806E-2</v>
      </c>
      <c r="K9" s="17">
        <v>8.7485539547294294E-2</v>
      </c>
      <c r="L9" s="17">
        <v>8.5268079699662602E-2</v>
      </c>
      <c r="M9" s="17"/>
      <c r="N9" s="17">
        <v>9.6288241648160203E-2</v>
      </c>
      <c r="O9" s="17">
        <v>5.19125891528723E-2</v>
      </c>
      <c r="P9" s="17">
        <v>0.12892605023383999</v>
      </c>
      <c r="Q9" s="17">
        <v>0.108733946668145</v>
      </c>
      <c r="R9" s="17"/>
      <c r="S9" s="17">
        <v>0.130319134562457</v>
      </c>
      <c r="T9" s="17">
        <v>8.9074462850885799E-2</v>
      </c>
      <c r="U9" s="17">
        <v>3.4119985898359101E-2</v>
      </c>
      <c r="V9" s="17">
        <v>0.10254265981566001</v>
      </c>
      <c r="W9" s="17">
        <v>0.102991122275975</v>
      </c>
      <c r="X9" s="17">
        <v>7.3781167430292394E-2</v>
      </c>
      <c r="Y9" s="17">
        <v>0.13387460072666199</v>
      </c>
      <c r="Z9" s="17">
        <v>6.07909767618992E-2</v>
      </c>
      <c r="AA9" s="17">
        <v>8.8996042902658695E-2</v>
      </c>
      <c r="AB9" s="17">
        <v>9.3026152331053893E-2</v>
      </c>
      <c r="AC9" s="17">
        <v>0.103436676426038</v>
      </c>
      <c r="AD9" s="17">
        <v>8.4384316095759998E-2</v>
      </c>
      <c r="AE9" s="17"/>
      <c r="AF9" s="17">
        <v>0.101624268186401</v>
      </c>
      <c r="AG9" s="17">
        <v>8.64010101747585E-2</v>
      </c>
      <c r="AH9" s="17">
        <v>0.101964641274102</v>
      </c>
      <c r="AI9" s="17"/>
      <c r="AJ9" s="17">
        <v>7.4443654494847203E-2</v>
      </c>
      <c r="AK9" s="17">
        <v>0.110928127649305</v>
      </c>
      <c r="AL9" s="17">
        <v>9.3246914872875203E-2</v>
      </c>
      <c r="AM9" s="17">
        <v>9.0880465901791496E-2</v>
      </c>
      <c r="AN9" s="17">
        <v>9.9608455590949704E-2</v>
      </c>
      <c r="AO9" s="17"/>
      <c r="AP9" s="17">
        <v>6.3914715459875995E-2</v>
      </c>
      <c r="AQ9" s="17">
        <v>0.11003979496316001</v>
      </c>
      <c r="AR9" s="17">
        <v>9.4142531063782703E-2</v>
      </c>
      <c r="AS9" s="17"/>
      <c r="AT9" s="17">
        <v>0.110416475857523</v>
      </c>
      <c r="AU9" s="17">
        <v>7.4091880565013604E-2</v>
      </c>
      <c r="AV9" s="17">
        <v>8.3301441832833306E-2</v>
      </c>
      <c r="AW9" s="17">
        <v>9.0560970325221493E-2</v>
      </c>
      <c r="AX9" s="17">
        <v>0.14466168615279101</v>
      </c>
    </row>
    <row r="10" spans="2:50">
      <c r="B10" s="18" t="s">
        <v>245</v>
      </c>
      <c r="C10" s="17">
        <v>0.25740950992676898</v>
      </c>
      <c r="D10" s="17">
        <v>0.244267680257615</v>
      </c>
      <c r="E10" s="17">
        <v>0.27016121984739699</v>
      </c>
      <c r="F10" s="17"/>
      <c r="G10" s="17">
        <v>0.25539550138623601</v>
      </c>
      <c r="H10" s="17">
        <v>0.27192957669658002</v>
      </c>
      <c r="I10" s="17">
        <v>0.27290267157391301</v>
      </c>
      <c r="J10" s="17">
        <v>0.25221897407555199</v>
      </c>
      <c r="K10" s="17">
        <v>0.233753847855552</v>
      </c>
      <c r="L10" s="17">
        <v>0.254317254864797</v>
      </c>
      <c r="M10" s="17"/>
      <c r="N10" s="17">
        <v>0.21029090691809299</v>
      </c>
      <c r="O10" s="17">
        <v>0.29019225912659902</v>
      </c>
      <c r="P10" s="17">
        <v>0.26203810422908502</v>
      </c>
      <c r="Q10" s="17">
        <v>0.27267676066014801</v>
      </c>
      <c r="R10" s="17"/>
      <c r="S10" s="17">
        <v>0.24888280176047101</v>
      </c>
      <c r="T10" s="17">
        <v>0.295030124590833</v>
      </c>
      <c r="U10" s="17">
        <v>0.302495097113194</v>
      </c>
      <c r="V10" s="17">
        <v>0.26026065713459001</v>
      </c>
      <c r="W10" s="17">
        <v>0.26631766597151602</v>
      </c>
      <c r="X10" s="17">
        <v>0.294134101529612</v>
      </c>
      <c r="Y10" s="17">
        <v>0.24781634916883699</v>
      </c>
      <c r="Z10" s="17">
        <v>0.28493429635278</v>
      </c>
      <c r="AA10" s="17">
        <v>0.18437371892777299</v>
      </c>
      <c r="AB10" s="17">
        <v>0.231144773906858</v>
      </c>
      <c r="AC10" s="17">
        <v>0.22727662773863999</v>
      </c>
      <c r="AD10" s="17">
        <v>0.25973609795246499</v>
      </c>
      <c r="AE10" s="17"/>
      <c r="AF10" s="17">
        <v>0.29071163144977602</v>
      </c>
      <c r="AG10" s="17">
        <v>0.23203804290983801</v>
      </c>
      <c r="AH10" s="17">
        <v>0.22998993880895299</v>
      </c>
      <c r="AI10" s="17"/>
      <c r="AJ10" s="17">
        <v>0.283467890941142</v>
      </c>
      <c r="AK10" s="17">
        <v>0.29075142162582901</v>
      </c>
      <c r="AL10" s="17">
        <v>0.20237728493457099</v>
      </c>
      <c r="AM10" s="17">
        <v>0.29833429877982898</v>
      </c>
      <c r="AN10" s="17">
        <v>0.19100167255915501</v>
      </c>
      <c r="AO10" s="17"/>
      <c r="AP10" s="17">
        <v>0.28111616406428402</v>
      </c>
      <c r="AQ10" s="17">
        <v>0.27933522270245698</v>
      </c>
      <c r="AR10" s="17">
        <v>0.20394221632357001</v>
      </c>
      <c r="AS10" s="17"/>
      <c r="AT10" s="17">
        <v>0.26124073518553798</v>
      </c>
      <c r="AU10" s="17">
        <v>0.254616058242146</v>
      </c>
      <c r="AV10" s="17">
        <v>0.25282303761255698</v>
      </c>
      <c r="AW10" s="17">
        <v>0.21713134984581101</v>
      </c>
      <c r="AX10" s="17">
        <v>0.157455072895299</v>
      </c>
    </row>
    <row r="11" spans="2:50">
      <c r="B11" s="18" t="s">
        <v>246</v>
      </c>
      <c r="C11" s="17">
        <v>0.27121729997504601</v>
      </c>
      <c r="D11" s="17">
        <v>0.24962827696588599</v>
      </c>
      <c r="E11" s="17">
        <v>0.293339391616392</v>
      </c>
      <c r="F11" s="17"/>
      <c r="G11" s="17">
        <v>0.25484579670361002</v>
      </c>
      <c r="H11" s="17">
        <v>0.27989194498910402</v>
      </c>
      <c r="I11" s="17">
        <v>0.301319129230599</v>
      </c>
      <c r="J11" s="17">
        <v>0.25978477953544599</v>
      </c>
      <c r="K11" s="17">
        <v>0.29051912695304999</v>
      </c>
      <c r="L11" s="17">
        <v>0.24688612996176401</v>
      </c>
      <c r="M11" s="17"/>
      <c r="N11" s="17">
        <v>0.23266938892761399</v>
      </c>
      <c r="O11" s="17">
        <v>0.285555442022142</v>
      </c>
      <c r="P11" s="17">
        <v>0.29198194447544501</v>
      </c>
      <c r="Q11" s="17">
        <v>0.28270761755434098</v>
      </c>
      <c r="R11" s="17"/>
      <c r="S11" s="17">
        <v>0.238895290909234</v>
      </c>
      <c r="T11" s="17">
        <v>0.29031360768102599</v>
      </c>
      <c r="U11" s="17">
        <v>0.29525811889465697</v>
      </c>
      <c r="V11" s="17">
        <v>0.21946410076380499</v>
      </c>
      <c r="W11" s="17">
        <v>0.31379468469104299</v>
      </c>
      <c r="X11" s="17">
        <v>0.29360806688583302</v>
      </c>
      <c r="Y11" s="17">
        <v>0.27498838668953302</v>
      </c>
      <c r="Z11" s="17">
        <v>0.27973382510157302</v>
      </c>
      <c r="AA11" s="17">
        <v>0.30891975332771399</v>
      </c>
      <c r="AB11" s="17">
        <v>0.24235218148332799</v>
      </c>
      <c r="AC11" s="17">
        <v>0.21101369231113501</v>
      </c>
      <c r="AD11" s="17">
        <v>0.29058453865930101</v>
      </c>
      <c r="AE11" s="17"/>
      <c r="AF11" s="17">
        <v>0.26226185857002299</v>
      </c>
      <c r="AG11" s="17">
        <v>0.26946713750920198</v>
      </c>
      <c r="AH11" s="17">
        <v>0.307249805924527</v>
      </c>
      <c r="AI11" s="17"/>
      <c r="AJ11" s="17">
        <v>0.27496594535901397</v>
      </c>
      <c r="AK11" s="17">
        <v>0.24494534074089599</v>
      </c>
      <c r="AL11" s="17">
        <v>0.29075692935414799</v>
      </c>
      <c r="AM11" s="17">
        <v>0.30487488776530403</v>
      </c>
      <c r="AN11" s="17">
        <v>0.32771154091097698</v>
      </c>
      <c r="AO11" s="17"/>
      <c r="AP11" s="17">
        <v>0.28436548865929601</v>
      </c>
      <c r="AQ11" s="17">
        <v>0.24501003621227499</v>
      </c>
      <c r="AR11" s="17">
        <v>0.29741036450722802</v>
      </c>
      <c r="AS11" s="17"/>
      <c r="AT11" s="17">
        <v>0.29970872901482098</v>
      </c>
      <c r="AU11" s="17">
        <v>0.29714596256114501</v>
      </c>
      <c r="AV11" s="17">
        <v>0.23715460991936099</v>
      </c>
      <c r="AW11" s="17">
        <v>0.258857168432304</v>
      </c>
      <c r="AX11" s="17">
        <v>0.20610854785138499</v>
      </c>
    </row>
    <row r="12" spans="2:50">
      <c r="B12" s="18" t="s">
        <v>247</v>
      </c>
      <c r="C12" s="17">
        <v>0.21799133074753799</v>
      </c>
      <c r="D12" s="17">
        <v>0.246762464989882</v>
      </c>
      <c r="E12" s="17">
        <v>0.188929031539146</v>
      </c>
      <c r="F12" s="17"/>
      <c r="G12" s="17">
        <v>0.21405153372616301</v>
      </c>
      <c r="H12" s="17">
        <v>0.165905401300701</v>
      </c>
      <c r="I12" s="17">
        <v>0.16787555145855801</v>
      </c>
      <c r="J12" s="17">
        <v>0.25909112235224302</v>
      </c>
      <c r="K12" s="17">
        <v>0.219078015164266</v>
      </c>
      <c r="L12" s="17">
        <v>0.26959813882300498</v>
      </c>
      <c r="M12" s="17"/>
      <c r="N12" s="17">
        <v>0.27537318407920702</v>
      </c>
      <c r="O12" s="17">
        <v>0.23088664663271899</v>
      </c>
      <c r="P12" s="17">
        <v>0.19509078850759801</v>
      </c>
      <c r="Q12" s="17">
        <v>0.16120219531034199</v>
      </c>
      <c r="R12" s="17"/>
      <c r="S12" s="17">
        <v>0.196113777689428</v>
      </c>
      <c r="T12" s="17">
        <v>0.20579809211684999</v>
      </c>
      <c r="U12" s="17">
        <v>0.21642567606736601</v>
      </c>
      <c r="V12" s="17">
        <v>0.25154887506005003</v>
      </c>
      <c r="W12" s="17">
        <v>0.159090601009131</v>
      </c>
      <c r="X12" s="17">
        <v>0.16514807154254599</v>
      </c>
      <c r="Y12" s="17">
        <v>0.19175625051062001</v>
      </c>
      <c r="Z12" s="17">
        <v>0.24846594586448101</v>
      </c>
      <c r="AA12" s="17">
        <v>0.23549978277623099</v>
      </c>
      <c r="AB12" s="17">
        <v>0.28347981843873798</v>
      </c>
      <c r="AC12" s="17">
        <v>0.27474379810763799</v>
      </c>
      <c r="AD12" s="17">
        <v>0.24679605307028499</v>
      </c>
      <c r="AE12" s="17"/>
      <c r="AF12" s="17">
        <v>0.20999846602234401</v>
      </c>
      <c r="AG12" s="17">
        <v>0.248731749319408</v>
      </c>
      <c r="AH12" s="17">
        <v>0.16540013284434199</v>
      </c>
      <c r="AI12" s="17"/>
      <c r="AJ12" s="17">
        <v>0.22796989375952301</v>
      </c>
      <c r="AK12" s="17">
        <v>0.20341830595476099</v>
      </c>
      <c r="AL12" s="17">
        <v>0.23727853176806599</v>
      </c>
      <c r="AM12" s="17">
        <v>0.12555762784621399</v>
      </c>
      <c r="AN12" s="17">
        <v>0.17528319373293599</v>
      </c>
      <c r="AO12" s="17"/>
      <c r="AP12" s="17">
        <v>0.230890718498556</v>
      </c>
      <c r="AQ12" s="17">
        <v>0.216008230126295</v>
      </c>
      <c r="AR12" s="17">
        <v>0.27265852619955</v>
      </c>
      <c r="AS12" s="17"/>
      <c r="AT12" s="17">
        <v>0.17746283575053701</v>
      </c>
      <c r="AU12" s="17">
        <v>0.237257643560561</v>
      </c>
      <c r="AV12" s="17">
        <v>0.25414957754836298</v>
      </c>
      <c r="AW12" s="17">
        <v>0.257415809374619</v>
      </c>
      <c r="AX12" s="17">
        <v>0.15493428474425899</v>
      </c>
    </row>
    <row r="13" spans="2:50">
      <c r="B13" s="18" t="s">
        <v>248</v>
      </c>
      <c r="C13" s="17">
        <v>8.6051646334687107E-2</v>
      </c>
      <c r="D13" s="17">
        <v>0.10908685559218299</v>
      </c>
      <c r="E13" s="17">
        <v>6.3906536856349394E-2</v>
      </c>
      <c r="F13" s="17"/>
      <c r="G13" s="17">
        <v>8.0564120172936196E-2</v>
      </c>
      <c r="H13" s="17">
        <v>7.5670440755356602E-2</v>
      </c>
      <c r="I13" s="17">
        <v>8.1403444273221201E-2</v>
      </c>
      <c r="J13" s="17">
        <v>8.3010704073056996E-2</v>
      </c>
      <c r="K13" s="17">
        <v>9.9997646076980307E-2</v>
      </c>
      <c r="L13" s="17">
        <v>9.5057706875382494E-2</v>
      </c>
      <c r="M13" s="17"/>
      <c r="N13" s="17">
        <v>0.130990505875416</v>
      </c>
      <c r="O13" s="17">
        <v>6.5944585336587105E-2</v>
      </c>
      <c r="P13" s="17">
        <v>7.0353103229014599E-2</v>
      </c>
      <c r="Q13" s="17">
        <v>6.7840254403950903E-2</v>
      </c>
      <c r="R13" s="17"/>
      <c r="S13" s="17">
        <v>9.1110523821963302E-2</v>
      </c>
      <c r="T13" s="17">
        <v>6.6969557567769206E-2</v>
      </c>
      <c r="U13" s="17">
        <v>8.2440258869232702E-2</v>
      </c>
      <c r="V13" s="17">
        <v>6.0561586588373101E-2</v>
      </c>
      <c r="W13" s="17">
        <v>0.116606564084947</v>
      </c>
      <c r="X13" s="17">
        <v>9.8600399399331101E-2</v>
      </c>
      <c r="Y13" s="17">
        <v>8.6417470816839106E-2</v>
      </c>
      <c r="Z13" s="17">
        <v>9.1908571640433201E-2</v>
      </c>
      <c r="AA13" s="17">
        <v>0.104397479593776</v>
      </c>
      <c r="AB13" s="17">
        <v>7.2356470522937102E-2</v>
      </c>
      <c r="AC13" s="17">
        <v>9.1875991471551996E-2</v>
      </c>
      <c r="AD13" s="17">
        <v>7.7280548390041406E-2</v>
      </c>
      <c r="AE13" s="17"/>
      <c r="AF13" s="17">
        <v>8.5394465611122405E-2</v>
      </c>
      <c r="AG13" s="17">
        <v>9.42455727244534E-2</v>
      </c>
      <c r="AH13" s="17">
        <v>6.1045345935785603E-2</v>
      </c>
      <c r="AI13" s="17"/>
      <c r="AJ13" s="17">
        <v>8.8958406292776807E-2</v>
      </c>
      <c r="AK13" s="17">
        <v>8.8261671951121307E-2</v>
      </c>
      <c r="AL13" s="17">
        <v>0.14654064725634999</v>
      </c>
      <c r="AM13" s="17">
        <v>0.12229049846075001</v>
      </c>
      <c r="AN13" s="17">
        <v>6.08674300250132E-2</v>
      </c>
      <c r="AO13" s="17"/>
      <c r="AP13" s="17">
        <v>0.106895446556784</v>
      </c>
      <c r="AQ13" s="17">
        <v>8.0488441344485795E-2</v>
      </c>
      <c r="AR13" s="17">
        <v>0.10725045521465899</v>
      </c>
      <c r="AS13" s="17"/>
      <c r="AT13" s="17">
        <v>7.1585122921006397E-2</v>
      </c>
      <c r="AU13" s="17">
        <v>7.7707236964536394E-2</v>
      </c>
      <c r="AV13" s="17">
        <v>0.10483208588878599</v>
      </c>
      <c r="AW13" s="17">
        <v>0.107818342027218</v>
      </c>
      <c r="AX13" s="17">
        <v>0.24953511650812599</v>
      </c>
    </row>
    <row r="14" spans="2:50">
      <c r="B14" s="18" t="s">
        <v>92</v>
      </c>
      <c r="C14" s="17">
        <v>7.2698172772063696E-2</v>
      </c>
      <c r="D14" s="17">
        <v>5.5796665326548797E-2</v>
      </c>
      <c r="E14" s="17">
        <v>8.8494271639503505E-2</v>
      </c>
      <c r="F14" s="17"/>
      <c r="G14" s="17">
        <v>0.106391037574708</v>
      </c>
      <c r="H14" s="17">
        <v>6.8788596458920201E-2</v>
      </c>
      <c r="I14" s="17">
        <v>8.8069201485120305E-2</v>
      </c>
      <c r="J14" s="17">
        <v>6.6037513740895601E-2</v>
      </c>
      <c r="K14" s="17">
        <v>6.9165824402857304E-2</v>
      </c>
      <c r="L14" s="17">
        <v>4.8872689775389701E-2</v>
      </c>
      <c r="M14" s="17"/>
      <c r="N14" s="17">
        <v>5.4387772551509297E-2</v>
      </c>
      <c r="O14" s="17">
        <v>7.5508477729080703E-2</v>
      </c>
      <c r="P14" s="17">
        <v>5.16100093250174E-2</v>
      </c>
      <c r="Q14" s="17">
        <v>0.106839225403072</v>
      </c>
      <c r="R14" s="17"/>
      <c r="S14" s="17">
        <v>9.4678471256446503E-2</v>
      </c>
      <c r="T14" s="17">
        <v>5.2814155192636401E-2</v>
      </c>
      <c r="U14" s="17">
        <v>6.9260863157191002E-2</v>
      </c>
      <c r="V14" s="17">
        <v>0.10562212063752199</v>
      </c>
      <c r="W14" s="17">
        <v>4.1199361967388E-2</v>
      </c>
      <c r="X14" s="17">
        <v>7.4728193212385302E-2</v>
      </c>
      <c r="Y14" s="17">
        <v>6.5146942087509097E-2</v>
      </c>
      <c r="Z14" s="17">
        <v>3.4166384278833402E-2</v>
      </c>
      <c r="AA14" s="17">
        <v>7.7813222471846993E-2</v>
      </c>
      <c r="AB14" s="17">
        <v>7.7640603317084403E-2</v>
      </c>
      <c r="AC14" s="17">
        <v>9.1653213944996204E-2</v>
      </c>
      <c r="AD14" s="17">
        <v>4.1218445832147198E-2</v>
      </c>
      <c r="AE14" s="17"/>
      <c r="AF14" s="17">
        <v>5.0009310160333303E-2</v>
      </c>
      <c r="AG14" s="17">
        <v>6.9116487362340495E-2</v>
      </c>
      <c r="AH14" s="17">
        <v>0.13435013521229</v>
      </c>
      <c r="AI14" s="17"/>
      <c r="AJ14" s="17">
        <v>5.0194209152696997E-2</v>
      </c>
      <c r="AK14" s="17">
        <v>6.16951320780873E-2</v>
      </c>
      <c r="AL14" s="17">
        <v>2.97996918139894E-2</v>
      </c>
      <c r="AM14" s="17">
        <v>5.80622212461121E-2</v>
      </c>
      <c r="AN14" s="17">
        <v>0.14552770718097</v>
      </c>
      <c r="AO14" s="17"/>
      <c r="AP14" s="17">
        <v>3.2817466761203298E-2</v>
      </c>
      <c r="AQ14" s="17">
        <v>6.9118274651327499E-2</v>
      </c>
      <c r="AR14" s="17">
        <v>2.4595906691209899E-2</v>
      </c>
      <c r="AS14" s="17"/>
      <c r="AT14" s="17">
        <v>7.9586101270574694E-2</v>
      </c>
      <c r="AU14" s="17">
        <v>5.9181218106598897E-2</v>
      </c>
      <c r="AV14" s="17">
        <v>6.7739247198099206E-2</v>
      </c>
      <c r="AW14" s="17">
        <v>6.8216359994826004E-2</v>
      </c>
      <c r="AX14" s="17">
        <v>8.7305291848139899E-2</v>
      </c>
    </row>
    <row r="15" spans="2:50">
      <c r="B15" s="18" t="s">
        <v>249</v>
      </c>
      <c r="C15" s="21">
        <v>0.35204155017066602</v>
      </c>
      <c r="D15" s="21">
        <v>0.33872573712550103</v>
      </c>
      <c r="E15" s="21">
        <v>0.365330768348608</v>
      </c>
      <c r="F15" s="21"/>
      <c r="G15" s="21">
        <v>0.34414751182258302</v>
      </c>
      <c r="H15" s="21">
        <v>0.40974361649591801</v>
      </c>
      <c r="I15" s="21">
        <v>0.36133267355250198</v>
      </c>
      <c r="J15" s="21">
        <v>0.33207588029835899</v>
      </c>
      <c r="K15" s="21">
        <v>0.32123938740284702</v>
      </c>
      <c r="L15" s="21">
        <v>0.33958533456446</v>
      </c>
      <c r="M15" s="21"/>
      <c r="N15" s="21">
        <v>0.30657914856625301</v>
      </c>
      <c r="O15" s="21">
        <v>0.34210484827947102</v>
      </c>
      <c r="P15" s="21">
        <v>0.39096415446292498</v>
      </c>
      <c r="Q15" s="21">
        <v>0.38141070732829402</v>
      </c>
      <c r="R15" s="21"/>
      <c r="S15" s="21">
        <v>0.37920193632292798</v>
      </c>
      <c r="T15" s="21">
        <v>0.38410458744171799</v>
      </c>
      <c r="U15" s="21">
        <v>0.33661508301155402</v>
      </c>
      <c r="V15" s="21">
        <v>0.36280331695025098</v>
      </c>
      <c r="W15" s="21">
        <v>0.36930878824749103</v>
      </c>
      <c r="X15" s="21">
        <v>0.36791526895990401</v>
      </c>
      <c r="Y15" s="21">
        <v>0.38169094989549901</v>
      </c>
      <c r="Z15" s="21">
        <v>0.34572527311467899</v>
      </c>
      <c r="AA15" s="21">
        <v>0.27336976183043099</v>
      </c>
      <c r="AB15" s="21">
        <v>0.32417092623791199</v>
      </c>
      <c r="AC15" s="21">
        <v>0.33071330416467798</v>
      </c>
      <c r="AD15" s="21">
        <v>0.34412041404822502</v>
      </c>
      <c r="AE15" s="21"/>
      <c r="AF15" s="21">
        <v>0.39233589963617699</v>
      </c>
      <c r="AG15" s="21">
        <v>0.31843905308459602</v>
      </c>
      <c r="AH15" s="21">
        <v>0.33195458008305501</v>
      </c>
      <c r="AI15" s="21"/>
      <c r="AJ15" s="21">
        <v>0.35791154543598902</v>
      </c>
      <c r="AK15" s="21">
        <v>0.401679549275134</v>
      </c>
      <c r="AL15" s="21">
        <v>0.29562419980744598</v>
      </c>
      <c r="AM15" s="21">
        <v>0.38921476468161997</v>
      </c>
      <c r="AN15" s="21">
        <v>0.29061012815010501</v>
      </c>
      <c r="AO15" s="21"/>
      <c r="AP15" s="21">
        <v>0.34503087952416001</v>
      </c>
      <c r="AQ15" s="21">
        <v>0.389375017665617</v>
      </c>
      <c r="AR15" s="21">
        <v>0.29808474738735302</v>
      </c>
      <c r="AS15" s="21"/>
      <c r="AT15" s="21">
        <v>0.37165721104306099</v>
      </c>
      <c r="AU15" s="21">
        <v>0.32870793880715898</v>
      </c>
      <c r="AV15" s="21">
        <v>0.33612447944539098</v>
      </c>
      <c r="AW15" s="21">
        <v>0.30769232017103199</v>
      </c>
      <c r="AX15" s="21">
        <v>0.30211675904809099</v>
      </c>
    </row>
    <row r="16" spans="2:50">
      <c r="B16" s="18" t="s">
        <v>250</v>
      </c>
      <c r="C16" s="21">
        <v>0.304042977082225</v>
      </c>
      <c r="D16" s="21">
        <v>0.35584932058206498</v>
      </c>
      <c r="E16" s="21">
        <v>0.25283556839549598</v>
      </c>
      <c r="F16" s="21"/>
      <c r="G16" s="21">
        <v>0.29461565389909899</v>
      </c>
      <c r="H16" s="21">
        <v>0.241575842056058</v>
      </c>
      <c r="I16" s="21">
        <v>0.249278995731779</v>
      </c>
      <c r="J16" s="21">
        <v>0.34210182642530002</v>
      </c>
      <c r="K16" s="21">
        <v>0.31907566124124598</v>
      </c>
      <c r="L16" s="21">
        <v>0.36465584569838699</v>
      </c>
      <c r="M16" s="21"/>
      <c r="N16" s="21">
        <v>0.40636368995462302</v>
      </c>
      <c r="O16" s="21">
        <v>0.296831231969306</v>
      </c>
      <c r="P16" s="21">
        <v>0.26544389173661198</v>
      </c>
      <c r="Q16" s="21">
        <v>0.22904244971429299</v>
      </c>
      <c r="R16" s="21"/>
      <c r="S16" s="21">
        <v>0.287224301511391</v>
      </c>
      <c r="T16" s="21">
        <v>0.27276764968461897</v>
      </c>
      <c r="U16" s="21">
        <v>0.29886593493659902</v>
      </c>
      <c r="V16" s="21">
        <v>0.31211046164842299</v>
      </c>
      <c r="W16" s="21">
        <v>0.27569716509407799</v>
      </c>
      <c r="X16" s="21">
        <v>0.26374847094187698</v>
      </c>
      <c r="Y16" s="21">
        <v>0.27817372132745899</v>
      </c>
      <c r="Z16" s="21">
        <v>0.34037451750491399</v>
      </c>
      <c r="AA16" s="21">
        <v>0.339897262370007</v>
      </c>
      <c r="AB16" s="21">
        <v>0.35583628896167502</v>
      </c>
      <c r="AC16" s="21">
        <v>0.36661978957919</v>
      </c>
      <c r="AD16" s="21">
        <v>0.32407660146032702</v>
      </c>
      <c r="AE16" s="21"/>
      <c r="AF16" s="21">
        <v>0.29539293163346703</v>
      </c>
      <c r="AG16" s="21">
        <v>0.342977322043861</v>
      </c>
      <c r="AH16" s="21">
        <v>0.226445478780127</v>
      </c>
      <c r="AI16" s="21"/>
      <c r="AJ16" s="21">
        <v>0.31692830005229999</v>
      </c>
      <c r="AK16" s="21">
        <v>0.29167997790588301</v>
      </c>
      <c r="AL16" s="21">
        <v>0.38381917902441698</v>
      </c>
      <c r="AM16" s="21">
        <v>0.24784812630696401</v>
      </c>
      <c r="AN16" s="21">
        <v>0.23615062375794901</v>
      </c>
      <c r="AO16" s="21"/>
      <c r="AP16" s="21">
        <v>0.33778616505533998</v>
      </c>
      <c r="AQ16" s="21">
        <v>0.29649667147078002</v>
      </c>
      <c r="AR16" s="21">
        <v>0.37990898141420898</v>
      </c>
      <c r="AS16" s="21"/>
      <c r="AT16" s="21">
        <v>0.249047958671543</v>
      </c>
      <c r="AU16" s="21">
        <v>0.31496488052509702</v>
      </c>
      <c r="AV16" s="21">
        <v>0.35898166343714899</v>
      </c>
      <c r="AW16" s="21">
        <v>0.36523415140183801</v>
      </c>
      <c r="AX16" s="21">
        <v>0.40446940125238501</v>
      </c>
    </row>
    <row r="17" spans="2:50">
      <c r="B17" s="18" t="s">
        <v>251</v>
      </c>
      <c r="C17" s="22">
        <v>4.79985730884415E-2</v>
      </c>
      <c r="D17" s="22">
        <v>-1.7123583456564302E-2</v>
      </c>
      <c r="E17" s="22">
        <v>0.112495199953113</v>
      </c>
      <c r="F17" s="22"/>
      <c r="G17" s="22">
        <v>4.9531857923483497E-2</v>
      </c>
      <c r="H17" s="22">
        <v>0.16816777443986</v>
      </c>
      <c r="I17" s="22">
        <v>0.11205367782072299</v>
      </c>
      <c r="J17" s="22">
        <v>-1.0025946126941101E-2</v>
      </c>
      <c r="K17" s="22">
        <v>2.1637261616003199E-3</v>
      </c>
      <c r="L17" s="22">
        <v>-2.5070511133927501E-2</v>
      </c>
      <c r="M17" s="22"/>
      <c r="N17" s="22">
        <v>-9.9784541388369702E-2</v>
      </c>
      <c r="O17" s="22">
        <v>4.5273616310164799E-2</v>
      </c>
      <c r="P17" s="22">
        <v>0.125520262726313</v>
      </c>
      <c r="Q17" s="22">
        <v>0.152368257614</v>
      </c>
      <c r="R17" s="22"/>
      <c r="S17" s="22">
        <v>9.1977634811536604E-2</v>
      </c>
      <c r="T17" s="22">
        <v>0.11133693775709901</v>
      </c>
      <c r="U17" s="22">
        <v>3.77491480749549E-2</v>
      </c>
      <c r="V17" s="22">
        <v>5.0692855301827898E-2</v>
      </c>
      <c r="W17" s="22">
        <v>9.3611623153413703E-2</v>
      </c>
      <c r="X17" s="22">
        <v>0.104166798018028</v>
      </c>
      <c r="Y17" s="22">
        <v>0.10351722856803899</v>
      </c>
      <c r="Z17" s="22">
        <v>5.3507556097652804E-3</v>
      </c>
      <c r="AA17" s="22">
        <v>-6.6527500539575901E-2</v>
      </c>
      <c r="AB17" s="22">
        <v>-3.1665362723762899E-2</v>
      </c>
      <c r="AC17" s="22">
        <v>-3.5906485414512399E-2</v>
      </c>
      <c r="AD17" s="22">
        <v>2.0043812587898401E-2</v>
      </c>
      <c r="AE17" s="22"/>
      <c r="AF17" s="22">
        <v>9.6942968002710198E-2</v>
      </c>
      <c r="AG17" s="22">
        <v>-2.4538268959264802E-2</v>
      </c>
      <c r="AH17" s="22">
        <v>0.105509101302928</v>
      </c>
      <c r="AI17" s="22"/>
      <c r="AJ17" s="22">
        <v>4.0983245383688902E-2</v>
      </c>
      <c r="AK17" s="22">
        <v>0.109999571369251</v>
      </c>
      <c r="AL17" s="22">
        <v>-8.8194979216970101E-2</v>
      </c>
      <c r="AM17" s="22">
        <v>0.14136663837465599</v>
      </c>
      <c r="AN17" s="22">
        <v>5.4459504392156098E-2</v>
      </c>
      <c r="AO17" s="22"/>
      <c r="AP17" s="22">
        <v>7.2447144688194704E-3</v>
      </c>
      <c r="AQ17" s="22">
        <v>9.2878346194836398E-2</v>
      </c>
      <c r="AR17" s="22">
        <v>-8.1824234026855999E-2</v>
      </c>
      <c r="AS17" s="22"/>
      <c r="AT17" s="22">
        <v>0.122609252371518</v>
      </c>
      <c r="AU17" s="22">
        <v>1.37430582820624E-2</v>
      </c>
      <c r="AV17" s="22">
        <v>-2.28571839917583E-2</v>
      </c>
      <c r="AW17" s="22">
        <v>-5.75418312308053E-2</v>
      </c>
      <c r="AX17" s="22">
        <v>-0.10235264220429401</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363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1021</v>
      </c>
      <c r="D7" s="10">
        <v>500</v>
      </c>
      <c r="E7" s="10">
        <v>520</v>
      </c>
      <c r="F7" s="10"/>
      <c r="G7" s="10">
        <v>132</v>
      </c>
      <c r="H7" s="10">
        <v>182</v>
      </c>
      <c r="I7" s="10">
        <v>136</v>
      </c>
      <c r="J7" s="10">
        <v>152</v>
      </c>
      <c r="K7" s="10">
        <v>168</v>
      </c>
      <c r="L7" s="10">
        <v>251</v>
      </c>
      <c r="M7" s="10"/>
      <c r="N7" s="10">
        <v>284</v>
      </c>
      <c r="O7" s="10">
        <v>258</v>
      </c>
      <c r="P7" s="10">
        <v>216</v>
      </c>
      <c r="Q7" s="10">
        <v>259</v>
      </c>
      <c r="R7" s="10"/>
      <c r="S7" s="10">
        <v>140</v>
      </c>
      <c r="T7" s="10">
        <v>126</v>
      </c>
      <c r="U7" s="10">
        <v>87</v>
      </c>
      <c r="V7" s="10">
        <v>94</v>
      </c>
      <c r="W7" s="10">
        <v>79</v>
      </c>
      <c r="X7" s="10">
        <v>64</v>
      </c>
      <c r="Y7" s="10">
        <v>89</v>
      </c>
      <c r="Z7" s="10">
        <v>47</v>
      </c>
      <c r="AA7" s="10">
        <v>111</v>
      </c>
      <c r="AB7" s="10">
        <v>100</v>
      </c>
      <c r="AC7" s="10">
        <v>42</v>
      </c>
      <c r="AD7" s="10">
        <v>42</v>
      </c>
      <c r="AE7" s="10"/>
      <c r="AF7" s="10">
        <v>408</v>
      </c>
      <c r="AG7" s="10">
        <v>422</v>
      </c>
      <c r="AH7" s="10">
        <v>119</v>
      </c>
      <c r="AI7" s="10"/>
      <c r="AJ7" s="10">
        <v>370</v>
      </c>
      <c r="AK7" s="10">
        <v>277</v>
      </c>
      <c r="AL7" s="10">
        <v>73</v>
      </c>
      <c r="AM7" s="10">
        <v>21</v>
      </c>
      <c r="AN7" s="10">
        <v>117</v>
      </c>
      <c r="AO7" s="10"/>
      <c r="AP7" s="10">
        <v>251</v>
      </c>
      <c r="AQ7" s="10">
        <v>317</v>
      </c>
      <c r="AR7" s="10">
        <v>77</v>
      </c>
      <c r="AS7" s="10"/>
      <c r="AT7" s="10">
        <v>257</v>
      </c>
      <c r="AU7" s="10">
        <v>174</v>
      </c>
      <c r="AV7" s="10">
        <v>236</v>
      </c>
      <c r="AW7" s="10">
        <v>94</v>
      </c>
      <c r="AX7" s="10">
        <v>18</v>
      </c>
    </row>
    <row r="8" spans="2:50" ht="30" customHeight="1">
      <c r="B8" s="11" t="s">
        <v>77</v>
      </c>
      <c r="C8" s="11">
        <v>1017</v>
      </c>
      <c r="D8" s="11">
        <v>513</v>
      </c>
      <c r="E8" s="11">
        <v>503</v>
      </c>
      <c r="F8" s="11"/>
      <c r="G8" s="11">
        <v>154</v>
      </c>
      <c r="H8" s="11">
        <v>183</v>
      </c>
      <c r="I8" s="11">
        <v>147</v>
      </c>
      <c r="J8" s="11">
        <v>162</v>
      </c>
      <c r="K8" s="11">
        <v>141</v>
      </c>
      <c r="L8" s="11">
        <v>231</v>
      </c>
      <c r="M8" s="11"/>
      <c r="N8" s="11">
        <v>269</v>
      </c>
      <c r="O8" s="11">
        <v>266</v>
      </c>
      <c r="P8" s="11">
        <v>228</v>
      </c>
      <c r="Q8" s="11">
        <v>249</v>
      </c>
      <c r="R8" s="11"/>
      <c r="S8" s="11">
        <v>144</v>
      </c>
      <c r="T8" s="11">
        <v>132</v>
      </c>
      <c r="U8" s="11">
        <v>83</v>
      </c>
      <c r="V8" s="11">
        <v>100</v>
      </c>
      <c r="W8" s="11">
        <v>76</v>
      </c>
      <c r="X8" s="11">
        <v>83</v>
      </c>
      <c r="Y8" s="11">
        <v>82</v>
      </c>
      <c r="Z8" s="11">
        <v>41</v>
      </c>
      <c r="AA8" s="11">
        <v>111</v>
      </c>
      <c r="AB8" s="11">
        <v>86</v>
      </c>
      <c r="AC8" s="11">
        <v>39</v>
      </c>
      <c r="AD8" s="11">
        <v>38</v>
      </c>
      <c r="AE8" s="11"/>
      <c r="AF8" s="11">
        <v>399</v>
      </c>
      <c r="AG8" s="11">
        <v>413</v>
      </c>
      <c r="AH8" s="11">
        <v>123</v>
      </c>
      <c r="AI8" s="11"/>
      <c r="AJ8" s="11">
        <v>362</v>
      </c>
      <c r="AK8" s="11">
        <v>283</v>
      </c>
      <c r="AL8" s="11">
        <v>73</v>
      </c>
      <c r="AM8" s="11">
        <v>20</v>
      </c>
      <c r="AN8" s="11">
        <v>119</v>
      </c>
      <c r="AO8" s="11"/>
      <c r="AP8" s="11">
        <v>246</v>
      </c>
      <c r="AQ8" s="11">
        <v>328</v>
      </c>
      <c r="AR8" s="11">
        <v>76</v>
      </c>
      <c r="AS8" s="11"/>
      <c r="AT8" s="11">
        <v>250</v>
      </c>
      <c r="AU8" s="11">
        <v>180</v>
      </c>
      <c r="AV8" s="11">
        <v>240</v>
      </c>
      <c r="AW8" s="11">
        <v>90</v>
      </c>
      <c r="AX8" s="11">
        <v>15</v>
      </c>
    </row>
    <row r="9" spans="2:50" ht="45">
      <c r="B9" s="18" t="s">
        <v>364</v>
      </c>
      <c r="C9" s="17">
        <v>0.118596777323365</v>
      </c>
      <c r="D9" s="17">
        <v>0.1203342225789</v>
      </c>
      <c r="E9" s="17">
        <v>0.117060974088966</v>
      </c>
      <c r="F9" s="17"/>
      <c r="G9" s="17">
        <v>0.16938279137737799</v>
      </c>
      <c r="H9" s="17">
        <v>0.186992995715897</v>
      </c>
      <c r="I9" s="17">
        <v>0.199740304412408</v>
      </c>
      <c r="J9" s="17">
        <v>6.3841974960623604E-2</v>
      </c>
      <c r="K9" s="17">
        <v>7.3469965713644794E-2</v>
      </c>
      <c r="L9" s="17">
        <v>4.4818372500545399E-2</v>
      </c>
      <c r="M9" s="17"/>
      <c r="N9" s="17">
        <v>0.136774947814644</v>
      </c>
      <c r="O9" s="17">
        <v>8.4341395150933099E-2</v>
      </c>
      <c r="P9" s="17">
        <v>0.17411276349522001</v>
      </c>
      <c r="Q9" s="17">
        <v>8.2671691562361094E-2</v>
      </c>
      <c r="R9" s="17"/>
      <c r="S9" s="17">
        <v>0.20611694982675399</v>
      </c>
      <c r="T9" s="17">
        <v>6.1971236178123598E-2</v>
      </c>
      <c r="U9" s="17">
        <v>0.12462004069503201</v>
      </c>
      <c r="V9" s="17">
        <v>5.1102292120999399E-2</v>
      </c>
      <c r="W9" s="17">
        <v>9.1974702671486205E-2</v>
      </c>
      <c r="X9" s="17">
        <v>0.12998150090060301</v>
      </c>
      <c r="Y9" s="17">
        <v>0.104745777682569</v>
      </c>
      <c r="Z9" s="17">
        <v>0.16041195524336099</v>
      </c>
      <c r="AA9" s="17">
        <v>0.118057517426316</v>
      </c>
      <c r="AB9" s="17">
        <v>7.7733776208305599E-2</v>
      </c>
      <c r="AC9" s="17">
        <v>0.12400726563400601</v>
      </c>
      <c r="AD9" s="17">
        <v>0.24714521562092201</v>
      </c>
      <c r="AE9" s="17"/>
      <c r="AF9" s="17">
        <v>0.116638175415746</v>
      </c>
      <c r="AG9" s="17">
        <v>0.136928211576923</v>
      </c>
      <c r="AH9" s="17">
        <v>5.4361951061922098E-2</v>
      </c>
      <c r="AI9" s="17"/>
      <c r="AJ9" s="17">
        <v>0.12039480964584499</v>
      </c>
      <c r="AK9" s="17">
        <v>0.15280716924260701</v>
      </c>
      <c r="AL9" s="17">
        <v>0.12555938984531001</v>
      </c>
      <c r="AM9" s="17">
        <v>0.20624320290025799</v>
      </c>
      <c r="AN9" s="17">
        <v>6.3848753489254007E-2</v>
      </c>
      <c r="AO9" s="17"/>
      <c r="AP9" s="17">
        <v>0.12375318354456601</v>
      </c>
      <c r="AQ9" s="17">
        <v>0.15999955445408101</v>
      </c>
      <c r="AR9" s="17">
        <v>7.60439344708463E-2</v>
      </c>
      <c r="AS9" s="17"/>
      <c r="AT9" s="17">
        <v>9.9746878702168307E-2</v>
      </c>
      <c r="AU9" s="17">
        <v>0.10340303648796501</v>
      </c>
      <c r="AV9" s="17">
        <v>0.118297178627621</v>
      </c>
      <c r="AW9" s="17">
        <v>0.209831089528457</v>
      </c>
      <c r="AX9" s="17">
        <v>0.27485553528912399</v>
      </c>
    </row>
    <row r="10" spans="2:50" ht="30">
      <c r="B10" s="18" t="s">
        <v>365</v>
      </c>
      <c r="C10" s="17">
        <v>0.21170206517442899</v>
      </c>
      <c r="D10" s="17">
        <v>0.18230629989244301</v>
      </c>
      <c r="E10" s="17">
        <v>0.24213685307902799</v>
      </c>
      <c r="F10" s="17"/>
      <c r="G10" s="17">
        <v>0.269306558537517</v>
      </c>
      <c r="H10" s="17">
        <v>0.33908740004135202</v>
      </c>
      <c r="I10" s="17">
        <v>0.21891968342436199</v>
      </c>
      <c r="J10" s="17">
        <v>0.187962744119306</v>
      </c>
      <c r="K10" s="17">
        <v>0.155383479163823</v>
      </c>
      <c r="L10" s="17">
        <v>0.11856985157685999</v>
      </c>
      <c r="M10" s="17"/>
      <c r="N10" s="17">
        <v>0.209755318638361</v>
      </c>
      <c r="O10" s="17">
        <v>0.21315141459040099</v>
      </c>
      <c r="P10" s="17">
        <v>0.17141554457838201</v>
      </c>
      <c r="Q10" s="17">
        <v>0.24763320805368599</v>
      </c>
      <c r="R10" s="17"/>
      <c r="S10" s="17">
        <v>0.27172596174082603</v>
      </c>
      <c r="T10" s="17">
        <v>0.21006556804092699</v>
      </c>
      <c r="U10" s="17">
        <v>0.142743283152166</v>
      </c>
      <c r="V10" s="17">
        <v>0.21985075150883901</v>
      </c>
      <c r="W10" s="17">
        <v>0.174185719592475</v>
      </c>
      <c r="X10" s="17">
        <v>0.25173995467541999</v>
      </c>
      <c r="Y10" s="17">
        <v>0.190622689269488</v>
      </c>
      <c r="Z10" s="17">
        <v>0.21482418190286601</v>
      </c>
      <c r="AA10" s="17">
        <v>0.21559941575740599</v>
      </c>
      <c r="AB10" s="17">
        <v>0.23950572623258301</v>
      </c>
      <c r="AC10" s="17">
        <v>0.155077274501983</v>
      </c>
      <c r="AD10" s="17">
        <v>0.13315570903281801</v>
      </c>
      <c r="AE10" s="17"/>
      <c r="AF10" s="17">
        <v>0.214273654899579</v>
      </c>
      <c r="AG10" s="17">
        <v>0.210512186191466</v>
      </c>
      <c r="AH10" s="17">
        <v>0.226888868875599</v>
      </c>
      <c r="AI10" s="17"/>
      <c r="AJ10" s="17">
        <v>0.134867971649892</v>
      </c>
      <c r="AK10" s="17">
        <v>0.29254664210276199</v>
      </c>
      <c r="AL10" s="17">
        <v>0.28530726869629103</v>
      </c>
      <c r="AM10" s="17">
        <v>4.5294598969116397E-2</v>
      </c>
      <c r="AN10" s="17">
        <v>0.226401702925381</v>
      </c>
      <c r="AO10" s="17"/>
      <c r="AP10" s="17">
        <v>0.14702215643706101</v>
      </c>
      <c r="AQ10" s="17">
        <v>0.25985788380161801</v>
      </c>
      <c r="AR10" s="17">
        <v>0.29273109908747402</v>
      </c>
      <c r="AS10" s="17"/>
      <c r="AT10" s="17">
        <v>0.221641979898104</v>
      </c>
      <c r="AU10" s="17">
        <v>0.173323105177592</v>
      </c>
      <c r="AV10" s="17">
        <v>0.23914070271818899</v>
      </c>
      <c r="AW10" s="17">
        <v>0.25589958945962898</v>
      </c>
      <c r="AX10" s="17">
        <v>0.16100635696474799</v>
      </c>
    </row>
    <row r="11" spans="2:50" ht="30">
      <c r="B11" s="18" t="s">
        <v>366</v>
      </c>
      <c r="C11" s="17">
        <v>0.37162303042863098</v>
      </c>
      <c r="D11" s="17">
        <v>0.38288296351761397</v>
      </c>
      <c r="E11" s="17">
        <v>0.36087341558387398</v>
      </c>
      <c r="F11" s="17"/>
      <c r="G11" s="17">
        <v>0.270501870101787</v>
      </c>
      <c r="H11" s="17">
        <v>0.22598907471603</v>
      </c>
      <c r="I11" s="17">
        <v>0.32669209794658599</v>
      </c>
      <c r="J11" s="17">
        <v>0.43570436159866099</v>
      </c>
      <c r="K11" s="17">
        <v>0.44933009341010599</v>
      </c>
      <c r="L11" s="17">
        <v>0.49085540482988999</v>
      </c>
      <c r="M11" s="17"/>
      <c r="N11" s="17">
        <v>0.31816982497825702</v>
      </c>
      <c r="O11" s="17">
        <v>0.37543295086121697</v>
      </c>
      <c r="P11" s="17">
        <v>0.42533376959383901</v>
      </c>
      <c r="Q11" s="17">
        <v>0.38213752402324702</v>
      </c>
      <c r="R11" s="17"/>
      <c r="S11" s="17">
        <v>0.28289310549791602</v>
      </c>
      <c r="T11" s="17">
        <v>0.367354306548688</v>
      </c>
      <c r="U11" s="17">
        <v>0.39995030114166802</v>
      </c>
      <c r="V11" s="17">
        <v>0.385857455167402</v>
      </c>
      <c r="W11" s="17">
        <v>0.50505383618998201</v>
      </c>
      <c r="X11" s="17">
        <v>0.31519470916924902</v>
      </c>
      <c r="Y11" s="17">
        <v>0.39864815957231797</v>
      </c>
      <c r="Z11" s="17">
        <v>0.31474799262550202</v>
      </c>
      <c r="AA11" s="17">
        <v>0.38579947038132001</v>
      </c>
      <c r="AB11" s="17">
        <v>0.39957975250328698</v>
      </c>
      <c r="AC11" s="17">
        <v>0.40379676574915202</v>
      </c>
      <c r="AD11" s="17">
        <v>0.34648978500128302</v>
      </c>
      <c r="AE11" s="17"/>
      <c r="AF11" s="17">
        <v>0.40926448727843301</v>
      </c>
      <c r="AG11" s="17">
        <v>0.35691709432459301</v>
      </c>
      <c r="AH11" s="17">
        <v>0.31215895936078503</v>
      </c>
      <c r="AI11" s="17"/>
      <c r="AJ11" s="17">
        <v>0.45946466389040502</v>
      </c>
      <c r="AK11" s="17">
        <v>0.30532930961418397</v>
      </c>
      <c r="AL11" s="17">
        <v>0.27363465617178301</v>
      </c>
      <c r="AM11" s="17">
        <v>0.51581198909342496</v>
      </c>
      <c r="AN11" s="17">
        <v>0.33918877940819298</v>
      </c>
      <c r="AO11" s="17"/>
      <c r="AP11" s="17">
        <v>0.48280764510876401</v>
      </c>
      <c r="AQ11" s="17">
        <v>0.33187459890808102</v>
      </c>
      <c r="AR11" s="17">
        <v>0.30819725822696498</v>
      </c>
      <c r="AS11" s="17"/>
      <c r="AT11" s="17">
        <v>0.42271445177482098</v>
      </c>
      <c r="AU11" s="17">
        <v>0.45339137168347099</v>
      </c>
      <c r="AV11" s="17">
        <v>0.33482543952339699</v>
      </c>
      <c r="AW11" s="17">
        <v>0.22834233153296801</v>
      </c>
      <c r="AX11" s="17">
        <v>0.14352801898070899</v>
      </c>
    </row>
    <row r="12" spans="2:50" ht="30">
      <c r="B12" s="18" t="s">
        <v>367</v>
      </c>
      <c r="C12" s="17">
        <v>0.100547096677538</v>
      </c>
      <c r="D12" s="17">
        <v>0.13036018009884401</v>
      </c>
      <c r="E12" s="17">
        <v>7.0312756536914406E-2</v>
      </c>
      <c r="F12" s="17"/>
      <c r="G12" s="17">
        <v>6.66267235243755E-2</v>
      </c>
      <c r="H12" s="17">
        <v>8.3369320638640304E-2</v>
      </c>
      <c r="I12" s="17">
        <v>6.0845241225982803E-2</v>
      </c>
      <c r="J12" s="17">
        <v>9.1358699726484902E-2</v>
      </c>
      <c r="K12" s="17">
        <v>0.162528445029782</v>
      </c>
      <c r="L12" s="17">
        <v>0.13055979415725999</v>
      </c>
      <c r="M12" s="17"/>
      <c r="N12" s="17">
        <v>0.125882229385362</v>
      </c>
      <c r="O12" s="17">
        <v>0.11831696787025001</v>
      </c>
      <c r="P12" s="17">
        <v>7.56450159856214E-2</v>
      </c>
      <c r="Q12" s="17">
        <v>7.4482774708053701E-2</v>
      </c>
      <c r="R12" s="17"/>
      <c r="S12" s="17">
        <v>6.5727525629602906E-2</v>
      </c>
      <c r="T12" s="17">
        <v>0.13393314233348999</v>
      </c>
      <c r="U12" s="17">
        <v>0.109345167650165</v>
      </c>
      <c r="V12" s="17">
        <v>0.16539091476234699</v>
      </c>
      <c r="W12" s="17">
        <v>8.2894874309099698E-2</v>
      </c>
      <c r="X12" s="17">
        <v>8.1032790510120703E-2</v>
      </c>
      <c r="Y12" s="17">
        <v>0.108098531085125</v>
      </c>
      <c r="Z12" s="17">
        <v>0.114183248502021</v>
      </c>
      <c r="AA12" s="17">
        <v>7.8435490557984197E-2</v>
      </c>
      <c r="AB12" s="17">
        <v>8.9752278232949095E-2</v>
      </c>
      <c r="AC12" s="17">
        <v>9.5528646891781296E-2</v>
      </c>
      <c r="AD12" s="17">
        <v>6.9033986712637593E-2</v>
      </c>
      <c r="AE12" s="17"/>
      <c r="AF12" s="17">
        <v>0.111013358271535</v>
      </c>
      <c r="AG12" s="17">
        <v>0.10870602033188299</v>
      </c>
      <c r="AH12" s="17">
        <v>6.1351441021043701E-2</v>
      </c>
      <c r="AI12" s="17"/>
      <c r="AJ12" s="17">
        <v>0.12928490095058301</v>
      </c>
      <c r="AK12" s="17">
        <v>8.7658784328663503E-2</v>
      </c>
      <c r="AL12" s="17">
        <v>0.172014271778826</v>
      </c>
      <c r="AM12" s="17">
        <v>9.6576033253357299E-2</v>
      </c>
      <c r="AN12" s="17">
        <v>4.16017670014888E-2</v>
      </c>
      <c r="AO12" s="17"/>
      <c r="AP12" s="17">
        <v>0.122776333177365</v>
      </c>
      <c r="AQ12" s="17">
        <v>8.5846081922595602E-2</v>
      </c>
      <c r="AR12" s="17">
        <v>0.151350992245979</v>
      </c>
      <c r="AS12" s="17"/>
      <c r="AT12" s="17">
        <v>6.00372359301014E-2</v>
      </c>
      <c r="AU12" s="17">
        <v>0.115078807893392</v>
      </c>
      <c r="AV12" s="17">
        <v>0.12265386567379701</v>
      </c>
      <c r="AW12" s="17">
        <v>0.138073908533074</v>
      </c>
      <c r="AX12" s="17">
        <v>0.10026694376562401</v>
      </c>
    </row>
    <row r="13" spans="2:50" ht="45">
      <c r="B13" s="18" t="s">
        <v>368</v>
      </c>
      <c r="C13" s="17">
        <v>5.4698755010239297E-2</v>
      </c>
      <c r="D13" s="17">
        <v>7.2818482731768705E-2</v>
      </c>
      <c r="E13" s="17">
        <v>3.6310132960717799E-2</v>
      </c>
      <c r="F13" s="17"/>
      <c r="G13" s="17">
        <v>3.4522612426726697E-2</v>
      </c>
      <c r="H13" s="17">
        <v>4.4121194075110302E-2</v>
      </c>
      <c r="I13" s="17">
        <v>2.81997205761703E-2</v>
      </c>
      <c r="J13" s="17">
        <v>4.2116197943168003E-2</v>
      </c>
      <c r="K13" s="17">
        <v>5.7035960855966801E-2</v>
      </c>
      <c r="L13" s="17">
        <v>0.10078882322242699</v>
      </c>
      <c r="M13" s="17"/>
      <c r="N13" s="17">
        <v>0.100201103415265</v>
      </c>
      <c r="O13" s="17">
        <v>4.7454573961519399E-2</v>
      </c>
      <c r="P13" s="17">
        <v>3.9664639752195599E-2</v>
      </c>
      <c r="Q13" s="17">
        <v>2.4773032264575699E-2</v>
      </c>
      <c r="R13" s="17"/>
      <c r="S13" s="17">
        <v>4.62269908547501E-2</v>
      </c>
      <c r="T13" s="17">
        <v>7.5133282764549003E-2</v>
      </c>
      <c r="U13" s="17">
        <v>7.9238756238975E-2</v>
      </c>
      <c r="V13" s="17">
        <v>4.6973465934285301E-2</v>
      </c>
      <c r="W13" s="17">
        <v>0</v>
      </c>
      <c r="X13" s="17">
        <v>8.4609523011655793E-2</v>
      </c>
      <c r="Y13" s="17">
        <v>4.7985430969613801E-2</v>
      </c>
      <c r="Z13" s="17">
        <v>3.7155203724327998E-2</v>
      </c>
      <c r="AA13" s="17">
        <v>5.7788200547343002E-2</v>
      </c>
      <c r="AB13" s="17">
        <v>5.8415964276062902E-2</v>
      </c>
      <c r="AC13" s="17">
        <v>4.9900073642575801E-2</v>
      </c>
      <c r="AD13" s="17">
        <v>4.7214286862999097E-2</v>
      </c>
      <c r="AE13" s="17"/>
      <c r="AF13" s="17">
        <v>5.4062226755434699E-2</v>
      </c>
      <c r="AG13" s="17">
        <v>6.6845242356885201E-2</v>
      </c>
      <c r="AH13" s="17">
        <v>2.91128747301929E-2</v>
      </c>
      <c r="AI13" s="17"/>
      <c r="AJ13" s="17">
        <v>5.5944642354917903E-2</v>
      </c>
      <c r="AK13" s="17">
        <v>4.5322583284659101E-2</v>
      </c>
      <c r="AL13" s="17">
        <v>0.104724801526214</v>
      </c>
      <c r="AM13" s="17">
        <v>4.6510828878231499E-2</v>
      </c>
      <c r="AN13" s="17">
        <v>3.64427522600584E-2</v>
      </c>
      <c r="AO13" s="17"/>
      <c r="AP13" s="17">
        <v>5.9568408796994599E-2</v>
      </c>
      <c r="AQ13" s="17">
        <v>3.8705437768277201E-2</v>
      </c>
      <c r="AR13" s="17">
        <v>0.12837898541260401</v>
      </c>
      <c r="AS13" s="17"/>
      <c r="AT13" s="17">
        <v>3.8793861532272399E-2</v>
      </c>
      <c r="AU13" s="17">
        <v>3.0779768929727402E-2</v>
      </c>
      <c r="AV13" s="17">
        <v>7.8435623948488603E-2</v>
      </c>
      <c r="AW13" s="17">
        <v>6.6950759454834197E-2</v>
      </c>
      <c r="AX13" s="17">
        <v>0.15986762818596301</v>
      </c>
    </row>
    <row r="14" spans="2:50">
      <c r="B14" s="18" t="s">
        <v>92</v>
      </c>
      <c r="C14" s="19">
        <v>0.14283227538579801</v>
      </c>
      <c r="D14" s="19">
        <v>0.11129785118042999</v>
      </c>
      <c r="E14" s="19">
        <v>0.1733058677505</v>
      </c>
      <c r="F14" s="19"/>
      <c r="G14" s="19">
        <v>0.18965944403221599</v>
      </c>
      <c r="H14" s="19">
        <v>0.120440014812969</v>
      </c>
      <c r="I14" s="19">
        <v>0.16560295241449099</v>
      </c>
      <c r="J14" s="19">
        <v>0.17901602165175601</v>
      </c>
      <c r="K14" s="19">
        <v>0.102252055826677</v>
      </c>
      <c r="L14" s="19">
        <v>0.11440775371301801</v>
      </c>
      <c r="M14" s="19"/>
      <c r="N14" s="19">
        <v>0.10921657576811</v>
      </c>
      <c r="O14" s="19">
        <v>0.161302697565679</v>
      </c>
      <c r="P14" s="19">
        <v>0.113828266594742</v>
      </c>
      <c r="Q14" s="19">
        <v>0.18830176938807699</v>
      </c>
      <c r="R14" s="19"/>
      <c r="S14" s="19">
        <v>0.12730946645015101</v>
      </c>
      <c r="T14" s="19">
        <v>0.15154246413422201</v>
      </c>
      <c r="U14" s="19">
        <v>0.14410245112199199</v>
      </c>
      <c r="V14" s="19">
        <v>0.13082512050612799</v>
      </c>
      <c r="W14" s="19">
        <v>0.14589086723695599</v>
      </c>
      <c r="X14" s="19">
        <v>0.13744152173295099</v>
      </c>
      <c r="Y14" s="19">
        <v>0.149899411420885</v>
      </c>
      <c r="Z14" s="19">
        <v>0.158677418001922</v>
      </c>
      <c r="AA14" s="19">
        <v>0.14431990532962999</v>
      </c>
      <c r="AB14" s="19">
        <v>0.13501250254681299</v>
      </c>
      <c r="AC14" s="19">
        <v>0.171689973580501</v>
      </c>
      <c r="AD14" s="19">
        <v>0.15696101676933999</v>
      </c>
      <c r="AE14" s="19"/>
      <c r="AF14" s="19">
        <v>9.4748097379272603E-2</v>
      </c>
      <c r="AG14" s="19">
        <v>0.120091245218249</v>
      </c>
      <c r="AH14" s="19">
        <v>0.316125904950458</v>
      </c>
      <c r="AI14" s="19"/>
      <c r="AJ14" s="19">
        <v>0.100043011508357</v>
      </c>
      <c r="AK14" s="19">
        <v>0.11633551142712401</v>
      </c>
      <c r="AL14" s="19">
        <v>3.8759611981576597E-2</v>
      </c>
      <c r="AM14" s="19">
        <v>8.9563346905612101E-2</v>
      </c>
      <c r="AN14" s="19">
        <v>0.292516244915625</v>
      </c>
      <c r="AO14" s="19"/>
      <c r="AP14" s="19">
        <v>6.4072272935250002E-2</v>
      </c>
      <c r="AQ14" s="19">
        <v>0.12371644314534699</v>
      </c>
      <c r="AR14" s="19">
        <v>4.3297730556130502E-2</v>
      </c>
      <c r="AS14" s="19"/>
      <c r="AT14" s="19">
        <v>0.15706559216253299</v>
      </c>
      <c r="AU14" s="19">
        <v>0.124023909827853</v>
      </c>
      <c r="AV14" s="19">
        <v>0.106647189508508</v>
      </c>
      <c r="AW14" s="19">
        <v>0.100902321491039</v>
      </c>
      <c r="AX14" s="19">
        <v>0.16047551681383199</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369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1016</v>
      </c>
      <c r="D7" s="10">
        <v>480</v>
      </c>
      <c r="E7" s="10">
        <v>533</v>
      </c>
      <c r="F7" s="10"/>
      <c r="G7" s="10">
        <v>107</v>
      </c>
      <c r="H7" s="10">
        <v>166</v>
      </c>
      <c r="I7" s="10">
        <v>182</v>
      </c>
      <c r="J7" s="10">
        <v>175</v>
      </c>
      <c r="K7" s="10">
        <v>170</v>
      </c>
      <c r="L7" s="10">
        <v>216</v>
      </c>
      <c r="M7" s="10"/>
      <c r="N7" s="10">
        <v>294</v>
      </c>
      <c r="O7" s="10">
        <v>251</v>
      </c>
      <c r="P7" s="10">
        <v>199</v>
      </c>
      <c r="Q7" s="10">
        <v>267</v>
      </c>
      <c r="R7" s="10"/>
      <c r="S7" s="10">
        <v>133</v>
      </c>
      <c r="T7" s="10">
        <v>130</v>
      </c>
      <c r="U7" s="10">
        <v>83</v>
      </c>
      <c r="V7" s="10">
        <v>80</v>
      </c>
      <c r="W7" s="10">
        <v>68</v>
      </c>
      <c r="X7" s="10">
        <v>79</v>
      </c>
      <c r="Y7" s="10">
        <v>86</v>
      </c>
      <c r="Z7" s="10">
        <v>46</v>
      </c>
      <c r="AA7" s="10">
        <v>113</v>
      </c>
      <c r="AB7" s="10">
        <v>108</v>
      </c>
      <c r="AC7" s="10">
        <v>65</v>
      </c>
      <c r="AD7" s="10">
        <v>25</v>
      </c>
      <c r="AE7" s="10"/>
      <c r="AF7" s="10">
        <v>409</v>
      </c>
      <c r="AG7" s="10">
        <v>430</v>
      </c>
      <c r="AH7" s="10">
        <v>130</v>
      </c>
      <c r="AI7" s="10"/>
      <c r="AJ7" s="10">
        <v>389</v>
      </c>
      <c r="AK7" s="10">
        <v>258</v>
      </c>
      <c r="AL7" s="10">
        <v>71</v>
      </c>
      <c r="AM7" s="10">
        <v>11</v>
      </c>
      <c r="AN7" s="10">
        <v>118</v>
      </c>
      <c r="AO7" s="10"/>
      <c r="AP7" s="10">
        <v>263</v>
      </c>
      <c r="AQ7" s="10">
        <v>311</v>
      </c>
      <c r="AR7" s="10">
        <v>86</v>
      </c>
      <c r="AS7" s="10"/>
      <c r="AT7" s="10">
        <v>259</v>
      </c>
      <c r="AU7" s="10">
        <v>165</v>
      </c>
      <c r="AV7" s="10">
        <v>241</v>
      </c>
      <c r="AW7" s="10">
        <v>92</v>
      </c>
      <c r="AX7" s="10">
        <v>23</v>
      </c>
    </row>
    <row r="8" spans="2:50" ht="30" customHeight="1">
      <c r="B8" s="11" t="s">
        <v>77</v>
      </c>
      <c r="C8" s="11">
        <v>1020</v>
      </c>
      <c r="D8" s="11">
        <v>491</v>
      </c>
      <c r="E8" s="11">
        <v>526</v>
      </c>
      <c r="F8" s="11"/>
      <c r="G8" s="11">
        <v>129</v>
      </c>
      <c r="H8" s="11">
        <v>164</v>
      </c>
      <c r="I8" s="11">
        <v>202</v>
      </c>
      <c r="J8" s="11">
        <v>185</v>
      </c>
      <c r="K8" s="11">
        <v>144</v>
      </c>
      <c r="L8" s="11">
        <v>197</v>
      </c>
      <c r="M8" s="11"/>
      <c r="N8" s="11">
        <v>278</v>
      </c>
      <c r="O8" s="11">
        <v>261</v>
      </c>
      <c r="P8" s="11">
        <v>218</v>
      </c>
      <c r="Q8" s="11">
        <v>259</v>
      </c>
      <c r="R8" s="11"/>
      <c r="S8" s="11">
        <v>141</v>
      </c>
      <c r="T8" s="11">
        <v>133</v>
      </c>
      <c r="U8" s="11">
        <v>80</v>
      </c>
      <c r="V8" s="11">
        <v>83</v>
      </c>
      <c r="W8" s="11">
        <v>67</v>
      </c>
      <c r="X8" s="11">
        <v>100</v>
      </c>
      <c r="Y8" s="11">
        <v>81</v>
      </c>
      <c r="Z8" s="11">
        <v>41</v>
      </c>
      <c r="AA8" s="11">
        <v>113</v>
      </c>
      <c r="AB8" s="11">
        <v>97</v>
      </c>
      <c r="AC8" s="11">
        <v>63</v>
      </c>
      <c r="AD8" s="11">
        <v>23</v>
      </c>
      <c r="AE8" s="11"/>
      <c r="AF8" s="11">
        <v>410</v>
      </c>
      <c r="AG8" s="11">
        <v>421</v>
      </c>
      <c r="AH8" s="11">
        <v>135</v>
      </c>
      <c r="AI8" s="11"/>
      <c r="AJ8" s="11">
        <v>383</v>
      </c>
      <c r="AK8" s="11">
        <v>264</v>
      </c>
      <c r="AL8" s="11">
        <v>72</v>
      </c>
      <c r="AM8" s="11">
        <v>10</v>
      </c>
      <c r="AN8" s="11">
        <v>119</v>
      </c>
      <c r="AO8" s="11"/>
      <c r="AP8" s="11">
        <v>262</v>
      </c>
      <c r="AQ8" s="11">
        <v>321</v>
      </c>
      <c r="AR8" s="11">
        <v>87</v>
      </c>
      <c r="AS8" s="11"/>
      <c r="AT8" s="11">
        <v>259</v>
      </c>
      <c r="AU8" s="11">
        <v>170</v>
      </c>
      <c r="AV8" s="11">
        <v>245</v>
      </c>
      <c r="AW8" s="11">
        <v>91</v>
      </c>
      <c r="AX8" s="11">
        <v>21</v>
      </c>
    </row>
    <row r="9" spans="2:50" ht="45">
      <c r="B9" s="18" t="s">
        <v>364</v>
      </c>
      <c r="C9" s="17">
        <v>9.17520640852032E-2</v>
      </c>
      <c r="D9" s="17">
        <v>9.78147539503086E-2</v>
      </c>
      <c r="E9" s="17">
        <v>8.6617570005927694E-2</v>
      </c>
      <c r="F9" s="17"/>
      <c r="G9" s="17">
        <v>0.165639462643911</v>
      </c>
      <c r="H9" s="17">
        <v>0.14606452513051399</v>
      </c>
      <c r="I9" s="17">
        <v>8.0119255346501106E-2</v>
      </c>
      <c r="J9" s="17">
        <v>0.101302871150076</v>
      </c>
      <c r="K9" s="17">
        <v>5.0725356561709997E-2</v>
      </c>
      <c r="L9" s="17">
        <v>3.1263656909625001E-2</v>
      </c>
      <c r="M9" s="17"/>
      <c r="N9" s="17">
        <v>0.11183364845636</v>
      </c>
      <c r="O9" s="17">
        <v>4.9925950381232702E-2</v>
      </c>
      <c r="P9" s="17">
        <v>0.115793887990983</v>
      </c>
      <c r="Q9" s="17">
        <v>9.3835009063510999E-2</v>
      </c>
      <c r="R9" s="17"/>
      <c r="S9" s="17">
        <v>0.143921626401843</v>
      </c>
      <c r="T9" s="17">
        <v>8.9634545340218294E-2</v>
      </c>
      <c r="U9" s="17">
        <v>3.6249729417518403E-2</v>
      </c>
      <c r="V9" s="17">
        <v>7.7765092831089802E-2</v>
      </c>
      <c r="W9" s="17">
        <v>0.147985003611667</v>
      </c>
      <c r="X9" s="17">
        <v>9.2673078758007496E-2</v>
      </c>
      <c r="Y9" s="17">
        <v>9.2871867992292495E-2</v>
      </c>
      <c r="Z9" s="17">
        <v>0.167823572909546</v>
      </c>
      <c r="AA9" s="17">
        <v>9.5353829795747899E-2</v>
      </c>
      <c r="AB9" s="17">
        <v>4.4307732598707503E-2</v>
      </c>
      <c r="AC9" s="17">
        <v>4.2041944296196003E-2</v>
      </c>
      <c r="AD9" s="17">
        <v>3.6926049162071303E-2</v>
      </c>
      <c r="AE9" s="17"/>
      <c r="AF9" s="17">
        <v>8.93448164553481E-2</v>
      </c>
      <c r="AG9" s="17">
        <v>0.108833710934006</v>
      </c>
      <c r="AH9" s="17">
        <v>5.0971824668309601E-2</v>
      </c>
      <c r="AI9" s="17"/>
      <c r="AJ9" s="17">
        <v>9.4322205245954402E-2</v>
      </c>
      <c r="AK9" s="17">
        <v>0.111355824737744</v>
      </c>
      <c r="AL9" s="17">
        <v>0.170959244337165</v>
      </c>
      <c r="AM9" s="17">
        <v>5.7830502594828401E-2</v>
      </c>
      <c r="AN9" s="17">
        <v>1.7549311695138198E-2</v>
      </c>
      <c r="AO9" s="17"/>
      <c r="AP9" s="17">
        <v>9.95977907510565E-2</v>
      </c>
      <c r="AQ9" s="17">
        <v>0.111559551437932</v>
      </c>
      <c r="AR9" s="17">
        <v>0.16390531501925601</v>
      </c>
      <c r="AS9" s="17"/>
      <c r="AT9" s="17">
        <v>8.6590424406143202E-2</v>
      </c>
      <c r="AU9" s="17">
        <v>9.9341259330965395E-2</v>
      </c>
      <c r="AV9" s="17">
        <v>9.1444315019584305E-2</v>
      </c>
      <c r="AW9" s="17">
        <v>0.13791863204782301</v>
      </c>
      <c r="AX9" s="17">
        <v>0.13866185233756401</v>
      </c>
    </row>
    <row r="10" spans="2:50" ht="30">
      <c r="B10" s="18" t="s">
        <v>365</v>
      </c>
      <c r="C10" s="17">
        <v>0.162420432918052</v>
      </c>
      <c r="D10" s="17">
        <v>0.174569809840395</v>
      </c>
      <c r="E10" s="17">
        <v>0.15200928396653399</v>
      </c>
      <c r="F10" s="17"/>
      <c r="G10" s="17">
        <v>0.26630929097415801</v>
      </c>
      <c r="H10" s="17">
        <v>0.30283989025629798</v>
      </c>
      <c r="I10" s="17">
        <v>0.244250368613045</v>
      </c>
      <c r="J10" s="17">
        <v>9.3636956672368904E-2</v>
      </c>
      <c r="K10" s="17">
        <v>6.2899080013051695E-2</v>
      </c>
      <c r="L10" s="17">
        <v>3.1526969713569698E-2</v>
      </c>
      <c r="M10" s="17"/>
      <c r="N10" s="17">
        <v>0.163621989484106</v>
      </c>
      <c r="O10" s="17">
        <v>0.15811177075889901</v>
      </c>
      <c r="P10" s="17">
        <v>0.21991722222166801</v>
      </c>
      <c r="Q10" s="17">
        <v>0.115605037484856</v>
      </c>
      <c r="R10" s="17"/>
      <c r="S10" s="17">
        <v>0.23328249107309701</v>
      </c>
      <c r="T10" s="17">
        <v>0.11792983816179201</v>
      </c>
      <c r="U10" s="17">
        <v>0.105537807781847</v>
      </c>
      <c r="V10" s="17">
        <v>0.101571798883153</v>
      </c>
      <c r="W10" s="17">
        <v>0.130099309306723</v>
      </c>
      <c r="X10" s="17">
        <v>0.190678285022504</v>
      </c>
      <c r="Y10" s="17">
        <v>0.16637178527837199</v>
      </c>
      <c r="Z10" s="17">
        <v>0.23670932699678901</v>
      </c>
      <c r="AA10" s="17">
        <v>0.190157461140809</v>
      </c>
      <c r="AB10" s="17">
        <v>0.118603248717778</v>
      </c>
      <c r="AC10" s="17">
        <v>0.183101916284898</v>
      </c>
      <c r="AD10" s="17">
        <v>0.22245176015305301</v>
      </c>
      <c r="AE10" s="17"/>
      <c r="AF10" s="17">
        <v>0.13105671260454199</v>
      </c>
      <c r="AG10" s="17">
        <v>0.18722091458648499</v>
      </c>
      <c r="AH10" s="17">
        <v>0.12376845199861899</v>
      </c>
      <c r="AI10" s="17"/>
      <c r="AJ10" s="17">
        <v>0.13591910543671601</v>
      </c>
      <c r="AK10" s="17">
        <v>0.21512327754609001</v>
      </c>
      <c r="AL10" s="17">
        <v>0.18077388248631701</v>
      </c>
      <c r="AM10" s="17">
        <v>9.2496955903798597E-2</v>
      </c>
      <c r="AN10" s="17">
        <v>0.116575556325389</v>
      </c>
      <c r="AO10" s="17"/>
      <c r="AP10" s="17">
        <v>0.15163449799052101</v>
      </c>
      <c r="AQ10" s="17">
        <v>0.19653518955603699</v>
      </c>
      <c r="AR10" s="17">
        <v>0.17530975969992599</v>
      </c>
      <c r="AS10" s="17"/>
      <c r="AT10" s="17">
        <v>9.9138792882444995E-2</v>
      </c>
      <c r="AU10" s="17">
        <v>0.15350251089042299</v>
      </c>
      <c r="AV10" s="17">
        <v>0.17687965969841199</v>
      </c>
      <c r="AW10" s="17">
        <v>0.28433304622203498</v>
      </c>
      <c r="AX10" s="17">
        <v>0.19686778043390499</v>
      </c>
    </row>
    <row r="11" spans="2:50" ht="30">
      <c r="B11" s="18" t="s">
        <v>366</v>
      </c>
      <c r="C11" s="17">
        <v>0.44352516991825403</v>
      </c>
      <c r="D11" s="17">
        <v>0.39558730209923598</v>
      </c>
      <c r="E11" s="17">
        <v>0.48866633731701697</v>
      </c>
      <c r="F11" s="17"/>
      <c r="G11" s="17">
        <v>0.30950490714707901</v>
      </c>
      <c r="H11" s="17">
        <v>0.34045886714701601</v>
      </c>
      <c r="I11" s="17">
        <v>0.40104658999535497</v>
      </c>
      <c r="J11" s="17">
        <v>0.52644689289545699</v>
      </c>
      <c r="K11" s="17">
        <v>0.51848429488039605</v>
      </c>
      <c r="L11" s="17">
        <v>0.52740831591887405</v>
      </c>
      <c r="M11" s="17"/>
      <c r="N11" s="17">
        <v>0.38306055734531202</v>
      </c>
      <c r="O11" s="17">
        <v>0.47056684781376801</v>
      </c>
      <c r="P11" s="17">
        <v>0.43093703083458601</v>
      </c>
      <c r="Q11" s="17">
        <v>0.489253264447157</v>
      </c>
      <c r="R11" s="17"/>
      <c r="S11" s="17">
        <v>0.35196149996002601</v>
      </c>
      <c r="T11" s="17">
        <v>0.47864933105246299</v>
      </c>
      <c r="U11" s="17">
        <v>0.56116481318956402</v>
      </c>
      <c r="V11" s="17">
        <v>0.50571791268113298</v>
      </c>
      <c r="W11" s="17">
        <v>0.45220524453045502</v>
      </c>
      <c r="X11" s="17">
        <v>0.48766672062641703</v>
      </c>
      <c r="Y11" s="17">
        <v>0.45912753868425499</v>
      </c>
      <c r="Z11" s="17">
        <v>0.317327958571609</v>
      </c>
      <c r="AA11" s="17">
        <v>0.419892810298227</v>
      </c>
      <c r="AB11" s="17">
        <v>0.425972690619637</v>
      </c>
      <c r="AC11" s="17">
        <v>0.38495682635407902</v>
      </c>
      <c r="AD11" s="17">
        <v>0.46897023319518699</v>
      </c>
      <c r="AE11" s="17"/>
      <c r="AF11" s="17">
        <v>0.49977013264471898</v>
      </c>
      <c r="AG11" s="17">
        <v>0.38704904233535697</v>
      </c>
      <c r="AH11" s="17">
        <v>0.51500136576276401</v>
      </c>
      <c r="AI11" s="17"/>
      <c r="AJ11" s="17">
        <v>0.45753148281516198</v>
      </c>
      <c r="AK11" s="17">
        <v>0.45275799559007102</v>
      </c>
      <c r="AL11" s="17">
        <v>0.39813720506963901</v>
      </c>
      <c r="AM11" s="17">
        <v>0.55841112323804598</v>
      </c>
      <c r="AN11" s="17">
        <v>0.54574372623660405</v>
      </c>
      <c r="AO11" s="17"/>
      <c r="AP11" s="17">
        <v>0.46426136952620101</v>
      </c>
      <c r="AQ11" s="17">
        <v>0.43941860517214498</v>
      </c>
      <c r="AR11" s="17">
        <v>0.37404460691346297</v>
      </c>
      <c r="AS11" s="17"/>
      <c r="AT11" s="17">
        <v>0.55450527111450199</v>
      </c>
      <c r="AU11" s="17">
        <v>0.48093567985827701</v>
      </c>
      <c r="AV11" s="17">
        <v>0.39548590440446502</v>
      </c>
      <c r="AW11" s="17">
        <v>0.341480583326704</v>
      </c>
      <c r="AX11" s="17">
        <v>0.20086471745186699</v>
      </c>
    </row>
    <row r="12" spans="2:50" ht="30">
      <c r="B12" s="18" t="s">
        <v>367</v>
      </c>
      <c r="C12" s="17">
        <v>0.120668608445406</v>
      </c>
      <c r="D12" s="17">
        <v>0.154445611312653</v>
      </c>
      <c r="E12" s="17">
        <v>8.7571600581635295E-2</v>
      </c>
      <c r="F12" s="17"/>
      <c r="G12" s="17">
        <v>0.127120813635654</v>
      </c>
      <c r="H12" s="17">
        <v>6.6428894574184993E-2</v>
      </c>
      <c r="I12" s="17">
        <v>5.4266923565666599E-2</v>
      </c>
      <c r="J12" s="17">
        <v>0.12617932573999699</v>
      </c>
      <c r="K12" s="17">
        <v>0.17614908573681701</v>
      </c>
      <c r="L12" s="17">
        <v>0.18379075098612499</v>
      </c>
      <c r="M12" s="17"/>
      <c r="N12" s="17">
        <v>0.16485313042581501</v>
      </c>
      <c r="O12" s="17">
        <v>0.13521991023709001</v>
      </c>
      <c r="P12" s="17">
        <v>9.6089681386704803E-2</v>
      </c>
      <c r="Q12" s="17">
        <v>8.1487491660323999E-2</v>
      </c>
      <c r="R12" s="17"/>
      <c r="S12" s="17">
        <v>0.12970108281446599</v>
      </c>
      <c r="T12" s="17">
        <v>0.11460866686096</v>
      </c>
      <c r="U12" s="17">
        <v>0.124639619235849</v>
      </c>
      <c r="V12" s="17">
        <v>9.6880699617031898E-2</v>
      </c>
      <c r="W12" s="17">
        <v>9.6823367022149498E-2</v>
      </c>
      <c r="X12" s="17">
        <v>0.12824800241258</v>
      </c>
      <c r="Y12" s="17">
        <v>0.129313955202778</v>
      </c>
      <c r="Z12" s="17">
        <v>8.5408529259494603E-2</v>
      </c>
      <c r="AA12" s="17">
        <v>9.6220892681489603E-2</v>
      </c>
      <c r="AB12" s="17">
        <v>0.152234327123142</v>
      </c>
      <c r="AC12" s="17">
        <v>0.16323294555199</v>
      </c>
      <c r="AD12" s="17">
        <v>0.11338130199681699</v>
      </c>
      <c r="AE12" s="17"/>
      <c r="AF12" s="17">
        <v>0.10490373891011399</v>
      </c>
      <c r="AG12" s="17">
        <v>0.16154628368473001</v>
      </c>
      <c r="AH12" s="17">
        <v>6.9026301848471902E-2</v>
      </c>
      <c r="AI12" s="17"/>
      <c r="AJ12" s="17">
        <v>0.161618935535117</v>
      </c>
      <c r="AK12" s="17">
        <v>9.9488016918504493E-2</v>
      </c>
      <c r="AL12" s="17">
        <v>0.18197301216948999</v>
      </c>
      <c r="AM12" s="17">
        <v>9.7050246418224698E-2</v>
      </c>
      <c r="AN12" s="17">
        <v>4.8556576994676602E-2</v>
      </c>
      <c r="AO12" s="17"/>
      <c r="AP12" s="17">
        <v>0.13523187897310501</v>
      </c>
      <c r="AQ12" s="17">
        <v>0.10396785303185201</v>
      </c>
      <c r="AR12" s="17">
        <v>0.174248290013994</v>
      </c>
      <c r="AS12" s="17"/>
      <c r="AT12" s="17">
        <v>8.7958159329832197E-2</v>
      </c>
      <c r="AU12" s="17">
        <v>0.111710355647358</v>
      </c>
      <c r="AV12" s="17">
        <v>0.15508598583817901</v>
      </c>
      <c r="AW12" s="17">
        <v>6.8999327517688294E-2</v>
      </c>
      <c r="AX12" s="17">
        <v>0.23652187352818699</v>
      </c>
    </row>
    <row r="13" spans="2:50" ht="45">
      <c r="B13" s="18" t="s">
        <v>368</v>
      </c>
      <c r="C13" s="17">
        <v>7.5303696477610302E-2</v>
      </c>
      <c r="D13" s="17">
        <v>0.111928512785714</v>
      </c>
      <c r="E13" s="17">
        <v>4.0255510215967398E-2</v>
      </c>
      <c r="F13" s="17"/>
      <c r="G13" s="17">
        <v>7.6998458815008899E-2</v>
      </c>
      <c r="H13" s="17">
        <v>5.0172559211885799E-2</v>
      </c>
      <c r="I13" s="17">
        <v>6.7264902683055294E-2</v>
      </c>
      <c r="J13" s="17">
        <v>3.93023308933972E-2</v>
      </c>
      <c r="K13" s="17">
        <v>7.3587087411509294E-2</v>
      </c>
      <c r="L13" s="17">
        <v>0.13843042384149201</v>
      </c>
      <c r="M13" s="17"/>
      <c r="N13" s="17">
        <v>0.114097029939875</v>
      </c>
      <c r="O13" s="17">
        <v>5.3325955173115801E-2</v>
      </c>
      <c r="P13" s="17">
        <v>3.6149368539490002E-2</v>
      </c>
      <c r="Q13" s="17">
        <v>9.0121410508412006E-2</v>
      </c>
      <c r="R13" s="17"/>
      <c r="S13" s="17">
        <v>5.6763280048569301E-2</v>
      </c>
      <c r="T13" s="17">
        <v>7.4244138372466906E-2</v>
      </c>
      <c r="U13" s="17">
        <v>7.3550953316162904E-2</v>
      </c>
      <c r="V13" s="17">
        <v>6.7458819758439995E-2</v>
      </c>
      <c r="W13" s="17">
        <v>0.100116026473763</v>
      </c>
      <c r="X13" s="17">
        <v>5.0821734453035103E-2</v>
      </c>
      <c r="Y13" s="17">
        <v>3.2198817680134197E-2</v>
      </c>
      <c r="Z13" s="17">
        <v>5.9019426758438499E-2</v>
      </c>
      <c r="AA13" s="17">
        <v>9.24169174018665E-2</v>
      </c>
      <c r="AB13" s="17">
        <v>0.14060426038537399</v>
      </c>
      <c r="AC13" s="17">
        <v>9.1143944409809594E-2</v>
      </c>
      <c r="AD13" s="17">
        <v>4.1251787278812603E-2</v>
      </c>
      <c r="AE13" s="17"/>
      <c r="AF13" s="17">
        <v>5.8789905622080599E-2</v>
      </c>
      <c r="AG13" s="17">
        <v>9.0136813535764096E-2</v>
      </c>
      <c r="AH13" s="17">
        <v>5.1145615816107798E-2</v>
      </c>
      <c r="AI13" s="17"/>
      <c r="AJ13" s="17">
        <v>7.0430161888071802E-2</v>
      </c>
      <c r="AK13" s="17">
        <v>5.7070853109681199E-2</v>
      </c>
      <c r="AL13" s="17">
        <v>6.81566559373879E-2</v>
      </c>
      <c r="AM13" s="17">
        <v>0</v>
      </c>
      <c r="AN13" s="17">
        <v>5.5817690455879303E-2</v>
      </c>
      <c r="AO13" s="17"/>
      <c r="AP13" s="17">
        <v>7.0595957220756594E-2</v>
      </c>
      <c r="AQ13" s="17">
        <v>8.5337332886949793E-2</v>
      </c>
      <c r="AR13" s="17">
        <v>9.9915022515140103E-2</v>
      </c>
      <c r="AS13" s="17"/>
      <c r="AT13" s="17">
        <v>5.2590302160374497E-2</v>
      </c>
      <c r="AU13" s="17">
        <v>4.3875944784053801E-2</v>
      </c>
      <c r="AV13" s="17">
        <v>0.10231869271383399</v>
      </c>
      <c r="AW13" s="17">
        <v>9.1461967910401495E-2</v>
      </c>
      <c r="AX13" s="17">
        <v>0.227083776248476</v>
      </c>
    </row>
    <row r="14" spans="2:50">
      <c r="B14" s="18" t="s">
        <v>92</v>
      </c>
      <c r="C14" s="19">
        <v>0.106330028155474</v>
      </c>
      <c r="D14" s="19">
        <v>6.5654010011692701E-2</v>
      </c>
      <c r="E14" s="19">
        <v>0.14487969791291899</v>
      </c>
      <c r="F14" s="19"/>
      <c r="G14" s="19">
        <v>5.4427066784189897E-2</v>
      </c>
      <c r="H14" s="19">
        <v>9.4035263680101705E-2</v>
      </c>
      <c r="I14" s="19">
        <v>0.15305195979637701</v>
      </c>
      <c r="J14" s="19">
        <v>0.11313162264870399</v>
      </c>
      <c r="K14" s="19">
        <v>0.118155095396516</v>
      </c>
      <c r="L14" s="19">
        <v>8.7579882630313494E-2</v>
      </c>
      <c r="M14" s="19"/>
      <c r="N14" s="19">
        <v>6.25336443485323E-2</v>
      </c>
      <c r="O14" s="19">
        <v>0.13284956563589401</v>
      </c>
      <c r="P14" s="19">
        <v>0.101112809026568</v>
      </c>
      <c r="Q14" s="19">
        <v>0.12969778683573999</v>
      </c>
      <c r="R14" s="19"/>
      <c r="S14" s="19">
        <v>8.4370019701999699E-2</v>
      </c>
      <c r="T14" s="19">
        <v>0.1249334802121</v>
      </c>
      <c r="U14" s="19">
        <v>9.8857077059059204E-2</v>
      </c>
      <c r="V14" s="19">
        <v>0.150605676229152</v>
      </c>
      <c r="W14" s="19">
        <v>7.2771049055241302E-2</v>
      </c>
      <c r="X14" s="19">
        <v>4.9912178727455701E-2</v>
      </c>
      <c r="Y14" s="19">
        <v>0.120116035162167</v>
      </c>
      <c r="Z14" s="19">
        <v>0.133711185504122</v>
      </c>
      <c r="AA14" s="19">
        <v>0.10595808868186</v>
      </c>
      <c r="AB14" s="19">
        <v>0.118277740555362</v>
      </c>
      <c r="AC14" s="19">
        <v>0.13552242310302701</v>
      </c>
      <c r="AD14" s="19">
        <v>0.117018868214059</v>
      </c>
      <c r="AE14" s="19"/>
      <c r="AF14" s="19">
        <v>0.116134693763196</v>
      </c>
      <c r="AG14" s="19">
        <v>6.5213234923658298E-2</v>
      </c>
      <c r="AH14" s="19">
        <v>0.19008643990572699</v>
      </c>
      <c r="AI14" s="19"/>
      <c r="AJ14" s="19">
        <v>8.0178109078978502E-2</v>
      </c>
      <c r="AK14" s="19">
        <v>6.4204032097909702E-2</v>
      </c>
      <c r="AL14" s="19">
        <v>0</v>
      </c>
      <c r="AM14" s="19">
        <v>0.194211171845103</v>
      </c>
      <c r="AN14" s="19">
        <v>0.21575713829231299</v>
      </c>
      <c r="AO14" s="19"/>
      <c r="AP14" s="19">
        <v>7.8678505538359395E-2</v>
      </c>
      <c r="AQ14" s="19">
        <v>6.3181467915084402E-2</v>
      </c>
      <c r="AR14" s="19">
        <v>1.25770058382212E-2</v>
      </c>
      <c r="AS14" s="19"/>
      <c r="AT14" s="19">
        <v>0.119217050106703</v>
      </c>
      <c r="AU14" s="19">
        <v>0.110634249488922</v>
      </c>
      <c r="AV14" s="19">
        <v>7.8785442325525396E-2</v>
      </c>
      <c r="AW14" s="19">
        <v>7.5806442975348595E-2</v>
      </c>
      <c r="AX14" s="19">
        <v>0</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370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493</v>
      </c>
      <c r="D7" s="10">
        <v>238</v>
      </c>
      <c r="E7" s="10">
        <v>255</v>
      </c>
      <c r="F7" s="10"/>
      <c r="G7" s="10">
        <v>61</v>
      </c>
      <c r="H7" s="10">
        <v>80</v>
      </c>
      <c r="I7" s="10">
        <v>60</v>
      </c>
      <c r="J7" s="10">
        <v>76</v>
      </c>
      <c r="K7" s="10">
        <v>86</v>
      </c>
      <c r="L7" s="10">
        <v>130</v>
      </c>
      <c r="M7" s="10"/>
      <c r="N7" s="10">
        <v>137</v>
      </c>
      <c r="O7" s="10">
        <v>132</v>
      </c>
      <c r="P7" s="10">
        <v>104</v>
      </c>
      <c r="Q7" s="10">
        <v>115</v>
      </c>
      <c r="R7" s="10"/>
      <c r="S7" s="10">
        <v>62</v>
      </c>
      <c r="T7" s="10">
        <v>65</v>
      </c>
      <c r="U7" s="10">
        <v>43</v>
      </c>
      <c r="V7" s="10">
        <v>44</v>
      </c>
      <c r="W7" s="10">
        <v>38</v>
      </c>
      <c r="X7" s="10">
        <v>38</v>
      </c>
      <c r="Y7" s="10">
        <v>46</v>
      </c>
      <c r="Z7" s="10">
        <v>13</v>
      </c>
      <c r="AA7" s="10">
        <v>54</v>
      </c>
      <c r="AB7" s="10">
        <v>49</v>
      </c>
      <c r="AC7" s="10">
        <v>28</v>
      </c>
      <c r="AD7" s="10">
        <v>13</v>
      </c>
      <c r="AE7" s="10"/>
      <c r="AF7" s="10">
        <v>191</v>
      </c>
      <c r="AG7" s="10">
        <v>218</v>
      </c>
      <c r="AH7" s="10">
        <v>55</v>
      </c>
      <c r="AI7" s="10"/>
      <c r="AJ7" s="10">
        <v>164</v>
      </c>
      <c r="AK7" s="10">
        <v>141</v>
      </c>
      <c r="AL7" s="10">
        <v>31</v>
      </c>
      <c r="AM7" s="10">
        <v>10</v>
      </c>
      <c r="AN7" s="10">
        <v>55</v>
      </c>
      <c r="AO7" s="10"/>
      <c r="AP7" s="10">
        <v>106</v>
      </c>
      <c r="AQ7" s="10">
        <v>163</v>
      </c>
      <c r="AR7" s="10">
        <v>37</v>
      </c>
      <c r="AS7" s="10"/>
      <c r="AT7" s="10">
        <v>121</v>
      </c>
      <c r="AU7" s="10">
        <v>78</v>
      </c>
      <c r="AV7" s="10">
        <v>119</v>
      </c>
      <c r="AW7" s="10">
        <v>44</v>
      </c>
      <c r="AX7" s="10">
        <v>8</v>
      </c>
    </row>
    <row r="8" spans="2:50" ht="30" customHeight="1">
      <c r="B8" s="11" t="s">
        <v>77</v>
      </c>
      <c r="C8" s="11">
        <v>491</v>
      </c>
      <c r="D8" s="11">
        <v>242</v>
      </c>
      <c r="E8" s="11">
        <v>249</v>
      </c>
      <c r="F8" s="11"/>
      <c r="G8" s="11">
        <v>71</v>
      </c>
      <c r="H8" s="11">
        <v>78</v>
      </c>
      <c r="I8" s="11">
        <v>67</v>
      </c>
      <c r="J8" s="11">
        <v>80</v>
      </c>
      <c r="K8" s="11">
        <v>75</v>
      </c>
      <c r="L8" s="11">
        <v>119</v>
      </c>
      <c r="M8" s="11"/>
      <c r="N8" s="11">
        <v>129</v>
      </c>
      <c r="O8" s="11">
        <v>135</v>
      </c>
      <c r="P8" s="11">
        <v>112</v>
      </c>
      <c r="Q8" s="11">
        <v>110</v>
      </c>
      <c r="R8" s="11"/>
      <c r="S8" s="11">
        <v>64</v>
      </c>
      <c r="T8" s="11">
        <v>66</v>
      </c>
      <c r="U8" s="11">
        <v>41</v>
      </c>
      <c r="V8" s="11">
        <v>46</v>
      </c>
      <c r="W8" s="11">
        <v>38</v>
      </c>
      <c r="X8" s="11">
        <v>46</v>
      </c>
      <c r="Y8" s="11">
        <v>43</v>
      </c>
      <c r="Z8" s="11">
        <v>12</v>
      </c>
      <c r="AA8" s="11">
        <v>54</v>
      </c>
      <c r="AB8" s="11">
        <v>43</v>
      </c>
      <c r="AC8" s="11">
        <v>26</v>
      </c>
      <c r="AD8" s="11">
        <v>12</v>
      </c>
      <c r="AE8" s="11"/>
      <c r="AF8" s="11">
        <v>188</v>
      </c>
      <c r="AG8" s="11">
        <v>214</v>
      </c>
      <c r="AH8" s="11">
        <v>57</v>
      </c>
      <c r="AI8" s="11"/>
      <c r="AJ8" s="11">
        <v>159</v>
      </c>
      <c r="AK8" s="11">
        <v>145</v>
      </c>
      <c r="AL8" s="11">
        <v>30</v>
      </c>
      <c r="AM8" s="11">
        <v>10</v>
      </c>
      <c r="AN8" s="11">
        <v>57</v>
      </c>
      <c r="AO8" s="11"/>
      <c r="AP8" s="11">
        <v>104</v>
      </c>
      <c r="AQ8" s="11">
        <v>169</v>
      </c>
      <c r="AR8" s="11">
        <v>36</v>
      </c>
      <c r="AS8" s="11"/>
      <c r="AT8" s="11">
        <v>117</v>
      </c>
      <c r="AU8" s="11">
        <v>81</v>
      </c>
      <c r="AV8" s="11">
        <v>121</v>
      </c>
      <c r="AW8" s="11">
        <v>41</v>
      </c>
      <c r="AX8" s="11">
        <v>7</v>
      </c>
    </row>
    <row r="9" spans="2:50">
      <c r="B9" s="18" t="s">
        <v>244</v>
      </c>
      <c r="C9" s="17">
        <v>0.11368728616288699</v>
      </c>
      <c r="D9" s="17">
        <v>0.14025743660058301</v>
      </c>
      <c r="E9" s="17">
        <v>8.7862263451125897E-2</v>
      </c>
      <c r="F9" s="17"/>
      <c r="G9" s="17">
        <v>0.10239815837419899</v>
      </c>
      <c r="H9" s="17">
        <v>0.11789047225098601</v>
      </c>
      <c r="I9" s="17">
        <v>0.10261379259858799</v>
      </c>
      <c r="J9" s="17">
        <v>7.73565853294121E-2</v>
      </c>
      <c r="K9" s="17">
        <v>0.13697753919202199</v>
      </c>
      <c r="L9" s="17">
        <v>0.133505322778249</v>
      </c>
      <c r="M9" s="17"/>
      <c r="N9" s="17">
        <v>0.172221921345033</v>
      </c>
      <c r="O9" s="17">
        <v>8.2319702554725302E-2</v>
      </c>
      <c r="P9" s="17">
        <v>0.101945933742927</v>
      </c>
      <c r="Q9" s="17">
        <v>9.3599975498096094E-2</v>
      </c>
      <c r="R9" s="17"/>
      <c r="S9" s="17">
        <v>0.14302663753240399</v>
      </c>
      <c r="T9" s="17">
        <v>0.18594499283494101</v>
      </c>
      <c r="U9" s="17">
        <v>0.13398813476582999</v>
      </c>
      <c r="V9" s="17">
        <v>0.10184963741594399</v>
      </c>
      <c r="W9" s="17">
        <v>6.5054979470407295E-2</v>
      </c>
      <c r="X9" s="17">
        <v>0.143494236197305</v>
      </c>
      <c r="Y9" s="17">
        <v>0.110785188091012</v>
      </c>
      <c r="Z9" s="17">
        <v>0</v>
      </c>
      <c r="AA9" s="17">
        <v>6.0467770670110103E-2</v>
      </c>
      <c r="AB9" s="17">
        <v>0.11006446964080201</v>
      </c>
      <c r="AC9" s="17">
        <v>5.5580435423596197E-2</v>
      </c>
      <c r="AD9" s="17">
        <v>7.7018468023076006E-2</v>
      </c>
      <c r="AE9" s="17"/>
      <c r="AF9" s="17">
        <v>0.10021743809462499</v>
      </c>
      <c r="AG9" s="17">
        <v>0.134052915729166</v>
      </c>
      <c r="AH9" s="17">
        <v>0.114472393120818</v>
      </c>
      <c r="AI9" s="17"/>
      <c r="AJ9" s="17">
        <v>0.15179459182018301</v>
      </c>
      <c r="AK9" s="17">
        <v>0.12810290955590201</v>
      </c>
      <c r="AL9" s="17">
        <v>9.5382250853465606E-2</v>
      </c>
      <c r="AM9" s="17">
        <v>0.19521985116964299</v>
      </c>
      <c r="AN9" s="17">
        <v>4.3098767371846501E-2</v>
      </c>
      <c r="AO9" s="17"/>
      <c r="AP9" s="17">
        <v>0.15805053249015499</v>
      </c>
      <c r="AQ9" s="17">
        <v>0.10447947173750401</v>
      </c>
      <c r="AR9" s="17">
        <v>8.44448816854311E-2</v>
      </c>
      <c r="AS9" s="17"/>
      <c r="AT9" s="17">
        <v>0.12070684304424099</v>
      </c>
      <c r="AU9" s="17">
        <v>3.5147100330331901E-2</v>
      </c>
      <c r="AV9" s="17">
        <v>0.147983431928885</v>
      </c>
      <c r="AW9" s="17">
        <v>0.17071828980678599</v>
      </c>
      <c r="AX9" s="17">
        <v>0.53017808534205602</v>
      </c>
    </row>
    <row r="10" spans="2:50">
      <c r="B10" s="18" t="s">
        <v>245</v>
      </c>
      <c r="C10" s="17">
        <v>0.36655046406180702</v>
      </c>
      <c r="D10" s="17">
        <v>0.40021144944978698</v>
      </c>
      <c r="E10" s="17">
        <v>0.333833460287844</v>
      </c>
      <c r="F10" s="17"/>
      <c r="G10" s="17">
        <v>0.41147769059158001</v>
      </c>
      <c r="H10" s="17">
        <v>0.33821162987617898</v>
      </c>
      <c r="I10" s="17">
        <v>0.27406355262424298</v>
      </c>
      <c r="J10" s="17">
        <v>0.35525826301748298</v>
      </c>
      <c r="K10" s="17">
        <v>0.38694124888009102</v>
      </c>
      <c r="L10" s="17">
        <v>0.40510879060736099</v>
      </c>
      <c r="M10" s="17"/>
      <c r="N10" s="17">
        <v>0.457451947822894</v>
      </c>
      <c r="O10" s="17">
        <v>0.30709031990970598</v>
      </c>
      <c r="P10" s="17">
        <v>0.35688898064125602</v>
      </c>
      <c r="Q10" s="17">
        <v>0.35980578561021798</v>
      </c>
      <c r="R10" s="17"/>
      <c r="S10" s="17">
        <v>0.38050680061354902</v>
      </c>
      <c r="T10" s="17">
        <v>0.44341964017688901</v>
      </c>
      <c r="U10" s="17">
        <v>0.37713035522320598</v>
      </c>
      <c r="V10" s="17">
        <v>0.36630696502077698</v>
      </c>
      <c r="W10" s="17">
        <v>0.27966957062785802</v>
      </c>
      <c r="X10" s="17">
        <v>0.487832617330477</v>
      </c>
      <c r="Y10" s="17">
        <v>0.30464510812353301</v>
      </c>
      <c r="Z10" s="17">
        <v>0.47658231410336699</v>
      </c>
      <c r="AA10" s="17">
        <v>0.38276915960838498</v>
      </c>
      <c r="AB10" s="17">
        <v>0.19935144002362601</v>
      </c>
      <c r="AC10" s="17">
        <v>0.38897298005821801</v>
      </c>
      <c r="AD10" s="17">
        <v>0.228252746594761</v>
      </c>
      <c r="AE10" s="17"/>
      <c r="AF10" s="17">
        <v>0.36343334588332399</v>
      </c>
      <c r="AG10" s="17">
        <v>0.36951394218255701</v>
      </c>
      <c r="AH10" s="17">
        <v>0.31557455605239498</v>
      </c>
      <c r="AI10" s="17"/>
      <c r="AJ10" s="17">
        <v>0.42208728941344098</v>
      </c>
      <c r="AK10" s="17">
        <v>0.34937172844158099</v>
      </c>
      <c r="AL10" s="17">
        <v>0.43056478632470302</v>
      </c>
      <c r="AM10" s="17">
        <v>0.31774049111177899</v>
      </c>
      <c r="AN10" s="17">
        <v>0.18116611066279001</v>
      </c>
      <c r="AO10" s="17"/>
      <c r="AP10" s="17">
        <v>0.501456687297686</v>
      </c>
      <c r="AQ10" s="17">
        <v>0.33007999628884199</v>
      </c>
      <c r="AR10" s="17">
        <v>0.56512372429610402</v>
      </c>
      <c r="AS10" s="17"/>
      <c r="AT10" s="17">
        <v>0.38384316076962799</v>
      </c>
      <c r="AU10" s="17">
        <v>0.44414178729458598</v>
      </c>
      <c r="AV10" s="17">
        <v>0.39456580479057202</v>
      </c>
      <c r="AW10" s="17">
        <v>0.34325818361066301</v>
      </c>
      <c r="AX10" s="17">
        <v>0.11620079601149701</v>
      </c>
    </row>
    <row r="11" spans="2:50">
      <c r="B11" s="18" t="s">
        <v>246</v>
      </c>
      <c r="C11" s="17">
        <v>0.24723992036310299</v>
      </c>
      <c r="D11" s="17">
        <v>0.24080817356194301</v>
      </c>
      <c r="E11" s="17">
        <v>0.25349129660599501</v>
      </c>
      <c r="F11" s="17"/>
      <c r="G11" s="17">
        <v>0.21209397457103901</v>
      </c>
      <c r="H11" s="17">
        <v>0.26436606198760598</v>
      </c>
      <c r="I11" s="17">
        <v>0.27035646681733799</v>
      </c>
      <c r="J11" s="17">
        <v>0.294826247963629</v>
      </c>
      <c r="K11" s="17">
        <v>0.195477801228332</v>
      </c>
      <c r="L11" s="17">
        <v>0.244687714252002</v>
      </c>
      <c r="M11" s="17"/>
      <c r="N11" s="17">
        <v>0.200115370648522</v>
      </c>
      <c r="O11" s="17">
        <v>0.27609090312607898</v>
      </c>
      <c r="P11" s="17">
        <v>0.26162888122422201</v>
      </c>
      <c r="Q11" s="17">
        <v>0.23689836912816201</v>
      </c>
      <c r="R11" s="17"/>
      <c r="S11" s="17">
        <v>0.219381694082601</v>
      </c>
      <c r="T11" s="17">
        <v>0.23720887229513499</v>
      </c>
      <c r="U11" s="17">
        <v>0.202142150555257</v>
      </c>
      <c r="V11" s="17">
        <v>0.35289386330161698</v>
      </c>
      <c r="W11" s="17">
        <v>0.269892757547814</v>
      </c>
      <c r="X11" s="17">
        <v>0.14029481820001399</v>
      </c>
      <c r="Y11" s="17">
        <v>0.23852642522165399</v>
      </c>
      <c r="Z11" s="17">
        <v>0.27857689825001097</v>
      </c>
      <c r="AA11" s="17">
        <v>0.28709108442103798</v>
      </c>
      <c r="AB11" s="17">
        <v>0.25417422921622101</v>
      </c>
      <c r="AC11" s="17">
        <v>0.18970927950937799</v>
      </c>
      <c r="AD11" s="17">
        <v>0.46539253061452801</v>
      </c>
      <c r="AE11" s="17"/>
      <c r="AF11" s="17">
        <v>0.29547599171897598</v>
      </c>
      <c r="AG11" s="17">
        <v>0.22181289899041101</v>
      </c>
      <c r="AH11" s="17">
        <v>0.23934543031677999</v>
      </c>
      <c r="AI11" s="17"/>
      <c r="AJ11" s="17">
        <v>0.24002523845915799</v>
      </c>
      <c r="AK11" s="17">
        <v>0.17717469399682001</v>
      </c>
      <c r="AL11" s="17">
        <v>0.25127327610177402</v>
      </c>
      <c r="AM11" s="17">
        <v>0.305170472931306</v>
      </c>
      <c r="AN11" s="17">
        <v>0.374275639513517</v>
      </c>
      <c r="AO11" s="17"/>
      <c r="AP11" s="17">
        <v>0.215354772468735</v>
      </c>
      <c r="AQ11" s="17">
        <v>0.19706158052217501</v>
      </c>
      <c r="AR11" s="17">
        <v>0.15938682232189</v>
      </c>
      <c r="AS11" s="17"/>
      <c r="AT11" s="17">
        <v>0.25020456580295802</v>
      </c>
      <c r="AU11" s="17">
        <v>0.214180592619822</v>
      </c>
      <c r="AV11" s="17">
        <v>0.24061973606326201</v>
      </c>
      <c r="AW11" s="17">
        <v>0.18954915795596999</v>
      </c>
      <c r="AX11" s="17">
        <v>0.10039448125499</v>
      </c>
    </row>
    <row r="12" spans="2:50">
      <c r="B12" s="18" t="s">
        <v>247</v>
      </c>
      <c r="C12" s="17">
        <v>0.12214766489147701</v>
      </c>
      <c r="D12" s="17">
        <v>8.7616239136020499E-2</v>
      </c>
      <c r="E12" s="17">
        <v>0.15571069858582001</v>
      </c>
      <c r="F12" s="17"/>
      <c r="G12" s="17">
        <v>0.112403321317849</v>
      </c>
      <c r="H12" s="17">
        <v>0.125689240088352</v>
      </c>
      <c r="I12" s="17">
        <v>0.140054477349702</v>
      </c>
      <c r="J12" s="17">
        <v>9.3112087312204203E-2</v>
      </c>
      <c r="K12" s="17">
        <v>0.144091046341743</v>
      </c>
      <c r="L12" s="17">
        <v>0.12115584028489999</v>
      </c>
      <c r="M12" s="17"/>
      <c r="N12" s="17">
        <v>8.6589238184980405E-2</v>
      </c>
      <c r="O12" s="17">
        <v>0.184789902320838</v>
      </c>
      <c r="P12" s="17">
        <v>8.8233492203096994E-2</v>
      </c>
      <c r="Q12" s="17">
        <v>0.12677598453532801</v>
      </c>
      <c r="R12" s="17"/>
      <c r="S12" s="17">
        <v>0.12333198041600101</v>
      </c>
      <c r="T12" s="17">
        <v>7.7392618802420501E-2</v>
      </c>
      <c r="U12" s="17">
        <v>0.13279797007268099</v>
      </c>
      <c r="V12" s="17">
        <v>7.1367998960184198E-2</v>
      </c>
      <c r="W12" s="17">
        <v>0.25212487117125398</v>
      </c>
      <c r="X12" s="17">
        <v>5.8443067750030997E-2</v>
      </c>
      <c r="Y12" s="17">
        <v>0.113824737954206</v>
      </c>
      <c r="Z12" s="17">
        <v>0.16726547839910699</v>
      </c>
      <c r="AA12" s="17">
        <v>8.7136394816670598E-2</v>
      </c>
      <c r="AB12" s="17">
        <v>0.233332333715839</v>
      </c>
      <c r="AC12" s="17">
        <v>0.10255014891377399</v>
      </c>
      <c r="AD12" s="17">
        <v>0.14722428867250001</v>
      </c>
      <c r="AE12" s="17"/>
      <c r="AF12" s="17">
        <v>0.12655690268268299</v>
      </c>
      <c r="AG12" s="17">
        <v>0.126895625698283</v>
      </c>
      <c r="AH12" s="17">
        <v>8.3589294246365298E-2</v>
      </c>
      <c r="AI12" s="17"/>
      <c r="AJ12" s="17">
        <v>0.10932313208722</v>
      </c>
      <c r="AK12" s="17">
        <v>0.14134746674447701</v>
      </c>
      <c r="AL12" s="17">
        <v>0.16129678509659001</v>
      </c>
      <c r="AM12" s="17">
        <v>0</v>
      </c>
      <c r="AN12" s="17">
        <v>0.15434418156021201</v>
      </c>
      <c r="AO12" s="17"/>
      <c r="AP12" s="17">
        <v>6.9787908398160001E-2</v>
      </c>
      <c r="AQ12" s="17">
        <v>0.158088130150426</v>
      </c>
      <c r="AR12" s="17">
        <v>0.13194270081985701</v>
      </c>
      <c r="AS12" s="17"/>
      <c r="AT12" s="17">
        <v>0.122420193305414</v>
      </c>
      <c r="AU12" s="17">
        <v>0.165153641010787</v>
      </c>
      <c r="AV12" s="17">
        <v>6.5464182834908097E-2</v>
      </c>
      <c r="AW12" s="17">
        <v>0.17965028539187999</v>
      </c>
      <c r="AX12" s="17">
        <v>0</v>
      </c>
    </row>
    <row r="13" spans="2:50">
      <c r="B13" s="18" t="s">
        <v>248</v>
      </c>
      <c r="C13" s="17">
        <v>0.108867262496036</v>
      </c>
      <c r="D13" s="17">
        <v>0.10883376018961501</v>
      </c>
      <c r="E13" s="17">
        <v>0.108899825270804</v>
      </c>
      <c r="F13" s="17"/>
      <c r="G13" s="17">
        <v>9.3721234442270998E-2</v>
      </c>
      <c r="H13" s="17">
        <v>0.12202541858320699</v>
      </c>
      <c r="I13" s="17">
        <v>0.178948788408228</v>
      </c>
      <c r="J13" s="17">
        <v>0.15301627273877799</v>
      </c>
      <c r="K13" s="17">
        <v>6.7798103826512898E-2</v>
      </c>
      <c r="L13" s="17">
        <v>6.6195950456017102E-2</v>
      </c>
      <c r="M13" s="17"/>
      <c r="N13" s="17">
        <v>5.9966060408773801E-2</v>
      </c>
      <c r="O13" s="17">
        <v>0.118784513129158</v>
      </c>
      <c r="P13" s="17">
        <v>0.112845078383758</v>
      </c>
      <c r="Q13" s="17">
        <v>0.14334523949412201</v>
      </c>
      <c r="R13" s="17"/>
      <c r="S13" s="17">
        <v>0.102059218796494</v>
      </c>
      <c r="T13" s="17">
        <v>3.03378639034576E-2</v>
      </c>
      <c r="U13" s="17">
        <v>0.15394138938302501</v>
      </c>
      <c r="V13" s="17">
        <v>4.4335420871914798E-2</v>
      </c>
      <c r="W13" s="17">
        <v>0.106514251365508</v>
      </c>
      <c r="X13" s="17">
        <v>0.146067416929653</v>
      </c>
      <c r="Y13" s="17">
        <v>0.180261139736176</v>
      </c>
      <c r="Z13" s="17">
        <v>0</v>
      </c>
      <c r="AA13" s="17">
        <v>0.15340098784748599</v>
      </c>
      <c r="AB13" s="17">
        <v>0.10770007180703001</v>
      </c>
      <c r="AC13" s="17">
        <v>0.15532115904920599</v>
      </c>
      <c r="AD13" s="17">
        <v>8.2111966095135394E-2</v>
      </c>
      <c r="AE13" s="17"/>
      <c r="AF13" s="17">
        <v>7.1057123302575603E-2</v>
      </c>
      <c r="AG13" s="17">
        <v>0.127965855759473</v>
      </c>
      <c r="AH13" s="17">
        <v>0.17531772379142199</v>
      </c>
      <c r="AI13" s="17"/>
      <c r="AJ13" s="17">
        <v>3.4298802986825597E-2</v>
      </c>
      <c r="AK13" s="17">
        <v>0.180742882307875</v>
      </c>
      <c r="AL13" s="17">
        <v>6.1482901623468297E-2</v>
      </c>
      <c r="AM13" s="17">
        <v>0.104388956870494</v>
      </c>
      <c r="AN13" s="17">
        <v>0.19701570255536299</v>
      </c>
      <c r="AO13" s="17"/>
      <c r="AP13" s="17">
        <v>3.3003043233414797E-2</v>
      </c>
      <c r="AQ13" s="17">
        <v>0.16704294181826601</v>
      </c>
      <c r="AR13" s="17">
        <v>2.86978642826877E-2</v>
      </c>
      <c r="AS13" s="17"/>
      <c r="AT13" s="17">
        <v>6.6778546241755304E-2</v>
      </c>
      <c r="AU13" s="17">
        <v>0.12933247982483401</v>
      </c>
      <c r="AV13" s="17">
        <v>0.11986587481913299</v>
      </c>
      <c r="AW13" s="17">
        <v>7.8580196840192101E-2</v>
      </c>
      <c r="AX13" s="17">
        <v>0.25322663739145701</v>
      </c>
    </row>
    <row r="14" spans="2:50">
      <c r="B14" s="18" t="s">
        <v>92</v>
      </c>
      <c r="C14" s="17">
        <v>4.1507402024689603E-2</v>
      </c>
      <c r="D14" s="17">
        <v>2.2272941062051101E-2</v>
      </c>
      <c r="E14" s="17">
        <v>6.0202455798411901E-2</v>
      </c>
      <c r="F14" s="17"/>
      <c r="G14" s="17">
        <v>6.7905620703063094E-2</v>
      </c>
      <c r="H14" s="17">
        <v>3.1817177213670403E-2</v>
      </c>
      <c r="I14" s="17">
        <v>3.3962922201901301E-2</v>
      </c>
      <c r="J14" s="17">
        <v>2.6430543638494099E-2</v>
      </c>
      <c r="K14" s="17">
        <v>6.8714260531299406E-2</v>
      </c>
      <c r="L14" s="17">
        <v>2.9346381621471102E-2</v>
      </c>
      <c r="M14" s="17"/>
      <c r="N14" s="17">
        <v>2.3655461589796801E-2</v>
      </c>
      <c r="O14" s="17">
        <v>3.0924658959493902E-2</v>
      </c>
      <c r="P14" s="17">
        <v>7.8457633804739704E-2</v>
      </c>
      <c r="Q14" s="17">
        <v>3.9574645734074397E-2</v>
      </c>
      <c r="R14" s="17"/>
      <c r="S14" s="17">
        <v>3.1693668558951199E-2</v>
      </c>
      <c r="T14" s="17">
        <v>2.5696011987156601E-2</v>
      </c>
      <c r="U14" s="17">
        <v>0</v>
      </c>
      <c r="V14" s="17">
        <v>6.3246114429563197E-2</v>
      </c>
      <c r="W14" s="17">
        <v>2.67435698171598E-2</v>
      </c>
      <c r="X14" s="17">
        <v>2.3867843592520799E-2</v>
      </c>
      <c r="Y14" s="17">
        <v>5.1957400873420302E-2</v>
      </c>
      <c r="Z14" s="17">
        <v>7.7575309247514296E-2</v>
      </c>
      <c r="AA14" s="17">
        <v>2.91346026363106E-2</v>
      </c>
      <c r="AB14" s="17">
        <v>9.5377455596480698E-2</v>
      </c>
      <c r="AC14" s="17">
        <v>0.107865997045828</v>
      </c>
      <c r="AD14" s="17">
        <v>0</v>
      </c>
      <c r="AE14" s="17"/>
      <c r="AF14" s="17">
        <v>4.3259198317815703E-2</v>
      </c>
      <c r="AG14" s="17">
        <v>1.9758761640109399E-2</v>
      </c>
      <c r="AH14" s="17">
        <v>7.1700602472219099E-2</v>
      </c>
      <c r="AI14" s="17"/>
      <c r="AJ14" s="17">
        <v>4.24709452331717E-2</v>
      </c>
      <c r="AK14" s="17">
        <v>2.32603189533446E-2</v>
      </c>
      <c r="AL14" s="17">
        <v>0</v>
      </c>
      <c r="AM14" s="17">
        <v>7.7480227916777902E-2</v>
      </c>
      <c r="AN14" s="17">
        <v>5.0099598336271797E-2</v>
      </c>
      <c r="AO14" s="17"/>
      <c r="AP14" s="17">
        <v>2.23470561118491E-2</v>
      </c>
      <c r="AQ14" s="17">
        <v>4.32478794827858E-2</v>
      </c>
      <c r="AR14" s="17">
        <v>3.040400659403E-2</v>
      </c>
      <c r="AS14" s="17"/>
      <c r="AT14" s="17">
        <v>5.6046690836005102E-2</v>
      </c>
      <c r="AU14" s="17">
        <v>1.20443989196393E-2</v>
      </c>
      <c r="AV14" s="17">
        <v>3.1500969563240298E-2</v>
      </c>
      <c r="AW14" s="17">
        <v>3.8243886394509402E-2</v>
      </c>
      <c r="AX14" s="17">
        <v>0</v>
      </c>
    </row>
    <row r="15" spans="2:50">
      <c r="B15" s="18" t="s">
        <v>249</v>
      </c>
      <c r="C15" s="21">
        <v>0.480237750224694</v>
      </c>
      <c r="D15" s="21">
        <v>0.54046888605037002</v>
      </c>
      <c r="E15" s="21">
        <v>0.42169572373897002</v>
      </c>
      <c r="F15" s="21"/>
      <c r="G15" s="21">
        <v>0.51387584896577798</v>
      </c>
      <c r="H15" s="21">
        <v>0.45610210212716501</v>
      </c>
      <c r="I15" s="21">
        <v>0.37667734522283097</v>
      </c>
      <c r="J15" s="21">
        <v>0.43261484834689501</v>
      </c>
      <c r="K15" s="21">
        <v>0.52391878807211301</v>
      </c>
      <c r="L15" s="21">
        <v>0.53861411338561005</v>
      </c>
      <c r="M15" s="21"/>
      <c r="N15" s="21">
        <v>0.629673869167927</v>
      </c>
      <c r="O15" s="21">
        <v>0.38941002246443102</v>
      </c>
      <c r="P15" s="21">
        <v>0.458834914384183</v>
      </c>
      <c r="Q15" s="21">
        <v>0.45340576110831399</v>
      </c>
      <c r="R15" s="21"/>
      <c r="S15" s="21">
        <v>0.52353343814595299</v>
      </c>
      <c r="T15" s="21">
        <v>0.62936463301182999</v>
      </c>
      <c r="U15" s="21">
        <v>0.51111848998903697</v>
      </c>
      <c r="V15" s="21">
        <v>0.46815660243672103</v>
      </c>
      <c r="W15" s="21">
        <v>0.34472455009826503</v>
      </c>
      <c r="X15" s="21">
        <v>0.63132685352778195</v>
      </c>
      <c r="Y15" s="21">
        <v>0.41543029621454403</v>
      </c>
      <c r="Z15" s="21">
        <v>0.47658231410336699</v>
      </c>
      <c r="AA15" s="21">
        <v>0.44323693027849598</v>
      </c>
      <c r="AB15" s="21">
        <v>0.309415909664429</v>
      </c>
      <c r="AC15" s="21">
        <v>0.44455341548181398</v>
      </c>
      <c r="AD15" s="21">
        <v>0.30527121461783702</v>
      </c>
      <c r="AE15" s="21"/>
      <c r="AF15" s="21">
        <v>0.46365078397795001</v>
      </c>
      <c r="AG15" s="21">
        <v>0.50356685791172295</v>
      </c>
      <c r="AH15" s="21">
        <v>0.43004694917321401</v>
      </c>
      <c r="AI15" s="21"/>
      <c r="AJ15" s="21">
        <v>0.57388188123362505</v>
      </c>
      <c r="AK15" s="21">
        <v>0.47747463799748302</v>
      </c>
      <c r="AL15" s="21">
        <v>0.52594703717816804</v>
      </c>
      <c r="AM15" s="21">
        <v>0.51296034228142195</v>
      </c>
      <c r="AN15" s="21">
        <v>0.22426487803463599</v>
      </c>
      <c r="AO15" s="21"/>
      <c r="AP15" s="21">
        <v>0.65950721978784099</v>
      </c>
      <c r="AQ15" s="21">
        <v>0.43455946802634599</v>
      </c>
      <c r="AR15" s="21">
        <v>0.64956860598153499</v>
      </c>
      <c r="AS15" s="21"/>
      <c r="AT15" s="21">
        <v>0.50455000381386805</v>
      </c>
      <c r="AU15" s="21">
        <v>0.479288887624918</v>
      </c>
      <c r="AV15" s="21">
        <v>0.54254923671945698</v>
      </c>
      <c r="AW15" s="21">
        <v>0.51397647341744801</v>
      </c>
      <c r="AX15" s="21">
        <v>0.64637888135355204</v>
      </c>
    </row>
    <row r="16" spans="2:50">
      <c r="B16" s="18" t="s">
        <v>250</v>
      </c>
      <c r="C16" s="21">
        <v>0.231014927387513</v>
      </c>
      <c r="D16" s="21">
        <v>0.19644999932563501</v>
      </c>
      <c r="E16" s="21">
        <v>0.26461052385662398</v>
      </c>
      <c r="F16" s="21"/>
      <c r="G16" s="21">
        <v>0.20612455576012001</v>
      </c>
      <c r="H16" s="21">
        <v>0.24771465867155901</v>
      </c>
      <c r="I16" s="21">
        <v>0.31900326575792998</v>
      </c>
      <c r="J16" s="21">
        <v>0.24612836005098199</v>
      </c>
      <c r="K16" s="21">
        <v>0.21188915016825599</v>
      </c>
      <c r="L16" s="21">
        <v>0.18735179074091701</v>
      </c>
      <c r="M16" s="21"/>
      <c r="N16" s="21">
        <v>0.14655529859375399</v>
      </c>
      <c r="O16" s="21">
        <v>0.30357441544999603</v>
      </c>
      <c r="P16" s="21">
        <v>0.20107857058685499</v>
      </c>
      <c r="Q16" s="21">
        <v>0.27012122402944899</v>
      </c>
      <c r="R16" s="21"/>
      <c r="S16" s="21">
        <v>0.22539119921249401</v>
      </c>
      <c r="T16" s="21">
        <v>0.107730482705878</v>
      </c>
      <c r="U16" s="21">
        <v>0.286739359455706</v>
      </c>
      <c r="V16" s="21">
        <v>0.115703419832099</v>
      </c>
      <c r="W16" s="21">
        <v>0.358639122536761</v>
      </c>
      <c r="X16" s="21">
        <v>0.204510484679684</v>
      </c>
      <c r="Y16" s="21">
        <v>0.29408587769038103</v>
      </c>
      <c r="Z16" s="21">
        <v>0.16726547839910699</v>
      </c>
      <c r="AA16" s="21">
        <v>0.240537382664156</v>
      </c>
      <c r="AB16" s="21">
        <v>0.34103240552286901</v>
      </c>
      <c r="AC16" s="21">
        <v>0.25787130796298002</v>
      </c>
      <c r="AD16" s="21">
        <v>0.229336254767635</v>
      </c>
      <c r="AE16" s="21"/>
      <c r="AF16" s="21">
        <v>0.19761402598525901</v>
      </c>
      <c r="AG16" s="21">
        <v>0.254861481457757</v>
      </c>
      <c r="AH16" s="21">
        <v>0.25890701803778698</v>
      </c>
      <c r="AI16" s="21"/>
      <c r="AJ16" s="21">
        <v>0.143621935074046</v>
      </c>
      <c r="AK16" s="21">
        <v>0.32209034905235201</v>
      </c>
      <c r="AL16" s="21">
        <v>0.22277968672005799</v>
      </c>
      <c r="AM16" s="21">
        <v>0.104388956870494</v>
      </c>
      <c r="AN16" s="21">
        <v>0.351359884115576</v>
      </c>
      <c r="AO16" s="21"/>
      <c r="AP16" s="21">
        <v>0.10279095163157501</v>
      </c>
      <c r="AQ16" s="21">
        <v>0.32513107196869301</v>
      </c>
      <c r="AR16" s="21">
        <v>0.16064056510254501</v>
      </c>
      <c r="AS16" s="21"/>
      <c r="AT16" s="21">
        <v>0.18919873954716901</v>
      </c>
      <c r="AU16" s="21">
        <v>0.29448612083562098</v>
      </c>
      <c r="AV16" s="21">
        <v>0.18533005765404201</v>
      </c>
      <c r="AW16" s="21">
        <v>0.25823048223207201</v>
      </c>
      <c r="AX16" s="21">
        <v>0.25322663739145701</v>
      </c>
    </row>
    <row r="17" spans="2:50">
      <c r="B17" s="18" t="s">
        <v>251</v>
      </c>
      <c r="C17" s="22">
        <v>0.24922282283718</v>
      </c>
      <c r="D17" s="22">
        <v>0.34401888672473502</v>
      </c>
      <c r="E17" s="22">
        <v>0.15708519988234601</v>
      </c>
      <c r="F17" s="22"/>
      <c r="G17" s="22">
        <v>0.30775129320565903</v>
      </c>
      <c r="H17" s="22">
        <v>0.208387443455606</v>
      </c>
      <c r="I17" s="22">
        <v>5.7674079464900802E-2</v>
      </c>
      <c r="J17" s="22">
        <v>0.18648648829591299</v>
      </c>
      <c r="K17" s="22">
        <v>0.31202963790385702</v>
      </c>
      <c r="L17" s="22">
        <v>0.35126232264469198</v>
      </c>
      <c r="M17" s="22"/>
      <c r="N17" s="22">
        <v>0.48311857057417301</v>
      </c>
      <c r="O17" s="22">
        <v>8.5835607014435697E-2</v>
      </c>
      <c r="P17" s="22">
        <v>0.25775634379732798</v>
      </c>
      <c r="Q17" s="22">
        <v>0.183284537078865</v>
      </c>
      <c r="R17" s="22"/>
      <c r="S17" s="22">
        <v>0.29814223893345898</v>
      </c>
      <c r="T17" s="22">
        <v>0.52163415030595195</v>
      </c>
      <c r="U17" s="22">
        <v>0.224379130533331</v>
      </c>
      <c r="V17" s="22">
        <v>0.352453182604622</v>
      </c>
      <c r="W17" s="22">
        <v>-1.39145724384957E-2</v>
      </c>
      <c r="X17" s="22">
        <v>0.42681636884809798</v>
      </c>
      <c r="Y17" s="22">
        <v>0.121344418524163</v>
      </c>
      <c r="Z17" s="22">
        <v>0.30931683570426</v>
      </c>
      <c r="AA17" s="22">
        <v>0.202699547614339</v>
      </c>
      <c r="AB17" s="22">
        <v>-3.1616495858440299E-2</v>
      </c>
      <c r="AC17" s="22">
        <v>0.18668210751883399</v>
      </c>
      <c r="AD17" s="22">
        <v>7.5934959850202502E-2</v>
      </c>
      <c r="AE17" s="22"/>
      <c r="AF17" s="22">
        <v>0.266036757992691</v>
      </c>
      <c r="AG17" s="22">
        <v>0.24870537645396701</v>
      </c>
      <c r="AH17" s="22">
        <v>0.171139931135426</v>
      </c>
      <c r="AI17" s="22"/>
      <c r="AJ17" s="22">
        <v>0.43025994615957902</v>
      </c>
      <c r="AK17" s="22">
        <v>0.15538428894513101</v>
      </c>
      <c r="AL17" s="22">
        <v>0.30316735045811</v>
      </c>
      <c r="AM17" s="22">
        <v>0.40857138541092802</v>
      </c>
      <c r="AN17" s="22">
        <v>-0.12709500608093999</v>
      </c>
      <c r="AO17" s="22"/>
      <c r="AP17" s="22">
        <v>0.55671626815626596</v>
      </c>
      <c r="AQ17" s="22">
        <v>0.109428396057653</v>
      </c>
      <c r="AR17" s="22">
        <v>0.48892804087899</v>
      </c>
      <c r="AS17" s="22"/>
      <c r="AT17" s="22">
        <v>0.31535126426670002</v>
      </c>
      <c r="AU17" s="22">
        <v>0.184802766789297</v>
      </c>
      <c r="AV17" s="22">
        <v>0.357219179065415</v>
      </c>
      <c r="AW17" s="22">
        <v>0.255745991185376</v>
      </c>
      <c r="AX17" s="22">
        <v>0.39315224396209503</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371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501</v>
      </c>
      <c r="D7" s="10">
        <v>249</v>
      </c>
      <c r="E7" s="10">
        <v>251</v>
      </c>
      <c r="F7" s="10"/>
      <c r="G7" s="10">
        <v>64</v>
      </c>
      <c r="H7" s="10">
        <v>87</v>
      </c>
      <c r="I7" s="10">
        <v>90</v>
      </c>
      <c r="J7" s="10">
        <v>67</v>
      </c>
      <c r="K7" s="10">
        <v>83</v>
      </c>
      <c r="L7" s="10">
        <v>110</v>
      </c>
      <c r="M7" s="10"/>
      <c r="N7" s="10">
        <v>137</v>
      </c>
      <c r="O7" s="10">
        <v>125</v>
      </c>
      <c r="P7" s="10">
        <v>106</v>
      </c>
      <c r="Q7" s="10">
        <v>132</v>
      </c>
      <c r="R7" s="10"/>
      <c r="S7" s="10">
        <v>71</v>
      </c>
      <c r="T7" s="10">
        <v>66</v>
      </c>
      <c r="U7" s="10">
        <v>44</v>
      </c>
      <c r="V7" s="10">
        <v>49</v>
      </c>
      <c r="W7" s="10">
        <v>28</v>
      </c>
      <c r="X7" s="10">
        <v>30</v>
      </c>
      <c r="Y7" s="10">
        <v>40</v>
      </c>
      <c r="Z7" s="10">
        <v>27</v>
      </c>
      <c r="AA7" s="10">
        <v>54</v>
      </c>
      <c r="AB7" s="10">
        <v>56</v>
      </c>
      <c r="AC7" s="10">
        <v>20</v>
      </c>
      <c r="AD7" s="10">
        <v>16</v>
      </c>
      <c r="AE7" s="10"/>
      <c r="AF7" s="10">
        <v>196</v>
      </c>
      <c r="AG7" s="10">
        <v>205</v>
      </c>
      <c r="AH7" s="10">
        <v>64</v>
      </c>
      <c r="AI7" s="10"/>
      <c r="AJ7" s="10">
        <v>186</v>
      </c>
      <c r="AK7" s="10">
        <v>137</v>
      </c>
      <c r="AL7" s="10">
        <v>36</v>
      </c>
      <c r="AM7" s="10">
        <v>11</v>
      </c>
      <c r="AN7" s="10">
        <v>54</v>
      </c>
      <c r="AO7" s="10"/>
      <c r="AP7" s="10">
        <v>116</v>
      </c>
      <c r="AQ7" s="10">
        <v>161</v>
      </c>
      <c r="AR7" s="10">
        <v>36</v>
      </c>
      <c r="AS7" s="10"/>
      <c r="AT7" s="10">
        <v>134</v>
      </c>
      <c r="AU7" s="10">
        <v>71</v>
      </c>
      <c r="AV7" s="10">
        <v>122</v>
      </c>
      <c r="AW7" s="10">
        <v>50</v>
      </c>
      <c r="AX7" s="10">
        <v>11</v>
      </c>
    </row>
    <row r="8" spans="2:50" ht="30" customHeight="1">
      <c r="B8" s="11" t="s">
        <v>77</v>
      </c>
      <c r="C8" s="11">
        <v>506</v>
      </c>
      <c r="D8" s="11">
        <v>264</v>
      </c>
      <c r="E8" s="11">
        <v>241</v>
      </c>
      <c r="F8" s="11"/>
      <c r="G8" s="11">
        <v>78</v>
      </c>
      <c r="H8" s="11">
        <v>87</v>
      </c>
      <c r="I8" s="11">
        <v>98</v>
      </c>
      <c r="J8" s="11">
        <v>73</v>
      </c>
      <c r="K8" s="11">
        <v>71</v>
      </c>
      <c r="L8" s="11">
        <v>100</v>
      </c>
      <c r="M8" s="11"/>
      <c r="N8" s="11">
        <v>133</v>
      </c>
      <c r="O8" s="11">
        <v>130</v>
      </c>
      <c r="P8" s="11">
        <v>114</v>
      </c>
      <c r="Q8" s="11">
        <v>128</v>
      </c>
      <c r="R8" s="11"/>
      <c r="S8" s="11">
        <v>77</v>
      </c>
      <c r="T8" s="11">
        <v>70</v>
      </c>
      <c r="U8" s="11">
        <v>43</v>
      </c>
      <c r="V8" s="11">
        <v>51</v>
      </c>
      <c r="W8" s="11">
        <v>28</v>
      </c>
      <c r="X8" s="11">
        <v>39</v>
      </c>
      <c r="Y8" s="11">
        <v>37</v>
      </c>
      <c r="Z8" s="11">
        <v>24</v>
      </c>
      <c r="AA8" s="11">
        <v>54</v>
      </c>
      <c r="AB8" s="11">
        <v>51</v>
      </c>
      <c r="AC8" s="11">
        <v>18</v>
      </c>
      <c r="AD8" s="11">
        <v>14</v>
      </c>
      <c r="AE8" s="11"/>
      <c r="AF8" s="11">
        <v>196</v>
      </c>
      <c r="AG8" s="11">
        <v>202</v>
      </c>
      <c r="AH8" s="11">
        <v>66</v>
      </c>
      <c r="AI8" s="11"/>
      <c r="AJ8" s="11">
        <v>188</v>
      </c>
      <c r="AK8" s="11">
        <v>142</v>
      </c>
      <c r="AL8" s="11">
        <v>36</v>
      </c>
      <c r="AM8" s="11">
        <v>10</v>
      </c>
      <c r="AN8" s="11">
        <v>53</v>
      </c>
      <c r="AO8" s="11"/>
      <c r="AP8" s="11">
        <v>120</v>
      </c>
      <c r="AQ8" s="11">
        <v>168</v>
      </c>
      <c r="AR8" s="11">
        <v>36</v>
      </c>
      <c r="AS8" s="11"/>
      <c r="AT8" s="11">
        <v>133</v>
      </c>
      <c r="AU8" s="11">
        <v>74</v>
      </c>
      <c r="AV8" s="11">
        <v>124</v>
      </c>
      <c r="AW8" s="11">
        <v>50</v>
      </c>
      <c r="AX8" s="11">
        <v>10</v>
      </c>
    </row>
    <row r="9" spans="2:50">
      <c r="B9" s="18" t="s">
        <v>244</v>
      </c>
      <c r="C9" s="17">
        <v>0.13145572530751001</v>
      </c>
      <c r="D9" s="17">
        <v>0.156876370954561</v>
      </c>
      <c r="E9" s="17">
        <v>9.9565662755601497E-2</v>
      </c>
      <c r="F9" s="17"/>
      <c r="G9" s="17">
        <v>0.141572309830548</v>
      </c>
      <c r="H9" s="17">
        <v>0.19403192260795701</v>
      </c>
      <c r="I9" s="17">
        <v>0.112566710582843</v>
      </c>
      <c r="J9" s="17">
        <v>0.146668482646203</v>
      </c>
      <c r="K9" s="17">
        <v>4.8160705892382499E-2</v>
      </c>
      <c r="L9" s="17">
        <v>0.135087110815058</v>
      </c>
      <c r="M9" s="17"/>
      <c r="N9" s="17">
        <v>0.14175933361295401</v>
      </c>
      <c r="O9" s="17">
        <v>0.12156191135828801</v>
      </c>
      <c r="P9" s="17">
        <v>0.11577159566154099</v>
      </c>
      <c r="Q9" s="17">
        <v>0.14557743988033101</v>
      </c>
      <c r="R9" s="17"/>
      <c r="S9" s="17">
        <v>0.13365009706518299</v>
      </c>
      <c r="T9" s="17">
        <v>0.16206959269476401</v>
      </c>
      <c r="U9" s="17">
        <v>4.8648590358487703E-2</v>
      </c>
      <c r="V9" s="17">
        <v>0.16044220908798401</v>
      </c>
      <c r="W9" s="17">
        <v>7.2538182362175394E-2</v>
      </c>
      <c r="X9" s="17">
        <v>0.21362872399478</v>
      </c>
      <c r="Y9" s="17">
        <v>0.15881127168629999</v>
      </c>
      <c r="Z9" s="17">
        <v>7.1744449111665998E-2</v>
      </c>
      <c r="AA9" s="17">
        <v>0.22605840083939499</v>
      </c>
      <c r="AB9" s="17">
        <v>5.8684499825752502E-2</v>
      </c>
      <c r="AC9" s="17">
        <v>8.0433412991897907E-2</v>
      </c>
      <c r="AD9" s="17">
        <v>0</v>
      </c>
      <c r="AE9" s="17"/>
      <c r="AF9" s="17">
        <v>0.17321039346602901</v>
      </c>
      <c r="AG9" s="17">
        <v>0.133275369595105</v>
      </c>
      <c r="AH9" s="17">
        <v>4.4146596765978E-2</v>
      </c>
      <c r="AI9" s="17"/>
      <c r="AJ9" s="17">
        <v>0.183248402086686</v>
      </c>
      <c r="AK9" s="17">
        <v>0.15458769495698399</v>
      </c>
      <c r="AL9" s="17">
        <v>6.9973233155550305E-2</v>
      </c>
      <c r="AM9" s="17">
        <v>0.17625451195661301</v>
      </c>
      <c r="AN9" s="17">
        <v>1.71021525003495E-2</v>
      </c>
      <c r="AO9" s="17"/>
      <c r="AP9" s="17">
        <v>0.19789804993857801</v>
      </c>
      <c r="AQ9" s="17">
        <v>0.16051635530912001</v>
      </c>
      <c r="AR9" s="17">
        <v>3.8809774455399897E-2</v>
      </c>
      <c r="AS9" s="17"/>
      <c r="AT9" s="17">
        <v>0.11402487412515699</v>
      </c>
      <c r="AU9" s="17">
        <v>9.8146129053435005E-2</v>
      </c>
      <c r="AV9" s="17">
        <v>0.13751203784848201</v>
      </c>
      <c r="AW9" s="17">
        <v>0.21083259093491</v>
      </c>
      <c r="AX9" s="17">
        <v>0.24820132873339201</v>
      </c>
    </row>
    <row r="10" spans="2:50">
      <c r="B10" s="18" t="s">
        <v>245</v>
      </c>
      <c r="C10" s="17">
        <v>0.38736231838907798</v>
      </c>
      <c r="D10" s="17">
        <v>0.439222887353028</v>
      </c>
      <c r="E10" s="17">
        <v>0.33220248565263599</v>
      </c>
      <c r="F10" s="17"/>
      <c r="G10" s="17">
        <v>0.34641883183270999</v>
      </c>
      <c r="H10" s="17">
        <v>0.44330607881471201</v>
      </c>
      <c r="I10" s="17">
        <v>0.32786001681326399</v>
      </c>
      <c r="J10" s="17">
        <v>0.288690432654641</v>
      </c>
      <c r="K10" s="17">
        <v>0.43288287352303001</v>
      </c>
      <c r="L10" s="17">
        <v>0.46825194364346601</v>
      </c>
      <c r="M10" s="17"/>
      <c r="N10" s="17">
        <v>0.50514498061068602</v>
      </c>
      <c r="O10" s="17">
        <v>0.36280287835040298</v>
      </c>
      <c r="P10" s="17">
        <v>0.38931298031870198</v>
      </c>
      <c r="Q10" s="17">
        <v>0.28474895231824199</v>
      </c>
      <c r="R10" s="17"/>
      <c r="S10" s="17">
        <v>0.36257830407159802</v>
      </c>
      <c r="T10" s="17">
        <v>0.481513902352181</v>
      </c>
      <c r="U10" s="17">
        <v>0.434506595185357</v>
      </c>
      <c r="V10" s="17">
        <v>0.234798711971347</v>
      </c>
      <c r="W10" s="17">
        <v>0.43515118065198199</v>
      </c>
      <c r="X10" s="17">
        <v>0.465414479124102</v>
      </c>
      <c r="Y10" s="17">
        <v>0.19129689162310301</v>
      </c>
      <c r="Z10" s="17">
        <v>0.48191493482404901</v>
      </c>
      <c r="AA10" s="17">
        <v>0.38615927617363499</v>
      </c>
      <c r="AB10" s="17">
        <v>0.39467996931994198</v>
      </c>
      <c r="AC10" s="17">
        <v>0.37337599340153899</v>
      </c>
      <c r="AD10" s="17">
        <v>0.50357186643885599</v>
      </c>
      <c r="AE10" s="17"/>
      <c r="AF10" s="17">
        <v>0.426112837588494</v>
      </c>
      <c r="AG10" s="17">
        <v>0.41331750537587297</v>
      </c>
      <c r="AH10" s="17">
        <v>0.30028128056060499</v>
      </c>
      <c r="AI10" s="17"/>
      <c r="AJ10" s="17">
        <v>0.41559549595780498</v>
      </c>
      <c r="AK10" s="17">
        <v>0.39723477028340498</v>
      </c>
      <c r="AL10" s="17">
        <v>0.71534236248435401</v>
      </c>
      <c r="AM10" s="17">
        <v>0.10529664742483399</v>
      </c>
      <c r="AN10" s="17">
        <v>0.23454254930940399</v>
      </c>
      <c r="AO10" s="17"/>
      <c r="AP10" s="17">
        <v>0.41279021886844203</v>
      </c>
      <c r="AQ10" s="17">
        <v>0.37217918179343001</v>
      </c>
      <c r="AR10" s="17">
        <v>0.69460383691202399</v>
      </c>
      <c r="AS10" s="17"/>
      <c r="AT10" s="17">
        <v>0.307740204709817</v>
      </c>
      <c r="AU10" s="17">
        <v>0.36535101771975498</v>
      </c>
      <c r="AV10" s="17">
        <v>0.48904769847851198</v>
      </c>
      <c r="AW10" s="17">
        <v>0.40599091598957798</v>
      </c>
      <c r="AX10" s="17">
        <v>0.29838246564758902</v>
      </c>
    </row>
    <row r="11" spans="2:50">
      <c r="B11" s="18" t="s">
        <v>246</v>
      </c>
      <c r="C11" s="17">
        <v>0.29567873084171098</v>
      </c>
      <c r="D11" s="17">
        <v>0.26620602327772702</v>
      </c>
      <c r="E11" s="17">
        <v>0.32939115029335703</v>
      </c>
      <c r="F11" s="17"/>
      <c r="G11" s="17">
        <v>0.30084659035914801</v>
      </c>
      <c r="H11" s="17">
        <v>0.23456903972256199</v>
      </c>
      <c r="I11" s="17">
        <v>0.28839309747832198</v>
      </c>
      <c r="J11" s="17">
        <v>0.31907419122846498</v>
      </c>
      <c r="K11" s="17">
        <v>0.33801802516199098</v>
      </c>
      <c r="L11" s="17">
        <v>0.30505591081836803</v>
      </c>
      <c r="M11" s="17"/>
      <c r="N11" s="17">
        <v>0.215785995253931</v>
      </c>
      <c r="O11" s="17">
        <v>0.34971159741699198</v>
      </c>
      <c r="P11" s="17">
        <v>0.31883114344451102</v>
      </c>
      <c r="Q11" s="17">
        <v>0.30482802845269802</v>
      </c>
      <c r="R11" s="17"/>
      <c r="S11" s="17">
        <v>0.28940606962278997</v>
      </c>
      <c r="T11" s="17">
        <v>0.28444996309700799</v>
      </c>
      <c r="U11" s="17">
        <v>0.32792356128094402</v>
      </c>
      <c r="V11" s="17">
        <v>0.32497063095668299</v>
      </c>
      <c r="W11" s="17">
        <v>0.28235214577114598</v>
      </c>
      <c r="X11" s="17">
        <v>0.187153055428184</v>
      </c>
      <c r="Y11" s="17">
        <v>0.440031676218819</v>
      </c>
      <c r="Z11" s="17">
        <v>0.29360616069510498</v>
      </c>
      <c r="AA11" s="17">
        <v>0.24408521651227699</v>
      </c>
      <c r="AB11" s="17">
        <v>0.36809993028413801</v>
      </c>
      <c r="AC11" s="17">
        <v>0.10210718998278299</v>
      </c>
      <c r="AD11" s="17">
        <v>0.31959747354634899</v>
      </c>
      <c r="AE11" s="17"/>
      <c r="AF11" s="17">
        <v>0.25146582325354699</v>
      </c>
      <c r="AG11" s="17">
        <v>0.28343836695250302</v>
      </c>
      <c r="AH11" s="17">
        <v>0.380003539809327</v>
      </c>
      <c r="AI11" s="17"/>
      <c r="AJ11" s="17">
        <v>0.27289295873893799</v>
      </c>
      <c r="AK11" s="17">
        <v>0.27222966051021302</v>
      </c>
      <c r="AL11" s="17">
        <v>0.14773483884833</v>
      </c>
      <c r="AM11" s="17">
        <v>0.36496750103756997</v>
      </c>
      <c r="AN11" s="17">
        <v>0.379199249071413</v>
      </c>
      <c r="AO11" s="17"/>
      <c r="AP11" s="17">
        <v>0.28340975420803399</v>
      </c>
      <c r="AQ11" s="17">
        <v>0.28660372232668901</v>
      </c>
      <c r="AR11" s="17">
        <v>0.15028799856019701</v>
      </c>
      <c r="AS11" s="17"/>
      <c r="AT11" s="17">
        <v>0.37237564237507997</v>
      </c>
      <c r="AU11" s="17">
        <v>0.313325352444424</v>
      </c>
      <c r="AV11" s="17">
        <v>0.22418928445162001</v>
      </c>
      <c r="AW11" s="17">
        <v>0.17711578938330499</v>
      </c>
      <c r="AX11" s="17">
        <v>0.45341620561901902</v>
      </c>
    </row>
    <row r="12" spans="2:50">
      <c r="B12" s="18" t="s">
        <v>247</v>
      </c>
      <c r="C12" s="17">
        <v>9.3852465166114396E-2</v>
      </c>
      <c r="D12" s="17">
        <v>6.5090725820339201E-2</v>
      </c>
      <c r="E12" s="17">
        <v>0.12585909009141699</v>
      </c>
      <c r="F12" s="17"/>
      <c r="G12" s="17">
        <v>0.116302755254024</v>
      </c>
      <c r="H12" s="17">
        <v>4.6253183966399401E-2</v>
      </c>
      <c r="I12" s="17">
        <v>0.15123626737363099</v>
      </c>
      <c r="J12" s="17">
        <v>0.109379045382967</v>
      </c>
      <c r="K12" s="17">
        <v>9.5829456416242506E-2</v>
      </c>
      <c r="L12" s="17">
        <v>4.9260416631886197E-2</v>
      </c>
      <c r="M12" s="17"/>
      <c r="N12" s="17">
        <v>9.1407455966769094E-2</v>
      </c>
      <c r="O12" s="17">
        <v>6.1540239948197302E-2</v>
      </c>
      <c r="P12" s="17">
        <v>9.9143197769731795E-2</v>
      </c>
      <c r="Q12" s="17">
        <v>0.12512978331553401</v>
      </c>
      <c r="R12" s="17"/>
      <c r="S12" s="17">
        <v>8.9776100390970795E-2</v>
      </c>
      <c r="T12" s="17">
        <v>5.4883453525818401E-2</v>
      </c>
      <c r="U12" s="17">
        <v>8.3587757535805801E-2</v>
      </c>
      <c r="V12" s="17">
        <v>0.17241283273543501</v>
      </c>
      <c r="W12" s="17">
        <v>0.141795102514719</v>
      </c>
      <c r="X12" s="17">
        <v>3.4689704751221302E-2</v>
      </c>
      <c r="Y12" s="17">
        <v>0.13328788924813301</v>
      </c>
      <c r="Z12" s="17">
        <v>4.1494610767562903E-2</v>
      </c>
      <c r="AA12" s="17">
        <v>3.7787628320875198E-2</v>
      </c>
      <c r="AB12" s="17">
        <v>0.109031035640619</v>
      </c>
      <c r="AC12" s="17">
        <v>0.247126681702137</v>
      </c>
      <c r="AD12" s="17">
        <v>7.2622064733180405E-2</v>
      </c>
      <c r="AE12" s="17"/>
      <c r="AF12" s="17">
        <v>8.0774548344974897E-2</v>
      </c>
      <c r="AG12" s="17">
        <v>9.2654734296810301E-2</v>
      </c>
      <c r="AH12" s="17">
        <v>0.100364029251459</v>
      </c>
      <c r="AI12" s="17"/>
      <c r="AJ12" s="17">
        <v>6.1378986247273302E-2</v>
      </c>
      <c r="AK12" s="17">
        <v>9.5638979756471301E-2</v>
      </c>
      <c r="AL12" s="17">
        <v>6.6949565511765896E-2</v>
      </c>
      <c r="AM12" s="17">
        <v>0.18791390891575899</v>
      </c>
      <c r="AN12" s="17">
        <v>0.13798310243345699</v>
      </c>
      <c r="AO12" s="17"/>
      <c r="AP12" s="17">
        <v>4.8766870945085299E-2</v>
      </c>
      <c r="AQ12" s="17">
        <v>0.10834235594290401</v>
      </c>
      <c r="AR12" s="17">
        <v>3.4502524971373898E-2</v>
      </c>
      <c r="AS12" s="17"/>
      <c r="AT12" s="17">
        <v>9.6572458698206506E-2</v>
      </c>
      <c r="AU12" s="17">
        <v>0.130813596262775</v>
      </c>
      <c r="AV12" s="17">
        <v>6.0442366574504199E-2</v>
      </c>
      <c r="AW12" s="17">
        <v>0.14261203084941099</v>
      </c>
      <c r="AX12" s="17">
        <v>0</v>
      </c>
    </row>
    <row r="13" spans="2:50">
      <c r="B13" s="18" t="s">
        <v>248</v>
      </c>
      <c r="C13" s="17">
        <v>2.9284007009184501E-2</v>
      </c>
      <c r="D13" s="17">
        <v>3.6552552404493899E-2</v>
      </c>
      <c r="E13" s="17">
        <v>2.1438409824708401E-2</v>
      </c>
      <c r="F13" s="17"/>
      <c r="G13" s="17">
        <v>5.3359084450042601E-2</v>
      </c>
      <c r="H13" s="17">
        <v>1.02192496112763E-2</v>
      </c>
      <c r="I13" s="17">
        <v>3.66414094073216E-2</v>
      </c>
      <c r="J13" s="17">
        <v>0</v>
      </c>
      <c r="K13" s="17">
        <v>5.0696318278448699E-2</v>
      </c>
      <c r="L13" s="17">
        <v>2.6253853858724599E-2</v>
      </c>
      <c r="M13" s="17"/>
      <c r="N13" s="17">
        <v>1.7177618492111999E-2</v>
      </c>
      <c r="O13" s="17">
        <v>3.6457182133181602E-2</v>
      </c>
      <c r="P13" s="17">
        <v>2.6901038808893E-2</v>
      </c>
      <c r="Q13" s="17">
        <v>3.6829356514898999E-2</v>
      </c>
      <c r="R13" s="17"/>
      <c r="S13" s="17">
        <v>4.6306398051564397E-2</v>
      </c>
      <c r="T13" s="17">
        <v>0</v>
      </c>
      <c r="U13" s="17">
        <v>6.1515828192908802E-2</v>
      </c>
      <c r="V13" s="17">
        <v>1.9205053348754501E-2</v>
      </c>
      <c r="W13" s="17">
        <v>3.8715362554060398E-2</v>
      </c>
      <c r="X13" s="17">
        <v>6.59208657734206E-2</v>
      </c>
      <c r="Y13" s="17">
        <v>0</v>
      </c>
      <c r="Z13" s="17">
        <v>7.0490767425577194E-2</v>
      </c>
      <c r="AA13" s="17">
        <v>1.6316409584775999E-2</v>
      </c>
      <c r="AB13" s="17">
        <v>0</v>
      </c>
      <c r="AC13" s="17">
        <v>3.93559915627468E-2</v>
      </c>
      <c r="AD13" s="17">
        <v>5.0043779289662201E-2</v>
      </c>
      <c r="AE13" s="17"/>
      <c r="AF13" s="17">
        <v>2.6823085437917001E-2</v>
      </c>
      <c r="AG13" s="17">
        <v>1.9170970068624799E-2</v>
      </c>
      <c r="AH13" s="17">
        <v>6.9052113043092098E-2</v>
      </c>
      <c r="AI13" s="17"/>
      <c r="AJ13" s="17">
        <v>3.5431916828921897E-2</v>
      </c>
      <c r="AK13" s="17">
        <v>1.91397672378191E-2</v>
      </c>
      <c r="AL13" s="17">
        <v>0</v>
      </c>
      <c r="AM13" s="17">
        <v>0</v>
      </c>
      <c r="AN13" s="17">
        <v>7.3873343395919097E-2</v>
      </c>
      <c r="AO13" s="17"/>
      <c r="AP13" s="17">
        <v>3.9639796068232397E-2</v>
      </c>
      <c r="AQ13" s="17">
        <v>1.6326095558041001E-2</v>
      </c>
      <c r="AR13" s="17">
        <v>0</v>
      </c>
      <c r="AS13" s="17"/>
      <c r="AT13" s="17">
        <v>3.9331196384750799E-2</v>
      </c>
      <c r="AU13" s="17">
        <v>4.1320592660663402E-2</v>
      </c>
      <c r="AV13" s="17">
        <v>3.4835993977271898E-2</v>
      </c>
      <c r="AW13" s="17">
        <v>2.24159989980856E-2</v>
      </c>
      <c r="AX13" s="17">
        <v>0</v>
      </c>
    </row>
    <row r="14" spans="2:50">
      <c r="B14" s="18" t="s">
        <v>92</v>
      </c>
      <c r="C14" s="17">
        <v>6.2366753286402399E-2</v>
      </c>
      <c r="D14" s="17">
        <v>3.6051440189851E-2</v>
      </c>
      <c r="E14" s="17">
        <v>9.1543201382280601E-2</v>
      </c>
      <c r="F14" s="17"/>
      <c r="G14" s="17">
        <v>4.1500428273527401E-2</v>
      </c>
      <c r="H14" s="17">
        <v>7.1620525277093394E-2</v>
      </c>
      <c r="I14" s="17">
        <v>8.3302498344618503E-2</v>
      </c>
      <c r="J14" s="17">
        <v>0.136187848087723</v>
      </c>
      <c r="K14" s="17">
        <v>3.4412620727906101E-2</v>
      </c>
      <c r="L14" s="17">
        <v>1.6090764232497199E-2</v>
      </c>
      <c r="M14" s="17"/>
      <c r="N14" s="17">
        <v>2.8724616063548699E-2</v>
      </c>
      <c r="O14" s="17">
        <v>6.7926190792938504E-2</v>
      </c>
      <c r="P14" s="17">
        <v>5.0040043996621299E-2</v>
      </c>
      <c r="Q14" s="17">
        <v>0.102886439518296</v>
      </c>
      <c r="R14" s="17"/>
      <c r="S14" s="17">
        <v>7.8283030797893297E-2</v>
      </c>
      <c r="T14" s="17">
        <v>1.7083088330228299E-2</v>
      </c>
      <c r="U14" s="17">
        <v>4.3817667446497503E-2</v>
      </c>
      <c r="V14" s="17">
        <v>8.8170561899796801E-2</v>
      </c>
      <c r="W14" s="17">
        <v>2.9448026145917499E-2</v>
      </c>
      <c r="X14" s="17">
        <v>3.3193170928292E-2</v>
      </c>
      <c r="Y14" s="17">
        <v>7.6572271223645794E-2</v>
      </c>
      <c r="Z14" s="17">
        <v>4.0749077176039802E-2</v>
      </c>
      <c r="AA14" s="17">
        <v>8.9593068569041395E-2</v>
      </c>
      <c r="AB14" s="17">
        <v>6.9504564929549303E-2</v>
      </c>
      <c r="AC14" s="17">
        <v>0.15760073035889599</v>
      </c>
      <c r="AD14" s="17">
        <v>5.4164815991952497E-2</v>
      </c>
      <c r="AE14" s="17"/>
      <c r="AF14" s="17">
        <v>4.1613311909037498E-2</v>
      </c>
      <c r="AG14" s="17">
        <v>5.8143053711083199E-2</v>
      </c>
      <c r="AH14" s="17">
        <v>0.106152440569539</v>
      </c>
      <c r="AI14" s="17"/>
      <c r="AJ14" s="17">
        <v>3.1452240140375599E-2</v>
      </c>
      <c r="AK14" s="17">
        <v>6.1169127255107501E-2</v>
      </c>
      <c r="AL14" s="17">
        <v>0</v>
      </c>
      <c r="AM14" s="17">
        <v>0.165567430665224</v>
      </c>
      <c r="AN14" s="17">
        <v>0.157299603289458</v>
      </c>
      <c r="AO14" s="17"/>
      <c r="AP14" s="17">
        <v>1.7495309971628101E-2</v>
      </c>
      <c r="AQ14" s="17">
        <v>5.6032289069815902E-2</v>
      </c>
      <c r="AR14" s="17">
        <v>8.1795865101005505E-2</v>
      </c>
      <c r="AS14" s="17"/>
      <c r="AT14" s="17">
        <v>6.9955623706989004E-2</v>
      </c>
      <c r="AU14" s="17">
        <v>5.1043311858946998E-2</v>
      </c>
      <c r="AV14" s="17">
        <v>5.3972618669609798E-2</v>
      </c>
      <c r="AW14" s="17">
        <v>4.1032673844710203E-2</v>
      </c>
      <c r="AX14" s="17">
        <v>0</v>
      </c>
    </row>
    <row r="15" spans="2:50">
      <c r="B15" s="18" t="s">
        <v>249</v>
      </c>
      <c r="C15" s="21">
        <v>0.51881804369658802</v>
      </c>
      <c r="D15" s="21">
        <v>0.59609925830758903</v>
      </c>
      <c r="E15" s="21">
        <v>0.43176814840823702</v>
      </c>
      <c r="F15" s="21"/>
      <c r="G15" s="21">
        <v>0.48799114166325802</v>
      </c>
      <c r="H15" s="21">
        <v>0.63733800142266905</v>
      </c>
      <c r="I15" s="21">
        <v>0.440426727396107</v>
      </c>
      <c r="J15" s="21">
        <v>0.43535891530084497</v>
      </c>
      <c r="K15" s="21">
        <v>0.48104357941541198</v>
      </c>
      <c r="L15" s="21">
        <v>0.60333905445852398</v>
      </c>
      <c r="M15" s="21"/>
      <c r="N15" s="21">
        <v>0.64690431422363903</v>
      </c>
      <c r="O15" s="21">
        <v>0.48436478970869101</v>
      </c>
      <c r="P15" s="21">
        <v>0.50508457598024303</v>
      </c>
      <c r="Q15" s="21">
        <v>0.43032639219857199</v>
      </c>
      <c r="R15" s="21"/>
      <c r="S15" s="21">
        <v>0.49622840113678102</v>
      </c>
      <c r="T15" s="21">
        <v>0.64358349504694501</v>
      </c>
      <c r="U15" s="21">
        <v>0.48315518554384401</v>
      </c>
      <c r="V15" s="21">
        <v>0.39524092105933001</v>
      </c>
      <c r="W15" s="21">
        <v>0.50768936301415701</v>
      </c>
      <c r="X15" s="21">
        <v>0.679043203118882</v>
      </c>
      <c r="Y15" s="21">
        <v>0.35010816330940298</v>
      </c>
      <c r="Z15" s="21">
        <v>0.55365938393571501</v>
      </c>
      <c r="AA15" s="21">
        <v>0.61221767701302998</v>
      </c>
      <c r="AB15" s="21">
        <v>0.453364469145694</v>
      </c>
      <c r="AC15" s="21">
        <v>0.45380940639343698</v>
      </c>
      <c r="AD15" s="21">
        <v>0.50357186643885599</v>
      </c>
      <c r="AE15" s="21"/>
      <c r="AF15" s="21">
        <v>0.59932323105452301</v>
      </c>
      <c r="AG15" s="21">
        <v>0.54659287497097897</v>
      </c>
      <c r="AH15" s="21">
        <v>0.34442787732658298</v>
      </c>
      <c r="AI15" s="21"/>
      <c r="AJ15" s="21">
        <v>0.59884389804449101</v>
      </c>
      <c r="AK15" s="21">
        <v>0.55182246524038903</v>
      </c>
      <c r="AL15" s="21">
        <v>0.78531559563990405</v>
      </c>
      <c r="AM15" s="21">
        <v>0.28155115938144698</v>
      </c>
      <c r="AN15" s="21">
        <v>0.25164470180975301</v>
      </c>
      <c r="AO15" s="21"/>
      <c r="AP15" s="21">
        <v>0.61068826880701998</v>
      </c>
      <c r="AQ15" s="21">
        <v>0.53269553710255002</v>
      </c>
      <c r="AR15" s="21">
        <v>0.733413611367423</v>
      </c>
      <c r="AS15" s="21"/>
      <c r="AT15" s="21">
        <v>0.42176507883497399</v>
      </c>
      <c r="AU15" s="21">
        <v>0.46349714677318998</v>
      </c>
      <c r="AV15" s="21">
        <v>0.62655973632699402</v>
      </c>
      <c r="AW15" s="21">
        <v>0.61682350692448795</v>
      </c>
      <c r="AX15" s="21">
        <v>0.54658379438098104</v>
      </c>
    </row>
    <row r="16" spans="2:50">
      <c r="B16" s="18" t="s">
        <v>250</v>
      </c>
      <c r="C16" s="21">
        <v>0.12313647217529899</v>
      </c>
      <c r="D16" s="21">
        <v>0.101643278224833</v>
      </c>
      <c r="E16" s="21">
        <v>0.14729749991612501</v>
      </c>
      <c r="F16" s="21"/>
      <c r="G16" s="21">
        <v>0.16966183970406601</v>
      </c>
      <c r="H16" s="21">
        <v>5.6472433577675597E-2</v>
      </c>
      <c r="I16" s="21">
        <v>0.18787767678095299</v>
      </c>
      <c r="J16" s="21">
        <v>0.109379045382967</v>
      </c>
      <c r="K16" s="21">
        <v>0.146525774694691</v>
      </c>
      <c r="L16" s="21">
        <v>7.5514270490610796E-2</v>
      </c>
      <c r="M16" s="21"/>
      <c r="N16" s="21">
        <v>0.10858507445888101</v>
      </c>
      <c r="O16" s="21">
        <v>9.7997422081378793E-2</v>
      </c>
      <c r="P16" s="21">
        <v>0.12604423657862501</v>
      </c>
      <c r="Q16" s="21">
        <v>0.161959139830433</v>
      </c>
      <c r="R16" s="21"/>
      <c r="S16" s="21">
        <v>0.136082498442535</v>
      </c>
      <c r="T16" s="21">
        <v>5.4883453525818401E-2</v>
      </c>
      <c r="U16" s="21">
        <v>0.14510358572871501</v>
      </c>
      <c r="V16" s="21">
        <v>0.19161788608419</v>
      </c>
      <c r="W16" s="21">
        <v>0.18051046506877899</v>
      </c>
      <c r="X16" s="21">
        <v>0.10061057052464201</v>
      </c>
      <c r="Y16" s="21">
        <v>0.13328788924813301</v>
      </c>
      <c r="Z16" s="21">
        <v>0.11198537819314</v>
      </c>
      <c r="AA16" s="21">
        <v>5.4104037905651201E-2</v>
      </c>
      <c r="AB16" s="21">
        <v>0.109031035640619</v>
      </c>
      <c r="AC16" s="21">
        <v>0.28648267326488402</v>
      </c>
      <c r="AD16" s="21">
        <v>0.122665844022843</v>
      </c>
      <c r="AE16" s="21"/>
      <c r="AF16" s="21">
        <v>0.107597633782892</v>
      </c>
      <c r="AG16" s="21">
        <v>0.111825704365435</v>
      </c>
      <c r="AH16" s="21">
        <v>0.16941614229455099</v>
      </c>
      <c r="AI16" s="21"/>
      <c r="AJ16" s="21">
        <v>9.6810903076195207E-2</v>
      </c>
      <c r="AK16" s="21">
        <v>0.11477874699429</v>
      </c>
      <c r="AL16" s="21">
        <v>6.6949565511765896E-2</v>
      </c>
      <c r="AM16" s="21">
        <v>0.18791390891575899</v>
      </c>
      <c r="AN16" s="21">
        <v>0.21185644582937699</v>
      </c>
      <c r="AO16" s="21"/>
      <c r="AP16" s="21">
        <v>8.8406667013317702E-2</v>
      </c>
      <c r="AQ16" s="21">
        <v>0.12466845150094499</v>
      </c>
      <c r="AR16" s="21">
        <v>3.4502524971373898E-2</v>
      </c>
      <c r="AS16" s="21"/>
      <c r="AT16" s="21">
        <v>0.13590365508295699</v>
      </c>
      <c r="AU16" s="21">
        <v>0.17213418892343901</v>
      </c>
      <c r="AV16" s="21">
        <v>9.5278360551776103E-2</v>
      </c>
      <c r="AW16" s="21">
        <v>0.16502802984749701</v>
      </c>
      <c r="AX16" s="21">
        <v>0</v>
      </c>
    </row>
    <row r="17" spans="2:50">
      <c r="B17" s="18" t="s">
        <v>251</v>
      </c>
      <c r="C17" s="22">
        <v>0.39568157152128902</v>
      </c>
      <c r="D17" s="22">
        <v>0.49445598008275599</v>
      </c>
      <c r="E17" s="22">
        <v>0.28447064849211201</v>
      </c>
      <c r="F17" s="22"/>
      <c r="G17" s="22">
        <v>0.31832930195919201</v>
      </c>
      <c r="H17" s="22">
        <v>0.58086556784499299</v>
      </c>
      <c r="I17" s="22">
        <v>0.25254905061515498</v>
      </c>
      <c r="J17" s="22">
        <v>0.32597986991787797</v>
      </c>
      <c r="K17" s="22">
        <v>0.33451780472072101</v>
      </c>
      <c r="L17" s="22">
        <v>0.52782478396791399</v>
      </c>
      <c r="M17" s="22"/>
      <c r="N17" s="22">
        <v>0.53831923976475804</v>
      </c>
      <c r="O17" s="22">
        <v>0.386367367627312</v>
      </c>
      <c r="P17" s="22">
        <v>0.37904033940161802</v>
      </c>
      <c r="Q17" s="22">
        <v>0.26836725236813902</v>
      </c>
      <c r="R17" s="22"/>
      <c r="S17" s="22">
        <v>0.36014590269424601</v>
      </c>
      <c r="T17" s="22">
        <v>0.58870004152112698</v>
      </c>
      <c r="U17" s="22">
        <v>0.33805159981513</v>
      </c>
      <c r="V17" s="22">
        <v>0.20362303497514</v>
      </c>
      <c r="W17" s="22">
        <v>0.32717889794537802</v>
      </c>
      <c r="X17" s="22">
        <v>0.57843263259424005</v>
      </c>
      <c r="Y17" s="22">
        <v>0.21682027406127</v>
      </c>
      <c r="Z17" s="22">
        <v>0.44167400574257498</v>
      </c>
      <c r="AA17" s="22">
        <v>0.55811363910737899</v>
      </c>
      <c r="AB17" s="22">
        <v>0.344333433505076</v>
      </c>
      <c r="AC17" s="22">
        <v>0.16732673312855301</v>
      </c>
      <c r="AD17" s="22">
        <v>0.38090602241601301</v>
      </c>
      <c r="AE17" s="22"/>
      <c r="AF17" s="22">
        <v>0.49172559727163101</v>
      </c>
      <c r="AG17" s="22">
        <v>0.43476717060554299</v>
      </c>
      <c r="AH17" s="22">
        <v>0.17501173503203199</v>
      </c>
      <c r="AI17" s="22"/>
      <c r="AJ17" s="22">
        <v>0.50203299496829601</v>
      </c>
      <c r="AK17" s="22">
        <v>0.437043718246099</v>
      </c>
      <c r="AL17" s="22">
        <v>0.71836603012813904</v>
      </c>
      <c r="AM17" s="22">
        <v>9.3637250465688202E-2</v>
      </c>
      <c r="AN17" s="22">
        <v>3.9788255980376698E-2</v>
      </c>
      <c r="AO17" s="22"/>
      <c r="AP17" s="22">
        <v>0.52228160179370198</v>
      </c>
      <c r="AQ17" s="22">
        <v>0.408027085601605</v>
      </c>
      <c r="AR17" s="22">
        <v>0.69891108639604904</v>
      </c>
      <c r="AS17" s="22"/>
      <c r="AT17" s="22">
        <v>0.28586142375201601</v>
      </c>
      <c r="AU17" s="22">
        <v>0.29136295784975103</v>
      </c>
      <c r="AV17" s="22">
        <v>0.53128137577521795</v>
      </c>
      <c r="AW17" s="22">
        <v>0.45179547707699103</v>
      </c>
      <c r="AX17" s="22">
        <v>0.54658379438098104</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372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506</v>
      </c>
      <c r="D7" s="10">
        <v>243</v>
      </c>
      <c r="E7" s="10">
        <v>262</v>
      </c>
      <c r="F7" s="10"/>
      <c r="G7" s="10">
        <v>55</v>
      </c>
      <c r="H7" s="10">
        <v>93</v>
      </c>
      <c r="I7" s="10">
        <v>70</v>
      </c>
      <c r="J7" s="10">
        <v>86</v>
      </c>
      <c r="K7" s="10">
        <v>82</v>
      </c>
      <c r="L7" s="10">
        <v>120</v>
      </c>
      <c r="M7" s="10"/>
      <c r="N7" s="10">
        <v>137</v>
      </c>
      <c r="O7" s="10">
        <v>131</v>
      </c>
      <c r="P7" s="10">
        <v>115</v>
      </c>
      <c r="Q7" s="10">
        <v>122</v>
      </c>
      <c r="R7" s="10"/>
      <c r="S7" s="10">
        <v>60</v>
      </c>
      <c r="T7" s="10">
        <v>68</v>
      </c>
      <c r="U7" s="10">
        <v>39</v>
      </c>
      <c r="V7" s="10">
        <v>43</v>
      </c>
      <c r="W7" s="10">
        <v>40</v>
      </c>
      <c r="X7" s="10">
        <v>36</v>
      </c>
      <c r="Y7" s="10">
        <v>37</v>
      </c>
      <c r="Z7" s="10">
        <v>20</v>
      </c>
      <c r="AA7" s="10">
        <v>53</v>
      </c>
      <c r="AB7" s="10">
        <v>56</v>
      </c>
      <c r="AC7" s="10">
        <v>29</v>
      </c>
      <c r="AD7" s="10">
        <v>25</v>
      </c>
      <c r="AE7" s="10"/>
      <c r="AF7" s="10">
        <v>215</v>
      </c>
      <c r="AG7" s="10">
        <v>209</v>
      </c>
      <c r="AH7" s="10">
        <v>55</v>
      </c>
      <c r="AI7" s="10"/>
      <c r="AJ7" s="10">
        <v>197</v>
      </c>
      <c r="AK7" s="10">
        <v>118</v>
      </c>
      <c r="AL7" s="10">
        <v>37</v>
      </c>
      <c r="AM7" s="10">
        <v>7</v>
      </c>
      <c r="AN7" s="10">
        <v>62</v>
      </c>
      <c r="AO7" s="10"/>
      <c r="AP7" s="10">
        <v>140</v>
      </c>
      <c r="AQ7" s="10">
        <v>133</v>
      </c>
      <c r="AR7" s="10">
        <v>48</v>
      </c>
      <c r="AS7" s="10"/>
      <c r="AT7" s="10">
        <v>113</v>
      </c>
      <c r="AU7" s="10">
        <v>98</v>
      </c>
      <c r="AV7" s="10">
        <v>126</v>
      </c>
      <c r="AW7" s="10">
        <v>43</v>
      </c>
      <c r="AX7" s="10">
        <v>7</v>
      </c>
    </row>
    <row r="8" spans="2:50" ht="30" customHeight="1">
      <c r="B8" s="11" t="s">
        <v>77</v>
      </c>
      <c r="C8" s="11">
        <v>512</v>
      </c>
      <c r="D8" s="11">
        <v>249</v>
      </c>
      <c r="E8" s="11">
        <v>262</v>
      </c>
      <c r="F8" s="11"/>
      <c r="G8" s="11">
        <v>65</v>
      </c>
      <c r="H8" s="11">
        <v>95</v>
      </c>
      <c r="I8" s="11">
        <v>78</v>
      </c>
      <c r="J8" s="11">
        <v>92</v>
      </c>
      <c r="K8" s="11">
        <v>68</v>
      </c>
      <c r="L8" s="11">
        <v>114</v>
      </c>
      <c r="M8" s="11"/>
      <c r="N8" s="11">
        <v>132</v>
      </c>
      <c r="O8" s="11">
        <v>135</v>
      </c>
      <c r="P8" s="11">
        <v>122</v>
      </c>
      <c r="Q8" s="11">
        <v>121</v>
      </c>
      <c r="R8" s="11"/>
      <c r="S8" s="11">
        <v>62</v>
      </c>
      <c r="T8" s="11">
        <v>71</v>
      </c>
      <c r="U8" s="11">
        <v>37</v>
      </c>
      <c r="V8" s="11">
        <v>47</v>
      </c>
      <c r="W8" s="11">
        <v>39</v>
      </c>
      <c r="X8" s="11">
        <v>46</v>
      </c>
      <c r="Y8" s="11">
        <v>35</v>
      </c>
      <c r="Z8" s="11">
        <v>18</v>
      </c>
      <c r="AA8" s="11">
        <v>53</v>
      </c>
      <c r="AB8" s="11">
        <v>50</v>
      </c>
      <c r="AC8" s="11">
        <v>29</v>
      </c>
      <c r="AD8" s="11">
        <v>23</v>
      </c>
      <c r="AE8" s="11"/>
      <c r="AF8" s="11">
        <v>217</v>
      </c>
      <c r="AG8" s="11">
        <v>207</v>
      </c>
      <c r="AH8" s="11">
        <v>56</v>
      </c>
      <c r="AI8" s="11"/>
      <c r="AJ8" s="11">
        <v>197</v>
      </c>
      <c r="AK8" s="11">
        <v>122</v>
      </c>
      <c r="AL8" s="11">
        <v>36</v>
      </c>
      <c r="AM8" s="11">
        <v>7</v>
      </c>
      <c r="AN8" s="11">
        <v>63</v>
      </c>
      <c r="AO8" s="11"/>
      <c r="AP8" s="11">
        <v>139</v>
      </c>
      <c r="AQ8" s="11">
        <v>138</v>
      </c>
      <c r="AR8" s="11">
        <v>48</v>
      </c>
      <c r="AS8" s="11"/>
      <c r="AT8" s="11">
        <v>113</v>
      </c>
      <c r="AU8" s="11">
        <v>101</v>
      </c>
      <c r="AV8" s="11">
        <v>128</v>
      </c>
      <c r="AW8" s="11">
        <v>44</v>
      </c>
      <c r="AX8" s="11">
        <v>7</v>
      </c>
    </row>
    <row r="9" spans="2:50">
      <c r="B9" s="18" t="s">
        <v>244</v>
      </c>
      <c r="C9" s="17">
        <v>0.16580994640258601</v>
      </c>
      <c r="D9" s="17">
        <v>0.20053737689904599</v>
      </c>
      <c r="E9" s="17">
        <v>0.133584151618832</v>
      </c>
      <c r="F9" s="17"/>
      <c r="G9" s="17">
        <v>0.22632641744088899</v>
      </c>
      <c r="H9" s="17">
        <v>0.212812893158393</v>
      </c>
      <c r="I9" s="17">
        <v>8.6466803939346901E-2</v>
      </c>
      <c r="J9" s="17">
        <v>0.14461211451126799</v>
      </c>
      <c r="K9" s="17">
        <v>0.158120242799557</v>
      </c>
      <c r="L9" s="17">
        <v>0.168483551884995</v>
      </c>
      <c r="M9" s="17"/>
      <c r="N9" s="17">
        <v>0.21234166986651201</v>
      </c>
      <c r="O9" s="17">
        <v>0.15415409620081699</v>
      </c>
      <c r="P9" s="17">
        <v>0.135307131391847</v>
      </c>
      <c r="Q9" s="17">
        <v>0.160497531708025</v>
      </c>
      <c r="R9" s="17"/>
      <c r="S9" s="17">
        <v>0.24885144914034599</v>
      </c>
      <c r="T9" s="17">
        <v>0.15783997865278801</v>
      </c>
      <c r="U9" s="17">
        <v>2.76731090285488E-2</v>
      </c>
      <c r="V9" s="17">
        <v>0.15002732836774599</v>
      </c>
      <c r="W9" s="17">
        <v>0.18280747240572401</v>
      </c>
      <c r="X9" s="17">
        <v>0.15963884496050501</v>
      </c>
      <c r="Y9" s="17">
        <v>0.120995049377517</v>
      </c>
      <c r="Z9" s="17">
        <v>0.33468545388438098</v>
      </c>
      <c r="AA9" s="17">
        <v>0.17488276797168201</v>
      </c>
      <c r="AB9" s="17">
        <v>0.150770008218676</v>
      </c>
      <c r="AC9" s="17">
        <v>0.12892261085823201</v>
      </c>
      <c r="AD9" s="17">
        <v>0.19834812614285699</v>
      </c>
      <c r="AE9" s="17"/>
      <c r="AF9" s="17">
        <v>0.151739800507533</v>
      </c>
      <c r="AG9" s="17">
        <v>0.21874256847575099</v>
      </c>
      <c r="AH9" s="17">
        <v>4.8097354364353799E-2</v>
      </c>
      <c r="AI9" s="17"/>
      <c r="AJ9" s="17">
        <v>0.169680487579248</v>
      </c>
      <c r="AK9" s="17">
        <v>0.22144646116421701</v>
      </c>
      <c r="AL9" s="17">
        <v>0.28303805547778599</v>
      </c>
      <c r="AM9" s="17">
        <v>0.250847589094151</v>
      </c>
      <c r="AN9" s="17">
        <v>4.0536003900278901E-2</v>
      </c>
      <c r="AO9" s="17"/>
      <c r="AP9" s="17">
        <v>0.17785398006547001</v>
      </c>
      <c r="AQ9" s="17">
        <v>0.26503900593956498</v>
      </c>
      <c r="AR9" s="17">
        <v>0.19009479512314001</v>
      </c>
      <c r="AS9" s="17"/>
      <c r="AT9" s="17">
        <v>0.14697685077657999</v>
      </c>
      <c r="AU9" s="17">
        <v>0.18209396695617899</v>
      </c>
      <c r="AV9" s="17">
        <v>0.17378134494196201</v>
      </c>
      <c r="AW9" s="17">
        <v>0.234815716340215</v>
      </c>
      <c r="AX9" s="17">
        <v>0.230915997659946</v>
      </c>
    </row>
    <row r="10" spans="2:50">
      <c r="B10" s="18" t="s">
        <v>245</v>
      </c>
      <c r="C10" s="17">
        <v>0.39636165585190603</v>
      </c>
      <c r="D10" s="17">
        <v>0.42482501663012601</v>
      </c>
      <c r="E10" s="17">
        <v>0.37113845342480001</v>
      </c>
      <c r="F10" s="17"/>
      <c r="G10" s="17">
        <v>0.32418704574868601</v>
      </c>
      <c r="H10" s="17">
        <v>0.34604923997924902</v>
      </c>
      <c r="I10" s="17">
        <v>0.49538420897024599</v>
      </c>
      <c r="J10" s="17">
        <v>0.377330551268236</v>
      </c>
      <c r="K10" s="17">
        <v>0.35172359268002101</v>
      </c>
      <c r="L10" s="17">
        <v>0.45350625961056201</v>
      </c>
      <c r="M10" s="17"/>
      <c r="N10" s="17">
        <v>0.44747097488478998</v>
      </c>
      <c r="O10" s="17">
        <v>0.45913819614303603</v>
      </c>
      <c r="P10" s="17">
        <v>0.35132263030873201</v>
      </c>
      <c r="Q10" s="17">
        <v>0.32006635981827702</v>
      </c>
      <c r="R10" s="17"/>
      <c r="S10" s="17">
        <v>0.33187791833458002</v>
      </c>
      <c r="T10" s="17">
        <v>0.31752870767990099</v>
      </c>
      <c r="U10" s="17">
        <v>0.39385642458093301</v>
      </c>
      <c r="V10" s="17">
        <v>0.50242631378175595</v>
      </c>
      <c r="W10" s="17">
        <v>0.39159545608979202</v>
      </c>
      <c r="X10" s="17">
        <v>0.49149449677393903</v>
      </c>
      <c r="Y10" s="17">
        <v>0.42467026842907601</v>
      </c>
      <c r="Z10" s="17">
        <v>0.23583612110652899</v>
      </c>
      <c r="AA10" s="17">
        <v>0.34136775303950501</v>
      </c>
      <c r="AB10" s="17">
        <v>0.42145059159919701</v>
      </c>
      <c r="AC10" s="17">
        <v>0.44749953982054302</v>
      </c>
      <c r="AD10" s="17">
        <v>0.511888981155875</v>
      </c>
      <c r="AE10" s="17"/>
      <c r="AF10" s="17">
        <v>0.39216547523560003</v>
      </c>
      <c r="AG10" s="17">
        <v>0.40974347891883101</v>
      </c>
      <c r="AH10" s="17">
        <v>0.30037166151188999</v>
      </c>
      <c r="AI10" s="17"/>
      <c r="AJ10" s="17">
        <v>0.40408996724395402</v>
      </c>
      <c r="AK10" s="17">
        <v>0.46984792358891497</v>
      </c>
      <c r="AL10" s="17">
        <v>0.38867585331804999</v>
      </c>
      <c r="AM10" s="17">
        <v>0.32656376417261401</v>
      </c>
      <c r="AN10" s="17">
        <v>0.26071186477646802</v>
      </c>
      <c r="AO10" s="17"/>
      <c r="AP10" s="17">
        <v>0.40240487247355999</v>
      </c>
      <c r="AQ10" s="17">
        <v>0.46791855166375401</v>
      </c>
      <c r="AR10" s="17">
        <v>0.44060228559068798</v>
      </c>
      <c r="AS10" s="17"/>
      <c r="AT10" s="17">
        <v>0.25306353409042498</v>
      </c>
      <c r="AU10" s="17">
        <v>0.41454327363119903</v>
      </c>
      <c r="AV10" s="17">
        <v>0.46912976167463499</v>
      </c>
      <c r="AW10" s="17">
        <v>0.48486997302213197</v>
      </c>
      <c r="AX10" s="17">
        <v>0.47947637841530799</v>
      </c>
    </row>
    <row r="11" spans="2:50">
      <c r="B11" s="18" t="s">
        <v>246</v>
      </c>
      <c r="C11" s="17">
        <v>0.236696599088531</v>
      </c>
      <c r="D11" s="17">
        <v>0.201573637673852</v>
      </c>
      <c r="E11" s="17">
        <v>0.27113667909177902</v>
      </c>
      <c r="F11" s="17"/>
      <c r="G11" s="17">
        <v>0.221129695789442</v>
      </c>
      <c r="H11" s="17">
        <v>0.19945655581993901</v>
      </c>
      <c r="I11" s="17">
        <v>0.204336321687873</v>
      </c>
      <c r="J11" s="17">
        <v>0.23809716208145101</v>
      </c>
      <c r="K11" s="17">
        <v>0.341454557402394</v>
      </c>
      <c r="L11" s="17">
        <v>0.23475812937660001</v>
      </c>
      <c r="M11" s="17"/>
      <c r="N11" s="17">
        <v>0.21891310389674801</v>
      </c>
      <c r="O11" s="17">
        <v>0.20674171961080701</v>
      </c>
      <c r="P11" s="17">
        <v>0.28517426686907199</v>
      </c>
      <c r="Q11" s="17">
        <v>0.24291544188693401</v>
      </c>
      <c r="R11" s="17"/>
      <c r="S11" s="17">
        <v>0.191932541803017</v>
      </c>
      <c r="T11" s="17">
        <v>0.311832270010936</v>
      </c>
      <c r="U11" s="17">
        <v>0.264533615006528</v>
      </c>
      <c r="V11" s="17">
        <v>0.27335775631872</v>
      </c>
      <c r="W11" s="17">
        <v>0.27735883659636801</v>
      </c>
      <c r="X11" s="17">
        <v>0.16271632392448299</v>
      </c>
      <c r="Y11" s="17">
        <v>0.26503266925897301</v>
      </c>
      <c r="Z11" s="17">
        <v>0.171231573161476</v>
      </c>
      <c r="AA11" s="17">
        <v>0.23842529177152999</v>
      </c>
      <c r="AB11" s="17">
        <v>0.24413062049602199</v>
      </c>
      <c r="AC11" s="17">
        <v>0.153674637802693</v>
      </c>
      <c r="AD11" s="17">
        <v>0.17909477826154799</v>
      </c>
      <c r="AE11" s="17"/>
      <c r="AF11" s="17">
        <v>0.24990069145314001</v>
      </c>
      <c r="AG11" s="17">
        <v>0.21180053031747101</v>
      </c>
      <c r="AH11" s="17">
        <v>0.29864704032607198</v>
      </c>
      <c r="AI11" s="17"/>
      <c r="AJ11" s="17">
        <v>0.264629623070883</v>
      </c>
      <c r="AK11" s="17">
        <v>0.201695323694905</v>
      </c>
      <c r="AL11" s="17">
        <v>0.193954706948334</v>
      </c>
      <c r="AM11" s="17">
        <v>0.152576825872101</v>
      </c>
      <c r="AN11" s="17">
        <v>0.30823419714544298</v>
      </c>
      <c r="AO11" s="17"/>
      <c r="AP11" s="17">
        <v>0.22812797328708601</v>
      </c>
      <c r="AQ11" s="17">
        <v>0.163873051738362</v>
      </c>
      <c r="AR11" s="17">
        <v>0.267158364732552</v>
      </c>
      <c r="AS11" s="17"/>
      <c r="AT11" s="17">
        <v>0.35253259205195703</v>
      </c>
      <c r="AU11" s="17">
        <v>0.15405085664455501</v>
      </c>
      <c r="AV11" s="17">
        <v>0.16587023736517201</v>
      </c>
      <c r="AW11" s="17">
        <v>0.19181918068227</v>
      </c>
      <c r="AX11" s="17">
        <v>0.144977358351665</v>
      </c>
    </row>
    <row r="12" spans="2:50">
      <c r="B12" s="18" t="s">
        <v>247</v>
      </c>
      <c r="C12" s="17">
        <v>0.108553224103065</v>
      </c>
      <c r="D12" s="17">
        <v>6.6256475558579095E-2</v>
      </c>
      <c r="E12" s="17">
        <v>0.144653502865004</v>
      </c>
      <c r="F12" s="17"/>
      <c r="G12" s="17">
        <v>0.120682619652211</v>
      </c>
      <c r="H12" s="17">
        <v>0.110606491665649</v>
      </c>
      <c r="I12" s="17">
        <v>0.12731632580259999</v>
      </c>
      <c r="J12" s="17">
        <v>0.124502136679207</v>
      </c>
      <c r="K12" s="17">
        <v>7.59567628879977E-2</v>
      </c>
      <c r="L12" s="17">
        <v>9.37428134419485E-2</v>
      </c>
      <c r="M12" s="17"/>
      <c r="N12" s="17">
        <v>8.7526666143721593E-2</v>
      </c>
      <c r="O12" s="17">
        <v>0.114345484716006</v>
      </c>
      <c r="P12" s="17">
        <v>0.132226045009912</v>
      </c>
      <c r="Q12" s="17">
        <v>9.2431491428636006E-2</v>
      </c>
      <c r="R12" s="17"/>
      <c r="S12" s="17">
        <v>0.121137096008415</v>
      </c>
      <c r="T12" s="17">
        <v>0.13100175637196601</v>
      </c>
      <c r="U12" s="17">
        <v>0.239599013997013</v>
      </c>
      <c r="V12" s="17">
        <v>2.4836368239853399E-2</v>
      </c>
      <c r="W12" s="17">
        <v>7.3242495925400497E-2</v>
      </c>
      <c r="X12" s="17">
        <v>5.2956372223359499E-2</v>
      </c>
      <c r="Y12" s="17">
        <v>7.7376416305136697E-2</v>
      </c>
      <c r="Z12" s="17">
        <v>0.16316880128113601</v>
      </c>
      <c r="AA12" s="17">
        <v>0.121065854079511</v>
      </c>
      <c r="AB12" s="17">
        <v>9.0057232521650099E-2</v>
      </c>
      <c r="AC12" s="17">
        <v>0.168223627505699</v>
      </c>
      <c r="AD12" s="17">
        <v>7.5170656490309004E-2</v>
      </c>
      <c r="AE12" s="17"/>
      <c r="AF12" s="17">
        <v>0.122468088657885</v>
      </c>
      <c r="AG12" s="17">
        <v>8.7316047867236707E-2</v>
      </c>
      <c r="AH12" s="17">
        <v>0.13487154900228901</v>
      </c>
      <c r="AI12" s="17"/>
      <c r="AJ12" s="17">
        <v>8.1797359239123693E-2</v>
      </c>
      <c r="AK12" s="17">
        <v>6.2267101595423799E-2</v>
      </c>
      <c r="AL12" s="17">
        <v>0.11457378859310199</v>
      </c>
      <c r="AM12" s="17">
        <v>0.150933839730505</v>
      </c>
      <c r="AN12" s="17">
        <v>0.18344447392566701</v>
      </c>
      <c r="AO12" s="17"/>
      <c r="AP12" s="17">
        <v>0.114310260353735</v>
      </c>
      <c r="AQ12" s="17">
        <v>5.7063293957183903E-2</v>
      </c>
      <c r="AR12" s="17">
        <v>0.10214455455362099</v>
      </c>
      <c r="AS12" s="17"/>
      <c r="AT12" s="17">
        <v>0.10934551650499499</v>
      </c>
      <c r="AU12" s="17">
        <v>0.12672120761032199</v>
      </c>
      <c r="AV12" s="17">
        <v>0.15512536739851701</v>
      </c>
      <c r="AW12" s="17">
        <v>4.2685723845185999E-2</v>
      </c>
      <c r="AX12" s="17">
        <v>0</v>
      </c>
    </row>
    <row r="13" spans="2:50">
      <c r="B13" s="18" t="s">
        <v>248</v>
      </c>
      <c r="C13" s="17">
        <v>4.2594601653065702E-2</v>
      </c>
      <c r="D13" s="17">
        <v>5.2229659767089202E-2</v>
      </c>
      <c r="E13" s="17">
        <v>3.3638045235958099E-2</v>
      </c>
      <c r="F13" s="17"/>
      <c r="G13" s="17">
        <v>3.26260656003012E-2</v>
      </c>
      <c r="H13" s="17">
        <v>6.7940547296664502E-2</v>
      </c>
      <c r="I13" s="17">
        <v>4.6194197875644598E-2</v>
      </c>
      <c r="J13" s="17">
        <v>4.8631928024219499E-2</v>
      </c>
      <c r="K13" s="17">
        <v>4.7723156137681001E-2</v>
      </c>
      <c r="L13" s="17">
        <v>1.6717937730697199E-2</v>
      </c>
      <c r="M13" s="17"/>
      <c r="N13" s="17">
        <v>9.2194989760970899E-3</v>
      </c>
      <c r="O13" s="17">
        <v>3.65879858705511E-2</v>
      </c>
      <c r="P13" s="17">
        <v>3.3913199540269098E-2</v>
      </c>
      <c r="Q13" s="17">
        <v>9.4745577467602204E-2</v>
      </c>
      <c r="R13" s="17"/>
      <c r="S13" s="17">
        <v>6.9688461888290795E-2</v>
      </c>
      <c r="T13" s="17">
        <v>2.9093861508441499E-2</v>
      </c>
      <c r="U13" s="17">
        <v>0</v>
      </c>
      <c r="V13" s="17">
        <v>2.6405497338152499E-2</v>
      </c>
      <c r="W13" s="17">
        <v>2.1774796835730199E-2</v>
      </c>
      <c r="X13" s="17">
        <v>5.2511097581818399E-2</v>
      </c>
      <c r="Y13" s="17">
        <v>5.7255312050822099E-2</v>
      </c>
      <c r="Z13" s="17">
        <v>5.7015651188081697E-2</v>
      </c>
      <c r="AA13" s="17">
        <v>6.8565209514755504E-2</v>
      </c>
      <c r="AB13" s="17">
        <v>4.2967583490100603E-2</v>
      </c>
      <c r="AC13" s="17">
        <v>6.8867632971738493E-2</v>
      </c>
      <c r="AD13" s="17">
        <v>0</v>
      </c>
      <c r="AE13" s="17"/>
      <c r="AF13" s="17">
        <v>3.6712672900074697E-2</v>
      </c>
      <c r="AG13" s="17">
        <v>3.6531771399295303E-2</v>
      </c>
      <c r="AH13" s="17">
        <v>9.3932143700402398E-2</v>
      </c>
      <c r="AI13" s="17"/>
      <c r="AJ13" s="17">
        <v>5.4672203481765297E-2</v>
      </c>
      <c r="AK13" s="17">
        <v>2.7511035146903E-2</v>
      </c>
      <c r="AL13" s="17">
        <v>0</v>
      </c>
      <c r="AM13" s="17">
        <v>0</v>
      </c>
      <c r="AN13" s="17">
        <v>5.0690188737745202E-2</v>
      </c>
      <c r="AO13" s="17"/>
      <c r="AP13" s="17">
        <v>5.5149411797473798E-2</v>
      </c>
      <c r="AQ13" s="17">
        <v>2.5585724850225901E-2</v>
      </c>
      <c r="AR13" s="17">
        <v>0</v>
      </c>
      <c r="AS13" s="17"/>
      <c r="AT13" s="17">
        <v>3.9244620880836002E-2</v>
      </c>
      <c r="AU13" s="17">
        <v>8.0783439385339204E-2</v>
      </c>
      <c r="AV13" s="17">
        <v>1.6413973826307399E-2</v>
      </c>
      <c r="AW13" s="17">
        <v>2.3835704821063501E-2</v>
      </c>
      <c r="AX13" s="17">
        <v>0</v>
      </c>
    </row>
    <row r="14" spans="2:50">
      <c r="B14" s="18" t="s">
        <v>92</v>
      </c>
      <c r="C14" s="17">
        <v>4.9983972900846899E-2</v>
      </c>
      <c r="D14" s="17">
        <v>5.4577833471307201E-2</v>
      </c>
      <c r="E14" s="17">
        <v>4.5849167763627401E-2</v>
      </c>
      <c r="F14" s="17"/>
      <c r="G14" s="17">
        <v>7.5048155768469599E-2</v>
      </c>
      <c r="H14" s="17">
        <v>6.3134272080105899E-2</v>
      </c>
      <c r="I14" s="17">
        <v>4.0302141724289302E-2</v>
      </c>
      <c r="J14" s="17">
        <v>6.6826107435618398E-2</v>
      </c>
      <c r="K14" s="17">
        <v>2.5021688092349899E-2</v>
      </c>
      <c r="L14" s="17">
        <v>3.2791307955197399E-2</v>
      </c>
      <c r="M14" s="17"/>
      <c r="N14" s="17">
        <v>2.4528086232130399E-2</v>
      </c>
      <c r="O14" s="17">
        <v>2.9032517458781298E-2</v>
      </c>
      <c r="P14" s="17">
        <v>6.20567268801685E-2</v>
      </c>
      <c r="Q14" s="17">
        <v>8.9343597690525994E-2</v>
      </c>
      <c r="R14" s="17"/>
      <c r="S14" s="17">
        <v>3.6512532825352197E-2</v>
      </c>
      <c r="T14" s="17">
        <v>5.2703425775968003E-2</v>
      </c>
      <c r="U14" s="17">
        <v>7.4337837386977398E-2</v>
      </c>
      <c r="V14" s="17">
        <v>2.29467359537723E-2</v>
      </c>
      <c r="W14" s="17">
        <v>5.3220942146985299E-2</v>
      </c>
      <c r="X14" s="17">
        <v>8.0682864535894405E-2</v>
      </c>
      <c r="Y14" s="17">
        <v>5.4670284578474997E-2</v>
      </c>
      <c r="Z14" s="17">
        <v>3.8062399378396901E-2</v>
      </c>
      <c r="AA14" s="17">
        <v>5.5693123623016497E-2</v>
      </c>
      <c r="AB14" s="17">
        <v>5.0623963674354101E-2</v>
      </c>
      <c r="AC14" s="17">
        <v>3.2811951041095098E-2</v>
      </c>
      <c r="AD14" s="17">
        <v>3.5497457949410199E-2</v>
      </c>
      <c r="AE14" s="17"/>
      <c r="AF14" s="17">
        <v>4.7013271245767201E-2</v>
      </c>
      <c r="AG14" s="17">
        <v>3.5865603021415997E-2</v>
      </c>
      <c r="AH14" s="17">
        <v>0.124080251094993</v>
      </c>
      <c r="AI14" s="17"/>
      <c r="AJ14" s="17">
        <v>2.51303593850251E-2</v>
      </c>
      <c r="AK14" s="17">
        <v>1.7232154809636399E-2</v>
      </c>
      <c r="AL14" s="17">
        <v>1.9757595662728399E-2</v>
      </c>
      <c r="AM14" s="17">
        <v>0.11907798113062899</v>
      </c>
      <c r="AN14" s="17">
        <v>0.15638327151439799</v>
      </c>
      <c r="AO14" s="17"/>
      <c r="AP14" s="17">
        <v>2.2153502022675301E-2</v>
      </c>
      <c r="AQ14" s="17">
        <v>2.05203718509098E-2</v>
      </c>
      <c r="AR14" s="17">
        <v>0</v>
      </c>
      <c r="AS14" s="17"/>
      <c r="AT14" s="17">
        <v>9.88368856952066E-2</v>
      </c>
      <c r="AU14" s="17">
        <v>4.18072557724051E-2</v>
      </c>
      <c r="AV14" s="17">
        <v>1.9679314793406798E-2</v>
      </c>
      <c r="AW14" s="17">
        <v>2.1973701289134E-2</v>
      </c>
      <c r="AX14" s="17">
        <v>0.14463026557308101</v>
      </c>
    </row>
    <row r="15" spans="2:50">
      <c r="B15" s="18" t="s">
        <v>249</v>
      </c>
      <c r="C15" s="21">
        <v>0.56217160225449203</v>
      </c>
      <c r="D15" s="21">
        <v>0.625362393529173</v>
      </c>
      <c r="E15" s="21">
        <v>0.50472260504363198</v>
      </c>
      <c r="F15" s="21"/>
      <c r="G15" s="21">
        <v>0.55051346318957595</v>
      </c>
      <c r="H15" s="21">
        <v>0.55886213313764199</v>
      </c>
      <c r="I15" s="21">
        <v>0.58185101290959296</v>
      </c>
      <c r="J15" s="21">
        <v>0.52194266577950399</v>
      </c>
      <c r="K15" s="21">
        <v>0.50984383547957801</v>
      </c>
      <c r="L15" s="21">
        <v>0.62198981149555699</v>
      </c>
      <c r="M15" s="21"/>
      <c r="N15" s="21">
        <v>0.65981264475130197</v>
      </c>
      <c r="O15" s="21">
        <v>0.61329229234385396</v>
      </c>
      <c r="P15" s="21">
        <v>0.48662976170057898</v>
      </c>
      <c r="Q15" s="21">
        <v>0.48056389152630202</v>
      </c>
      <c r="R15" s="21"/>
      <c r="S15" s="21">
        <v>0.58072936747492498</v>
      </c>
      <c r="T15" s="21">
        <v>0.47536868633268797</v>
      </c>
      <c r="U15" s="21">
        <v>0.42152953360948198</v>
      </c>
      <c r="V15" s="21">
        <v>0.65245364214950197</v>
      </c>
      <c r="W15" s="21">
        <v>0.574402928495516</v>
      </c>
      <c r="X15" s="21">
        <v>0.65113334173444404</v>
      </c>
      <c r="Y15" s="21">
        <v>0.545665317806593</v>
      </c>
      <c r="Z15" s="21">
        <v>0.57052157499091005</v>
      </c>
      <c r="AA15" s="21">
        <v>0.51625052101118696</v>
      </c>
      <c r="AB15" s="21">
        <v>0.57222059981787299</v>
      </c>
      <c r="AC15" s="21">
        <v>0.576422150678775</v>
      </c>
      <c r="AD15" s="21">
        <v>0.71023710729873302</v>
      </c>
      <c r="AE15" s="21"/>
      <c r="AF15" s="21">
        <v>0.54390527574313297</v>
      </c>
      <c r="AG15" s="21">
        <v>0.62848604739458103</v>
      </c>
      <c r="AH15" s="21">
        <v>0.34846901587624401</v>
      </c>
      <c r="AI15" s="21"/>
      <c r="AJ15" s="21">
        <v>0.57377045482320299</v>
      </c>
      <c r="AK15" s="21">
        <v>0.69129438475313199</v>
      </c>
      <c r="AL15" s="21">
        <v>0.67171390879583603</v>
      </c>
      <c r="AM15" s="21">
        <v>0.57741135326676496</v>
      </c>
      <c r="AN15" s="21">
        <v>0.30124786867674702</v>
      </c>
      <c r="AO15" s="21"/>
      <c r="AP15" s="21">
        <v>0.58025885253902998</v>
      </c>
      <c r="AQ15" s="21">
        <v>0.73295755760331804</v>
      </c>
      <c r="AR15" s="21">
        <v>0.63069708071382702</v>
      </c>
      <c r="AS15" s="21"/>
      <c r="AT15" s="21">
        <v>0.40004038486700599</v>
      </c>
      <c r="AU15" s="21">
        <v>0.59663724058737899</v>
      </c>
      <c r="AV15" s="21">
        <v>0.64291110661659701</v>
      </c>
      <c r="AW15" s="21">
        <v>0.719685689362346</v>
      </c>
      <c r="AX15" s="21">
        <v>0.71039237607525396</v>
      </c>
    </row>
    <row r="16" spans="2:50">
      <c r="B16" s="18" t="s">
        <v>250</v>
      </c>
      <c r="C16" s="21">
        <v>0.151147825756131</v>
      </c>
      <c r="D16" s="21">
        <v>0.118486135325668</v>
      </c>
      <c r="E16" s="21">
        <v>0.17829154810096201</v>
      </c>
      <c r="F16" s="21"/>
      <c r="G16" s="21">
        <v>0.15330868525251201</v>
      </c>
      <c r="H16" s="21">
        <v>0.178547038962313</v>
      </c>
      <c r="I16" s="21">
        <v>0.17351052367824399</v>
      </c>
      <c r="J16" s="21">
        <v>0.17313406470342699</v>
      </c>
      <c r="K16" s="21">
        <v>0.123679919025679</v>
      </c>
      <c r="L16" s="21">
        <v>0.110460751172646</v>
      </c>
      <c r="M16" s="21"/>
      <c r="N16" s="21">
        <v>9.6746165119818706E-2</v>
      </c>
      <c r="O16" s="21">
        <v>0.15093347058655701</v>
      </c>
      <c r="P16" s="21">
        <v>0.166139244550181</v>
      </c>
      <c r="Q16" s="21">
        <v>0.187177068896238</v>
      </c>
      <c r="R16" s="21"/>
      <c r="S16" s="21">
        <v>0.19082555789670599</v>
      </c>
      <c r="T16" s="21">
        <v>0.16009561788040699</v>
      </c>
      <c r="U16" s="21">
        <v>0.239599013997013</v>
      </c>
      <c r="V16" s="21">
        <v>5.1241865578005898E-2</v>
      </c>
      <c r="W16" s="21">
        <v>9.5017292761130703E-2</v>
      </c>
      <c r="X16" s="21">
        <v>0.105467469805178</v>
      </c>
      <c r="Y16" s="21">
        <v>0.13463172835595899</v>
      </c>
      <c r="Z16" s="21">
        <v>0.220184452469217</v>
      </c>
      <c r="AA16" s="21">
        <v>0.18963106359426599</v>
      </c>
      <c r="AB16" s="21">
        <v>0.13302481601175101</v>
      </c>
      <c r="AC16" s="21">
        <v>0.237091260477437</v>
      </c>
      <c r="AD16" s="21">
        <v>7.5170656490309004E-2</v>
      </c>
      <c r="AE16" s="21"/>
      <c r="AF16" s="21">
        <v>0.15918076155795999</v>
      </c>
      <c r="AG16" s="21">
        <v>0.123847819266532</v>
      </c>
      <c r="AH16" s="21">
        <v>0.22880369270269099</v>
      </c>
      <c r="AI16" s="21"/>
      <c r="AJ16" s="21">
        <v>0.136469562720889</v>
      </c>
      <c r="AK16" s="21">
        <v>8.9778136742326806E-2</v>
      </c>
      <c r="AL16" s="21">
        <v>0.11457378859310199</v>
      </c>
      <c r="AM16" s="21">
        <v>0.150933839730505</v>
      </c>
      <c r="AN16" s="21">
        <v>0.23413466266341201</v>
      </c>
      <c r="AO16" s="21"/>
      <c r="AP16" s="21">
        <v>0.169459672151209</v>
      </c>
      <c r="AQ16" s="21">
        <v>8.2649018807409796E-2</v>
      </c>
      <c r="AR16" s="21">
        <v>0.10214455455362099</v>
      </c>
      <c r="AS16" s="21"/>
      <c r="AT16" s="21">
        <v>0.14859013738583099</v>
      </c>
      <c r="AU16" s="21">
        <v>0.20750464699566101</v>
      </c>
      <c r="AV16" s="21">
        <v>0.171539341224824</v>
      </c>
      <c r="AW16" s="21">
        <v>6.6521428666249494E-2</v>
      </c>
      <c r="AX16" s="21">
        <v>0</v>
      </c>
    </row>
    <row r="17" spans="2:50">
      <c r="B17" s="18" t="s">
        <v>251</v>
      </c>
      <c r="C17" s="22">
        <v>0.41102377649836103</v>
      </c>
      <c r="D17" s="22">
        <v>0.50687625820350402</v>
      </c>
      <c r="E17" s="22">
        <v>0.32643105694266999</v>
      </c>
      <c r="F17" s="22"/>
      <c r="G17" s="22">
        <v>0.39720477793706399</v>
      </c>
      <c r="H17" s="22">
        <v>0.38031509417532899</v>
      </c>
      <c r="I17" s="22">
        <v>0.40834048923134902</v>
      </c>
      <c r="J17" s="22">
        <v>0.34880860107607797</v>
      </c>
      <c r="K17" s="22">
        <v>0.38616391645389903</v>
      </c>
      <c r="L17" s="22">
        <v>0.51152906032291101</v>
      </c>
      <c r="M17" s="22"/>
      <c r="N17" s="22">
        <v>0.56306647963148404</v>
      </c>
      <c r="O17" s="22">
        <v>0.46235882175729598</v>
      </c>
      <c r="P17" s="22">
        <v>0.320490517150398</v>
      </c>
      <c r="Q17" s="22">
        <v>0.29338682263006299</v>
      </c>
      <c r="R17" s="22"/>
      <c r="S17" s="22">
        <v>0.38990380957822002</v>
      </c>
      <c r="T17" s="22">
        <v>0.31527306845228098</v>
      </c>
      <c r="U17" s="22">
        <v>0.181930519612469</v>
      </c>
      <c r="V17" s="22">
        <v>0.60121177657149605</v>
      </c>
      <c r="W17" s="22">
        <v>0.47938563573438497</v>
      </c>
      <c r="X17" s="22">
        <v>0.54566587192926597</v>
      </c>
      <c r="Y17" s="22">
        <v>0.41103358945063401</v>
      </c>
      <c r="Z17" s="22">
        <v>0.35033712252169302</v>
      </c>
      <c r="AA17" s="22">
        <v>0.326619457416921</v>
      </c>
      <c r="AB17" s="22">
        <v>0.43919578380612201</v>
      </c>
      <c r="AC17" s="22">
        <v>0.339330890201338</v>
      </c>
      <c r="AD17" s="22">
        <v>0.63506645080842306</v>
      </c>
      <c r="AE17" s="22"/>
      <c r="AF17" s="22">
        <v>0.38472451418517301</v>
      </c>
      <c r="AG17" s="22">
        <v>0.50463822812804904</v>
      </c>
      <c r="AH17" s="22">
        <v>0.119665323173553</v>
      </c>
      <c r="AI17" s="22"/>
      <c r="AJ17" s="22">
        <v>0.43730089210231399</v>
      </c>
      <c r="AK17" s="22">
        <v>0.60151624801080505</v>
      </c>
      <c r="AL17" s="22">
        <v>0.55714012020273396</v>
      </c>
      <c r="AM17" s="22">
        <v>0.42647751353626101</v>
      </c>
      <c r="AN17" s="22">
        <v>6.7113206013334495E-2</v>
      </c>
      <c r="AO17" s="22"/>
      <c r="AP17" s="22">
        <v>0.41079918038782098</v>
      </c>
      <c r="AQ17" s="22">
        <v>0.650308538795909</v>
      </c>
      <c r="AR17" s="22">
        <v>0.52855252616020698</v>
      </c>
      <c r="AS17" s="22"/>
      <c r="AT17" s="22">
        <v>0.251450247481175</v>
      </c>
      <c r="AU17" s="22">
        <v>0.38913259359171798</v>
      </c>
      <c r="AV17" s="22">
        <v>0.471371765391773</v>
      </c>
      <c r="AW17" s="22">
        <v>0.65316426069609701</v>
      </c>
      <c r="AX17" s="22">
        <v>0.71039237607525396</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X17"/>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121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115</v>
      </c>
      <c r="C9" s="17">
        <v>5.6033857057979801E-2</v>
      </c>
      <c r="D9" s="17">
        <v>7.9490342173940701E-2</v>
      </c>
      <c r="E9" s="17">
        <v>3.3360991462916101E-2</v>
      </c>
      <c r="F9" s="17"/>
      <c r="G9" s="17">
        <v>7.5441645983006705E-2</v>
      </c>
      <c r="H9" s="17">
        <v>0.13061253633624301</v>
      </c>
      <c r="I9" s="17">
        <v>6.7616375055787603E-2</v>
      </c>
      <c r="J9" s="17">
        <v>4.2237930615320197E-2</v>
      </c>
      <c r="K9" s="17">
        <v>2.1482049461288101E-2</v>
      </c>
      <c r="L9" s="17">
        <v>7.4827171949346603E-3</v>
      </c>
      <c r="M9" s="17"/>
      <c r="N9" s="17">
        <v>9.9878477284497905E-2</v>
      </c>
      <c r="O9" s="17">
        <v>3.4992348988428498E-2</v>
      </c>
      <c r="P9" s="17">
        <v>6.1342538956925201E-2</v>
      </c>
      <c r="Q9" s="17">
        <v>2.5027093081509001E-2</v>
      </c>
      <c r="R9" s="17"/>
      <c r="S9" s="17">
        <v>0.12993566992629699</v>
      </c>
      <c r="T9" s="17">
        <v>4.95954519295859E-2</v>
      </c>
      <c r="U9" s="17">
        <v>1.6999466696187699E-2</v>
      </c>
      <c r="V9" s="17">
        <v>2.0974790058512102E-2</v>
      </c>
      <c r="W9" s="17">
        <v>2.7389202007904598E-2</v>
      </c>
      <c r="X9" s="17">
        <v>3.2202798588962703E-2</v>
      </c>
      <c r="Y9" s="17">
        <v>5.3504012113523097E-2</v>
      </c>
      <c r="Z9" s="17">
        <v>9.4573615153364196E-2</v>
      </c>
      <c r="AA9" s="17">
        <v>5.7511553918239901E-2</v>
      </c>
      <c r="AB9" s="17">
        <v>4.4776188573788601E-2</v>
      </c>
      <c r="AC9" s="17">
        <v>6.8345983701261506E-2</v>
      </c>
      <c r="AD9" s="17">
        <v>4.9572384471299899E-2</v>
      </c>
      <c r="AE9" s="17"/>
      <c r="AF9" s="17">
        <v>5.4962636475334198E-2</v>
      </c>
      <c r="AG9" s="17">
        <v>6.8288311915673097E-2</v>
      </c>
      <c r="AH9" s="17">
        <v>1.7556937077610101E-2</v>
      </c>
      <c r="AI9" s="17"/>
      <c r="AJ9" s="17">
        <v>5.8259455979678701E-2</v>
      </c>
      <c r="AK9" s="17">
        <v>6.1416757441919601E-2</v>
      </c>
      <c r="AL9" s="17">
        <v>8.5836324302605099E-2</v>
      </c>
      <c r="AM9" s="17">
        <v>2.5575071818785901E-2</v>
      </c>
      <c r="AN9" s="17">
        <v>2.0008754701481599E-2</v>
      </c>
      <c r="AO9" s="17"/>
      <c r="AP9" s="17">
        <v>6.7735260267513794E-2</v>
      </c>
      <c r="AQ9" s="17">
        <v>5.7314200512645602E-2</v>
      </c>
      <c r="AR9" s="17">
        <v>9.1635415122111999E-2</v>
      </c>
      <c r="AS9" s="17"/>
      <c r="AT9" s="17">
        <v>3.3747714030355903E-2</v>
      </c>
      <c r="AU9" s="17">
        <v>4.7579061074381999E-2</v>
      </c>
      <c r="AV9" s="17">
        <v>8.5984643192655905E-2</v>
      </c>
      <c r="AW9" s="17">
        <v>0.105743411767388</v>
      </c>
      <c r="AX9" s="17">
        <v>0.201203043235955</v>
      </c>
    </row>
    <row r="10" spans="2:50" ht="45">
      <c r="B10" s="18" t="s">
        <v>116</v>
      </c>
      <c r="C10" s="17">
        <v>0.10918102197469499</v>
      </c>
      <c r="D10" s="17">
        <v>0.13143885371299899</v>
      </c>
      <c r="E10" s="17">
        <v>8.6904257576023505E-2</v>
      </c>
      <c r="F10" s="17"/>
      <c r="G10" s="17">
        <v>0.16454049050117001</v>
      </c>
      <c r="H10" s="17">
        <v>0.18869363386507801</v>
      </c>
      <c r="I10" s="17">
        <v>0.12964673161065099</v>
      </c>
      <c r="J10" s="17">
        <v>6.9121167841525305E-2</v>
      </c>
      <c r="K10" s="17">
        <v>5.8510403240502898E-2</v>
      </c>
      <c r="L10" s="17">
        <v>5.7715558866799403E-2</v>
      </c>
      <c r="M10" s="17"/>
      <c r="N10" s="17">
        <v>0.117841148504535</v>
      </c>
      <c r="O10" s="17">
        <v>0.109440135547529</v>
      </c>
      <c r="P10" s="17">
        <v>0.12843838198638299</v>
      </c>
      <c r="Q10" s="17">
        <v>8.4614495533463396E-2</v>
      </c>
      <c r="R10" s="17"/>
      <c r="S10" s="17">
        <v>0.16821350388682299</v>
      </c>
      <c r="T10" s="17">
        <v>9.0148158055929101E-2</v>
      </c>
      <c r="U10" s="17">
        <v>8.8271471485895703E-2</v>
      </c>
      <c r="V10" s="17">
        <v>9.6242170612989494E-2</v>
      </c>
      <c r="W10" s="17">
        <v>0.124642528897057</v>
      </c>
      <c r="X10" s="17">
        <v>0.108289486448208</v>
      </c>
      <c r="Y10" s="17">
        <v>8.4974569539124495E-2</v>
      </c>
      <c r="Z10" s="17">
        <v>0.14289227934481299</v>
      </c>
      <c r="AA10" s="17">
        <v>0.12317620229052199</v>
      </c>
      <c r="AB10" s="17">
        <v>8.5573739504615595E-2</v>
      </c>
      <c r="AC10" s="17">
        <v>8.1622762921672906E-2</v>
      </c>
      <c r="AD10" s="17">
        <v>6.20505685454956E-2</v>
      </c>
      <c r="AE10" s="17"/>
      <c r="AF10" s="17">
        <v>9.05508607148163E-2</v>
      </c>
      <c r="AG10" s="17">
        <v>0.12878212434123901</v>
      </c>
      <c r="AH10" s="17">
        <v>0.103521142822298</v>
      </c>
      <c r="AI10" s="17"/>
      <c r="AJ10" s="17">
        <v>9.9432014179263797E-2</v>
      </c>
      <c r="AK10" s="17">
        <v>0.152705516198332</v>
      </c>
      <c r="AL10" s="17">
        <v>0.148749609845539</v>
      </c>
      <c r="AM10" s="17">
        <v>7.4661213647454497E-2</v>
      </c>
      <c r="AN10" s="17">
        <v>4.5365325412962502E-2</v>
      </c>
      <c r="AO10" s="17"/>
      <c r="AP10" s="17">
        <v>0.121849662526037</v>
      </c>
      <c r="AQ10" s="17">
        <v>0.129658476627699</v>
      </c>
      <c r="AR10" s="17">
        <v>0.131559874824864</v>
      </c>
      <c r="AS10" s="17"/>
      <c r="AT10" s="17">
        <v>8.3114952933047603E-2</v>
      </c>
      <c r="AU10" s="17">
        <v>0.101804422579576</v>
      </c>
      <c r="AV10" s="17">
        <v>0.13184170444636301</v>
      </c>
      <c r="AW10" s="17">
        <v>0.163250034999009</v>
      </c>
      <c r="AX10" s="17">
        <v>0.15620666122934401</v>
      </c>
    </row>
    <row r="11" spans="2:50" ht="30">
      <c r="B11" s="18" t="s">
        <v>117</v>
      </c>
      <c r="C11" s="17">
        <v>0.65517657183867795</v>
      </c>
      <c r="D11" s="17">
        <v>0.63373742423247603</v>
      </c>
      <c r="E11" s="17">
        <v>0.67573874090318597</v>
      </c>
      <c r="F11" s="17"/>
      <c r="G11" s="17">
        <v>0.58059867618614003</v>
      </c>
      <c r="H11" s="17">
        <v>0.49528468572478401</v>
      </c>
      <c r="I11" s="17">
        <v>0.61334292388053702</v>
      </c>
      <c r="J11" s="17">
        <v>0.72156580445963603</v>
      </c>
      <c r="K11" s="17">
        <v>0.72018210875232902</v>
      </c>
      <c r="L11" s="17">
        <v>0.77104788246551803</v>
      </c>
      <c r="M11" s="17"/>
      <c r="N11" s="17">
        <v>0.63797205530565804</v>
      </c>
      <c r="O11" s="17">
        <v>0.68082927940038895</v>
      </c>
      <c r="P11" s="17">
        <v>0.64529417267752098</v>
      </c>
      <c r="Q11" s="17">
        <v>0.65161351870157702</v>
      </c>
      <c r="R11" s="17"/>
      <c r="S11" s="17">
        <v>0.53156259578312004</v>
      </c>
      <c r="T11" s="17">
        <v>0.72088782237465698</v>
      </c>
      <c r="U11" s="17">
        <v>0.71068412203509002</v>
      </c>
      <c r="V11" s="17">
        <v>0.70031442680531797</v>
      </c>
      <c r="W11" s="17">
        <v>0.67375471898810302</v>
      </c>
      <c r="X11" s="17">
        <v>0.619918178324255</v>
      </c>
      <c r="Y11" s="17">
        <v>0.66929878154754796</v>
      </c>
      <c r="Z11" s="17">
        <v>0.57176301643923799</v>
      </c>
      <c r="AA11" s="17">
        <v>0.64907856687601195</v>
      </c>
      <c r="AB11" s="17">
        <v>0.68003042507139699</v>
      </c>
      <c r="AC11" s="17">
        <v>0.64882560064205297</v>
      </c>
      <c r="AD11" s="17">
        <v>0.75858690024547804</v>
      </c>
      <c r="AE11" s="17"/>
      <c r="AF11" s="17">
        <v>0.67679107535733296</v>
      </c>
      <c r="AG11" s="17">
        <v>0.64583968763356603</v>
      </c>
      <c r="AH11" s="17">
        <v>0.63604187692005698</v>
      </c>
      <c r="AI11" s="17"/>
      <c r="AJ11" s="17">
        <v>0.67262433119754095</v>
      </c>
      <c r="AK11" s="17">
        <v>0.63398960012694705</v>
      </c>
      <c r="AL11" s="17">
        <v>0.61773939538281397</v>
      </c>
      <c r="AM11" s="17">
        <v>0.81040973004076999</v>
      </c>
      <c r="AN11" s="17">
        <v>0.669054183479039</v>
      </c>
      <c r="AO11" s="17"/>
      <c r="AP11" s="17">
        <v>0.65980552130215597</v>
      </c>
      <c r="AQ11" s="17">
        <v>0.65200683066750298</v>
      </c>
      <c r="AR11" s="17">
        <v>0.64753409088204705</v>
      </c>
      <c r="AS11" s="17"/>
      <c r="AT11" s="17">
        <v>0.67284520060914599</v>
      </c>
      <c r="AU11" s="17">
        <v>0.69353567453302301</v>
      </c>
      <c r="AV11" s="17">
        <v>0.63870056673628794</v>
      </c>
      <c r="AW11" s="17">
        <v>0.55574595481705802</v>
      </c>
      <c r="AX11" s="17">
        <v>0.52394591748251995</v>
      </c>
    </row>
    <row r="12" spans="2:50">
      <c r="B12" s="18" t="s">
        <v>92</v>
      </c>
      <c r="C12" s="19">
        <v>0.17960854912864699</v>
      </c>
      <c r="D12" s="19">
        <v>0.15533337988058499</v>
      </c>
      <c r="E12" s="19">
        <v>0.20399601005787499</v>
      </c>
      <c r="F12" s="19"/>
      <c r="G12" s="19">
        <v>0.17941918732968401</v>
      </c>
      <c r="H12" s="19">
        <v>0.185409144073896</v>
      </c>
      <c r="I12" s="19">
        <v>0.189393969453024</v>
      </c>
      <c r="J12" s="19">
        <v>0.167075097083519</v>
      </c>
      <c r="K12" s="19">
        <v>0.19982543854588</v>
      </c>
      <c r="L12" s="19">
        <v>0.16375384147274799</v>
      </c>
      <c r="M12" s="19"/>
      <c r="N12" s="19">
        <v>0.14430831890531001</v>
      </c>
      <c r="O12" s="19">
        <v>0.17473823606365299</v>
      </c>
      <c r="P12" s="19">
        <v>0.16492490637917101</v>
      </c>
      <c r="Q12" s="19">
        <v>0.238744892683451</v>
      </c>
      <c r="R12" s="19"/>
      <c r="S12" s="19">
        <v>0.17028823040376001</v>
      </c>
      <c r="T12" s="19">
        <v>0.13936856763982799</v>
      </c>
      <c r="U12" s="19">
        <v>0.18404493978282599</v>
      </c>
      <c r="V12" s="19">
        <v>0.18246861252318</v>
      </c>
      <c r="W12" s="19">
        <v>0.17421355010693501</v>
      </c>
      <c r="X12" s="19">
        <v>0.23958953663857399</v>
      </c>
      <c r="Y12" s="19">
        <v>0.192222636799804</v>
      </c>
      <c r="Z12" s="19">
        <v>0.190771089062584</v>
      </c>
      <c r="AA12" s="19">
        <v>0.17023367691522601</v>
      </c>
      <c r="AB12" s="19">
        <v>0.189619646850199</v>
      </c>
      <c r="AC12" s="19">
        <v>0.20120565273501301</v>
      </c>
      <c r="AD12" s="19">
        <v>0.12979014673772599</v>
      </c>
      <c r="AE12" s="19"/>
      <c r="AF12" s="19">
        <v>0.17769542745251701</v>
      </c>
      <c r="AG12" s="19">
        <v>0.15708987610952199</v>
      </c>
      <c r="AH12" s="19">
        <v>0.242880043180036</v>
      </c>
      <c r="AI12" s="19"/>
      <c r="AJ12" s="19">
        <v>0.169684198643517</v>
      </c>
      <c r="AK12" s="19">
        <v>0.15188812623280101</v>
      </c>
      <c r="AL12" s="19">
        <v>0.14767467046904201</v>
      </c>
      <c r="AM12" s="19">
        <v>8.9353984492989397E-2</v>
      </c>
      <c r="AN12" s="19">
        <v>0.26557173640651699</v>
      </c>
      <c r="AO12" s="19"/>
      <c r="AP12" s="19">
        <v>0.15060955590429301</v>
      </c>
      <c r="AQ12" s="19">
        <v>0.161020492192152</v>
      </c>
      <c r="AR12" s="19">
        <v>0.12927061917097701</v>
      </c>
      <c r="AS12" s="19"/>
      <c r="AT12" s="19">
        <v>0.21029213242745101</v>
      </c>
      <c r="AU12" s="19">
        <v>0.15708084181301901</v>
      </c>
      <c r="AV12" s="19">
        <v>0.14347308562469299</v>
      </c>
      <c r="AW12" s="19">
        <v>0.17526059841654501</v>
      </c>
      <c r="AX12" s="19">
        <v>0.118644378052181</v>
      </c>
    </row>
    <row r="13" spans="2:50">
      <c r="B13" s="16"/>
    </row>
    <row r="14" spans="2:50">
      <c r="B14" t="s">
        <v>550</v>
      </c>
    </row>
    <row r="15" spans="2:50">
      <c r="B15" t="s">
        <v>551</v>
      </c>
    </row>
    <row r="17" spans="2:2">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373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537</v>
      </c>
      <c r="D7" s="10">
        <v>250</v>
      </c>
      <c r="E7" s="10">
        <v>285</v>
      </c>
      <c r="F7" s="10"/>
      <c r="G7" s="10">
        <v>59</v>
      </c>
      <c r="H7" s="10">
        <v>88</v>
      </c>
      <c r="I7" s="10">
        <v>98</v>
      </c>
      <c r="J7" s="10">
        <v>98</v>
      </c>
      <c r="K7" s="10">
        <v>87</v>
      </c>
      <c r="L7" s="10">
        <v>107</v>
      </c>
      <c r="M7" s="10"/>
      <c r="N7" s="10">
        <v>167</v>
      </c>
      <c r="O7" s="10">
        <v>121</v>
      </c>
      <c r="P7" s="10">
        <v>90</v>
      </c>
      <c r="Q7" s="10">
        <v>157</v>
      </c>
      <c r="R7" s="10"/>
      <c r="S7" s="10">
        <v>80</v>
      </c>
      <c r="T7" s="10">
        <v>57</v>
      </c>
      <c r="U7" s="10">
        <v>44</v>
      </c>
      <c r="V7" s="10">
        <v>38</v>
      </c>
      <c r="W7" s="10">
        <v>41</v>
      </c>
      <c r="X7" s="10">
        <v>39</v>
      </c>
      <c r="Y7" s="10">
        <v>52</v>
      </c>
      <c r="Z7" s="10">
        <v>33</v>
      </c>
      <c r="AA7" s="10">
        <v>63</v>
      </c>
      <c r="AB7" s="10">
        <v>47</v>
      </c>
      <c r="AC7" s="10">
        <v>30</v>
      </c>
      <c r="AD7" s="10">
        <v>13</v>
      </c>
      <c r="AE7" s="10"/>
      <c r="AF7" s="10">
        <v>215</v>
      </c>
      <c r="AG7" s="10">
        <v>220</v>
      </c>
      <c r="AH7" s="10">
        <v>75</v>
      </c>
      <c r="AI7" s="10"/>
      <c r="AJ7" s="10">
        <v>212</v>
      </c>
      <c r="AK7" s="10">
        <v>139</v>
      </c>
      <c r="AL7" s="10">
        <v>40</v>
      </c>
      <c r="AM7" s="10">
        <v>4</v>
      </c>
      <c r="AN7" s="10">
        <v>64</v>
      </c>
      <c r="AO7" s="10"/>
      <c r="AP7" s="10">
        <v>152</v>
      </c>
      <c r="AQ7" s="10">
        <v>171</v>
      </c>
      <c r="AR7" s="10">
        <v>42</v>
      </c>
      <c r="AS7" s="10"/>
      <c r="AT7" s="10">
        <v>148</v>
      </c>
      <c r="AU7" s="10">
        <v>92</v>
      </c>
      <c r="AV7" s="10">
        <v>110</v>
      </c>
      <c r="AW7" s="10">
        <v>49</v>
      </c>
      <c r="AX7" s="10">
        <v>15</v>
      </c>
    </row>
    <row r="8" spans="2:50" ht="30" customHeight="1">
      <c r="B8" s="11" t="s">
        <v>77</v>
      </c>
      <c r="C8" s="11">
        <v>528</v>
      </c>
      <c r="D8" s="11">
        <v>249</v>
      </c>
      <c r="E8" s="11">
        <v>277</v>
      </c>
      <c r="F8" s="11"/>
      <c r="G8" s="11">
        <v>69</v>
      </c>
      <c r="H8" s="11">
        <v>87</v>
      </c>
      <c r="I8" s="11">
        <v>105</v>
      </c>
      <c r="J8" s="11">
        <v>102</v>
      </c>
      <c r="K8" s="11">
        <v>71</v>
      </c>
      <c r="L8" s="11">
        <v>94</v>
      </c>
      <c r="M8" s="11"/>
      <c r="N8" s="11">
        <v>153</v>
      </c>
      <c r="O8" s="11">
        <v>126</v>
      </c>
      <c r="P8" s="11">
        <v>98</v>
      </c>
      <c r="Q8" s="11">
        <v>148</v>
      </c>
      <c r="R8" s="11"/>
      <c r="S8" s="11">
        <v>82</v>
      </c>
      <c r="T8" s="11">
        <v>58</v>
      </c>
      <c r="U8" s="11">
        <v>42</v>
      </c>
      <c r="V8" s="11">
        <v>40</v>
      </c>
      <c r="W8" s="11">
        <v>39</v>
      </c>
      <c r="X8" s="11">
        <v>52</v>
      </c>
      <c r="Y8" s="11">
        <v>47</v>
      </c>
      <c r="Z8" s="11">
        <v>28</v>
      </c>
      <c r="AA8" s="11">
        <v>62</v>
      </c>
      <c r="AB8" s="11">
        <v>39</v>
      </c>
      <c r="AC8" s="11">
        <v>28</v>
      </c>
      <c r="AD8" s="11">
        <v>11</v>
      </c>
      <c r="AE8" s="11"/>
      <c r="AF8" s="11">
        <v>208</v>
      </c>
      <c r="AG8" s="11">
        <v>211</v>
      </c>
      <c r="AH8" s="11">
        <v>78</v>
      </c>
      <c r="AI8" s="11"/>
      <c r="AJ8" s="11">
        <v>201</v>
      </c>
      <c r="AK8" s="11">
        <v>138</v>
      </c>
      <c r="AL8" s="11">
        <v>41</v>
      </c>
      <c r="AM8" s="11">
        <v>4</v>
      </c>
      <c r="AN8" s="11">
        <v>65</v>
      </c>
      <c r="AO8" s="11"/>
      <c r="AP8" s="11">
        <v>145</v>
      </c>
      <c r="AQ8" s="11">
        <v>175</v>
      </c>
      <c r="AR8" s="11">
        <v>43</v>
      </c>
      <c r="AS8" s="11"/>
      <c r="AT8" s="11">
        <v>146</v>
      </c>
      <c r="AU8" s="11">
        <v>93</v>
      </c>
      <c r="AV8" s="11">
        <v>112</v>
      </c>
      <c r="AW8" s="11">
        <v>45</v>
      </c>
      <c r="AX8" s="11">
        <v>12</v>
      </c>
    </row>
    <row r="9" spans="2:50">
      <c r="B9" s="18" t="s">
        <v>244</v>
      </c>
      <c r="C9" s="17">
        <v>0.167982771655664</v>
      </c>
      <c r="D9" s="17">
        <v>0.25388541958824701</v>
      </c>
      <c r="E9" s="17">
        <v>9.1868914004670899E-2</v>
      </c>
      <c r="F9" s="17"/>
      <c r="G9" s="17">
        <v>0.151283041910522</v>
      </c>
      <c r="H9" s="17">
        <v>0.21227331889505999</v>
      </c>
      <c r="I9" s="17">
        <v>0.26607315598232401</v>
      </c>
      <c r="J9" s="17">
        <v>0.12663469963083801</v>
      </c>
      <c r="K9" s="17">
        <v>8.5090353042501093E-2</v>
      </c>
      <c r="L9" s="17">
        <v>0.13649865370856201</v>
      </c>
      <c r="M9" s="17"/>
      <c r="N9" s="17">
        <v>0.219939235028731</v>
      </c>
      <c r="O9" s="17">
        <v>0.144955958805076</v>
      </c>
      <c r="P9" s="17">
        <v>0.16092698740181299</v>
      </c>
      <c r="Q9" s="17">
        <v>0.140780358997317</v>
      </c>
      <c r="R9" s="17"/>
      <c r="S9" s="17">
        <v>0.26904937538995199</v>
      </c>
      <c r="T9" s="17">
        <v>0.15142484519639099</v>
      </c>
      <c r="U9" s="17">
        <v>0.13246360119873599</v>
      </c>
      <c r="V9" s="17">
        <v>0.20742277693915201</v>
      </c>
      <c r="W9" s="17">
        <v>8.66447594873129E-2</v>
      </c>
      <c r="X9" s="17">
        <v>0.14899636018550899</v>
      </c>
      <c r="Y9" s="17">
        <v>0.20144282246484399</v>
      </c>
      <c r="Z9" s="17">
        <v>0.10092283560055799</v>
      </c>
      <c r="AA9" s="17">
        <v>0.15815651185692201</v>
      </c>
      <c r="AB9" s="17">
        <v>0.17429456027590801</v>
      </c>
      <c r="AC9" s="17">
        <v>0.142506281595707</v>
      </c>
      <c r="AD9" s="17">
        <v>0</v>
      </c>
      <c r="AE9" s="17"/>
      <c r="AF9" s="17">
        <v>0.16615209621546001</v>
      </c>
      <c r="AG9" s="17">
        <v>0.20278900552322801</v>
      </c>
      <c r="AH9" s="17">
        <v>9.7749282090169101E-2</v>
      </c>
      <c r="AI9" s="17"/>
      <c r="AJ9" s="17">
        <v>0.18245004602006801</v>
      </c>
      <c r="AK9" s="17">
        <v>0.174088918778561</v>
      </c>
      <c r="AL9" s="17">
        <v>0.338597432429802</v>
      </c>
      <c r="AM9" s="17">
        <v>0</v>
      </c>
      <c r="AN9" s="17">
        <v>6.5369754691496598E-2</v>
      </c>
      <c r="AO9" s="17"/>
      <c r="AP9" s="17">
        <v>0.224917075316341</v>
      </c>
      <c r="AQ9" s="17">
        <v>0.156318070388896</v>
      </c>
      <c r="AR9" s="17">
        <v>0.29664695040212002</v>
      </c>
      <c r="AS9" s="17"/>
      <c r="AT9" s="17">
        <v>0.10841214904647101</v>
      </c>
      <c r="AU9" s="17">
        <v>0.14174534767328101</v>
      </c>
      <c r="AV9" s="17">
        <v>0.21112627628522601</v>
      </c>
      <c r="AW9" s="17">
        <v>0.25253618127384397</v>
      </c>
      <c r="AX9" s="17">
        <v>0.46345462869244403</v>
      </c>
    </row>
    <row r="10" spans="2:50">
      <c r="B10" s="18" t="s">
        <v>245</v>
      </c>
      <c r="C10" s="17">
        <v>0.34512772508919398</v>
      </c>
      <c r="D10" s="17">
        <v>0.37038367630621999</v>
      </c>
      <c r="E10" s="17">
        <v>0.32207451902578899</v>
      </c>
      <c r="F10" s="17"/>
      <c r="G10" s="17">
        <v>0.29361497862363201</v>
      </c>
      <c r="H10" s="17">
        <v>0.31286212230010502</v>
      </c>
      <c r="I10" s="17">
        <v>0.30236579273730102</v>
      </c>
      <c r="J10" s="17">
        <v>0.31036683006080101</v>
      </c>
      <c r="K10" s="17">
        <v>0.41469563864211101</v>
      </c>
      <c r="L10" s="17">
        <v>0.44587931918313201</v>
      </c>
      <c r="M10" s="17"/>
      <c r="N10" s="17">
        <v>0.4550493410757</v>
      </c>
      <c r="O10" s="17">
        <v>0.39115369974518699</v>
      </c>
      <c r="P10" s="17">
        <v>0.30477502693313002</v>
      </c>
      <c r="Q10" s="17">
        <v>0.21660984120556701</v>
      </c>
      <c r="R10" s="17"/>
      <c r="S10" s="17">
        <v>0.29785353683671401</v>
      </c>
      <c r="T10" s="17">
        <v>0.39279084792649699</v>
      </c>
      <c r="U10" s="17">
        <v>0.36796790577468502</v>
      </c>
      <c r="V10" s="17">
        <v>0.33100432051775802</v>
      </c>
      <c r="W10" s="17">
        <v>0.37235185245983299</v>
      </c>
      <c r="X10" s="17">
        <v>0.30601981168419001</v>
      </c>
      <c r="Y10" s="17">
        <v>0.38025054735480301</v>
      </c>
      <c r="Z10" s="17">
        <v>0.37519313722262199</v>
      </c>
      <c r="AA10" s="17">
        <v>0.23159898033559501</v>
      </c>
      <c r="AB10" s="17">
        <v>0.41947282898078703</v>
      </c>
      <c r="AC10" s="17">
        <v>0.38867045029945302</v>
      </c>
      <c r="AD10" s="17">
        <v>0.53049415817066004</v>
      </c>
      <c r="AE10" s="17"/>
      <c r="AF10" s="17">
        <v>0.32154086415910899</v>
      </c>
      <c r="AG10" s="17">
        <v>0.40627938968211702</v>
      </c>
      <c r="AH10" s="17">
        <v>0.275692222225147</v>
      </c>
      <c r="AI10" s="17"/>
      <c r="AJ10" s="17">
        <v>0.38049148164196001</v>
      </c>
      <c r="AK10" s="17">
        <v>0.35578846094883498</v>
      </c>
      <c r="AL10" s="17">
        <v>0.30410242124520398</v>
      </c>
      <c r="AM10" s="17">
        <v>0</v>
      </c>
      <c r="AN10" s="17">
        <v>0.195931201803768</v>
      </c>
      <c r="AO10" s="17"/>
      <c r="AP10" s="17">
        <v>0.40395754223409402</v>
      </c>
      <c r="AQ10" s="17">
        <v>0.36090557321592398</v>
      </c>
      <c r="AR10" s="17">
        <v>0.31239571438527203</v>
      </c>
      <c r="AS10" s="17"/>
      <c r="AT10" s="17">
        <v>0.30656277121447301</v>
      </c>
      <c r="AU10" s="17">
        <v>0.45133555919323198</v>
      </c>
      <c r="AV10" s="17">
        <v>0.32829357680647703</v>
      </c>
      <c r="AW10" s="17">
        <v>0.41843900988264898</v>
      </c>
      <c r="AX10" s="17">
        <v>0.29058667445936198</v>
      </c>
    </row>
    <row r="11" spans="2:50">
      <c r="B11" s="18" t="s">
        <v>246</v>
      </c>
      <c r="C11" s="17">
        <v>0.26243926434750098</v>
      </c>
      <c r="D11" s="17">
        <v>0.21097001879125199</v>
      </c>
      <c r="E11" s="17">
        <v>0.31026767994141602</v>
      </c>
      <c r="F11" s="17"/>
      <c r="G11" s="17">
        <v>0.28916296163132399</v>
      </c>
      <c r="H11" s="17">
        <v>0.24759471606136299</v>
      </c>
      <c r="I11" s="17">
        <v>0.25994532362077899</v>
      </c>
      <c r="J11" s="17">
        <v>0.29507332196980601</v>
      </c>
      <c r="K11" s="17">
        <v>0.21727900874296099</v>
      </c>
      <c r="L11" s="17">
        <v>0.25804032970617302</v>
      </c>
      <c r="M11" s="17"/>
      <c r="N11" s="17">
        <v>0.162422370764885</v>
      </c>
      <c r="O11" s="17">
        <v>0.26266831013571301</v>
      </c>
      <c r="P11" s="17">
        <v>0.302161566840845</v>
      </c>
      <c r="Q11" s="17">
        <v>0.34311587394234999</v>
      </c>
      <c r="R11" s="17"/>
      <c r="S11" s="17">
        <v>0.24189355639645399</v>
      </c>
      <c r="T11" s="17">
        <v>0.279917430102053</v>
      </c>
      <c r="U11" s="17">
        <v>0.23382859318605201</v>
      </c>
      <c r="V11" s="17">
        <v>0.30031081686273497</v>
      </c>
      <c r="W11" s="17">
        <v>0.28773215302995597</v>
      </c>
      <c r="X11" s="17">
        <v>0.27239473395736902</v>
      </c>
      <c r="Y11" s="17">
        <v>0.26855585803702497</v>
      </c>
      <c r="Z11" s="17">
        <v>0.294198316608064</v>
      </c>
      <c r="AA11" s="17">
        <v>0.28950401753353</v>
      </c>
      <c r="AB11" s="17">
        <v>0.1875403852932</v>
      </c>
      <c r="AC11" s="17">
        <v>0.240652877867608</v>
      </c>
      <c r="AD11" s="17">
        <v>0.22473644027213599</v>
      </c>
      <c r="AE11" s="17"/>
      <c r="AF11" s="17">
        <v>0.26066372279883299</v>
      </c>
      <c r="AG11" s="17">
        <v>0.20705355416684901</v>
      </c>
      <c r="AH11" s="17">
        <v>0.38942071680975998</v>
      </c>
      <c r="AI11" s="17"/>
      <c r="AJ11" s="17">
        <v>0.23691242391109499</v>
      </c>
      <c r="AK11" s="17">
        <v>0.229083607072913</v>
      </c>
      <c r="AL11" s="17">
        <v>0.25189713479366599</v>
      </c>
      <c r="AM11" s="17">
        <v>0.51259924788289801</v>
      </c>
      <c r="AN11" s="17">
        <v>0.43846737539430197</v>
      </c>
      <c r="AO11" s="17"/>
      <c r="AP11" s="17">
        <v>0.22621251555073399</v>
      </c>
      <c r="AQ11" s="17">
        <v>0.243602910802352</v>
      </c>
      <c r="AR11" s="17">
        <v>0.26585005319563498</v>
      </c>
      <c r="AS11" s="17"/>
      <c r="AT11" s="17">
        <v>0.28762098345175402</v>
      </c>
      <c r="AU11" s="17">
        <v>0.25407668687678497</v>
      </c>
      <c r="AV11" s="17">
        <v>0.27989610416258898</v>
      </c>
      <c r="AW11" s="17">
        <v>0.167020580181518</v>
      </c>
      <c r="AX11" s="17">
        <v>0.13594179038911999</v>
      </c>
    </row>
    <row r="12" spans="2:50">
      <c r="B12" s="18" t="s">
        <v>247</v>
      </c>
      <c r="C12" s="17">
        <v>0.101365016430985</v>
      </c>
      <c r="D12" s="17">
        <v>8.5222603755367998E-2</v>
      </c>
      <c r="E12" s="17">
        <v>0.116482278438924</v>
      </c>
      <c r="F12" s="17"/>
      <c r="G12" s="17">
        <v>0.140453230126</v>
      </c>
      <c r="H12" s="17">
        <v>8.4422092982609095E-2</v>
      </c>
      <c r="I12" s="17">
        <v>5.6811704023361699E-2</v>
      </c>
      <c r="J12" s="17">
        <v>0.125473622325048</v>
      </c>
      <c r="K12" s="17">
        <v>0.14155745082749599</v>
      </c>
      <c r="L12" s="17">
        <v>8.19807348803505E-2</v>
      </c>
      <c r="M12" s="17"/>
      <c r="N12" s="17">
        <v>9.5417576675371596E-2</v>
      </c>
      <c r="O12" s="17">
        <v>0.113388144256776</v>
      </c>
      <c r="P12" s="17">
        <v>0.10065274464622</v>
      </c>
      <c r="Q12" s="17">
        <v>9.2465032666851299E-2</v>
      </c>
      <c r="R12" s="17"/>
      <c r="S12" s="17">
        <v>9.8677106230134398E-2</v>
      </c>
      <c r="T12" s="17">
        <v>5.2184551255514897E-2</v>
      </c>
      <c r="U12" s="17">
        <v>9.2342277816115606E-2</v>
      </c>
      <c r="V12" s="17">
        <v>0.13420883212587301</v>
      </c>
      <c r="W12" s="17">
        <v>0.120150943835311</v>
      </c>
      <c r="X12" s="17">
        <v>0.106373680105697</v>
      </c>
      <c r="Y12" s="17">
        <v>7.4285764054605602E-2</v>
      </c>
      <c r="Z12" s="17">
        <v>3.4804525248399699E-2</v>
      </c>
      <c r="AA12" s="17">
        <v>0.10664049341797301</v>
      </c>
      <c r="AB12" s="17">
        <v>0.13982530197965501</v>
      </c>
      <c r="AC12" s="17">
        <v>0.189999309564434</v>
      </c>
      <c r="AD12" s="17">
        <v>9.5880727245038502E-2</v>
      </c>
      <c r="AE12" s="17"/>
      <c r="AF12" s="17">
        <v>9.4539912130777698E-2</v>
      </c>
      <c r="AG12" s="17">
        <v>9.8060306703046607E-2</v>
      </c>
      <c r="AH12" s="17">
        <v>0.11581561942155599</v>
      </c>
      <c r="AI12" s="17"/>
      <c r="AJ12" s="17">
        <v>7.9905884973408503E-2</v>
      </c>
      <c r="AK12" s="17">
        <v>0.11835844769265801</v>
      </c>
      <c r="AL12" s="17">
        <v>8.4593968543985404E-2</v>
      </c>
      <c r="AM12" s="17">
        <v>0.28949763068832601</v>
      </c>
      <c r="AN12" s="17">
        <v>0.12162582213325999</v>
      </c>
      <c r="AO12" s="17"/>
      <c r="AP12" s="17">
        <v>6.6020673875218899E-2</v>
      </c>
      <c r="AQ12" s="17">
        <v>0.14067992689761</v>
      </c>
      <c r="AR12" s="17">
        <v>3.7381094198885002E-2</v>
      </c>
      <c r="AS12" s="17"/>
      <c r="AT12" s="17">
        <v>0.124616796934458</v>
      </c>
      <c r="AU12" s="17">
        <v>8.0747595531442506E-2</v>
      </c>
      <c r="AV12" s="17">
        <v>0.12576558583713501</v>
      </c>
      <c r="AW12" s="17">
        <v>4.8570971469147302E-2</v>
      </c>
      <c r="AX12" s="17">
        <v>5.5506115322703303E-2</v>
      </c>
    </row>
    <row r="13" spans="2:50">
      <c r="B13" s="18" t="s">
        <v>248</v>
      </c>
      <c r="C13" s="17">
        <v>6.8565942035218694E-2</v>
      </c>
      <c r="D13" s="17">
        <v>6.3226920076216997E-2</v>
      </c>
      <c r="E13" s="17">
        <v>7.3780548355919004E-2</v>
      </c>
      <c r="F13" s="17"/>
      <c r="G13" s="17">
        <v>5.2390895671276902E-2</v>
      </c>
      <c r="H13" s="17">
        <v>5.1513735556261903E-2</v>
      </c>
      <c r="I13" s="17">
        <v>7.4527835078108701E-2</v>
      </c>
      <c r="J13" s="17">
        <v>9.0697985512035798E-2</v>
      </c>
      <c r="K13" s="17">
        <v>6.6107579470286906E-2</v>
      </c>
      <c r="L13" s="17">
        <v>6.7356491555267795E-2</v>
      </c>
      <c r="M13" s="17"/>
      <c r="N13" s="17">
        <v>4.2556384263630898E-2</v>
      </c>
      <c r="O13" s="17">
        <v>4.0736156226158997E-2</v>
      </c>
      <c r="P13" s="17">
        <v>8.8410174838644204E-2</v>
      </c>
      <c r="Q13" s="17">
        <v>0.106978885195044</v>
      </c>
      <c r="R13" s="17"/>
      <c r="S13" s="17">
        <v>5.6967020974285701E-2</v>
      </c>
      <c r="T13" s="17">
        <v>5.3806309223126798E-2</v>
      </c>
      <c r="U13" s="17">
        <v>9.0689386384956494E-2</v>
      </c>
      <c r="V13" s="17">
        <v>0</v>
      </c>
      <c r="W13" s="17">
        <v>0.10729106288796</v>
      </c>
      <c r="X13" s="17">
        <v>9.9092660200298804E-2</v>
      </c>
      <c r="Y13" s="17">
        <v>2.1026740865361E-2</v>
      </c>
      <c r="Z13" s="17">
        <v>0.13388984658182501</v>
      </c>
      <c r="AA13" s="17">
        <v>0.117985723301441</v>
      </c>
      <c r="AB13" s="17">
        <v>3.5238872945397903E-2</v>
      </c>
      <c r="AC13" s="17">
        <v>3.81710806727978E-2</v>
      </c>
      <c r="AD13" s="17">
        <v>7.2929658319972404E-2</v>
      </c>
      <c r="AE13" s="17"/>
      <c r="AF13" s="17">
        <v>0.108382236746577</v>
      </c>
      <c r="AG13" s="17">
        <v>4.6846329628549697E-2</v>
      </c>
      <c r="AH13" s="17">
        <v>1.48047550757207E-2</v>
      </c>
      <c r="AI13" s="17"/>
      <c r="AJ13" s="17">
        <v>8.4700203810193997E-2</v>
      </c>
      <c r="AK13" s="17">
        <v>7.0892203036712398E-2</v>
      </c>
      <c r="AL13" s="17">
        <v>2.0809042987342399E-2</v>
      </c>
      <c r="AM13" s="17">
        <v>0.197903121428776</v>
      </c>
      <c r="AN13" s="17">
        <v>7.4588636400057501E-2</v>
      </c>
      <c r="AO13" s="17"/>
      <c r="AP13" s="17">
        <v>5.5670895662261098E-2</v>
      </c>
      <c r="AQ13" s="17">
        <v>4.47384065117786E-2</v>
      </c>
      <c r="AR13" s="17">
        <v>6.8315420251173403E-2</v>
      </c>
      <c r="AS13" s="17"/>
      <c r="AT13" s="17">
        <v>0.103327215261091</v>
      </c>
      <c r="AU13" s="17">
        <v>2.2540045193594701E-2</v>
      </c>
      <c r="AV13" s="17">
        <v>2.3648663773031299E-2</v>
      </c>
      <c r="AW13" s="17">
        <v>7.1512175544927795E-2</v>
      </c>
      <c r="AX13" s="17">
        <v>0</v>
      </c>
    </row>
    <row r="14" spans="2:50">
      <c r="B14" s="18" t="s">
        <v>92</v>
      </c>
      <c r="C14" s="17">
        <v>5.4519280441436703E-2</v>
      </c>
      <c r="D14" s="17">
        <v>1.6311361482696001E-2</v>
      </c>
      <c r="E14" s="17">
        <v>8.5526060233281104E-2</v>
      </c>
      <c r="F14" s="17"/>
      <c r="G14" s="17">
        <v>7.3094892037244799E-2</v>
      </c>
      <c r="H14" s="17">
        <v>9.1334014204602104E-2</v>
      </c>
      <c r="I14" s="17">
        <v>4.0276188558126202E-2</v>
      </c>
      <c r="J14" s="17">
        <v>5.17535405014709E-2</v>
      </c>
      <c r="K14" s="17">
        <v>7.52699692746433E-2</v>
      </c>
      <c r="L14" s="17">
        <v>1.02444709665146E-2</v>
      </c>
      <c r="M14" s="17"/>
      <c r="N14" s="17">
        <v>2.4615092191681901E-2</v>
      </c>
      <c r="O14" s="17">
        <v>4.7097730831089098E-2</v>
      </c>
      <c r="P14" s="17">
        <v>4.3073499339347898E-2</v>
      </c>
      <c r="Q14" s="17">
        <v>0.100050007992871</v>
      </c>
      <c r="R14" s="17"/>
      <c r="S14" s="17">
        <v>3.5559404172460597E-2</v>
      </c>
      <c r="T14" s="17">
        <v>6.9876016296417404E-2</v>
      </c>
      <c r="U14" s="17">
        <v>8.2708235639454994E-2</v>
      </c>
      <c r="V14" s="17">
        <v>2.7053253554482001E-2</v>
      </c>
      <c r="W14" s="17">
        <v>2.5829228299626798E-2</v>
      </c>
      <c r="X14" s="17">
        <v>6.71227538669361E-2</v>
      </c>
      <c r="Y14" s="17">
        <v>5.4438267223361703E-2</v>
      </c>
      <c r="Z14" s="17">
        <v>6.0991338738530902E-2</v>
      </c>
      <c r="AA14" s="17">
        <v>9.6114273554538901E-2</v>
      </c>
      <c r="AB14" s="17">
        <v>4.3628050525052697E-2</v>
      </c>
      <c r="AC14" s="17">
        <v>0</v>
      </c>
      <c r="AD14" s="17">
        <v>7.5959015992193193E-2</v>
      </c>
      <c r="AE14" s="17"/>
      <c r="AF14" s="17">
        <v>4.8721167949243603E-2</v>
      </c>
      <c r="AG14" s="17">
        <v>3.8971414296209601E-2</v>
      </c>
      <c r="AH14" s="17">
        <v>0.10651740437764599</v>
      </c>
      <c r="AI14" s="17"/>
      <c r="AJ14" s="17">
        <v>3.5539959643274402E-2</v>
      </c>
      <c r="AK14" s="17">
        <v>5.1788362470320197E-2</v>
      </c>
      <c r="AL14" s="17">
        <v>0</v>
      </c>
      <c r="AM14" s="17">
        <v>0</v>
      </c>
      <c r="AN14" s="17">
        <v>0.10401720957711599</v>
      </c>
      <c r="AO14" s="17"/>
      <c r="AP14" s="17">
        <v>2.3221297361350701E-2</v>
      </c>
      <c r="AQ14" s="17">
        <v>5.3755112183438897E-2</v>
      </c>
      <c r="AR14" s="17">
        <v>1.94107675669138E-2</v>
      </c>
      <c r="AS14" s="17"/>
      <c r="AT14" s="17">
        <v>6.9460084091754096E-2</v>
      </c>
      <c r="AU14" s="17">
        <v>4.9554765531664401E-2</v>
      </c>
      <c r="AV14" s="17">
        <v>3.12697931355422E-2</v>
      </c>
      <c r="AW14" s="17">
        <v>4.1921081647913798E-2</v>
      </c>
      <c r="AX14" s="17">
        <v>5.4510791136371001E-2</v>
      </c>
    </row>
    <row r="15" spans="2:50">
      <c r="B15" s="18" t="s">
        <v>249</v>
      </c>
      <c r="C15" s="21">
        <v>0.51311049674485898</v>
      </c>
      <c r="D15" s="21">
        <v>0.624269095894467</v>
      </c>
      <c r="E15" s="21">
        <v>0.41394343303046</v>
      </c>
      <c r="F15" s="21"/>
      <c r="G15" s="21">
        <v>0.444898020534154</v>
      </c>
      <c r="H15" s="21">
        <v>0.52513544119516398</v>
      </c>
      <c r="I15" s="21">
        <v>0.56843894871962497</v>
      </c>
      <c r="J15" s="21">
        <v>0.43700152969163902</v>
      </c>
      <c r="K15" s="21">
        <v>0.49978599168461202</v>
      </c>
      <c r="L15" s="21">
        <v>0.58237797289169402</v>
      </c>
      <c r="M15" s="21"/>
      <c r="N15" s="21">
        <v>0.67498857610443097</v>
      </c>
      <c r="O15" s="21">
        <v>0.53610965855026405</v>
      </c>
      <c r="P15" s="21">
        <v>0.46570201433494302</v>
      </c>
      <c r="Q15" s="21">
        <v>0.35739020020288398</v>
      </c>
      <c r="R15" s="21"/>
      <c r="S15" s="21">
        <v>0.566902912226666</v>
      </c>
      <c r="T15" s="21">
        <v>0.54421569312288798</v>
      </c>
      <c r="U15" s="21">
        <v>0.50043150697342098</v>
      </c>
      <c r="V15" s="21">
        <v>0.53842709745690998</v>
      </c>
      <c r="W15" s="21">
        <v>0.45899661194714603</v>
      </c>
      <c r="X15" s="21">
        <v>0.455016171869699</v>
      </c>
      <c r="Y15" s="21">
        <v>0.58169336981964603</v>
      </c>
      <c r="Z15" s="21">
        <v>0.47611597282318002</v>
      </c>
      <c r="AA15" s="21">
        <v>0.38975549219251698</v>
      </c>
      <c r="AB15" s="21">
        <v>0.59376738925669503</v>
      </c>
      <c r="AC15" s="21">
        <v>0.53117673189516001</v>
      </c>
      <c r="AD15" s="21">
        <v>0.53049415817066004</v>
      </c>
      <c r="AE15" s="21"/>
      <c r="AF15" s="21">
        <v>0.487692960374569</v>
      </c>
      <c r="AG15" s="21">
        <v>0.60906839520534595</v>
      </c>
      <c r="AH15" s="21">
        <v>0.37344150431531598</v>
      </c>
      <c r="AI15" s="21"/>
      <c r="AJ15" s="21">
        <v>0.56294152766202799</v>
      </c>
      <c r="AK15" s="21">
        <v>0.52987737972739701</v>
      </c>
      <c r="AL15" s="21">
        <v>0.64269985367500704</v>
      </c>
      <c r="AM15" s="21">
        <v>0</v>
      </c>
      <c r="AN15" s="21">
        <v>0.26130095649526502</v>
      </c>
      <c r="AO15" s="21"/>
      <c r="AP15" s="21">
        <v>0.62887461755043494</v>
      </c>
      <c r="AQ15" s="21">
        <v>0.51722364360481998</v>
      </c>
      <c r="AR15" s="21">
        <v>0.609042664787393</v>
      </c>
      <c r="AS15" s="21"/>
      <c r="AT15" s="21">
        <v>0.41497492026094401</v>
      </c>
      <c r="AU15" s="21">
        <v>0.59308090686651305</v>
      </c>
      <c r="AV15" s="21">
        <v>0.53941985309170204</v>
      </c>
      <c r="AW15" s="21">
        <v>0.67097519115649296</v>
      </c>
      <c r="AX15" s="21">
        <v>0.75404130315180595</v>
      </c>
    </row>
    <row r="16" spans="2:50">
      <c r="B16" s="18" t="s">
        <v>250</v>
      </c>
      <c r="C16" s="21">
        <v>0.16993095846620301</v>
      </c>
      <c r="D16" s="21">
        <v>0.148449523831585</v>
      </c>
      <c r="E16" s="21">
        <v>0.19026282679484299</v>
      </c>
      <c r="F16" s="21"/>
      <c r="G16" s="21">
        <v>0.192844125797277</v>
      </c>
      <c r="H16" s="21">
        <v>0.13593582853887101</v>
      </c>
      <c r="I16" s="21">
        <v>0.13133953910147</v>
      </c>
      <c r="J16" s="21">
        <v>0.216171607837084</v>
      </c>
      <c r="K16" s="21">
        <v>0.20766503029778299</v>
      </c>
      <c r="L16" s="21">
        <v>0.149337226435618</v>
      </c>
      <c r="M16" s="21"/>
      <c r="N16" s="21">
        <v>0.13797396093900199</v>
      </c>
      <c r="O16" s="21">
        <v>0.15412430048293499</v>
      </c>
      <c r="P16" s="21">
        <v>0.18906291948486401</v>
      </c>
      <c r="Q16" s="21">
        <v>0.199443917861895</v>
      </c>
      <c r="R16" s="21"/>
      <c r="S16" s="21">
        <v>0.15564412720442</v>
      </c>
      <c r="T16" s="21">
        <v>0.10599086047864199</v>
      </c>
      <c r="U16" s="21">
        <v>0.183031664201072</v>
      </c>
      <c r="V16" s="21">
        <v>0.13420883212587301</v>
      </c>
      <c r="W16" s="21">
        <v>0.227442006723271</v>
      </c>
      <c r="X16" s="21">
        <v>0.205466340305996</v>
      </c>
      <c r="Y16" s="21">
        <v>9.5312504919966595E-2</v>
      </c>
      <c r="Z16" s="21">
        <v>0.16869437183022501</v>
      </c>
      <c r="AA16" s="21">
        <v>0.22462621671941399</v>
      </c>
      <c r="AB16" s="21">
        <v>0.175064174925052</v>
      </c>
      <c r="AC16" s="21">
        <v>0.22817039023723201</v>
      </c>
      <c r="AD16" s="21">
        <v>0.16881038556501099</v>
      </c>
      <c r="AE16" s="21"/>
      <c r="AF16" s="21">
        <v>0.20292214887735399</v>
      </c>
      <c r="AG16" s="21">
        <v>0.14490663633159601</v>
      </c>
      <c r="AH16" s="21">
        <v>0.13062037449727701</v>
      </c>
      <c r="AI16" s="21"/>
      <c r="AJ16" s="21">
        <v>0.164606088783602</v>
      </c>
      <c r="AK16" s="21">
        <v>0.189250650729371</v>
      </c>
      <c r="AL16" s="21">
        <v>0.105403011531328</v>
      </c>
      <c r="AM16" s="21">
        <v>0.48740075211710199</v>
      </c>
      <c r="AN16" s="21">
        <v>0.19621445853331701</v>
      </c>
      <c r="AO16" s="21"/>
      <c r="AP16" s="21">
        <v>0.12169156953748</v>
      </c>
      <c r="AQ16" s="21">
        <v>0.18541833340938901</v>
      </c>
      <c r="AR16" s="21">
        <v>0.105696514450058</v>
      </c>
      <c r="AS16" s="21"/>
      <c r="AT16" s="21">
        <v>0.227944012195548</v>
      </c>
      <c r="AU16" s="21">
        <v>0.103287640725037</v>
      </c>
      <c r="AV16" s="21">
        <v>0.149414249610167</v>
      </c>
      <c r="AW16" s="21">
        <v>0.12008314701407501</v>
      </c>
      <c r="AX16" s="21">
        <v>5.5506115322703303E-2</v>
      </c>
    </row>
    <row r="17" spans="2:50">
      <c r="B17" s="18" t="s">
        <v>251</v>
      </c>
      <c r="C17" s="22">
        <v>0.34317953827865499</v>
      </c>
      <c r="D17" s="22">
        <v>0.475819572062882</v>
      </c>
      <c r="E17" s="22">
        <v>0.223680606235617</v>
      </c>
      <c r="F17" s="22"/>
      <c r="G17" s="22">
        <v>0.252053894736877</v>
      </c>
      <c r="H17" s="22">
        <v>0.38919961265629299</v>
      </c>
      <c r="I17" s="22">
        <v>0.43709940961815402</v>
      </c>
      <c r="J17" s="22">
        <v>0.22082992185455499</v>
      </c>
      <c r="K17" s="22">
        <v>0.29212096138682903</v>
      </c>
      <c r="L17" s="22">
        <v>0.43304074645607599</v>
      </c>
      <c r="M17" s="22"/>
      <c r="N17" s="22">
        <v>0.53701461516542803</v>
      </c>
      <c r="O17" s="22">
        <v>0.38198535806732897</v>
      </c>
      <c r="P17" s="22">
        <v>0.27663909485007898</v>
      </c>
      <c r="Q17" s="22">
        <v>0.15794628234098901</v>
      </c>
      <c r="R17" s="22"/>
      <c r="S17" s="22">
        <v>0.411258785022245</v>
      </c>
      <c r="T17" s="22">
        <v>0.438224832644247</v>
      </c>
      <c r="U17" s="22">
        <v>0.31739984277234901</v>
      </c>
      <c r="V17" s="22">
        <v>0.404218265331037</v>
      </c>
      <c r="W17" s="22">
        <v>0.231554605223876</v>
      </c>
      <c r="X17" s="22">
        <v>0.249549831563704</v>
      </c>
      <c r="Y17" s="22">
        <v>0.48638086489968002</v>
      </c>
      <c r="Z17" s="22">
        <v>0.30742160099295501</v>
      </c>
      <c r="AA17" s="22">
        <v>0.16512927547310299</v>
      </c>
      <c r="AB17" s="22">
        <v>0.41870321433164298</v>
      </c>
      <c r="AC17" s="22">
        <v>0.303006341657928</v>
      </c>
      <c r="AD17" s="22">
        <v>0.36168377260564899</v>
      </c>
      <c r="AE17" s="22"/>
      <c r="AF17" s="22">
        <v>0.284770811497215</v>
      </c>
      <c r="AG17" s="22">
        <v>0.464161758873749</v>
      </c>
      <c r="AH17" s="22">
        <v>0.24282112981803899</v>
      </c>
      <c r="AI17" s="22"/>
      <c r="AJ17" s="22">
        <v>0.39833543887842598</v>
      </c>
      <c r="AK17" s="22">
        <v>0.34062672899802598</v>
      </c>
      <c r="AL17" s="22">
        <v>0.53729684214367901</v>
      </c>
      <c r="AM17" s="22">
        <v>-0.48740075211710199</v>
      </c>
      <c r="AN17" s="22">
        <v>6.5086497961947806E-2</v>
      </c>
      <c r="AO17" s="22"/>
      <c r="AP17" s="22">
        <v>0.507183048012955</v>
      </c>
      <c r="AQ17" s="22">
        <v>0.33180531019543102</v>
      </c>
      <c r="AR17" s="22">
        <v>0.50334615033733399</v>
      </c>
      <c r="AS17" s="22"/>
      <c r="AT17" s="22">
        <v>0.18703090806539599</v>
      </c>
      <c r="AU17" s="22">
        <v>0.489793266141476</v>
      </c>
      <c r="AV17" s="22">
        <v>0.39000560348153601</v>
      </c>
      <c r="AW17" s="22">
        <v>0.55089204414241799</v>
      </c>
      <c r="AX17" s="22">
        <v>0.69853518782910196</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AX18"/>
  <sheetViews>
    <sheetView showGridLines="0" topLeftCell="A7"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374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493</v>
      </c>
      <c r="D7" s="10">
        <v>238</v>
      </c>
      <c r="E7" s="10">
        <v>255</v>
      </c>
      <c r="F7" s="10"/>
      <c r="G7" s="10">
        <v>61</v>
      </c>
      <c r="H7" s="10">
        <v>80</v>
      </c>
      <c r="I7" s="10">
        <v>60</v>
      </c>
      <c r="J7" s="10">
        <v>76</v>
      </c>
      <c r="K7" s="10">
        <v>86</v>
      </c>
      <c r="L7" s="10">
        <v>130</v>
      </c>
      <c r="M7" s="10"/>
      <c r="N7" s="10">
        <v>137</v>
      </c>
      <c r="O7" s="10">
        <v>132</v>
      </c>
      <c r="P7" s="10">
        <v>104</v>
      </c>
      <c r="Q7" s="10">
        <v>115</v>
      </c>
      <c r="R7" s="10"/>
      <c r="S7" s="10">
        <v>62</v>
      </c>
      <c r="T7" s="10">
        <v>65</v>
      </c>
      <c r="U7" s="10">
        <v>43</v>
      </c>
      <c r="V7" s="10">
        <v>44</v>
      </c>
      <c r="W7" s="10">
        <v>38</v>
      </c>
      <c r="X7" s="10">
        <v>38</v>
      </c>
      <c r="Y7" s="10">
        <v>46</v>
      </c>
      <c r="Z7" s="10">
        <v>13</v>
      </c>
      <c r="AA7" s="10">
        <v>54</v>
      </c>
      <c r="AB7" s="10">
        <v>49</v>
      </c>
      <c r="AC7" s="10">
        <v>28</v>
      </c>
      <c r="AD7" s="10">
        <v>13</v>
      </c>
      <c r="AE7" s="10"/>
      <c r="AF7" s="10">
        <v>191</v>
      </c>
      <c r="AG7" s="10">
        <v>218</v>
      </c>
      <c r="AH7" s="10">
        <v>55</v>
      </c>
      <c r="AI7" s="10"/>
      <c r="AJ7" s="10">
        <v>164</v>
      </c>
      <c r="AK7" s="10">
        <v>141</v>
      </c>
      <c r="AL7" s="10">
        <v>31</v>
      </c>
      <c r="AM7" s="10">
        <v>10</v>
      </c>
      <c r="AN7" s="10">
        <v>55</v>
      </c>
      <c r="AO7" s="10"/>
      <c r="AP7" s="10">
        <v>106</v>
      </c>
      <c r="AQ7" s="10">
        <v>163</v>
      </c>
      <c r="AR7" s="10">
        <v>37</v>
      </c>
      <c r="AS7" s="10"/>
      <c r="AT7" s="10">
        <v>121</v>
      </c>
      <c r="AU7" s="10">
        <v>78</v>
      </c>
      <c r="AV7" s="10">
        <v>119</v>
      </c>
      <c r="AW7" s="10">
        <v>44</v>
      </c>
      <c r="AX7" s="10">
        <v>8</v>
      </c>
    </row>
    <row r="8" spans="2:50" ht="30" customHeight="1">
      <c r="B8" s="11" t="s">
        <v>77</v>
      </c>
      <c r="C8" s="11">
        <v>491</v>
      </c>
      <c r="D8" s="11">
        <v>242</v>
      </c>
      <c r="E8" s="11">
        <v>249</v>
      </c>
      <c r="F8" s="11"/>
      <c r="G8" s="11">
        <v>71</v>
      </c>
      <c r="H8" s="11">
        <v>78</v>
      </c>
      <c r="I8" s="11">
        <v>67</v>
      </c>
      <c r="J8" s="11">
        <v>80</v>
      </c>
      <c r="K8" s="11">
        <v>75</v>
      </c>
      <c r="L8" s="11">
        <v>119</v>
      </c>
      <c r="M8" s="11"/>
      <c r="N8" s="11">
        <v>129</v>
      </c>
      <c r="O8" s="11">
        <v>135</v>
      </c>
      <c r="P8" s="11">
        <v>112</v>
      </c>
      <c r="Q8" s="11">
        <v>110</v>
      </c>
      <c r="R8" s="11"/>
      <c r="S8" s="11">
        <v>64</v>
      </c>
      <c r="T8" s="11">
        <v>66</v>
      </c>
      <c r="U8" s="11">
        <v>41</v>
      </c>
      <c r="V8" s="11">
        <v>46</v>
      </c>
      <c r="W8" s="11">
        <v>38</v>
      </c>
      <c r="X8" s="11">
        <v>46</v>
      </c>
      <c r="Y8" s="11">
        <v>43</v>
      </c>
      <c r="Z8" s="11">
        <v>12</v>
      </c>
      <c r="AA8" s="11">
        <v>54</v>
      </c>
      <c r="AB8" s="11">
        <v>43</v>
      </c>
      <c r="AC8" s="11">
        <v>26</v>
      </c>
      <c r="AD8" s="11">
        <v>12</v>
      </c>
      <c r="AE8" s="11"/>
      <c r="AF8" s="11">
        <v>188</v>
      </c>
      <c r="AG8" s="11">
        <v>214</v>
      </c>
      <c r="AH8" s="11">
        <v>57</v>
      </c>
      <c r="AI8" s="11"/>
      <c r="AJ8" s="11">
        <v>159</v>
      </c>
      <c r="AK8" s="11">
        <v>145</v>
      </c>
      <c r="AL8" s="11">
        <v>30</v>
      </c>
      <c r="AM8" s="11">
        <v>10</v>
      </c>
      <c r="AN8" s="11">
        <v>57</v>
      </c>
      <c r="AO8" s="11"/>
      <c r="AP8" s="11">
        <v>104</v>
      </c>
      <c r="AQ8" s="11">
        <v>169</v>
      </c>
      <c r="AR8" s="11">
        <v>36</v>
      </c>
      <c r="AS8" s="11"/>
      <c r="AT8" s="11">
        <v>117</v>
      </c>
      <c r="AU8" s="11">
        <v>81</v>
      </c>
      <c r="AV8" s="11">
        <v>121</v>
      </c>
      <c r="AW8" s="11">
        <v>41</v>
      </c>
      <c r="AX8" s="11">
        <v>7</v>
      </c>
    </row>
    <row r="9" spans="2:50">
      <c r="B9" s="18" t="s">
        <v>375</v>
      </c>
      <c r="C9" s="17">
        <v>6.9722962820752798E-2</v>
      </c>
      <c r="D9" s="17">
        <v>7.8383043771967698E-2</v>
      </c>
      <c r="E9" s="17">
        <v>6.13057433633305E-2</v>
      </c>
      <c r="F9" s="17"/>
      <c r="G9" s="17">
        <v>8.1568523215827707E-2</v>
      </c>
      <c r="H9" s="17">
        <v>8.8218243153318401E-2</v>
      </c>
      <c r="I9" s="17">
        <v>0.104561012539749</v>
      </c>
      <c r="J9" s="17">
        <v>6.0779074461505801E-2</v>
      </c>
      <c r="K9" s="17">
        <v>9.2478178207207204E-2</v>
      </c>
      <c r="L9" s="17">
        <v>2.26191229913336E-2</v>
      </c>
      <c r="M9" s="17"/>
      <c r="N9" s="17">
        <v>0.113136922200529</v>
      </c>
      <c r="O9" s="17">
        <v>5.7101204402450201E-2</v>
      </c>
      <c r="P9" s="17">
        <v>6.9675345150220599E-2</v>
      </c>
      <c r="Q9" s="17">
        <v>3.76683984843387E-2</v>
      </c>
      <c r="R9" s="17"/>
      <c r="S9" s="17">
        <v>0.14791245029146</v>
      </c>
      <c r="T9" s="17">
        <v>5.9139642724869101E-2</v>
      </c>
      <c r="U9" s="17">
        <v>4.3614287213448698E-2</v>
      </c>
      <c r="V9" s="17">
        <v>4.9688142065351201E-2</v>
      </c>
      <c r="W9" s="17">
        <v>2.7118149784834199E-2</v>
      </c>
      <c r="X9" s="17">
        <v>0.10302935998659001</v>
      </c>
      <c r="Y9" s="17">
        <v>2.1796189820812099E-2</v>
      </c>
      <c r="Z9" s="17">
        <v>0</v>
      </c>
      <c r="AA9" s="17">
        <v>0.112226076567079</v>
      </c>
      <c r="AB9" s="17">
        <v>2.9345899197915502E-2</v>
      </c>
      <c r="AC9" s="17">
        <v>0.104431623488641</v>
      </c>
      <c r="AD9" s="17">
        <v>0</v>
      </c>
      <c r="AE9" s="17"/>
      <c r="AF9" s="17">
        <v>6.2820811523508505E-2</v>
      </c>
      <c r="AG9" s="17">
        <v>8.3876170074476897E-2</v>
      </c>
      <c r="AH9" s="17">
        <v>6.1394289285875599E-2</v>
      </c>
      <c r="AI9" s="17"/>
      <c r="AJ9" s="17">
        <v>8.5711379731079798E-2</v>
      </c>
      <c r="AK9" s="17">
        <v>8.1302681312605402E-2</v>
      </c>
      <c r="AL9" s="17">
        <v>3.8266958937462299E-2</v>
      </c>
      <c r="AM9" s="17">
        <v>0.114116924069706</v>
      </c>
      <c r="AN9" s="17">
        <v>4.22390275956036E-2</v>
      </c>
      <c r="AO9" s="17"/>
      <c r="AP9" s="17">
        <v>0.12749112823509101</v>
      </c>
      <c r="AQ9" s="17">
        <v>8.0519809868374495E-2</v>
      </c>
      <c r="AR9" s="17">
        <v>8.0278971940715399E-2</v>
      </c>
      <c r="AS9" s="17"/>
      <c r="AT9" s="17">
        <v>6.6177352524915606E-2</v>
      </c>
      <c r="AU9" s="17">
        <v>5.5087747312825501E-2</v>
      </c>
      <c r="AV9" s="17">
        <v>6.2678250420009504E-2</v>
      </c>
      <c r="AW9" s="17">
        <v>0.22629763542004999</v>
      </c>
      <c r="AX9" s="17">
        <v>9.6349443039434296E-2</v>
      </c>
    </row>
    <row r="10" spans="2:50">
      <c r="B10" s="18" t="s">
        <v>376</v>
      </c>
      <c r="C10" s="17">
        <v>0.27011902497875401</v>
      </c>
      <c r="D10" s="17">
        <v>0.25505067723455499</v>
      </c>
      <c r="E10" s="17">
        <v>0.28476479913931702</v>
      </c>
      <c r="F10" s="17"/>
      <c r="G10" s="17">
        <v>0.28220698385020698</v>
      </c>
      <c r="H10" s="17">
        <v>0.33577784597160698</v>
      </c>
      <c r="I10" s="17">
        <v>0.207638105676371</v>
      </c>
      <c r="J10" s="17">
        <v>0.21154239721809101</v>
      </c>
      <c r="K10" s="17">
        <v>0.185814889558472</v>
      </c>
      <c r="L10" s="17">
        <v>0.34752802235778202</v>
      </c>
      <c r="M10" s="17"/>
      <c r="N10" s="17">
        <v>0.32360536952892699</v>
      </c>
      <c r="O10" s="17">
        <v>0.24625244530719501</v>
      </c>
      <c r="P10" s="17">
        <v>0.25145930916357601</v>
      </c>
      <c r="Q10" s="17">
        <v>0.26816582731147698</v>
      </c>
      <c r="R10" s="17"/>
      <c r="S10" s="17">
        <v>0.28506115253022901</v>
      </c>
      <c r="T10" s="17">
        <v>0.30002023092937602</v>
      </c>
      <c r="U10" s="17">
        <v>0.41968061218637598</v>
      </c>
      <c r="V10" s="17">
        <v>0.32469385123406702</v>
      </c>
      <c r="W10" s="17">
        <v>0.20472266811605</v>
      </c>
      <c r="X10" s="17">
        <v>0.38546269355423701</v>
      </c>
      <c r="Y10" s="17">
        <v>0.32665351001367798</v>
      </c>
      <c r="Z10" s="17">
        <v>0.238734189931357</v>
      </c>
      <c r="AA10" s="17">
        <v>0.21064798736785301</v>
      </c>
      <c r="AB10" s="17">
        <v>8.2867836047443702E-2</v>
      </c>
      <c r="AC10" s="17">
        <v>0.15199145309648901</v>
      </c>
      <c r="AD10" s="17">
        <v>9.0638370751719904E-2</v>
      </c>
      <c r="AE10" s="17"/>
      <c r="AF10" s="17">
        <v>0.34863846374470697</v>
      </c>
      <c r="AG10" s="17">
        <v>0.20074031723386701</v>
      </c>
      <c r="AH10" s="17">
        <v>0.25499503157009501</v>
      </c>
      <c r="AI10" s="17"/>
      <c r="AJ10" s="17">
        <v>0.42563344067279901</v>
      </c>
      <c r="AK10" s="17">
        <v>0.23889075904972301</v>
      </c>
      <c r="AL10" s="17">
        <v>0.12562127456494401</v>
      </c>
      <c r="AM10" s="17">
        <v>0.19521985116964299</v>
      </c>
      <c r="AN10" s="17">
        <v>0.200568180121557</v>
      </c>
      <c r="AO10" s="17"/>
      <c r="AP10" s="17">
        <v>0.55604643997566905</v>
      </c>
      <c r="AQ10" s="17">
        <v>0.213441442975663</v>
      </c>
      <c r="AR10" s="17">
        <v>0.138761474399205</v>
      </c>
      <c r="AS10" s="17"/>
      <c r="AT10" s="17">
        <v>0.29377901513445298</v>
      </c>
      <c r="AU10" s="17">
        <v>0.25119024085477198</v>
      </c>
      <c r="AV10" s="17">
        <v>0.31425547446771601</v>
      </c>
      <c r="AW10" s="17">
        <v>0.24408767460083999</v>
      </c>
      <c r="AX10" s="17">
        <v>0.26347316384340103</v>
      </c>
    </row>
    <row r="11" spans="2:50">
      <c r="B11" s="18" t="s">
        <v>377</v>
      </c>
      <c r="C11" s="17">
        <v>0.20819404163559899</v>
      </c>
      <c r="D11" s="17">
        <v>0.20733193366692601</v>
      </c>
      <c r="E11" s="17">
        <v>0.20903197282922101</v>
      </c>
      <c r="F11" s="17"/>
      <c r="G11" s="17">
        <v>0.178855483268585</v>
      </c>
      <c r="H11" s="17">
        <v>0.163305326228989</v>
      </c>
      <c r="I11" s="17">
        <v>0.239816566707378</v>
      </c>
      <c r="J11" s="17">
        <v>0.20969836314454399</v>
      </c>
      <c r="K11" s="17">
        <v>0.27518030327604998</v>
      </c>
      <c r="L11" s="17">
        <v>0.19395018042200399</v>
      </c>
      <c r="M11" s="17"/>
      <c r="N11" s="17">
        <v>0.17726194505887799</v>
      </c>
      <c r="O11" s="17">
        <v>0.20569574400784499</v>
      </c>
      <c r="P11" s="17">
        <v>0.20173596898549001</v>
      </c>
      <c r="Q11" s="17">
        <v>0.26344382076682099</v>
      </c>
      <c r="R11" s="17"/>
      <c r="S11" s="17">
        <v>0.16686730101022501</v>
      </c>
      <c r="T11" s="17">
        <v>0.24325365777608099</v>
      </c>
      <c r="U11" s="17">
        <v>0.15884073178212299</v>
      </c>
      <c r="V11" s="17">
        <v>0.195803903372432</v>
      </c>
      <c r="W11" s="17">
        <v>0.20447439786638799</v>
      </c>
      <c r="X11" s="17">
        <v>0.189226732775435</v>
      </c>
      <c r="Y11" s="17">
        <v>0.26590125315274799</v>
      </c>
      <c r="Z11" s="17">
        <v>0.151081538934416</v>
      </c>
      <c r="AA11" s="17">
        <v>0.20024454904677</v>
      </c>
      <c r="AB11" s="17">
        <v>0.25538348770404201</v>
      </c>
      <c r="AC11" s="17">
        <v>0.189033720602826</v>
      </c>
      <c r="AD11" s="17">
        <v>0.29405901352054098</v>
      </c>
      <c r="AE11" s="17"/>
      <c r="AF11" s="17">
        <v>0.24388274920300801</v>
      </c>
      <c r="AG11" s="17">
        <v>0.15423393449971401</v>
      </c>
      <c r="AH11" s="17">
        <v>0.219839208290663</v>
      </c>
      <c r="AI11" s="17"/>
      <c r="AJ11" s="17">
        <v>0.189587865908138</v>
      </c>
      <c r="AK11" s="17">
        <v>0.15379548927001799</v>
      </c>
      <c r="AL11" s="17">
        <v>0.35408608518442702</v>
      </c>
      <c r="AM11" s="17">
        <v>0.41117581953315102</v>
      </c>
      <c r="AN11" s="17">
        <v>0.19158168720567301</v>
      </c>
      <c r="AO11" s="17"/>
      <c r="AP11" s="17">
        <v>0.15992033916342899</v>
      </c>
      <c r="AQ11" s="17">
        <v>0.16420286029530101</v>
      </c>
      <c r="AR11" s="17">
        <v>0.27319543503914101</v>
      </c>
      <c r="AS11" s="17"/>
      <c r="AT11" s="17">
        <v>0.236510297618437</v>
      </c>
      <c r="AU11" s="17">
        <v>0.285900661090772</v>
      </c>
      <c r="AV11" s="17">
        <v>0.16347405737884199</v>
      </c>
      <c r="AW11" s="17">
        <v>4.7727756611779498E-2</v>
      </c>
      <c r="AX11" s="17">
        <v>0</v>
      </c>
    </row>
    <row r="12" spans="2:50">
      <c r="B12" s="18" t="s">
        <v>378</v>
      </c>
      <c r="C12" s="17">
        <v>0.35135449997479201</v>
      </c>
      <c r="D12" s="17">
        <v>0.37820711358256198</v>
      </c>
      <c r="E12" s="17">
        <v>0.32525493543085299</v>
      </c>
      <c r="F12" s="17"/>
      <c r="G12" s="17">
        <v>0.28023341836372401</v>
      </c>
      <c r="H12" s="17">
        <v>0.35884117487370498</v>
      </c>
      <c r="I12" s="17">
        <v>0.34601239967668601</v>
      </c>
      <c r="J12" s="17">
        <v>0.43331760744209602</v>
      </c>
      <c r="K12" s="17">
        <v>0.31836646373956401</v>
      </c>
      <c r="L12" s="17">
        <v>0.357580285162925</v>
      </c>
      <c r="M12" s="17"/>
      <c r="N12" s="17">
        <v>0.32299879483613197</v>
      </c>
      <c r="O12" s="17">
        <v>0.38618346073320597</v>
      </c>
      <c r="P12" s="17">
        <v>0.334223598838923</v>
      </c>
      <c r="Q12" s="17">
        <v>0.329859911339553</v>
      </c>
      <c r="R12" s="17"/>
      <c r="S12" s="17">
        <v>0.33538534012036397</v>
      </c>
      <c r="T12" s="17">
        <v>0.30626767825536</v>
      </c>
      <c r="U12" s="17">
        <v>0.27083536670939701</v>
      </c>
      <c r="V12" s="17">
        <v>0.28847744570133099</v>
      </c>
      <c r="W12" s="17">
        <v>0.41035676359907503</v>
      </c>
      <c r="X12" s="17">
        <v>0.26880758577321701</v>
      </c>
      <c r="Y12" s="17">
        <v>0.31006284211847002</v>
      </c>
      <c r="Z12" s="17">
        <v>0.30458089808087002</v>
      </c>
      <c r="AA12" s="17">
        <v>0.38464719670657699</v>
      </c>
      <c r="AB12" s="17">
        <v>0.54532692864780297</v>
      </c>
      <c r="AC12" s="17">
        <v>0.44994187553533099</v>
      </c>
      <c r="AD12" s="17">
        <v>0.46769915009220597</v>
      </c>
      <c r="AE12" s="17"/>
      <c r="AF12" s="17">
        <v>0.23668289677328599</v>
      </c>
      <c r="AG12" s="17">
        <v>0.48401987638668997</v>
      </c>
      <c r="AH12" s="17">
        <v>0.32068454215761</v>
      </c>
      <c r="AI12" s="17"/>
      <c r="AJ12" s="17">
        <v>0.17901310780271101</v>
      </c>
      <c r="AK12" s="17">
        <v>0.44806209555093002</v>
      </c>
      <c r="AL12" s="17">
        <v>0.48202568131316598</v>
      </c>
      <c r="AM12" s="17">
        <v>0.20200717731072201</v>
      </c>
      <c r="AN12" s="17">
        <v>0.404078853001891</v>
      </c>
      <c r="AO12" s="17"/>
      <c r="AP12" s="17">
        <v>6.2749565190702294E-2</v>
      </c>
      <c r="AQ12" s="17">
        <v>0.47850867950348103</v>
      </c>
      <c r="AR12" s="17">
        <v>0.47661232879031601</v>
      </c>
      <c r="AS12" s="17"/>
      <c r="AT12" s="17">
        <v>0.25370925009721301</v>
      </c>
      <c r="AU12" s="17">
        <v>0.37164831070075799</v>
      </c>
      <c r="AV12" s="17">
        <v>0.39309230872982198</v>
      </c>
      <c r="AW12" s="17">
        <v>0.43891263813026499</v>
      </c>
      <c r="AX12" s="17">
        <v>0.64017739311716504</v>
      </c>
    </row>
    <row r="13" spans="2:50">
      <c r="B13" s="18" t="s">
        <v>92</v>
      </c>
      <c r="C13" s="19">
        <v>0.100609470590102</v>
      </c>
      <c r="D13" s="19">
        <v>8.1027231743989597E-2</v>
      </c>
      <c r="E13" s="19">
        <v>0.119642549237279</v>
      </c>
      <c r="F13" s="19"/>
      <c r="G13" s="19">
        <v>0.17713559130165701</v>
      </c>
      <c r="H13" s="19">
        <v>5.3857409772380301E-2</v>
      </c>
      <c r="I13" s="19">
        <v>0.101971915399817</v>
      </c>
      <c r="J13" s="19">
        <v>8.46625577337628E-2</v>
      </c>
      <c r="K13" s="19">
        <v>0.12816016521870799</v>
      </c>
      <c r="L13" s="19">
        <v>7.8322389065955594E-2</v>
      </c>
      <c r="M13" s="19"/>
      <c r="N13" s="19">
        <v>6.2996968375534104E-2</v>
      </c>
      <c r="O13" s="19">
        <v>0.104767145549305</v>
      </c>
      <c r="P13" s="19">
        <v>0.14290577786179001</v>
      </c>
      <c r="Q13" s="19">
        <v>0.10086204209781099</v>
      </c>
      <c r="R13" s="19"/>
      <c r="S13" s="19">
        <v>6.4773756047722703E-2</v>
      </c>
      <c r="T13" s="19">
        <v>9.1318790314313794E-2</v>
      </c>
      <c r="U13" s="19">
        <v>0.107029002108656</v>
      </c>
      <c r="V13" s="19">
        <v>0.14133665762681899</v>
      </c>
      <c r="W13" s="19">
        <v>0.153328020633652</v>
      </c>
      <c r="X13" s="19">
        <v>5.3473627910521099E-2</v>
      </c>
      <c r="Y13" s="19">
        <v>7.5586204894291895E-2</v>
      </c>
      <c r="Z13" s="19">
        <v>0.305603373053356</v>
      </c>
      <c r="AA13" s="19">
        <v>9.2234190311720601E-2</v>
      </c>
      <c r="AB13" s="19">
        <v>8.7075848402795406E-2</v>
      </c>
      <c r="AC13" s="19">
        <v>0.10460132727671199</v>
      </c>
      <c r="AD13" s="19">
        <v>0.147603465635534</v>
      </c>
      <c r="AE13" s="19"/>
      <c r="AF13" s="19">
        <v>0.10797507875549001</v>
      </c>
      <c r="AG13" s="19">
        <v>7.7129701805251902E-2</v>
      </c>
      <c r="AH13" s="19">
        <v>0.14308692869575601</v>
      </c>
      <c r="AI13" s="19"/>
      <c r="AJ13" s="19">
        <v>0.12005420588527201</v>
      </c>
      <c r="AK13" s="19">
        <v>7.7948974816723193E-2</v>
      </c>
      <c r="AL13" s="19">
        <v>0</v>
      </c>
      <c r="AM13" s="19">
        <v>7.7480227916777902E-2</v>
      </c>
      <c r="AN13" s="19">
        <v>0.161532252075275</v>
      </c>
      <c r="AO13" s="19"/>
      <c r="AP13" s="19">
        <v>9.3792527435108505E-2</v>
      </c>
      <c r="AQ13" s="19">
        <v>6.3327207357180407E-2</v>
      </c>
      <c r="AR13" s="19">
        <v>3.1151789830622299E-2</v>
      </c>
      <c r="AS13" s="19"/>
      <c r="AT13" s="19">
        <v>0.14982408462498101</v>
      </c>
      <c r="AU13" s="19">
        <v>3.6173040040873197E-2</v>
      </c>
      <c r="AV13" s="19">
        <v>6.6499909003609803E-2</v>
      </c>
      <c r="AW13" s="19">
        <v>4.2974295237065099E-2</v>
      </c>
      <c r="AX13" s="19">
        <v>0</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X16"/>
  <sheetViews>
    <sheetView showGridLines="0" topLeftCell="A7"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379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493</v>
      </c>
      <c r="D7" s="10">
        <v>238</v>
      </c>
      <c r="E7" s="10">
        <v>255</v>
      </c>
      <c r="F7" s="10"/>
      <c r="G7" s="10">
        <v>61</v>
      </c>
      <c r="H7" s="10">
        <v>80</v>
      </c>
      <c r="I7" s="10">
        <v>60</v>
      </c>
      <c r="J7" s="10">
        <v>76</v>
      </c>
      <c r="K7" s="10">
        <v>86</v>
      </c>
      <c r="L7" s="10">
        <v>130</v>
      </c>
      <c r="M7" s="10"/>
      <c r="N7" s="10">
        <v>137</v>
      </c>
      <c r="O7" s="10">
        <v>132</v>
      </c>
      <c r="P7" s="10">
        <v>104</v>
      </c>
      <c r="Q7" s="10">
        <v>115</v>
      </c>
      <c r="R7" s="10"/>
      <c r="S7" s="10">
        <v>62</v>
      </c>
      <c r="T7" s="10">
        <v>65</v>
      </c>
      <c r="U7" s="10">
        <v>43</v>
      </c>
      <c r="V7" s="10">
        <v>44</v>
      </c>
      <c r="W7" s="10">
        <v>38</v>
      </c>
      <c r="X7" s="10">
        <v>38</v>
      </c>
      <c r="Y7" s="10">
        <v>46</v>
      </c>
      <c r="Z7" s="10">
        <v>13</v>
      </c>
      <c r="AA7" s="10">
        <v>54</v>
      </c>
      <c r="AB7" s="10">
        <v>49</v>
      </c>
      <c r="AC7" s="10">
        <v>28</v>
      </c>
      <c r="AD7" s="10">
        <v>13</v>
      </c>
      <c r="AE7" s="10"/>
      <c r="AF7" s="10">
        <v>191</v>
      </c>
      <c r="AG7" s="10">
        <v>218</v>
      </c>
      <c r="AH7" s="10">
        <v>55</v>
      </c>
      <c r="AI7" s="10"/>
      <c r="AJ7" s="10">
        <v>164</v>
      </c>
      <c r="AK7" s="10">
        <v>141</v>
      </c>
      <c r="AL7" s="10">
        <v>31</v>
      </c>
      <c r="AM7" s="10">
        <v>10</v>
      </c>
      <c r="AN7" s="10">
        <v>55</v>
      </c>
      <c r="AO7" s="10"/>
      <c r="AP7" s="10">
        <v>106</v>
      </c>
      <c r="AQ7" s="10">
        <v>163</v>
      </c>
      <c r="AR7" s="10">
        <v>37</v>
      </c>
      <c r="AS7" s="10"/>
      <c r="AT7" s="10">
        <v>121</v>
      </c>
      <c r="AU7" s="10">
        <v>78</v>
      </c>
      <c r="AV7" s="10">
        <v>119</v>
      </c>
      <c r="AW7" s="10">
        <v>44</v>
      </c>
      <c r="AX7" s="10">
        <v>8</v>
      </c>
    </row>
    <row r="8" spans="2:50" ht="30" customHeight="1">
      <c r="B8" s="11" t="s">
        <v>77</v>
      </c>
      <c r="C8" s="11">
        <v>491</v>
      </c>
      <c r="D8" s="11">
        <v>242</v>
      </c>
      <c r="E8" s="11">
        <v>249</v>
      </c>
      <c r="F8" s="11"/>
      <c r="G8" s="11">
        <v>71</v>
      </c>
      <c r="H8" s="11">
        <v>78</v>
      </c>
      <c r="I8" s="11">
        <v>67</v>
      </c>
      <c r="J8" s="11">
        <v>80</v>
      </c>
      <c r="K8" s="11">
        <v>75</v>
      </c>
      <c r="L8" s="11">
        <v>119</v>
      </c>
      <c r="M8" s="11"/>
      <c r="N8" s="11">
        <v>129</v>
      </c>
      <c r="O8" s="11">
        <v>135</v>
      </c>
      <c r="P8" s="11">
        <v>112</v>
      </c>
      <c r="Q8" s="11">
        <v>110</v>
      </c>
      <c r="R8" s="11"/>
      <c r="S8" s="11">
        <v>64</v>
      </c>
      <c r="T8" s="11">
        <v>66</v>
      </c>
      <c r="U8" s="11">
        <v>41</v>
      </c>
      <c r="V8" s="11">
        <v>46</v>
      </c>
      <c r="W8" s="11">
        <v>38</v>
      </c>
      <c r="X8" s="11">
        <v>46</v>
      </c>
      <c r="Y8" s="11">
        <v>43</v>
      </c>
      <c r="Z8" s="11">
        <v>12</v>
      </c>
      <c r="AA8" s="11">
        <v>54</v>
      </c>
      <c r="AB8" s="11">
        <v>43</v>
      </c>
      <c r="AC8" s="11">
        <v>26</v>
      </c>
      <c r="AD8" s="11">
        <v>12</v>
      </c>
      <c r="AE8" s="11"/>
      <c r="AF8" s="11">
        <v>188</v>
      </c>
      <c r="AG8" s="11">
        <v>214</v>
      </c>
      <c r="AH8" s="11">
        <v>57</v>
      </c>
      <c r="AI8" s="11"/>
      <c r="AJ8" s="11">
        <v>159</v>
      </c>
      <c r="AK8" s="11">
        <v>145</v>
      </c>
      <c r="AL8" s="11">
        <v>30</v>
      </c>
      <c r="AM8" s="11">
        <v>10</v>
      </c>
      <c r="AN8" s="11">
        <v>57</v>
      </c>
      <c r="AO8" s="11"/>
      <c r="AP8" s="11">
        <v>104</v>
      </c>
      <c r="AQ8" s="11">
        <v>169</v>
      </c>
      <c r="AR8" s="11">
        <v>36</v>
      </c>
      <c r="AS8" s="11"/>
      <c r="AT8" s="11">
        <v>117</v>
      </c>
      <c r="AU8" s="11">
        <v>81</v>
      </c>
      <c r="AV8" s="11">
        <v>121</v>
      </c>
      <c r="AW8" s="11">
        <v>41</v>
      </c>
      <c r="AX8" s="11">
        <v>7</v>
      </c>
    </row>
    <row r="9" spans="2:50">
      <c r="B9" s="18" t="s">
        <v>380</v>
      </c>
      <c r="C9" s="17">
        <v>0.29248932316550502</v>
      </c>
      <c r="D9" s="17">
        <v>0.30453667997022799</v>
      </c>
      <c r="E9" s="17">
        <v>0.28077981990814899</v>
      </c>
      <c r="F9" s="17"/>
      <c r="G9" s="17">
        <v>0.29651154887646203</v>
      </c>
      <c r="H9" s="17">
        <v>0.33094867901557001</v>
      </c>
      <c r="I9" s="17">
        <v>0.23894540938075901</v>
      </c>
      <c r="J9" s="17">
        <v>0.20878652007299001</v>
      </c>
      <c r="K9" s="17">
        <v>0.335225792371249</v>
      </c>
      <c r="L9" s="17">
        <v>0.32411215374233399</v>
      </c>
      <c r="M9" s="17"/>
      <c r="N9" s="17">
        <v>0.35918642429830999</v>
      </c>
      <c r="O9" s="17">
        <v>0.24124843113402999</v>
      </c>
      <c r="P9" s="17">
        <v>0.28512650894298203</v>
      </c>
      <c r="Q9" s="17">
        <v>0.29091611646329801</v>
      </c>
      <c r="R9" s="17"/>
      <c r="S9" s="17">
        <v>0.32246379440014999</v>
      </c>
      <c r="T9" s="17">
        <v>0.29676771153647802</v>
      </c>
      <c r="U9" s="17">
        <v>0.36444205408004599</v>
      </c>
      <c r="V9" s="17">
        <v>0.303906559354997</v>
      </c>
      <c r="W9" s="17">
        <v>0.119688896784567</v>
      </c>
      <c r="X9" s="17">
        <v>0.50170999639629099</v>
      </c>
      <c r="Y9" s="17">
        <v>0.30886232690570098</v>
      </c>
      <c r="Z9" s="17">
        <v>0.25936675558908701</v>
      </c>
      <c r="AA9" s="17">
        <v>0.29108793541188299</v>
      </c>
      <c r="AB9" s="17">
        <v>0.14680488874329101</v>
      </c>
      <c r="AC9" s="17">
        <v>0.279827214996692</v>
      </c>
      <c r="AD9" s="17">
        <v>8.3087520960761205E-2</v>
      </c>
      <c r="AE9" s="17"/>
      <c r="AF9" s="17">
        <v>0.354140920559741</v>
      </c>
      <c r="AG9" s="17">
        <v>0.27781158494780001</v>
      </c>
      <c r="AH9" s="17">
        <v>0.18541989334723899</v>
      </c>
      <c r="AI9" s="17"/>
      <c r="AJ9" s="17">
        <v>0.414979849895044</v>
      </c>
      <c r="AK9" s="17">
        <v>0.29623864164312202</v>
      </c>
      <c r="AL9" s="17">
        <v>0.131171958929825</v>
      </c>
      <c r="AM9" s="17">
        <v>0.40864013191487603</v>
      </c>
      <c r="AN9" s="17">
        <v>0.17286349584501301</v>
      </c>
      <c r="AO9" s="17"/>
      <c r="AP9" s="17">
        <v>0.51147419314866405</v>
      </c>
      <c r="AQ9" s="17">
        <v>0.27216043549199398</v>
      </c>
      <c r="AR9" s="17">
        <v>0.19540972446673299</v>
      </c>
      <c r="AS9" s="17"/>
      <c r="AT9" s="17">
        <v>0.31752953903209502</v>
      </c>
      <c r="AU9" s="17">
        <v>0.207927470620802</v>
      </c>
      <c r="AV9" s="17">
        <v>0.29874885193165801</v>
      </c>
      <c r="AW9" s="17">
        <v>0.41956802825628398</v>
      </c>
      <c r="AX9" s="17">
        <v>0.40399575424106199</v>
      </c>
    </row>
    <row r="10" spans="2:50" ht="30">
      <c r="B10" s="18" t="s">
        <v>381</v>
      </c>
      <c r="C10" s="17">
        <v>0.56930068041317605</v>
      </c>
      <c r="D10" s="17">
        <v>0.56349352194392099</v>
      </c>
      <c r="E10" s="17">
        <v>0.57494498414833695</v>
      </c>
      <c r="F10" s="17"/>
      <c r="G10" s="17">
        <v>0.48996090870915798</v>
      </c>
      <c r="H10" s="17">
        <v>0.58016094750077296</v>
      </c>
      <c r="I10" s="17">
        <v>0.61892464491688404</v>
      </c>
      <c r="J10" s="17">
        <v>0.66214987033946104</v>
      </c>
      <c r="K10" s="17">
        <v>0.52467086725699097</v>
      </c>
      <c r="L10" s="17">
        <v>0.54736024380232495</v>
      </c>
      <c r="M10" s="17"/>
      <c r="N10" s="17">
        <v>0.51627519471444205</v>
      </c>
      <c r="O10" s="17">
        <v>0.60261861018887097</v>
      </c>
      <c r="P10" s="17">
        <v>0.53187237612125404</v>
      </c>
      <c r="Q10" s="17">
        <v>0.61641791415807901</v>
      </c>
      <c r="R10" s="17"/>
      <c r="S10" s="17">
        <v>0.53792936837684302</v>
      </c>
      <c r="T10" s="17">
        <v>0.50600971954799601</v>
      </c>
      <c r="U10" s="17">
        <v>0.57616215644157098</v>
      </c>
      <c r="V10" s="17">
        <v>0.51013716530137898</v>
      </c>
      <c r="W10" s="17">
        <v>0.65038375266786896</v>
      </c>
      <c r="X10" s="17">
        <v>0.41982849148895202</v>
      </c>
      <c r="Y10" s="17">
        <v>0.57388739356692797</v>
      </c>
      <c r="Z10" s="17">
        <v>0.59272611885202797</v>
      </c>
      <c r="AA10" s="17">
        <v>0.58839095690153997</v>
      </c>
      <c r="AB10" s="17">
        <v>0.76212584155345697</v>
      </c>
      <c r="AC10" s="17">
        <v>0.57365118150136396</v>
      </c>
      <c r="AD10" s="17">
        <v>0.78311014947351398</v>
      </c>
      <c r="AE10" s="17"/>
      <c r="AF10" s="17">
        <v>0.497999231890695</v>
      </c>
      <c r="AG10" s="17">
        <v>0.64513090569096898</v>
      </c>
      <c r="AH10" s="17">
        <v>0.52783802022783499</v>
      </c>
      <c r="AI10" s="17"/>
      <c r="AJ10" s="17">
        <v>0.42119394848970698</v>
      </c>
      <c r="AK10" s="17">
        <v>0.626510162742691</v>
      </c>
      <c r="AL10" s="17">
        <v>0.74734208169994798</v>
      </c>
      <c r="AM10" s="17">
        <v>0.51387964016834597</v>
      </c>
      <c r="AN10" s="17">
        <v>0.58355733784153796</v>
      </c>
      <c r="AO10" s="17"/>
      <c r="AP10" s="17">
        <v>0.33893101960935101</v>
      </c>
      <c r="AQ10" s="17">
        <v>0.63605431681654601</v>
      </c>
      <c r="AR10" s="17">
        <v>0.68060861900920699</v>
      </c>
      <c r="AS10" s="17"/>
      <c r="AT10" s="17">
        <v>0.49952165815278898</v>
      </c>
      <c r="AU10" s="17">
        <v>0.65968318479269505</v>
      </c>
      <c r="AV10" s="17">
        <v>0.60726291065329197</v>
      </c>
      <c r="AW10" s="17">
        <v>0.50867191308652704</v>
      </c>
      <c r="AX10" s="17">
        <v>0.59600424575893796</v>
      </c>
    </row>
    <row r="11" spans="2:50">
      <c r="B11" s="18" t="s">
        <v>92</v>
      </c>
      <c r="C11" s="19">
        <v>0.13820999642131901</v>
      </c>
      <c r="D11" s="19">
        <v>0.13196979808584999</v>
      </c>
      <c r="E11" s="19">
        <v>0.14427519594351401</v>
      </c>
      <c r="F11" s="19"/>
      <c r="G11" s="19">
        <v>0.21352754241437999</v>
      </c>
      <c r="H11" s="19">
        <v>8.8890373483656596E-2</v>
      </c>
      <c r="I11" s="19">
        <v>0.14212994570235701</v>
      </c>
      <c r="J11" s="19">
        <v>0.12906360958754901</v>
      </c>
      <c r="K11" s="19">
        <v>0.14010334037176</v>
      </c>
      <c r="L11" s="19">
        <v>0.12852760245534101</v>
      </c>
      <c r="M11" s="19"/>
      <c r="N11" s="19">
        <v>0.12453838098724899</v>
      </c>
      <c r="O11" s="19">
        <v>0.156132958677099</v>
      </c>
      <c r="P11" s="19">
        <v>0.18300111493576501</v>
      </c>
      <c r="Q11" s="19">
        <v>9.2665969378623397E-2</v>
      </c>
      <c r="R11" s="19"/>
      <c r="S11" s="19">
        <v>0.13960683722300701</v>
      </c>
      <c r="T11" s="19">
        <v>0.197222568915526</v>
      </c>
      <c r="U11" s="19">
        <v>5.9395789478382997E-2</v>
      </c>
      <c r="V11" s="19">
        <v>0.18595627534362399</v>
      </c>
      <c r="W11" s="19">
        <v>0.229927350547563</v>
      </c>
      <c r="X11" s="19">
        <v>7.8461512114757104E-2</v>
      </c>
      <c r="Y11" s="19">
        <v>0.11725027952737101</v>
      </c>
      <c r="Z11" s="19">
        <v>0.14790712555888499</v>
      </c>
      <c r="AA11" s="19">
        <v>0.12052110768657701</v>
      </c>
      <c r="AB11" s="19">
        <v>9.1069269703251798E-2</v>
      </c>
      <c r="AC11" s="19">
        <v>0.14652160350194501</v>
      </c>
      <c r="AD11" s="19">
        <v>0.13380232956572499</v>
      </c>
      <c r="AE11" s="19"/>
      <c r="AF11" s="19">
        <v>0.14785984754956399</v>
      </c>
      <c r="AG11" s="19">
        <v>7.7057509361230403E-2</v>
      </c>
      <c r="AH11" s="19">
        <v>0.28674208642492699</v>
      </c>
      <c r="AI11" s="19"/>
      <c r="AJ11" s="19">
        <v>0.163826201615249</v>
      </c>
      <c r="AK11" s="19">
        <v>7.7251195614186294E-2</v>
      </c>
      <c r="AL11" s="19">
        <v>0.12148595937022701</v>
      </c>
      <c r="AM11" s="19">
        <v>7.7480227916777902E-2</v>
      </c>
      <c r="AN11" s="19">
        <v>0.243579166313449</v>
      </c>
      <c r="AO11" s="19"/>
      <c r="AP11" s="19">
        <v>0.14959478724198499</v>
      </c>
      <c r="AQ11" s="19">
        <v>9.17852476914605E-2</v>
      </c>
      <c r="AR11" s="19">
        <v>0.12398165652406</v>
      </c>
      <c r="AS11" s="19"/>
      <c r="AT11" s="19">
        <v>0.182948802815117</v>
      </c>
      <c r="AU11" s="19">
        <v>0.132389344586503</v>
      </c>
      <c r="AV11" s="19">
        <v>9.3988237415050496E-2</v>
      </c>
      <c r="AW11" s="19">
        <v>7.1760058657188999E-2</v>
      </c>
      <c r="AX11" s="19">
        <v>0</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X18"/>
  <sheetViews>
    <sheetView showGridLines="0" topLeftCell="A7"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382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501</v>
      </c>
      <c r="D7" s="10">
        <v>249</v>
      </c>
      <c r="E7" s="10">
        <v>251</v>
      </c>
      <c r="F7" s="10"/>
      <c r="G7" s="10">
        <v>64</v>
      </c>
      <c r="H7" s="10">
        <v>87</v>
      </c>
      <c r="I7" s="10">
        <v>90</v>
      </c>
      <c r="J7" s="10">
        <v>67</v>
      </c>
      <c r="K7" s="10">
        <v>83</v>
      </c>
      <c r="L7" s="10">
        <v>110</v>
      </c>
      <c r="M7" s="10"/>
      <c r="N7" s="10">
        <v>137</v>
      </c>
      <c r="O7" s="10">
        <v>125</v>
      </c>
      <c r="P7" s="10">
        <v>106</v>
      </c>
      <c r="Q7" s="10">
        <v>132</v>
      </c>
      <c r="R7" s="10"/>
      <c r="S7" s="10">
        <v>71</v>
      </c>
      <c r="T7" s="10">
        <v>66</v>
      </c>
      <c r="U7" s="10">
        <v>44</v>
      </c>
      <c r="V7" s="10">
        <v>49</v>
      </c>
      <c r="W7" s="10">
        <v>28</v>
      </c>
      <c r="X7" s="10">
        <v>30</v>
      </c>
      <c r="Y7" s="10">
        <v>40</v>
      </c>
      <c r="Z7" s="10">
        <v>27</v>
      </c>
      <c r="AA7" s="10">
        <v>54</v>
      </c>
      <c r="AB7" s="10">
        <v>56</v>
      </c>
      <c r="AC7" s="10">
        <v>20</v>
      </c>
      <c r="AD7" s="10">
        <v>16</v>
      </c>
      <c r="AE7" s="10"/>
      <c r="AF7" s="10">
        <v>196</v>
      </c>
      <c r="AG7" s="10">
        <v>205</v>
      </c>
      <c r="AH7" s="10">
        <v>64</v>
      </c>
      <c r="AI7" s="10"/>
      <c r="AJ7" s="10">
        <v>186</v>
      </c>
      <c r="AK7" s="10">
        <v>137</v>
      </c>
      <c r="AL7" s="10">
        <v>36</v>
      </c>
      <c r="AM7" s="10">
        <v>11</v>
      </c>
      <c r="AN7" s="10">
        <v>54</v>
      </c>
      <c r="AO7" s="10"/>
      <c r="AP7" s="10">
        <v>116</v>
      </c>
      <c r="AQ7" s="10">
        <v>161</v>
      </c>
      <c r="AR7" s="10">
        <v>36</v>
      </c>
      <c r="AS7" s="10"/>
      <c r="AT7" s="10">
        <v>134</v>
      </c>
      <c r="AU7" s="10">
        <v>71</v>
      </c>
      <c r="AV7" s="10">
        <v>122</v>
      </c>
      <c r="AW7" s="10">
        <v>50</v>
      </c>
      <c r="AX7" s="10">
        <v>11</v>
      </c>
    </row>
    <row r="8" spans="2:50" ht="30" customHeight="1">
      <c r="B8" s="11" t="s">
        <v>77</v>
      </c>
      <c r="C8" s="11">
        <v>506</v>
      </c>
      <c r="D8" s="11">
        <v>264</v>
      </c>
      <c r="E8" s="11">
        <v>241</v>
      </c>
      <c r="F8" s="11"/>
      <c r="G8" s="11">
        <v>78</v>
      </c>
      <c r="H8" s="11">
        <v>87</v>
      </c>
      <c r="I8" s="11">
        <v>98</v>
      </c>
      <c r="J8" s="11">
        <v>73</v>
      </c>
      <c r="K8" s="11">
        <v>71</v>
      </c>
      <c r="L8" s="11">
        <v>100</v>
      </c>
      <c r="M8" s="11"/>
      <c r="N8" s="11">
        <v>133</v>
      </c>
      <c r="O8" s="11">
        <v>130</v>
      </c>
      <c r="P8" s="11">
        <v>114</v>
      </c>
      <c r="Q8" s="11">
        <v>128</v>
      </c>
      <c r="R8" s="11"/>
      <c r="S8" s="11">
        <v>77</v>
      </c>
      <c r="T8" s="11">
        <v>70</v>
      </c>
      <c r="U8" s="11">
        <v>43</v>
      </c>
      <c r="V8" s="11">
        <v>51</v>
      </c>
      <c r="W8" s="11">
        <v>28</v>
      </c>
      <c r="X8" s="11">
        <v>39</v>
      </c>
      <c r="Y8" s="11">
        <v>37</v>
      </c>
      <c r="Z8" s="11">
        <v>24</v>
      </c>
      <c r="AA8" s="11">
        <v>54</v>
      </c>
      <c r="AB8" s="11">
        <v>51</v>
      </c>
      <c r="AC8" s="11">
        <v>18</v>
      </c>
      <c r="AD8" s="11">
        <v>14</v>
      </c>
      <c r="AE8" s="11"/>
      <c r="AF8" s="11">
        <v>196</v>
      </c>
      <c r="AG8" s="11">
        <v>202</v>
      </c>
      <c r="AH8" s="11">
        <v>66</v>
      </c>
      <c r="AI8" s="11"/>
      <c r="AJ8" s="11">
        <v>188</v>
      </c>
      <c r="AK8" s="11">
        <v>142</v>
      </c>
      <c r="AL8" s="11">
        <v>36</v>
      </c>
      <c r="AM8" s="11">
        <v>10</v>
      </c>
      <c r="AN8" s="11">
        <v>53</v>
      </c>
      <c r="AO8" s="11"/>
      <c r="AP8" s="11">
        <v>120</v>
      </c>
      <c r="AQ8" s="11">
        <v>168</v>
      </c>
      <c r="AR8" s="11">
        <v>36</v>
      </c>
      <c r="AS8" s="11"/>
      <c r="AT8" s="11">
        <v>133</v>
      </c>
      <c r="AU8" s="11">
        <v>74</v>
      </c>
      <c r="AV8" s="11">
        <v>124</v>
      </c>
      <c r="AW8" s="11">
        <v>50</v>
      </c>
      <c r="AX8" s="11">
        <v>10</v>
      </c>
    </row>
    <row r="9" spans="2:50">
      <c r="B9" s="18" t="s">
        <v>375</v>
      </c>
      <c r="C9" s="17">
        <v>7.6582495638800499E-2</v>
      </c>
      <c r="D9" s="17">
        <v>9.84638909120025E-2</v>
      </c>
      <c r="E9" s="17">
        <v>4.8326474719873801E-2</v>
      </c>
      <c r="F9" s="17"/>
      <c r="G9" s="17">
        <v>9.6859142775728199E-2</v>
      </c>
      <c r="H9" s="17">
        <v>0.12916580151528501</v>
      </c>
      <c r="I9" s="17">
        <v>8.9256007551983402E-2</v>
      </c>
      <c r="J9" s="17">
        <v>2.97381133635552E-2</v>
      </c>
      <c r="K9" s="17">
        <v>6.0829980853736497E-2</v>
      </c>
      <c r="L9" s="17">
        <v>4.7987416806887097E-2</v>
      </c>
      <c r="M9" s="17"/>
      <c r="N9" s="17">
        <v>5.7291389125313202E-2</v>
      </c>
      <c r="O9" s="17">
        <v>6.8509210877091303E-2</v>
      </c>
      <c r="P9" s="17">
        <v>0.114276644018611</v>
      </c>
      <c r="Q9" s="17">
        <v>7.1821185225416001E-2</v>
      </c>
      <c r="R9" s="17"/>
      <c r="S9" s="17">
        <v>9.6072620308227205E-2</v>
      </c>
      <c r="T9" s="17">
        <v>6.1452620341939497E-2</v>
      </c>
      <c r="U9" s="17">
        <v>2.5874374649615201E-2</v>
      </c>
      <c r="V9" s="17">
        <v>6.2267771339447102E-2</v>
      </c>
      <c r="W9" s="17">
        <v>9.1425773290138707E-2</v>
      </c>
      <c r="X9" s="17">
        <v>0</v>
      </c>
      <c r="Y9" s="17">
        <v>0.18837401308486401</v>
      </c>
      <c r="Z9" s="17">
        <v>0.16012215669725499</v>
      </c>
      <c r="AA9" s="17">
        <v>0.111656117069119</v>
      </c>
      <c r="AB9" s="17">
        <v>3.6160482612316601E-2</v>
      </c>
      <c r="AC9" s="17">
        <v>8.0433412991897907E-2</v>
      </c>
      <c r="AD9" s="17">
        <v>0</v>
      </c>
      <c r="AE9" s="17"/>
      <c r="AF9" s="17">
        <v>9.57855177672092E-2</v>
      </c>
      <c r="AG9" s="17">
        <v>8.2947979514370496E-2</v>
      </c>
      <c r="AH9" s="17">
        <v>3.9173684364524897E-2</v>
      </c>
      <c r="AI9" s="17"/>
      <c r="AJ9" s="17">
        <v>8.4029611181710498E-2</v>
      </c>
      <c r="AK9" s="17">
        <v>0.106541294173688</v>
      </c>
      <c r="AL9" s="17">
        <v>5.0214895859122997E-2</v>
      </c>
      <c r="AM9" s="17">
        <v>0.23653178688472601</v>
      </c>
      <c r="AN9" s="17">
        <v>1.7956671598542001E-2</v>
      </c>
      <c r="AO9" s="17"/>
      <c r="AP9" s="17">
        <v>0.107246544973801</v>
      </c>
      <c r="AQ9" s="17">
        <v>9.2817513142215993E-2</v>
      </c>
      <c r="AR9" s="17">
        <v>4.5914404904493299E-2</v>
      </c>
      <c r="AS9" s="17"/>
      <c r="AT9" s="17">
        <v>6.4332704479239097E-2</v>
      </c>
      <c r="AU9" s="17">
        <v>9.0950657257975506E-2</v>
      </c>
      <c r="AV9" s="17">
        <v>6.2096559965992101E-2</v>
      </c>
      <c r="AW9" s="17">
        <v>0.107427963460885</v>
      </c>
      <c r="AX9" s="17">
        <v>0.245023437601358</v>
      </c>
    </row>
    <row r="10" spans="2:50">
      <c r="B10" s="18" t="s">
        <v>376</v>
      </c>
      <c r="C10" s="17">
        <v>0.35219431610258101</v>
      </c>
      <c r="D10" s="17">
        <v>0.41890449550172398</v>
      </c>
      <c r="E10" s="17">
        <v>0.28057046342842601</v>
      </c>
      <c r="F10" s="17"/>
      <c r="G10" s="17">
        <v>0.36585112309569201</v>
      </c>
      <c r="H10" s="17">
        <v>0.42899723407421197</v>
      </c>
      <c r="I10" s="17">
        <v>0.302612650189234</v>
      </c>
      <c r="J10" s="17">
        <v>0.392164907698972</v>
      </c>
      <c r="K10" s="17">
        <v>0.26648327601056299</v>
      </c>
      <c r="L10" s="17">
        <v>0.35425253341194402</v>
      </c>
      <c r="M10" s="17"/>
      <c r="N10" s="17">
        <v>0.43759315188848802</v>
      </c>
      <c r="O10" s="17">
        <v>0.36055230401333999</v>
      </c>
      <c r="P10" s="17">
        <v>0.32508492186062299</v>
      </c>
      <c r="Q10" s="17">
        <v>0.28149858145141199</v>
      </c>
      <c r="R10" s="17"/>
      <c r="S10" s="17">
        <v>0.36690707297708203</v>
      </c>
      <c r="T10" s="17">
        <v>0.438181990642936</v>
      </c>
      <c r="U10" s="17">
        <v>0.27236374857177797</v>
      </c>
      <c r="V10" s="17">
        <v>0.310497041054482</v>
      </c>
      <c r="W10" s="17">
        <v>0.25401007299149703</v>
      </c>
      <c r="X10" s="17">
        <v>0.31880246065138701</v>
      </c>
      <c r="Y10" s="17">
        <v>0.17426561414456601</v>
      </c>
      <c r="Z10" s="17">
        <v>0.40737362318864401</v>
      </c>
      <c r="AA10" s="17">
        <v>0.45502324808090899</v>
      </c>
      <c r="AB10" s="17">
        <v>0.37841284255584501</v>
      </c>
      <c r="AC10" s="17">
        <v>0.31461716182326599</v>
      </c>
      <c r="AD10" s="17">
        <v>0.45567371445675398</v>
      </c>
      <c r="AE10" s="17"/>
      <c r="AF10" s="17">
        <v>0.35935299324144099</v>
      </c>
      <c r="AG10" s="17">
        <v>0.38816660762182498</v>
      </c>
      <c r="AH10" s="17">
        <v>0.241854822531029</v>
      </c>
      <c r="AI10" s="17"/>
      <c r="AJ10" s="17">
        <v>0.360152117535469</v>
      </c>
      <c r="AK10" s="17">
        <v>0.38938774174164897</v>
      </c>
      <c r="AL10" s="17">
        <v>0.53607725896360303</v>
      </c>
      <c r="AM10" s="17">
        <v>0.21830459565727101</v>
      </c>
      <c r="AN10" s="17">
        <v>0.170930538151462</v>
      </c>
      <c r="AO10" s="17"/>
      <c r="AP10" s="17">
        <v>0.34016511914484898</v>
      </c>
      <c r="AQ10" s="17">
        <v>0.38350307406397399</v>
      </c>
      <c r="AR10" s="17">
        <v>0.41525677345210399</v>
      </c>
      <c r="AS10" s="17"/>
      <c r="AT10" s="17">
        <v>0.33178812324607598</v>
      </c>
      <c r="AU10" s="17">
        <v>0.25228049968633898</v>
      </c>
      <c r="AV10" s="17">
        <v>0.47218870110237798</v>
      </c>
      <c r="AW10" s="17">
        <v>0.41875823283538</v>
      </c>
      <c r="AX10" s="17">
        <v>0.31119839431242802</v>
      </c>
    </row>
    <row r="11" spans="2:50">
      <c r="B11" s="18" t="s">
        <v>377</v>
      </c>
      <c r="C11" s="17">
        <v>0.21692846177103201</v>
      </c>
      <c r="D11" s="17">
        <v>0.18417966943224601</v>
      </c>
      <c r="E11" s="17">
        <v>0.25387654210168697</v>
      </c>
      <c r="F11" s="17"/>
      <c r="G11" s="17">
        <v>0.241224846491818</v>
      </c>
      <c r="H11" s="17">
        <v>0.19935803490603199</v>
      </c>
      <c r="I11" s="17">
        <v>0.23195092884399099</v>
      </c>
      <c r="J11" s="17">
        <v>0.178212169212729</v>
      </c>
      <c r="K11" s="17">
        <v>0.23987396002838501</v>
      </c>
      <c r="L11" s="17">
        <v>0.21075875887953499</v>
      </c>
      <c r="M11" s="17"/>
      <c r="N11" s="17">
        <v>0.194438939688312</v>
      </c>
      <c r="O11" s="17">
        <v>0.20141697788945001</v>
      </c>
      <c r="P11" s="17">
        <v>0.29710362110744098</v>
      </c>
      <c r="Q11" s="17">
        <v>0.18624659778557201</v>
      </c>
      <c r="R11" s="17"/>
      <c r="S11" s="17">
        <v>0.23391666256010499</v>
      </c>
      <c r="T11" s="17">
        <v>0.122329846858747</v>
      </c>
      <c r="U11" s="17">
        <v>0.32354665773464902</v>
      </c>
      <c r="V11" s="17">
        <v>0.1809927804158</v>
      </c>
      <c r="W11" s="17">
        <v>0.28057150484410998</v>
      </c>
      <c r="X11" s="17">
        <v>0.20139305626663201</v>
      </c>
      <c r="Y11" s="17">
        <v>0.29573158139875</v>
      </c>
      <c r="Z11" s="17">
        <v>0.24559772057231899</v>
      </c>
      <c r="AA11" s="17">
        <v>0.14688625808625</v>
      </c>
      <c r="AB11" s="17">
        <v>0.28180156534825801</v>
      </c>
      <c r="AC11" s="17">
        <v>0.19467149006606599</v>
      </c>
      <c r="AD11" s="17">
        <v>0.12937783404873601</v>
      </c>
      <c r="AE11" s="17"/>
      <c r="AF11" s="17">
        <v>0.219505751382467</v>
      </c>
      <c r="AG11" s="17">
        <v>0.209867714919793</v>
      </c>
      <c r="AH11" s="17">
        <v>0.210135210086839</v>
      </c>
      <c r="AI11" s="17"/>
      <c r="AJ11" s="17">
        <v>0.211664121917857</v>
      </c>
      <c r="AK11" s="17">
        <v>0.254454095650261</v>
      </c>
      <c r="AL11" s="17">
        <v>0.11548441211706099</v>
      </c>
      <c r="AM11" s="17">
        <v>9.3812975995081496E-2</v>
      </c>
      <c r="AN11" s="17">
        <v>0.198930489191598</v>
      </c>
      <c r="AO11" s="17"/>
      <c r="AP11" s="17">
        <v>0.19831056690465201</v>
      </c>
      <c r="AQ11" s="17">
        <v>0.27137172523446401</v>
      </c>
      <c r="AR11" s="17">
        <v>0.181929204594171</v>
      </c>
      <c r="AS11" s="17"/>
      <c r="AT11" s="17">
        <v>0.171415828958146</v>
      </c>
      <c r="AU11" s="17">
        <v>0.24926431437969901</v>
      </c>
      <c r="AV11" s="17">
        <v>0.222209618648774</v>
      </c>
      <c r="AW11" s="17">
        <v>0.205733501836948</v>
      </c>
      <c r="AX11" s="17">
        <v>9.4067695115163497E-2</v>
      </c>
    </row>
    <row r="12" spans="2:50">
      <c r="B12" s="18" t="s">
        <v>378</v>
      </c>
      <c r="C12" s="17">
        <v>7.5749973688939307E-2</v>
      </c>
      <c r="D12" s="17">
        <v>6.3015416949924102E-2</v>
      </c>
      <c r="E12" s="17">
        <v>9.0078004078984406E-2</v>
      </c>
      <c r="F12" s="17"/>
      <c r="G12" s="17">
        <v>5.6204743705885497E-2</v>
      </c>
      <c r="H12" s="17">
        <v>3.5215874252064801E-2</v>
      </c>
      <c r="I12" s="17">
        <v>0.124431924537189</v>
      </c>
      <c r="J12" s="17">
        <v>7.5179245755275306E-2</v>
      </c>
      <c r="K12" s="17">
        <v>0.112773129450086</v>
      </c>
      <c r="L12" s="17">
        <v>5.3179587844729398E-2</v>
      </c>
      <c r="M12" s="17"/>
      <c r="N12" s="17">
        <v>0.100952645830148</v>
      </c>
      <c r="O12" s="17">
        <v>8.0491755912081797E-2</v>
      </c>
      <c r="P12" s="17">
        <v>3.5135105437038697E-2</v>
      </c>
      <c r="Q12" s="17">
        <v>8.1322483052170505E-2</v>
      </c>
      <c r="R12" s="17"/>
      <c r="S12" s="17">
        <v>3.9248470031739001E-2</v>
      </c>
      <c r="T12" s="17">
        <v>9.4158641272888005E-2</v>
      </c>
      <c r="U12" s="17">
        <v>6.1515828192908802E-2</v>
      </c>
      <c r="V12" s="17">
        <v>4.5252331130043899E-2</v>
      </c>
      <c r="W12" s="17">
        <v>0.112737088868283</v>
      </c>
      <c r="X12" s="17">
        <v>9.4382102607284801E-2</v>
      </c>
      <c r="Y12" s="17">
        <v>7.4892035652235497E-2</v>
      </c>
      <c r="Z12" s="17">
        <v>7.3958246000085506E-2</v>
      </c>
      <c r="AA12" s="17">
        <v>5.1545646631037403E-2</v>
      </c>
      <c r="AB12" s="17">
        <v>0.10024065990914199</v>
      </c>
      <c r="AC12" s="17">
        <v>0.15137115273666699</v>
      </c>
      <c r="AD12" s="17">
        <v>0.122665844022843</v>
      </c>
      <c r="AE12" s="17"/>
      <c r="AF12" s="17">
        <v>7.0832256613656594E-2</v>
      </c>
      <c r="AG12" s="17">
        <v>7.9309976564974405E-2</v>
      </c>
      <c r="AH12" s="17">
        <v>0.126626328023657</v>
      </c>
      <c r="AI12" s="17"/>
      <c r="AJ12" s="17">
        <v>8.3348316446024306E-2</v>
      </c>
      <c r="AK12" s="17">
        <v>3.4330407284837897E-2</v>
      </c>
      <c r="AL12" s="17">
        <v>0</v>
      </c>
      <c r="AM12" s="17">
        <v>7.9298760060597995E-2</v>
      </c>
      <c r="AN12" s="17">
        <v>0.190113139561498</v>
      </c>
      <c r="AO12" s="17"/>
      <c r="AP12" s="17">
        <v>0.105466157625346</v>
      </c>
      <c r="AQ12" s="17">
        <v>3.2987356699101203E-2</v>
      </c>
      <c r="AR12" s="17">
        <v>2.7925807606577001E-2</v>
      </c>
      <c r="AS12" s="17"/>
      <c r="AT12" s="17">
        <v>7.8063227360890705E-2</v>
      </c>
      <c r="AU12" s="17">
        <v>7.1232612832615103E-2</v>
      </c>
      <c r="AV12" s="17">
        <v>7.7138449100865106E-2</v>
      </c>
      <c r="AW12" s="17">
        <v>0.105771634684706</v>
      </c>
      <c r="AX12" s="17">
        <v>0.110958435065706</v>
      </c>
    </row>
    <row r="13" spans="2:50">
      <c r="B13" s="18" t="s">
        <v>92</v>
      </c>
      <c r="C13" s="19">
        <v>0.27854475279864699</v>
      </c>
      <c r="D13" s="19">
        <v>0.23543652720410299</v>
      </c>
      <c r="E13" s="19">
        <v>0.32714851567102898</v>
      </c>
      <c r="F13" s="19"/>
      <c r="G13" s="19">
        <v>0.23986014393087601</v>
      </c>
      <c r="H13" s="19">
        <v>0.20726305525240599</v>
      </c>
      <c r="I13" s="19">
        <v>0.25174848887760298</v>
      </c>
      <c r="J13" s="19">
        <v>0.32470556396946898</v>
      </c>
      <c r="K13" s="19">
        <v>0.32003965365722897</v>
      </c>
      <c r="L13" s="19">
        <v>0.33382170305690501</v>
      </c>
      <c r="M13" s="19"/>
      <c r="N13" s="19">
        <v>0.20972387346773899</v>
      </c>
      <c r="O13" s="19">
        <v>0.28902975130803699</v>
      </c>
      <c r="P13" s="19">
        <v>0.228399707576286</v>
      </c>
      <c r="Q13" s="19">
        <v>0.37911115248542898</v>
      </c>
      <c r="R13" s="19"/>
      <c r="S13" s="19">
        <v>0.26385517412284698</v>
      </c>
      <c r="T13" s="19">
        <v>0.28387690088348899</v>
      </c>
      <c r="U13" s="19">
        <v>0.31669939085104998</v>
      </c>
      <c r="V13" s="19">
        <v>0.40099007606022702</v>
      </c>
      <c r="W13" s="19">
        <v>0.261255560005971</v>
      </c>
      <c r="X13" s="19">
        <v>0.38542238047469601</v>
      </c>
      <c r="Y13" s="19">
        <v>0.26673675571958499</v>
      </c>
      <c r="Z13" s="19">
        <v>0.11294825354169701</v>
      </c>
      <c r="AA13" s="19">
        <v>0.23488873013268399</v>
      </c>
      <c r="AB13" s="19">
        <v>0.20338444957443799</v>
      </c>
      <c r="AC13" s="19">
        <v>0.25890678238210302</v>
      </c>
      <c r="AD13" s="19">
        <v>0.29228260747166701</v>
      </c>
      <c r="AE13" s="19"/>
      <c r="AF13" s="19">
        <v>0.25452348099522598</v>
      </c>
      <c r="AG13" s="19">
        <v>0.23970772137903701</v>
      </c>
      <c r="AH13" s="19">
        <v>0.38220995499395</v>
      </c>
      <c r="AI13" s="19"/>
      <c r="AJ13" s="19">
        <v>0.260805832918939</v>
      </c>
      <c r="AK13" s="19">
        <v>0.21528646114956401</v>
      </c>
      <c r="AL13" s="19">
        <v>0.29822343306021198</v>
      </c>
      <c r="AM13" s="19">
        <v>0.37205188140232298</v>
      </c>
      <c r="AN13" s="19">
        <v>0.42206916149690099</v>
      </c>
      <c r="AO13" s="19"/>
      <c r="AP13" s="19">
        <v>0.24881161135135099</v>
      </c>
      <c r="AQ13" s="19">
        <v>0.21932033086024399</v>
      </c>
      <c r="AR13" s="19">
        <v>0.32897380944265497</v>
      </c>
      <c r="AS13" s="19"/>
      <c r="AT13" s="19">
        <v>0.35440011595564902</v>
      </c>
      <c r="AU13" s="19">
        <v>0.33627191584337202</v>
      </c>
      <c r="AV13" s="19">
        <v>0.166366671181991</v>
      </c>
      <c r="AW13" s="19">
        <v>0.16230866718208101</v>
      </c>
      <c r="AX13" s="19">
        <v>0.23875203790534499</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X16"/>
  <sheetViews>
    <sheetView showGridLines="0" topLeftCell="A7"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383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501</v>
      </c>
      <c r="D7" s="10">
        <v>249</v>
      </c>
      <c r="E7" s="10">
        <v>251</v>
      </c>
      <c r="F7" s="10"/>
      <c r="G7" s="10">
        <v>64</v>
      </c>
      <c r="H7" s="10">
        <v>87</v>
      </c>
      <c r="I7" s="10">
        <v>90</v>
      </c>
      <c r="J7" s="10">
        <v>67</v>
      </c>
      <c r="K7" s="10">
        <v>83</v>
      </c>
      <c r="L7" s="10">
        <v>110</v>
      </c>
      <c r="M7" s="10"/>
      <c r="N7" s="10">
        <v>137</v>
      </c>
      <c r="O7" s="10">
        <v>125</v>
      </c>
      <c r="P7" s="10">
        <v>106</v>
      </c>
      <c r="Q7" s="10">
        <v>132</v>
      </c>
      <c r="R7" s="10"/>
      <c r="S7" s="10">
        <v>71</v>
      </c>
      <c r="T7" s="10">
        <v>66</v>
      </c>
      <c r="U7" s="10">
        <v>44</v>
      </c>
      <c r="V7" s="10">
        <v>49</v>
      </c>
      <c r="W7" s="10">
        <v>28</v>
      </c>
      <c r="X7" s="10">
        <v>30</v>
      </c>
      <c r="Y7" s="10">
        <v>40</v>
      </c>
      <c r="Z7" s="10">
        <v>27</v>
      </c>
      <c r="AA7" s="10">
        <v>54</v>
      </c>
      <c r="AB7" s="10">
        <v>56</v>
      </c>
      <c r="AC7" s="10">
        <v>20</v>
      </c>
      <c r="AD7" s="10">
        <v>16</v>
      </c>
      <c r="AE7" s="10"/>
      <c r="AF7" s="10">
        <v>196</v>
      </c>
      <c r="AG7" s="10">
        <v>205</v>
      </c>
      <c r="AH7" s="10">
        <v>64</v>
      </c>
      <c r="AI7" s="10"/>
      <c r="AJ7" s="10">
        <v>186</v>
      </c>
      <c r="AK7" s="10">
        <v>137</v>
      </c>
      <c r="AL7" s="10">
        <v>36</v>
      </c>
      <c r="AM7" s="10">
        <v>11</v>
      </c>
      <c r="AN7" s="10">
        <v>54</v>
      </c>
      <c r="AO7" s="10"/>
      <c r="AP7" s="10">
        <v>116</v>
      </c>
      <c r="AQ7" s="10">
        <v>161</v>
      </c>
      <c r="AR7" s="10">
        <v>36</v>
      </c>
      <c r="AS7" s="10"/>
      <c r="AT7" s="10">
        <v>134</v>
      </c>
      <c r="AU7" s="10">
        <v>71</v>
      </c>
      <c r="AV7" s="10">
        <v>122</v>
      </c>
      <c r="AW7" s="10">
        <v>50</v>
      </c>
      <c r="AX7" s="10">
        <v>11</v>
      </c>
    </row>
    <row r="8" spans="2:50" ht="30" customHeight="1">
      <c r="B8" s="11" t="s">
        <v>77</v>
      </c>
      <c r="C8" s="11">
        <v>506</v>
      </c>
      <c r="D8" s="11">
        <v>264</v>
      </c>
      <c r="E8" s="11">
        <v>241</v>
      </c>
      <c r="F8" s="11"/>
      <c r="G8" s="11">
        <v>78</v>
      </c>
      <c r="H8" s="11">
        <v>87</v>
      </c>
      <c r="I8" s="11">
        <v>98</v>
      </c>
      <c r="J8" s="11">
        <v>73</v>
      </c>
      <c r="K8" s="11">
        <v>71</v>
      </c>
      <c r="L8" s="11">
        <v>100</v>
      </c>
      <c r="M8" s="11"/>
      <c r="N8" s="11">
        <v>133</v>
      </c>
      <c r="O8" s="11">
        <v>130</v>
      </c>
      <c r="P8" s="11">
        <v>114</v>
      </c>
      <c r="Q8" s="11">
        <v>128</v>
      </c>
      <c r="R8" s="11"/>
      <c r="S8" s="11">
        <v>77</v>
      </c>
      <c r="T8" s="11">
        <v>70</v>
      </c>
      <c r="U8" s="11">
        <v>43</v>
      </c>
      <c r="V8" s="11">
        <v>51</v>
      </c>
      <c r="W8" s="11">
        <v>28</v>
      </c>
      <c r="X8" s="11">
        <v>39</v>
      </c>
      <c r="Y8" s="11">
        <v>37</v>
      </c>
      <c r="Z8" s="11">
        <v>24</v>
      </c>
      <c r="AA8" s="11">
        <v>54</v>
      </c>
      <c r="AB8" s="11">
        <v>51</v>
      </c>
      <c r="AC8" s="11">
        <v>18</v>
      </c>
      <c r="AD8" s="11">
        <v>14</v>
      </c>
      <c r="AE8" s="11"/>
      <c r="AF8" s="11">
        <v>196</v>
      </c>
      <c r="AG8" s="11">
        <v>202</v>
      </c>
      <c r="AH8" s="11">
        <v>66</v>
      </c>
      <c r="AI8" s="11"/>
      <c r="AJ8" s="11">
        <v>188</v>
      </c>
      <c r="AK8" s="11">
        <v>142</v>
      </c>
      <c r="AL8" s="11">
        <v>36</v>
      </c>
      <c r="AM8" s="11">
        <v>10</v>
      </c>
      <c r="AN8" s="11">
        <v>53</v>
      </c>
      <c r="AO8" s="11"/>
      <c r="AP8" s="11">
        <v>120</v>
      </c>
      <c r="AQ8" s="11">
        <v>168</v>
      </c>
      <c r="AR8" s="11">
        <v>36</v>
      </c>
      <c r="AS8" s="11"/>
      <c r="AT8" s="11">
        <v>133</v>
      </c>
      <c r="AU8" s="11">
        <v>74</v>
      </c>
      <c r="AV8" s="11">
        <v>124</v>
      </c>
      <c r="AW8" s="11">
        <v>50</v>
      </c>
      <c r="AX8" s="11">
        <v>10</v>
      </c>
    </row>
    <row r="9" spans="2:50">
      <c r="B9" s="18" t="s">
        <v>380</v>
      </c>
      <c r="C9" s="17">
        <v>0.37579597613832699</v>
      </c>
      <c r="D9" s="17">
        <v>0.43417623411859702</v>
      </c>
      <c r="E9" s="17">
        <v>0.30884101922886598</v>
      </c>
      <c r="F9" s="17"/>
      <c r="G9" s="17">
        <v>0.27814153338155201</v>
      </c>
      <c r="H9" s="17">
        <v>0.51228364199473997</v>
      </c>
      <c r="I9" s="17">
        <v>0.38513045275241198</v>
      </c>
      <c r="J9" s="17">
        <v>0.361239460299147</v>
      </c>
      <c r="K9" s="17">
        <v>0.28411470176280601</v>
      </c>
      <c r="L9" s="17">
        <v>0.39901717863937902</v>
      </c>
      <c r="M9" s="17"/>
      <c r="N9" s="17">
        <v>0.46389809824373501</v>
      </c>
      <c r="O9" s="17">
        <v>0.35825061910241801</v>
      </c>
      <c r="P9" s="17">
        <v>0.37766784577199902</v>
      </c>
      <c r="Q9" s="17">
        <v>0.30307706324331302</v>
      </c>
      <c r="R9" s="17"/>
      <c r="S9" s="17">
        <v>0.48546164786676099</v>
      </c>
      <c r="T9" s="17">
        <v>0.384585709777156</v>
      </c>
      <c r="U9" s="17">
        <v>0.34292625718740999</v>
      </c>
      <c r="V9" s="17">
        <v>0.417861550377149</v>
      </c>
      <c r="W9" s="17">
        <v>0.32771149000397198</v>
      </c>
      <c r="X9" s="17">
        <v>0.38101535081909799</v>
      </c>
      <c r="Y9" s="17">
        <v>0.27536481925002798</v>
      </c>
      <c r="Z9" s="17">
        <v>0.38115357357483698</v>
      </c>
      <c r="AA9" s="17">
        <v>0.39336673436817698</v>
      </c>
      <c r="AB9" s="17">
        <v>0.25362504125466201</v>
      </c>
      <c r="AC9" s="17">
        <v>0.33472693077398302</v>
      </c>
      <c r="AD9" s="17">
        <v>0.44087245967028799</v>
      </c>
      <c r="AE9" s="17"/>
      <c r="AF9" s="17">
        <v>0.404212698870557</v>
      </c>
      <c r="AG9" s="17">
        <v>0.41905931473281699</v>
      </c>
      <c r="AH9" s="17">
        <v>0.26967124524602298</v>
      </c>
      <c r="AI9" s="17"/>
      <c r="AJ9" s="17">
        <v>0.415045863227406</v>
      </c>
      <c r="AK9" s="17">
        <v>0.468213141154045</v>
      </c>
      <c r="AL9" s="17">
        <v>0.45366307710959197</v>
      </c>
      <c r="AM9" s="17">
        <v>0.17625451195661301</v>
      </c>
      <c r="AN9" s="17">
        <v>0.120774792382803</v>
      </c>
      <c r="AO9" s="17"/>
      <c r="AP9" s="17">
        <v>0.40693374379262398</v>
      </c>
      <c r="AQ9" s="17">
        <v>0.44299286461739301</v>
      </c>
      <c r="AR9" s="17">
        <v>0.43474082214244197</v>
      </c>
      <c r="AS9" s="17"/>
      <c r="AT9" s="17">
        <v>0.27110474853807298</v>
      </c>
      <c r="AU9" s="17">
        <v>0.262730120243513</v>
      </c>
      <c r="AV9" s="17">
        <v>0.47209808494312699</v>
      </c>
      <c r="AW9" s="17">
        <v>0.447732954194904</v>
      </c>
      <c r="AX9" s="17">
        <v>0.70190464147569298</v>
      </c>
    </row>
    <row r="10" spans="2:50" ht="30">
      <c r="B10" s="18" t="s">
        <v>381</v>
      </c>
      <c r="C10" s="17">
        <v>0.38315520106986301</v>
      </c>
      <c r="D10" s="17">
        <v>0.36280000673122897</v>
      </c>
      <c r="E10" s="17">
        <v>0.40725889227422002</v>
      </c>
      <c r="F10" s="17"/>
      <c r="G10" s="17">
        <v>0.39643493418653503</v>
      </c>
      <c r="H10" s="17">
        <v>0.294629302669626</v>
      </c>
      <c r="I10" s="17">
        <v>0.40759636375988301</v>
      </c>
      <c r="J10" s="17">
        <v>0.39002315447795599</v>
      </c>
      <c r="K10" s="17">
        <v>0.45629486789668899</v>
      </c>
      <c r="L10" s="17">
        <v>0.36956640224295501</v>
      </c>
      <c r="M10" s="17"/>
      <c r="N10" s="17">
        <v>0.37271349741815601</v>
      </c>
      <c r="O10" s="17">
        <v>0.37130515182155999</v>
      </c>
      <c r="P10" s="17">
        <v>0.40499915611933801</v>
      </c>
      <c r="Q10" s="17">
        <v>0.38905129571188202</v>
      </c>
      <c r="R10" s="17"/>
      <c r="S10" s="17">
        <v>0.334396153044419</v>
      </c>
      <c r="T10" s="17">
        <v>0.36384240237080401</v>
      </c>
      <c r="U10" s="17">
        <v>0.37717202948414702</v>
      </c>
      <c r="V10" s="17">
        <v>0.350183310132123</v>
      </c>
      <c r="W10" s="17">
        <v>0.47176965672676302</v>
      </c>
      <c r="X10" s="17">
        <v>0.25876452729077298</v>
      </c>
      <c r="Y10" s="17">
        <v>0.43914685826560701</v>
      </c>
      <c r="Z10" s="17">
        <v>0.44842440295392</v>
      </c>
      <c r="AA10" s="17">
        <v>0.404383550101022</v>
      </c>
      <c r="AB10" s="17">
        <v>0.49401979143378399</v>
      </c>
      <c r="AC10" s="17">
        <v>0.33952812763576801</v>
      </c>
      <c r="AD10" s="17">
        <v>0.36847618284067901</v>
      </c>
      <c r="AE10" s="17"/>
      <c r="AF10" s="17">
        <v>0.42061034242684697</v>
      </c>
      <c r="AG10" s="17">
        <v>0.33992954023988697</v>
      </c>
      <c r="AH10" s="17">
        <v>0.40894090147824003</v>
      </c>
      <c r="AI10" s="17"/>
      <c r="AJ10" s="17">
        <v>0.39954645063081401</v>
      </c>
      <c r="AK10" s="17">
        <v>0.32269824244123102</v>
      </c>
      <c r="AL10" s="17">
        <v>0.22411806001090101</v>
      </c>
      <c r="AM10" s="17">
        <v>0.64412645216084397</v>
      </c>
      <c r="AN10" s="17">
        <v>0.45083714900444999</v>
      </c>
      <c r="AO10" s="17"/>
      <c r="AP10" s="17">
        <v>0.40670962345530798</v>
      </c>
      <c r="AQ10" s="17">
        <v>0.35807318562604301</v>
      </c>
      <c r="AR10" s="17">
        <v>0.21864954647662599</v>
      </c>
      <c r="AS10" s="17"/>
      <c r="AT10" s="17">
        <v>0.459196753298454</v>
      </c>
      <c r="AU10" s="17">
        <v>0.39064300231756499</v>
      </c>
      <c r="AV10" s="17">
        <v>0.34798437727889697</v>
      </c>
      <c r="AW10" s="17">
        <v>0.40612551373403</v>
      </c>
      <c r="AX10" s="17">
        <v>0.15048183205094201</v>
      </c>
    </row>
    <row r="11" spans="2:50">
      <c r="B11" s="18" t="s">
        <v>92</v>
      </c>
      <c r="C11" s="19">
        <v>0.24104882279181</v>
      </c>
      <c r="D11" s="19">
        <v>0.20302375915017401</v>
      </c>
      <c r="E11" s="19">
        <v>0.28390008849691301</v>
      </c>
      <c r="F11" s="19"/>
      <c r="G11" s="19">
        <v>0.32542353243191302</v>
      </c>
      <c r="H11" s="19">
        <v>0.193087055335634</v>
      </c>
      <c r="I11" s="19">
        <v>0.20727318348770499</v>
      </c>
      <c r="J11" s="19">
        <v>0.24873738522289701</v>
      </c>
      <c r="K11" s="19">
        <v>0.259590430340505</v>
      </c>
      <c r="L11" s="19">
        <v>0.231416419117667</v>
      </c>
      <c r="M11" s="19"/>
      <c r="N11" s="19">
        <v>0.163388404338109</v>
      </c>
      <c r="O11" s="19">
        <v>0.270444229076022</v>
      </c>
      <c r="P11" s="19">
        <v>0.21733299810866299</v>
      </c>
      <c r="Q11" s="19">
        <v>0.30787164104480502</v>
      </c>
      <c r="R11" s="19"/>
      <c r="S11" s="19">
        <v>0.18014219908882001</v>
      </c>
      <c r="T11" s="19">
        <v>0.25157188785204099</v>
      </c>
      <c r="U11" s="19">
        <v>0.27990171332844299</v>
      </c>
      <c r="V11" s="19">
        <v>0.23195513949072699</v>
      </c>
      <c r="W11" s="19">
        <v>0.200518853269264</v>
      </c>
      <c r="X11" s="19">
        <v>0.36022012189012997</v>
      </c>
      <c r="Y11" s="19">
        <v>0.28548832248436601</v>
      </c>
      <c r="Z11" s="19">
        <v>0.17042202347124299</v>
      </c>
      <c r="AA11" s="19">
        <v>0.20224971553080101</v>
      </c>
      <c r="AB11" s="19">
        <v>0.252355167311554</v>
      </c>
      <c r="AC11" s="19">
        <v>0.32574494159024903</v>
      </c>
      <c r="AD11" s="19">
        <v>0.190651357489032</v>
      </c>
      <c r="AE11" s="19"/>
      <c r="AF11" s="19">
        <v>0.175176958702596</v>
      </c>
      <c r="AG11" s="19">
        <v>0.24101114502729601</v>
      </c>
      <c r="AH11" s="19">
        <v>0.32138785327573799</v>
      </c>
      <c r="AI11" s="19"/>
      <c r="AJ11" s="19">
        <v>0.18540768614177999</v>
      </c>
      <c r="AK11" s="19">
        <v>0.20908861640472401</v>
      </c>
      <c r="AL11" s="19">
        <v>0.32221886287950702</v>
      </c>
      <c r="AM11" s="19">
        <v>0.17961903588254399</v>
      </c>
      <c r="AN11" s="19">
        <v>0.42838805861274698</v>
      </c>
      <c r="AO11" s="19"/>
      <c r="AP11" s="19">
        <v>0.18635663275206801</v>
      </c>
      <c r="AQ11" s="19">
        <v>0.198933949756565</v>
      </c>
      <c r="AR11" s="19">
        <v>0.34660963138093198</v>
      </c>
      <c r="AS11" s="19"/>
      <c r="AT11" s="19">
        <v>0.26969849816347302</v>
      </c>
      <c r="AU11" s="19">
        <v>0.34662687743892201</v>
      </c>
      <c r="AV11" s="19">
        <v>0.17991753777797601</v>
      </c>
      <c r="AW11" s="19">
        <v>0.146141532071066</v>
      </c>
      <c r="AX11" s="19">
        <v>0.14761352647336501</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AX18"/>
  <sheetViews>
    <sheetView showGridLines="0" topLeftCell="A7"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384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506</v>
      </c>
      <c r="D7" s="10">
        <v>243</v>
      </c>
      <c r="E7" s="10">
        <v>262</v>
      </c>
      <c r="F7" s="10"/>
      <c r="G7" s="10">
        <v>55</v>
      </c>
      <c r="H7" s="10">
        <v>93</v>
      </c>
      <c r="I7" s="10">
        <v>70</v>
      </c>
      <c r="J7" s="10">
        <v>86</v>
      </c>
      <c r="K7" s="10">
        <v>82</v>
      </c>
      <c r="L7" s="10">
        <v>120</v>
      </c>
      <c r="M7" s="10"/>
      <c r="N7" s="10">
        <v>137</v>
      </c>
      <c r="O7" s="10">
        <v>131</v>
      </c>
      <c r="P7" s="10">
        <v>115</v>
      </c>
      <c r="Q7" s="10">
        <v>122</v>
      </c>
      <c r="R7" s="10"/>
      <c r="S7" s="10">
        <v>60</v>
      </c>
      <c r="T7" s="10">
        <v>68</v>
      </c>
      <c r="U7" s="10">
        <v>39</v>
      </c>
      <c r="V7" s="10">
        <v>43</v>
      </c>
      <c r="W7" s="10">
        <v>40</v>
      </c>
      <c r="X7" s="10">
        <v>36</v>
      </c>
      <c r="Y7" s="10">
        <v>37</v>
      </c>
      <c r="Z7" s="10">
        <v>20</v>
      </c>
      <c r="AA7" s="10">
        <v>53</v>
      </c>
      <c r="AB7" s="10">
        <v>56</v>
      </c>
      <c r="AC7" s="10">
        <v>29</v>
      </c>
      <c r="AD7" s="10">
        <v>25</v>
      </c>
      <c r="AE7" s="10"/>
      <c r="AF7" s="10">
        <v>215</v>
      </c>
      <c r="AG7" s="10">
        <v>209</v>
      </c>
      <c r="AH7" s="10">
        <v>55</v>
      </c>
      <c r="AI7" s="10"/>
      <c r="AJ7" s="10">
        <v>197</v>
      </c>
      <c r="AK7" s="10">
        <v>118</v>
      </c>
      <c r="AL7" s="10">
        <v>37</v>
      </c>
      <c r="AM7" s="10">
        <v>7</v>
      </c>
      <c r="AN7" s="10">
        <v>62</v>
      </c>
      <c r="AO7" s="10"/>
      <c r="AP7" s="10">
        <v>140</v>
      </c>
      <c r="AQ7" s="10">
        <v>133</v>
      </c>
      <c r="AR7" s="10">
        <v>48</v>
      </c>
      <c r="AS7" s="10"/>
      <c r="AT7" s="10">
        <v>113</v>
      </c>
      <c r="AU7" s="10">
        <v>98</v>
      </c>
      <c r="AV7" s="10">
        <v>126</v>
      </c>
      <c r="AW7" s="10">
        <v>43</v>
      </c>
      <c r="AX7" s="10">
        <v>7</v>
      </c>
    </row>
    <row r="8" spans="2:50" ht="30" customHeight="1">
      <c r="B8" s="11" t="s">
        <v>77</v>
      </c>
      <c r="C8" s="11">
        <v>512</v>
      </c>
      <c r="D8" s="11">
        <v>249</v>
      </c>
      <c r="E8" s="11">
        <v>262</v>
      </c>
      <c r="F8" s="11"/>
      <c r="G8" s="11">
        <v>65</v>
      </c>
      <c r="H8" s="11">
        <v>95</v>
      </c>
      <c r="I8" s="11">
        <v>78</v>
      </c>
      <c r="J8" s="11">
        <v>92</v>
      </c>
      <c r="K8" s="11">
        <v>68</v>
      </c>
      <c r="L8" s="11">
        <v>114</v>
      </c>
      <c r="M8" s="11"/>
      <c r="N8" s="11">
        <v>132</v>
      </c>
      <c r="O8" s="11">
        <v>135</v>
      </c>
      <c r="P8" s="11">
        <v>122</v>
      </c>
      <c r="Q8" s="11">
        <v>121</v>
      </c>
      <c r="R8" s="11"/>
      <c r="S8" s="11">
        <v>62</v>
      </c>
      <c r="T8" s="11">
        <v>71</v>
      </c>
      <c r="U8" s="11">
        <v>37</v>
      </c>
      <c r="V8" s="11">
        <v>47</v>
      </c>
      <c r="W8" s="11">
        <v>39</v>
      </c>
      <c r="X8" s="11">
        <v>46</v>
      </c>
      <c r="Y8" s="11">
        <v>35</v>
      </c>
      <c r="Z8" s="11">
        <v>18</v>
      </c>
      <c r="AA8" s="11">
        <v>53</v>
      </c>
      <c r="AB8" s="11">
        <v>50</v>
      </c>
      <c r="AC8" s="11">
        <v>29</v>
      </c>
      <c r="AD8" s="11">
        <v>23</v>
      </c>
      <c r="AE8" s="11"/>
      <c r="AF8" s="11">
        <v>217</v>
      </c>
      <c r="AG8" s="11">
        <v>207</v>
      </c>
      <c r="AH8" s="11">
        <v>56</v>
      </c>
      <c r="AI8" s="11"/>
      <c r="AJ8" s="11">
        <v>197</v>
      </c>
      <c r="AK8" s="11">
        <v>122</v>
      </c>
      <c r="AL8" s="11">
        <v>36</v>
      </c>
      <c r="AM8" s="11">
        <v>7</v>
      </c>
      <c r="AN8" s="11">
        <v>63</v>
      </c>
      <c r="AO8" s="11"/>
      <c r="AP8" s="11">
        <v>139</v>
      </c>
      <c r="AQ8" s="11">
        <v>138</v>
      </c>
      <c r="AR8" s="11">
        <v>48</v>
      </c>
      <c r="AS8" s="11"/>
      <c r="AT8" s="11">
        <v>113</v>
      </c>
      <c r="AU8" s="11">
        <v>101</v>
      </c>
      <c r="AV8" s="11">
        <v>128</v>
      </c>
      <c r="AW8" s="11">
        <v>44</v>
      </c>
      <c r="AX8" s="11">
        <v>7</v>
      </c>
    </row>
    <row r="9" spans="2:50">
      <c r="B9" s="18" t="s">
        <v>375</v>
      </c>
      <c r="C9" s="17">
        <v>0.101876402953424</v>
      </c>
      <c r="D9" s="17">
        <v>0.122389894337899</v>
      </c>
      <c r="E9" s="17">
        <v>8.28585909167074E-2</v>
      </c>
      <c r="F9" s="17"/>
      <c r="G9" s="17">
        <v>3.7014917673881702E-2</v>
      </c>
      <c r="H9" s="17">
        <v>0.155132295821656</v>
      </c>
      <c r="I9" s="17">
        <v>9.9155614523414301E-2</v>
      </c>
      <c r="J9" s="17">
        <v>0.12383657606051</v>
      </c>
      <c r="K9" s="17">
        <v>8.5321720413300106E-2</v>
      </c>
      <c r="L9" s="17">
        <v>8.8371906869483902E-2</v>
      </c>
      <c r="M9" s="17"/>
      <c r="N9" s="17">
        <v>0.107016349199706</v>
      </c>
      <c r="O9" s="17">
        <v>0.10975051638046</v>
      </c>
      <c r="P9" s="17">
        <v>8.7334697940635905E-2</v>
      </c>
      <c r="Q9" s="17">
        <v>0.10315027637940501</v>
      </c>
      <c r="R9" s="17"/>
      <c r="S9" s="17">
        <v>0.121546838050185</v>
      </c>
      <c r="T9" s="17">
        <v>5.3768482243765597E-2</v>
      </c>
      <c r="U9" s="17">
        <v>7.9406621519113901E-2</v>
      </c>
      <c r="V9" s="17">
        <v>0.119970380727407</v>
      </c>
      <c r="W9" s="17">
        <v>9.5715398285923001E-2</v>
      </c>
      <c r="X9" s="17">
        <v>0.10376561093856999</v>
      </c>
      <c r="Y9" s="17">
        <v>0.18738907739235999</v>
      </c>
      <c r="Z9" s="17">
        <v>0.20698121629012201</v>
      </c>
      <c r="AA9" s="17">
        <v>9.8791739540463094E-2</v>
      </c>
      <c r="AB9" s="17">
        <v>6.1979597337072499E-2</v>
      </c>
      <c r="AC9" s="17">
        <v>2.9834227294067699E-2</v>
      </c>
      <c r="AD9" s="17">
        <v>0.174366778405211</v>
      </c>
      <c r="AE9" s="17"/>
      <c r="AF9" s="17">
        <v>9.2109916814057294E-2</v>
      </c>
      <c r="AG9" s="17">
        <v>0.135444286038017</v>
      </c>
      <c r="AH9" s="17">
        <v>5.5591101338106297E-2</v>
      </c>
      <c r="AI9" s="17"/>
      <c r="AJ9" s="17">
        <v>8.4484387276681394E-2</v>
      </c>
      <c r="AK9" s="17">
        <v>0.17863192613114201</v>
      </c>
      <c r="AL9" s="17">
        <v>0.18371141913526501</v>
      </c>
      <c r="AM9" s="17">
        <v>0.13516034819869299</v>
      </c>
      <c r="AN9" s="17">
        <v>2.6350341465070801E-2</v>
      </c>
      <c r="AO9" s="17"/>
      <c r="AP9" s="17">
        <v>8.9504111529679006E-2</v>
      </c>
      <c r="AQ9" s="17">
        <v>0.19232920150027399</v>
      </c>
      <c r="AR9" s="17">
        <v>0.141106323585619</v>
      </c>
      <c r="AS9" s="17"/>
      <c r="AT9" s="17">
        <v>9.7183892305118494E-2</v>
      </c>
      <c r="AU9" s="17">
        <v>7.32804161338559E-2</v>
      </c>
      <c r="AV9" s="17">
        <v>0.10312813748353999</v>
      </c>
      <c r="AW9" s="17">
        <v>0.224930152223175</v>
      </c>
      <c r="AX9" s="17">
        <v>0.175136640372416</v>
      </c>
    </row>
    <row r="10" spans="2:50">
      <c r="B10" s="18" t="s">
        <v>376</v>
      </c>
      <c r="C10" s="17">
        <v>0.36122064474716697</v>
      </c>
      <c r="D10" s="17">
        <v>0.36819058355041101</v>
      </c>
      <c r="E10" s="17">
        <v>0.35625080909117701</v>
      </c>
      <c r="F10" s="17"/>
      <c r="G10" s="17">
        <v>0.347129773319237</v>
      </c>
      <c r="H10" s="17">
        <v>0.32727713315059498</v>
      </c>
      <c r="I10" s="17">
        <v>0.34143456220548202</v>
      </c>
      <c r="J10" s="17">
        <v>0.38513220054469499</v>
      </c>
      <c r="K10" s="17">
        <v>0.36257798151963899</v>
      </c>
      <c r="L10" s="17">
        <v>0.39088744970295503</v>
      </c>
      <c r="M10" s="17"/>
      <c r="N10" s="17">
        <v>0.41629066365994299</v>
      </c>
      <c r="O10" s="17">
        <v>0.37847881600198002</v>
      </c>
      <c r="P10" s="17">
        <v>0.33332942612408301</v>
      </c>
      <c r="Q10" s="17">
        <v>0.31370209794574899</v>
      </c>
      <c r="R10" s="17"/>
      <c r="S10" s="17">
        <v>0.30143960628254701</v>
      </c>
      <c r="T10" s="17">
        <v>0.33647944107615801</v>
      </c>
      <c r="U10" s="17">
        <v>0.33029474833151901</v>
      </c>
      <c r="V10" s="17">
        <v>0.44511390710087101</v>
      </c>
      <c r="W10" s="17">
        <v>0.32037915398255701</v>
      </c>
      <c r="X10" s="17">
        <v>0.43903055191265</v>
      </c>
      <c r="Y10" s="17">
        <v>0.29518671633513699</v>
      </c>
      <c r="Z10" s="17">
        <v>0.31240085024653003</v>
      </c>
      <c r="AA10" s="17">
        <v>0.44134782637861297</v>
      </c>
      <c r="AB10" s="17">
        <v>0.36495450655324901</v>
      </c>
      <c r="AC10" s="17">
        <v>0.35062751278614201</v>
      </c>
      <c r="AD10" s="17">
        <v>0.35105234059338902</v>
      </c>
      <c r="AE10" s="17"/>
      <c r="AF10" s="17">
        <v>0.30488465060308301</v>
      </c>
      <c r="AG10" s="17">
        <v>0.447742441329535</v>
      </c>
      <c r="AH10" s="17">
        <v>0.24001199302109799</v>
      </c>
      <c r="AI10" s="17"/>
      <c r="AJ10" s="17">
        <v>0.36634485638595399</v>
      </c>
      <c r="AK10" s="17">
        <v>0.492543741758736</v>
      </c>
      <c r="AL10" s="17">
        <v>0.41893186609498501</v>
      </c>
      <c r="AM10" s="17">
        <v>0.26826406676755998</v>
      </c>
      <c r="AN10" s="17">
        <v>0.176070627672852</v>
      </c>
      <c r="AO10" s="17"/>
      <c r="AP10" s="17">
        <v>0.295198833056663</v>
      </c>
      <c r="AQ10" s="17">
        <v>0.51602529098273298</v>
      </c>
      <c r="AR10" s="17">
        <v>0.44740579644656803</v>
      </c>
      <c r="AS10" s="17"/>
      <c r="AT10" s="17">
        <v>0.30787966745737799</v>
      </c>
      <c r="AU10" s="17">
        <v>0.34709720155740797</v>
      </c>
      <c r="AV10" s="17">
        <v>0.43658096489936499</v>
      </c>
      <c r="AW10" s="17">
        <v>0.35542825007429502</v>
      </c>
      <c r="AX10" s="17">
        <v>0.40641903647606198</v>
      </c>
    </row>
    <row r="11" spans="2:50">
      <c r="B11" s="18" t="s">
        <v>377</v>
      </c>
      <c r="C11" s="17">
        <v>0.251077439580559</v>
      </c>
      <c r="D11" s="17">
        <v>0.24907310176230499</v>
      </c>
      <c r="E11" s="17">
        <v>0.25412801035675697</v>
      </c>
      <c r="F11" s="17"/>
      <c r="G11" s="17">
        <v>0.281459275622855</v>
      </c>
      <c r="H11" s="17">
        <v>0.19455355486619499</v>
      </c>
      <c r="I11" s="17">
        <v>0.19206765509945201</v>
      </c>
      <c r="J11" s="17">
        <v>0.23997519413025001</v>
      </c>
      <c r="K11" s="17">
        <v>0.24069596713272401</v>
      </c>
      <c r="L11" s="17">
        <v>0.33656797898280899</v>
      </c>
      <c r="M11" s="17"/>
      <c r="N11" s="17">
        <v>0.29040907135691302</v>
      </c>
      <c r="O11" s="17">
        <v>0.275444764751962</v>
      </c>
      <c r="P11" s="17">
        <v>0.24621743448525299</v>
      </c>
      <c r="Q11" s="17">
        <v>0.188501997333229</v>
      </c>
      <c r="R11" s="17"/>
      <c r="S11" s="17">
        <v>0.22307633137888999</v>
      </c>
      <c r="T11" s="17">
        <v>0.33125461317235599</v>
      </c>
      <c r="U11" s="17">
        <v>0.27948588244268502</v>
      </c>
      <c r="V11" s="17">
        <v>0.263535009347803</v>
      </c>
      <c r="W11" s="17">
        <v>0.25919606728052602</v>
      </c>
      <c r="X11" s="17">
        <v>0.18642568489820299</v>
      </c>
      <c r="Y11" s="17">
        <v>0.23740663413701699</v>
      </c>
      <c r="Z11" s="17">
        <v>0.208650485308991</v>
      </c>
      <c r="AA11" s="17">
        <v>0.136481397981117</v>
      </c>
      <c r="AB11" s="17">
        <v>0.28222362324867001</v>
      </c>
      <c r="AC11" s="17">
        <v>0.29748984367620102</v>
      </c>
      <c r="AD11" s="17">
        <v>0.31770342220280301</v>
      </c>
      <c r="AE11" s="17"/>
      <c r="AF11" s="17">
        <v>0.264947269026656</v>
      </c>
      <c r="AG11" s="17">
        <v>0.22888217538681899</v>
      </c>
      <c r="AH11" s="17">
        <v>0.236251037793373</v>
      </c>
      <c r="AI11" s="17"/>
      <c r="AJ11" s="17">
        <v>0.27611769488223797</v>
      </c>
      <c r="AK11" s="17">
        <v>0.13404636221754099</v>
      </c>
      <c r="AL11" s="17">
        <v>0.26785982514588602</v>
      </c>
      <c r="AM11" s="17">
        <v>0.32656376417261401</v>
      </c>
      <c r="AN11" s="17">
        <v>0.32540835334126</v>
      </c>
      <c r="AO11" s="17"/>
      <c r="AP11" s="17">
        <v>0.31878188845044397</v>
      </c>
      <c r="AQ11" s="17">
        <v>0.124171707542934</v>
      </c>
      <c r="AR11" s="17">
        <v>0.26205279946389898</v>
      </c>
      <c r="AS11" s="17"/>
      <c r="AT11" s="17">
        <v>0.25962072549452098</v>
      </c>
      <c r="AU11" s="17">
        <v>0.26529242538477599</v>
      </c>
      <c r="AV11" s="17">
        <v>0.26072823453973498</v>
      </c>
      <c r="AW11" s="17">
        <v>0.26088479703970902</v>
      </c>
      <c r="AX11" s="17">
        <v>0.14463026557308101</v>
      </c>
    </row>
    <row r="12" spans="2:50">
      <c r="B12" s="18" t="s">
        <v>378</v>
      </c>
      <c r="C12" s="17">
        <v>0.13951081584043801</v>
      </c>
      <c r="D12" s="17">
        <v>0.15519063483430701</v>
      </c>
      <c r="E12" s="17">
        <v>0.12525581026586399</v>
      </c>
      <c r="F12" s="17"/>
      <c r="G12" s="17">
        <v>0.166339937902903</v>
      </c>
      <c r="H12" s="17">
        <v>0.14848206323891899</v>
      </c>
      <c r="I12" s="17">
        <v>0.187672504931647</v>
      </c>
      <c r="J12" s="17">
        <v>0.12598398891492901</v>
      </c>
      <c r="K12" s="17">
        <v>0.16271886469983901</v>
      </c>
      <c r="L12" s="17">
        <v>8.0816541117743904E-2</v>
      </c>
      <c r="M12" s="17"/>
      <c r="N12" s="17">
        <v>9.1306700352434905E-2</v>
      </c>
      <c r="O12" s="17">
        <v>0.125364541012707</v>
      </c>
      <c r="P12" s="17">
        <v>0.162419268142455</v>
      </c>
      <c r="Q12" s="17">
        <v>0.186005958938084</v>
      </c>
      <c r="R12" s="17"/>
      <c r="S12" s="17">
        <v>0.141971763779425</v>
      </c>
      <c r="T12" s="17">
        <v>0.119388812423148</v>
      </c>
      <c r="U12" s="17">
        <v>0.134035598557595</v>
      </c>
      <c r="V12" s="17">
        <v>7.3820757773566295E-2</v>
      </c>
      <c r="W12" s="17">
        <v>0.17175699206913</v>
      </c>
      <c r="X12" s="17">
        <v>0.104921075326098</v>
      </c>
      <c r="Y12" s="17">
        <v>0.13078513775265099</v>
      </c>
      <c r="Z12" s="17">
        <v>0.14678261474757701</v>
      </c>
      <c r="AA12" s="17">
        <v>0.182384508877418</v>
      </c>
      <c r="AB12" s="17">
        <v>0.11805912870886499</v>
      </c>
      <c r="AC12" s="17">
        <v>0.32204841624358899</v>
      </c>
      <c r="AD12" s="17">
        <v>7.70771022832476E-2</v>
      </c>
      <c r="AE12" s="17"/>
      <c r="AF12" s="17">
        <v>0.18348437303531401</v>
      </c>
      <c r="AG12" s="17">
        <v>7.7609502241032802E-2</v>
      </c>
      <c r="AH12" s="17">
        <v>0.199269322304686</v>
      </c>
      <c r="AI12" s="17"/>
      <c r="AJ12" s="17">
        <v>0.16516236474631199</v>
      </c>
      <c r="AK12" s="17">
        <v>7.7281697484152506E-2</v>
      </c>
      <c r="AL12" s="17">
        <v>2.8643444408524999E-2</v>
      </c>
      <c r="AM12" s="17">
        <v>0.150933839730505</v>
      </c>
      <c r="AN12" s="17">
        <v>0.153315577645523</v>
      </c>
      <c r="AO12" s="17"/>
      <c r="AP12" s="17">
        <v>0.17670807708269001</v>
      </c>
      <c r="AQ12" s="17">
        <v>6.9111689461254705E-2</v>
      </c>
      <c r="AR12" s="17">
        <v>6.80242439637221E-2</v>
      </c>
      <c r="AS12" s="17"/>
      <c r="AT12" s="17">
        <v>0.143067641478588</v>
      </c>
      <c r="AU12" s="17">
        <v>0.19289328337242501</v>
      </c>
      <c r="AV12" s="17">
        <v>8.6021594062338294E-2</v>
      </c>
      <c r="AW12" s="17">
        <v>9.2987887288033699E-2</v>
      </c>
      <c r="AX12" s="17">
        <v>0</v>
      </c>
    </row>
    <row r="13" spans="2:50">
      <c r="B13" s="18" t="s">
        <v>92</v>
      </c>
      <c r="C13" s="19">
        <v>0.146314696878413</v>
      </c>
      <c r="D13" s="19">
        <v>0.105155785515078</v>
      </c>
      <c r="E13" s="19">
        <v>0.181506779369495</v>
      </c>
      <c r="F13" s="19"/>
      <c r="G13" s="19">
        <v>0.16805609548112299</v>
      </c>
      <c r="H13" s="19">
        <v>0.17455495292263501</v>
      </c>
      <c r="I13" s="19">
        <v>0.179669663240005</v>
      </c>
      <c r="J13" s="19">
        <v>0.125072040349615</v>
      </c>
      <c r="K13" s="19">
        <v>0.14868546623449699</v>
      </c>
      <c r="L13" s="19">
        <v>0.103356123327009</v>
      </c>
      <c r="M13" s="19"/>
      <c r="N13" s="19">
        <v>9.4977215431002196E-2</v>
      </c>
      <c r="O13" s="19">
        <v>0.110961361852891</v>
      </c>
      <c r="P13" s="19">
        <v>0.170699173307573</v>
      </c>
      <c r="Q13" s="19">
        <v>0.20863966940353301</v>
      </c>
      <c r="R13" s="19"/>
      <c r="S13" s="19">
        <v>0.21196546050895401</v>
      </c>
      <c r="T13" s="19">
        <v>0.15910865108457301</v>
      </c>
      <c r="U13" s="19">
        <v>0.17677714914908699</v>
      </c>
      <c r="V13" s="19">
        <v>9.75599450503528E-2</v>
      </c>
      <c r="W13" s="19">
        <v>0.15295238838186401</v>
      </c>
      <c r="X13" s="19">
        <v>0.16585707692447799</v>
      </c>
      <c r="Y13" s="19">
        <v>0.14923243438283401</v>
      </c>
      <c r="Z13" s="19">
        <v>0.12518483340677999</v>
      </c>
      <c r="AA13" s="19">
        <v>0.14099452722238801</v>
      </c>
      <c r="AB13" s="19">
        <v>0.17278314415214299</v>
      </c>
      <c r="AC13" s="19">
        <v>0</v>
      </c>
      <c r="AD13" s="19">
        <v>7.9800356515349502E-2</v>
      </c>
      <c r="AE13" s="19"/>
      <c r="AF13" s="19">
        <v>0.15457379052088999</v>
      </c>
      <c r="AG13" s="19">
        <v>0.110321595004597</v>
      </c>
      <c r="AH13" s="19">
        <v>0.26887654554273599</v>
      </c>
      <c r="AI13" s="19"/>
      <c r="AJ13" s="19">
        <v>0.107890696708815</v>
      </c>
      <c r="AK13" s="19">
        <v>0.117496272408428</v>
      </c>
      <c r="AL13" s="19">
        <v>0.100853445215339</v>
      </c>
      <c r="AM13" s="19">
        <v>0.11907798113062899</v>
      </c>
      <c r="AN13" s="19">
        <v>0.31885509987529398</v>
      </c>
      <c r="AO13" s="19"/>
      <c r="AP13" s="19">
        <v>0.11980708988052401</v>
      </c>
      <c r="AQ13" s="19">
        <v>9.8362110512803802E-2</v>
      </c>
      <c r="AR13" s="19">
        <v>8.1410836540192294E-2</v>
      </c>
      <c r="AS13" s="19"/>
      <c r="AT13" s="19">
        <v>0.192248073264395</v>
      </c>
      <c r="AU13" s="19">
        <v>0.12143667355153499</v>
      </c>
      <c r="AV13" s="19">
        <v>0.11354106901502201</v>
      </c>
      <c r="AW13" s="19">
        <v>6.5768913374787297E-2</v>
      </c>
      <c r="AX13" s="19">
        <v>0.27381405757844102</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AX16"/>
  <sheetViews>
    <sheetView showGridLines="0" topLeftCell="A7"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385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506</v>
      </c>
      <c r="D7" s="10">
        <v>243</v>
      </c>
      <c r="E7" s="10">
        <v>262</v>
      </c>
      <c r="F7" s="10"/>
      <c r="G7" s="10">
        <v>55</v>
      </c>
      <c r="H7" s="10">
        <v>93</v>
      </c>
      <c r="I7" s="10">
        <v>70</v>
      </c>
      <c r="J7" s="10">
        <v>86</v>
      </c>
      <c r="K7" s="10">
        <v>82</v>
      </c>
      <c r="L7" s="10">
        <v>120</v>
      </c>
      <c r="M7" s="10"/>
      <c r="N7" s="10">
        <v>137</v>
      </c>
      <c r="O7" s="10">
        <v>131</v>
      </c>
      <c r="P7" s="10">
        <v>115</v>
      </c>
      <c r="Q7" s="10">
        <v>122</v>
      </c>
      <c r="R7" s="10"/>
      <c r="S7" s="10">
        <v>60</v>
      </c>
      <c r="T7" s="10">
        <v>68</v>
      </c>
      <c r="U7" s="10">
        <v>39</v>
      </c>
      <c r="V7" s="10">
        <v>43</v>
      </c>
      <c r="W7" s="10">
        <v>40</v>
      </c>
      <c r="X7" s="10">
        <v>36</v>
      </c>
      <c r="Y7" s="10">
        <v>37</v>
      </c>
      <c r="Z7" s="10">
        <v>20</v>
      </c>
      <c r="AA7" s="10">
        <v>53</v>
      </c>
      <c r="AB7" s="10">
        <v>56</v>
      </c>
      <c r="AC7" s="10">
        <v>29</v>
      </c>
      <c r="AD7" s="10">
        <v>25</v>
      </c>
      <c r="AE7" s="10"/>
      <c r="AF7" s="10">
        <v>215</v>
      </c>
      <c r="AG7" s="10">
        <v>209</v>
      </c>
      <c r="AH7" s="10">
        <v>55</v>
      </c>
      <c r="AI7" s="10"/>
      <c r="AJ7" s="10">
        <v>197</v>
      </c>
      <c r="AK7" s="10">
        <v>118</v>
      </c>
      <c r="AL7" s="10">
        <v>37</v>
      </c>
      <c r="AM7" s="10">
        <v>7</v>
      </c>
      <c r="AN7" s="10">
        <v>62</v>
      </c>
      <c r="AO7" s="10"/>
      <c r="AP7" s="10">
        <v>140</v>
      </c>
      <c r="AQ7" s="10">
        <v>133</v>
      </c>
      <c r="AR7" s="10">
        <v>48</v>
      </c>
      <c r="AS7" s="10"/>
      <c r="AT7" s="10">
        <v>113</v>
      </c>
      <c r="AU7" s="10">
        <v>98</v>
      </c>
      <c r="AV7" s="10">
        <v>126</v>
      </c>
      <c r="AW7" s="10">
        <v>43</v>
      </c>
      <c r="AX7" s="10">
        <v>7</v>
      </c>
    </row>
    <row r="8" spans="2:50" ht="30" customHeight="1">
      <c r="B8" s="11" t="s">
        <v>77</v>
      </c>
      <c r="C8" s="11">
        <v>512</v>
      </c>
      <c r="D8" s="11">
        <v>249</v>
      </c>
      <c r="E8" s="11">
        <v>262</v>
      </c>
      <c r="F8" s="11"/>
      <c r="G8" s="11">
        <v>65</v>
      </c>
      <c r="H8" s="11">
        <v>95</v>
      </c>
      <c r="I8" s="11">
        <v>78</v>
      </c>
      <c r="J8" s="11">
        <v>92</v>
      </c>
      <c r="K8" s="11">
        <v>68</v>
      </c>
      <c r="L8" s="11">
        <v>114</v>
      </c>
      <c r="M8" s="11"/>
      <c r="N8" s="11">
        <v>132</v>
      </c>
      <c r="O8" s="11">
        <v>135</v>
      </c>
      <c r="P8" s="11">
        <v>122</v>
      </c>
      <c r="Q8" s="11">
        <v>121</v>
      </c>
      <c r="R8" s="11"/>
      <c r="S8" s="11">
        <v>62</v>
      </c>
      <c r="T8" s="11">
        <v>71</v>
      </c>
      <c r="U8" s="11">
        <v>37</v>
      </c>
      <c r="V8" s="11">
        <v>47</v>
      </c>
      <c r="W8" s="11">
        <v>39</v>
      </c>
      <c r="X8" s="11">
        <v>46</v>
      </c>
      <c r="Y8" s="11">
        <v>35</v>
      </c>
      <c r="Z8" s="11">
        <v>18</v>
      </c>
      <c r="AA8" s="11">
        <v>53</v>
      </c>
      <c r="AB8" s="11">
        <v>50</v>
      </c>
      <c r="AC8" s="11">
        <v>29</v>
      </c>
      <c r="AD8" s="11">
        <v>23</v>
      </c>
      <c r="AE8" s="11"/>
      <c r="AF8" s="11">
        <v>217</v>
      </c>
      <c r="AG8" s="11">
        <v>207</v>
      </c>
      <c r="AH8" s="11">
        <v>56</v>
      </c>
      <c r="AI8" s="11"/>
      <c r="AJ8" s="11">
        <v>197</v>
      </c>
      <c r="AK8" s="11">
        <v>122</v>
      </c>
      <c r="AL8" s="11">
        <v>36</v>
      </c>
      <c r="AM8" s="11">
        <v>7</v>
      </c>
      <c r="AN8" s="11">
        <v>63</v>
      </c>
      <c r="AO8" s="11"/>
      <c r="AP8" s="11">
        <v>139</v>
      </c>
      <c r="AQ8" s="11">
        <v>138</v>
      </c>
      <c r="AR8" s="11">
        <v>48</v>
      </c>
      <c r="AS8" s="11"/>
      <c r="AT8" s="11">
        <v>113</v>
      </c>
      <c r="AU8" s="11">
        <v>101</v>
      </c>
      <c r="AV8" s="11">
        <v>128</v>
      </c>
      <c r="AW8" s="11">
        <v>44</v>
      </c>
      <c r="AX8" s="11">
        <v>7</v>
      </c>
    </row>
    <row r="9" spans="2:50">
      <c r="B9" s="18" t="s">
        <v>380</v>
      </c>
      <c r="C9" s="17">
        <v>0.39118506091350302</v>
      </c>
      <c r="D9" s="17">
        <v>0.428696860875244</v>
      </c>
      <c r="E9" s="17">
        <v>0.35277631548803201</v>
      </c>
      <c r="F9" s="17"/>
      <c r="G9" s="17">
        <v>0.31248911616290997</v>
      </c>
      <c r="H9" s="17">
        <v>0.41625725745869302</v>
      </c>
      <c r="I9" s="17">
        <v>0.33265891813442</v>
      </c>
      <c r="J9" s="17">
        <v>0.417227490364668</v>
      </c>
      <c r="K9" s="17">
        <v>0.32809905559021801</v>
      </c>
      <c r="L9" s="17">
        <v>0.47186973921745401</v>
      </c>
      <c r="M9" s="17"/>
      <c r="N9" s="17">
        <v>0.49110379977421398</v>
      </c>
      <c r="O9" s="17">
        <v>0.435133995620886</v>
      </c>
      <c r="P9" s="17">
        <v>0.27835267041343098</v>
      </c>
      <c r="Q9" s="17">
        <v>0.35095243331082698</v>
      </c>
      <c r="R9" s="17"/>
      <c r="S9" s="17">
        <v>0.37278456327797299</v>
      </c>
      <c r="T9" s="17">
        <v>0.35011040486053902</v>
      </c>
      <c r="U9" s="17">
        <v>0.28089524832544499</v>
      </c>
      <c r="V9" s="17">
        <v>0.61200977237183796</v>
      </c>
      <c r="W9" s="17">
        <v>0.25434182022009399</v>
      </c>
      <c r="X9" s="17">
        <v>0.38336914840047198</v>
      </c>
      <c r="Y9" s="17">
        <v>0.38249990745340601</v>
      </c>
      <c r="Z9" s="17">
        <v>0.46258271629622699</v>
      </c>
      <c r="AA9" s="17">
        <v>0.44597662801746102</v>
      </c>
      <c r="AB9" s="17">
        <v>0.38883358767260701</v>
      </c>
      <c r="AC9" s="17">
        <v>0.29169689925004499</v>
      </c>
      <c r="AD9" s="17">
        <v>0.50560007023734899</v>
      </c>
      <c r="AE9" s="17"/>
      <c r="AF9" s="17">
        <v>0.35550837969198001</v>
      </c>
      <c r="AG9" s="17">
        <v>0.50526197604651801</v>
      </c>
      <c r="AH9" s="17">
        <v>0.199791364201691</v>
      </c>
      <c r="AI9" s="17"/>
      <c r="AJ9" s="17">
        <v>0.33902736839755099</v>
      </c>
      <c r="AK9" s="17">
        <v>0.61830964432892899</v>
      </c>
      <c r="AL9" s="17">
        <v>0.53056140978120203</v>
      </c>
      <c r="AM9" s="17">
        <v>0.39483959694287402</v>
      </c>
      <c r="AN9" s="17">
        <v>0.15010252138104699</v>
      </c>
      <c r="AO9" s="17"/>
      <c r="AP9" s="17">
        <v>0.28577894034205997</v>
      </c>
      <c r="AQ9" s="17">
        <v>0.61887142292000596</v>
      </c>
      <c r="AR9" s="17">
        <v>0.52502791994017906</v>
      </c>
      <c r="AS9" s="17"/>
      <c r="AT9" s="17">
        <v>0.34121036019202</v>
      </c>
      <c r="AU9" s="17">
        <v>0.28959263898635901</v>
      </c>
      <c r="AV9" s="17">
        <v>0.46906327862252001</v>
      </c>
      <c r="AW9" s="17">
        <v>0.52723535134531097</v>
      </c>
      <c r="AX9" s="17">
        <v>0.58155567684847798</v>
      </c>
    </row>
    <row r="10" spans="2:50" ht="30">
      <c r="B10" s="18" t="s">
        <v>381</v>
      </c>
      <c r="C10" s="17">
        <v>0.41326959173979599</v>
      </c>
      <c r="D10" s="17">
        <v>0.41179868115693302</v>
      </c>
      <c r="E10" s="17">
        <v>0.41655440915756198</v>
      </c>
      <c r="F10" s="17"/>
      <c r="G10" s="17">
        <v>0.45380004753549102</v>
      </c>
      <c r="H10" s="17">
        <v>0.39327026344673499</v>
      </c>
      <c r="I10" s="17">
        <v>0.42487288759138098</v>
      </c>
      <c r="J10" s="17">
        <v>0.41576406218657702</v>
      </c>
      <c r="K10" s="17">
        <v>0.458802276087936</v>
      </c>
      <c r="L10" s="17">
        <v>0.36963293058908397</v>
      </c>
      <c r="M10" s="17"/>
      <c r="N10" s="17">
        <v>0.331328842079612</v>
      </c>
      <c r="O10" s="17">
        <v>0.39651760506903799</v>
      </c>
      <c r="P10" s="17">
        <v>0.51708328619454502</v>
      </c>
      <c r="Q10" s="17">
        <v>0.420600968729686</v>
      </c>
      <c r="R10" s="17"/>
      <c r="S10" s="17">
        <v>0.38987557337335799</v>
      </c>
      <c r="T10" s="17">
        <v>0.50524425327452305</v>
      </c>
      <c r="U10" s="17">
        <v>0.41257265373566199</v>
      </c>
      <c r="V10" s="17">
        <v>0.20754355494822499</v>
      </c>
      <c r="W10" s="17">
        <v>0.48462411848545001</v>
      </c>
      <c r="X10" s="17">
        <v>0.453520568758148</v>
      </c>
      <c r="Y10" s="17">
        <v>0.50967075545819696</v>
      </c>
      <c r="Z10" s="17">
        <v>0.38219777866787302</v>
      </c>
      <c r="AA10" s="17">
        <v>0.35074545512388899</v>
      </c>
      <c r="AB10" s="17">
        <v>0.35649191325309598</v>
      </c>
      <c r="AC10" s="17">
        <v>0.57616943079919203</v>
      </c>
      <c r="AD10" s="17">
        <v>0.349646119715816</v>
      </c>
      <c r="AE10" s="17"/>
      <c r="AF10" s="17">
        <v>0.46894640950620098</v>
      </c>
      <c r="AG10" s="17">
        <v>0.28558475695547297</v>
      </c>
      <c r="AH10" s="17">
        <v>0.54590393528684</v>
      </c>
      <c r="AI10" s="17"/>
      <c r="AJ10" s="17">
        <v>0.52065683334231905</v>
      </c>
      <c r="AK10" s="17">
        <v>0.21915399543686201</v>
      </c>
      <c r="AL10" s="17">
        <v>0.23485217752634599</v>
      </c>
      <c r="AM10" s="17">
        <v>0.48608242192649698</v>
      </c>
      <c r="AN10" s="17">
        <v>0.53146100135770002</v>
      </c>
      <c r="AO10" s="17"/>
      <c r="AP10" s="17">
        <v>0.53983385540398598</v>
      </c>
      <c r="AQ10" s="17">
        <v>0.24246662816262499</v>
      </c>
      <c r="AR10" s="17">
        <v>0.33801157757303402</v>
      </c>
      <c r="AS10" s="17"/>
      <c r="AT10" s="17">
        <v>0.44330596462027499</v>
      </c>
      <c r="AU10" s="17">
        <v>0.53358165745795605</v>
      </c>
      <c r="AV10" s="17">
        <v>0.34961453119597802</v>
      </c>
      <c r="AW10" s="17">
        <v>0.27604829267473102</v>
      </c>
      <c r="AX10" s="17">
        <v>0</v>
      </c>
    </row>
    <row r="11" spans="2:50">
      <c r="B11" s="18" t="s">
        <v>92</v>
      </c>
      <c r="C11" s="19">
        <v>0.19554534734670101</v>
      </c>
      <c r="D11" s="19">
        <v>0.159504457967824</v>
      </c>
      <c r="E11" s="19">
        <v>0.23066927535440501</v>
      </c>
      <c r="F11" s="19"/>
      <c r="G11" s="19">
        <v>0.233710836301599</v>
      </c>
      <c r="H11" s="19">
        <v>0.19047247909457199</v>
      </c>
      <c r="I11" s="19">
        <v>0.24246819427419899</v>
      </c>
      <c r="J11" s="19">
        <v>0.16700844744875401</v>
      </c>
      <c r="K11" s="19">
        <v>0.21309866832184601</v>
      </c>
      <c r="L11" s="19">
        <v>0.15849733019346199</v>
      </c>
      <c r="M11" s="19"/>
      <c r="N11" s="19">
        <v>0.177567358146174</v>
      </c>
      <c r="O11" s="19">
        <v>0.168348399310076</v>
      </c>
      <c r="P11" s="19">
        <v>0.204564043392023</v>
      </c>
      <c r="Q11" s="19">
        <v>0.22844659795948699</v>
      </c>
      <c r="R11" s="19"/>
      <c r="S11" s="19">
        <v>0.23733986334866899</v>
      </c>
      <c r="T11" s="19">
        <v>0.14464534186493799</v>
      </c>
      <c r="U11" s="19">
        <v>0.30653209793889302</v>
      </c>
      <c r="V11" s="19">
        <v>0.180446672679937</v>
      </c>
      <c r="W11" s="19">
        <v>0.261034061294456</v>
      </c>
      <c r="X11" s="19">
        <v>0.16311028284137899</v>
      </c>
      <c r="Y11" s="19">
        <v>0.107829337088396</v>
      </c>
      <c r="Z11" s="19">
        <v>0.15521950503590001</v>
      </c>
      <c r="AA11" s="19">
        <v>0.20327791685864899</v>
      </c>
      <c r="AB11" s="19">
        <v>0.25467449907429701</v>
      </c>
      <c r="AC11" s="19">
        <v>0.13213366995076301</v>
      </c>
      <c r="AD11" s="19">
        <v>0.14475381004683499</v>
      </c>
      <c r="AE11" s="19"/>
      <c r="AF11" s="19">
        <v>0.17554521080181901</v>
      </c>
      <c r="AG11" s="19">
        <v>0.20915326699800901</v>
      </c>
      <c r="AH11" s="19">
        <v>0.25430470051146897</v>
      </c>
      <c r="AI11" s="19"/>
      <c r="AJ11" s="19">
        <v>0.14031579826012999</v>
      </c>
      <c r="AK11" s="19">
        <v>0.162536360234209</v>
      </c>
      <c r="AL11" s="19">
        <v>0.23458641269245201</v>
      </c>
      <c r="AM11" s="19">
        <v>0.11907798113062899</v>
      </c>
      <c r="AN11" s="19">
        <v>0.31843647726125301</v>
      </c>
      <c r="AO11" s="19"/>
      <c r="AP11" s="19">
        <v>0.17438720425395399</v>
      </c>
      <c r="AQ11" s="19">
        <v>0.13866194891736899</v>
      </c>
      <c r="AR11" s="19">
        <v>0.13696050248678701</v>
      </c>
      <c r="AS11" s="19"/>
      <c r="AT11" s="19">
        <v>0.215483675187705</v>
      </c>
      <c r="AU11" s="19">
        <v>0.176825703555684</v>
      </c>
      <c r="AV11" s="19">
        <v>0.181322190181502</v>
      </c>
      <c r="AW11" s="19">
        <v>0.19671635597995901</v>
      </c>
      <c r="AX11" s="19">
        <v>0.41844432315152202</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AX18"/>
  <sheetViews>
    <sheetView showGridLines="0" topLeftCell="A7"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386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537</v>
      </c>
      <c r="D7" s="10">
        <v>250</v>
      </c>
      <c r="E7" s="10">
        <v>285</v>
      </c>
      <c r="F7" s="10"/>
      <c r="G7" s="10">
        <v>59</v>
      </c>
      <c r="H7" s="10">
        <v>88</v>
      </c>
      <c r="I7" s="10">
        <v>98</v>
      </c>
      <c r="J7" s="10">
        <v>98</v>
      </c>
      <c r="K7" s="10">
        <v>87</v>
      </c>
      <c r="L7" s="10">
        <v>107</v>
      </c>
      <c r="M7" s="10"/>
      <c r="N7" s="10">
        <v>167</v>
      </c>
      <c r="O7" s="10">
        <v>121</v>
      </c>
      <c r="P7" s="10">
        <v>90</v>
      </c>
      <c r="Q7" s="10">
        <v>157</v>
      </c>
      <c r="R7" s="10"/>
      <c r="S7" s="10">
        <v>80</v>
      </c>
      <c r="T7" s="10">
        <v>57</v>
      </c>
      <c r="U7" s="10">
        <v>44</v>
      </c>
      <c r="V7" s="10">
        <v>38</v>
      </c>
      <c r="W7" s="10">
        <v>41</v>
      </c>
      <c r="X7" s="10">
        <v>39</v>
      </c>
      <c r="Y7" s="10">
        <v>52</v>
      </c>
      <c r="Z7" s="10">
        <v>33</v>
      </c>
      <c r="AA7" s="10">
        <v>63</v>
      </c>
      <c r="AB7" s="10">
        <v>47</v>
      </c>
      <c r="AC7" s="10">
        <v>30</v>
      </c>
      <c r="AD7" s="10">
        <v>13</v>
      </c>
      <c r="AE7" s="10"/>
      <c r="AF7" s="10">
        <v>215</v>
      </c>
      <c r="AG7" s="10">
        <v>220</v>
      </c>
      <c r="AH7" s="10">
        <v>75</v>
      </c>
      <c r="AI7" s="10"/>
      <c r="AJ7" s="10">
        <v>212</v>
      </c>
      <c r="AK7" s="10">
        <v>139</v>
      </c>
      <c r="AL7" s="10">
        <v>40</v>
      </c>
      <c r="AM7" s="10">
        <v>4</v>
      </c>
      <c r="AN7" s="10">
        <v>64</v>
      </c>
      <c r="AO7" s="10"/>
      <c r="AP7" s="10">
        <v>152</v>
      </c>
      <c r="AQ7" s="10">
        <v>171</v>
      </c>
      <c r="AR7" s="10">
        <v>42</v>
      </c>
      <c r="AS7" s="10"/>
      <c r="AT7" s="10">
        <v>148</v>
      </c>
      <c r="AU7" s="10">
        <v>92</v>
      </c>
      <c r="AV7" s="10">
        <v>110</v>
      </c>
      <c r="AW7" s="10">
        <v>49</v>
      </c>
      <c r="AX7" s="10">
        <v>15</v>
      </c>
    </row>
    <row r="8" spans="2:50" ht="30" customHeight="1">
      <c r="B8" s="11" t="s">
        <v>77</v>
      </c>
      <c r="C8" s="11">
        <v>528</v>
      </c>
      <c r="D8" s="11">
        <v>249</v>
      </c>
      <c r="E8" s="11">
        <v>277</v>
      </c>
      <c r="F8" s="11"/>
      <c r="G8" s="11">
        <v>69</v>
      </c>
      <c r="H8" s="11">
        <v>87</v>
      </c>
      <c r="I8" s="11">
        <v>105</v>
      </c>
      <c r="J8" s="11">
        <v>102</v>
      </c>
      <c r="K8" s="11">
        <v>71</v>
      </c>
      <c r="L8" s="11">
        <v>94</v>
      </c>
      <c r="M8" s="11"/>
      <c r="N8" s="11">
        <v>153</v>
      </c>
      <c r="O8" s="11">
        <v>126</v>
      </c>
      <c r="P8" s="11">
        <v>98</v>
      </c>
      <c r="Q8" s="11">
        <v>148</v>
      </c>
      <c r="R8" s="11"/>
      <c r="S8" s="11">
        <v>82</v>
      </c>
      <c r="T8" s="11">
        <v>58</v>
      </c>
      <c r="U8" s="11">
        <v>42</v>
      </c>
      <c r="V8" s="11">
        <v>40</v>
      </c>
      <c r="W8" s="11">
        <v>39</v>
      </c>
      <c r="X8" s="11">
        <v>52</v>
      </c>
      <c r="Y8" s="11">
        <v>47</v>
      </c>
      <c r="Z8" s="11">
        <v>28</v>
      </c>
      <c r="AA8" s="11">
        <v>62</v>
      </c>
      <c r="AB8" s="11">
        <v>39</v>
      </c>
      <c r="AC8" s="11">
        <v>28</v>
      </c>
      <c r="AD8" s="11">
        <v>11</v>
      </c>
      <c r="AE8" s="11"/>
      <c r="AF8" s="11">
        <v>208</v>
      </c>
      <c r="AG8" s="11">
        <v>211</v>
      </c>
      <c r="AH8" s="11">
        <v>78</v>
      </c>
      <c r="AI8" s="11"/>
      <c r="AJ8" s="11">
        <v>201</v>
      </c>
      <c r="AK8" s="11">
        <v>138</v>
      </c>
      <c r="AL8" s="11">
        <v>41</v>
      </c>
      <c r="AM8" s="11">
        <v>4</v>
      </c>
      <c r="AN8" s="11">
        <v>65</v>
      </c>
      <c r="AO8" s="11"/>
      <c r="AP8" s="11">
        <v>145</v>
      </c>
      <c r="AQ8" s="11">
        <v>175</v>
      </c>
      <c r="AR8" s="11">
        <v>43</v>
      </c>
      <c r="AS8" s="11"/>
      <c r="AT8" s="11">
        <v>146</v>
      </c>
      <c r="AU8" s="11">
        <v>93</v>
      </c>
      <c r="AV8" s="11">
        <v>112</v>
      </c>
      <c r="AW8" s="11">
        <v>45</v>
      </c>
      <c r="AX8" s="11">
        <v>12</v>
      </c>
    </row>
    <row r="9" spans="2:50">
      <c r="B9" s="18" t="s">
        <v>375</v>
      </c>
      <c r="C9" s="17">
        <v>0.11861406260269799</v>
      </c>
      <c r="D9" s="17">
        <v>0.18616068183839901</v>
      </c>
      <c r="E9" s="17">
        <v>5.8681989232622703E-2</v>
      </c>
      <c r="F9" s="17"/>
      <c r="G9" s="17">
        <v>0.240483723105756</v>
      </c>
      <c r="H9" s="17">
        <v>0.16767446350506901</v>
      </c>
      <c r="I9" s="17">
        <v>0.17666015327530499</v>
      </c>
      <c r="J9" s="17">
        <v>4.4056780773844798E-2</v>
      </c>
      <c r="K9" s="17">
        <v>6.1613629891623098E-2</v>
      </c>
      <c r="L9" s="17">
        <v>4.2645959372035198E-2</v>
      </c>
      <c r="M9" s="17"/>
      <c r="N9" s="17">
        <v>0.18926556385812601</v>
      </c>
      <c r="O9" s="17">
        <v>8.4398745461077507E-2</v>
      </c>
      <c r="P9" s="17">
        <v>0.101342973237858</v>
      </c>
      <c r="Q9" s="17">
        <v>8.7638375697576598E-2</v>
      </c>
      <c r="R9" s="17"/>
      <c r="S9" s="17">
        <v>0.19551653234323299</v>
      </c>
      <c r="T9" s="17">
        <v>7.0872716170049796E-2</v>
      </c>
      <c r="U9" s="17">
        <v>7.9061700206896304E-2</v>
      </c>
      <c r="V9" s="17">
        <v>0.101076052495865</v>
      </c>
      <c r="W9" s="17">
        <v>0</v>
      </c>
      <c r="X9" s="17">
        <v>0.219448257728905</v>
      </c>
      <c r="Y9" s="17">
        <v>0.12791241789980601</v>
      </c>
      <c r="Z9" s="17">
        <v>0.158696864874912</v>
      </c>
      <c r="AA9" s="17">
        <v>0.12894300872813899</v>
      </c>
      <c r="AB9" s="17">
        <v>6.0784390201682699E-2</v>
      </c>
      <c r="AC9" s="17">
        <v>0.104422774460271</v>
      </c>
      <c r="AD9" s="17">
        <v>0</v>
      </c>
      <c r="AE9" s="17"/>
      <c r="AF9" s="17">
        <v>0.120980734139523</v>
      </c>
      <c r="AG9" s="17">
        <v>0.11695921823000401</v>
      </c>
      <c r="AH9" s="17">
        <v>0.10078691605359701</v>
      </c>
      <c r="AI9" s="17"/>
      <c r="AJ9" s="17">
        <v>0.11400398783861</v>
      </c>
      <c r="AK9" s="17">
        <v>0.131571508609889</v>
      </c>
      <c r="AL9" s="17">
        <v>0.23979265430400101</v>
      </c>
      <c r="AM9" s="17">
        <v>0</v>
      </c>
      <c r="AN9" s="17">
        <v>6.2647905170934298E-2</v>
      </c>
      <c r="AO9" s="17"/>
      <c r="AP9" s="17">
        <v>0.14228580376639599</v>
      </c>
      <c r="AQ9" s="17">
        <v>0.138287337596777</v>
      </c>
      <c r="AR9" s="17">
        <v>0.18931633020535399</v>
      </c>
      <c r="AS9" s="17"/>
      <c r="AT9" s="17">
        <v>4.5905213832507098E-2</v>
      </c>
      <c r="AU9" s="17">
        <v>0.105464608107779</v>
      </c>
      <c r="AV9" s="17">
        <v>0.14325792364772899</v>
      </c>
      <c r="AW9" s="17">
        <v>0.24942331655646099</v>
      </c>
      <c r="AX9" s="17">
        <v>0.46345462869244403</v>
      </c>
    </row>
    <row r="10" spans="2:50">
      <c r="B10" s="18" t="s">
        <v>376</v>
      </c>
      <c r="C10" s="17">
        <v>0.34754470483009597</v>
      </c>
      <c r="D10" s="17">
        <v>0.35517326578793001</v>
      </c>
      <c r="E10" s="17">
        <v>0.34282304085495202</v>
      </c>
      <c r="F10" s="17"/>
      <c r="G10" s="17">
        <v>0.30556854302495101</v>
      </c>
      <c r="H10" s="17">
        <v>0.33052314523697102</v>
      </c>
      <c r="I10" s="17">
        <v>0.34392357621700398</v>
      </c>
      <c r="J10" s="17">
        <v>0.36982770433121898</v>
      </c>
      <c r="K10" s="17">
        <v>0.39241754865751199</v>
      </c>
      <c r="L10" s="17">
        <v>0.340140453617853</v>
      </c>
      <c r="M10" s="17"/>
      <c r="N10" s="17">
        <v>0.44522460989066198</v>
      </c>
      <c r="O10" s="17">
        <v>0.35665726317794699</v>
      </c>
      <c r="P10" s="17">
        <v>0.31534285630685799</v>
      </c>
      <c r="Q10" s="17">
        <v>0.26479070792807602</v>
      </c>
      <c r="R10" s="17"/>
      <c r="S10" s="17">
        <v>0.34020113312294598</v>
      </c>
      <c r="T10" s="17">
        <v>0.346432504588148</v>
      </c>
      <c r="U10" s="17">
        <v>0.466504449528304</v>
      </c>
      <c r="V10" s="17">
        <v>0.44010994696461903</v>
      </c>
      <c r="W10" s="17">
        <v>0.31744878498388102</v>
      </c>
      <c r="X10" s="17">
        <v>0.28390047875355201</v>
      </c>
      <c r="Y10" s="17">
        <v>0.40715957426885802</v>
      </c>
      <c r="Z10" s="17">
        <v>0.23999618835848199</v>
      </c>
      <c r="AA10" s="17">
        <v>0.170164671480039</v>
      </c>
      <c r="AB10" s="17">
        <v>0.47891857259005399</v>
      </c>
      <c r="AC10" s="17">
        <v>0.397483971736106</v>
      </c>
      <c r="AD10" s="17">
        <v>0.44241712917729697</v>
      </c>
      <c r="AE10" s="17"/>
      <c r="AF10" s="17">
        <v>0.26574861882337802</v>
      </c>
      <c r="AG10" s="17">
        <v>0.44344114943954099</v>
      </c>
      <c r="AH10" s="17">
        <v>0.26300520315977599</v>
      </c>
      <c r="AI10" s="17"/>
      <c r="AJ10" s="17">
        <v>0.33440814715022898</v>
      </c>
      <c r="AK10" s="17">
        <v>0.38635149960771498</v>
      </c>
      <c r="AL10" s="17">
        <v>0.41783728757668798</v>
      </c>
      <c r="AM10" s="17">
        <v>0</v>
      </c>
      <c r="AN10" s="17">
        <v>0.22180541724505201</v>
      </c>
      <c r="AO10" s="17"/>
      <c r="AP10" s="17">
        <v>0.354103761315534</v>
      </c>
      <c r="AQ10" s="17">
        <v>0.37666191329999799</v>
      </c>
      <c r="AR10" s="17">
        <v>0.39797247170802302</v>
      </c>
      <c r="AS10" s="17"/>
      <c r="AT10" s="17">
        <v>0.303130377413112</v>
      </c>
      <c r="AU10" s="17">
        <v>0.43656845502504399</v>
      </c>
      <c r="AV10" s="17">
        <v>0.37373722683273303</v>
      </c>
      <c r="AW10" s="17">
        <v>0.39847977378787902</v>
      </c>
      <c r="AX10" s="17">
        <v>0.27668445520785601</v>
      </c>
    </row>
    <row r="11" spans="2:50">
      <c r="B11" s="18" t="s">
        <v>377</v>
      </c>
      <c r="C11" s="17">
        <v>0.26081447930472401</v>
      </c>
      <c r="D11" s="17">
        <v>0.25029483683096398</v>
      </c>
      <c r="E11" s="17">
        <v>0.27185909782365603</v>
      </c>
      <c r="F11" s="17"/>
      <c r="G11" s="17">
        <v>0.24042553219107399</v>
      </c>
      <c r="H11" s="17">
        <v>0.25731562630239002</v>
      </c>
      <c r="I11" s="17">
        <v>0.183845858755217</v>
      </c>
      <c r="J11" s="17">
        <v>0.29183930870865399</v>
      </c>
      <c r="K11" s="17">
        <v>0.28054698412044399</v>
      </c>
      <c r="L11" s="17">
        <v>0.31681935986815202</v>
      </c>
      <c r="M11" s="17"/>
      <c r="N11" s="17">
        <v>0.17712977411978001</v>
      </c>
      <c r="O11" s="17">
        <v>0.31292906216201299</v>
      </c>
      <c r="P11" s="17">
        <v>0.31255953438100498</v>
      </c>
      <c r="Q11" s="17">
        <v>0.27255987097043499</v>
      </c>
      <c r="R11" s="17"/>
      <c r="S11" s="17">
        <v>0.25551222988145</v>
      </c>
      <c r="T11" s="17">
        <v>0.29450626188590401</v>
      </c>
      <c r="U11" s="17">
        <v>0.18077084409324901</v>
      </c>
      <c r="V11" s="17">
        <v>0.26404337155355401</v>
      </c>
      <c r="W11" s="17">
        <v>0.32930310083422898</v>
      </c>
      <c r="X11" s="17">
        <v>0.25827354012801301</v>
      </c>
      <c r="Y11" s="17">
        <v>0.23193656776796501</v>
      </c>
      <c r="Z11" s="17">
        <v>0.29767638331674301</v>
      </c>
      <c r="AA11" s="17">
        <v>0.26399931867572501</v>
      </c>
      <c r="AB11" s="17">
        <v>0.21468965959293199</v>
      </c>
      <c r="AC11" s="17">
        <v>0.28593675421176301</v>
      </c>
      <c r="AD11" s="17">
        <v>0.299377027759544</v>
      </c>
      <c r="AE11" s="17"/>
      <c r="AF11" s="17">
        <v>0.32234317870788498</v>
      </c>
      <c r="AG11" s="17">
        <v>0.22050910881139399</v>
      </c>
      <c r="AH11" s="17">
        <v>0.243926347067002</v>
      </c>
      <c r="AI11" s="17"/>
      <c r="AJ11" s="17">
        <v>0.26817275988331901</v>
      </c>
      <c r="AK11" s="17">
        <v>0.25701993915230398</v>
      </c>
      <c r="AL11" s="17">
        <v>0.224401279995358</v>
      </c>
      <c r="AM11" s="17">
        <v>0.27040554928896299</v>
      </c>
      <c r="AN11" s="17">
        <v>0.26478700182666698</v>
      </c>
      <c r="AO11" s="17"/>
      <c r="AP11" s="17">
        <v>0.243483583623779</v>
      </c>
      <c r="AQ11" s="17">
        <v>0.28413998829985498</v>
      </c>
      <c r="AR11" s="17">
        <v>0.29458268500495799</v>
      </c>
      <c r="AS11" s="17"/>
      <c r="AT11" s="17">
        <v>0.292370583063221</v>
      </c>
      <c r="AU11" s="17">
        <v>0.24242604837835399</v>
      </c>
      <c r="AV11" s="17">
        <v>0.240157348189626</v>
      </c>
      <c r="AW11" s="17">
        <v>0.17195854438612301</v>
      </c>
      <c r="AX11" s="17">
        <v>0.10820322106147399</v>
      </c>
    </row>
    <row r="12" spans="2:50">
      <c r="B12" s="18" t="s">
        <v>378</v>
      </c>
      <c r="C12" s="17">
        <v>0.13387693795247499</v>
      </c>
      <c r="D12" s="17">
        <v>0.13770501407100599</v>
      </c>
      <c r="E12" s="17">
        <v>0.131259325847907</v>
      </c>
      <c r="F12" s="17"/>
      <c r="G12" s="17">
        <v>9.1578568193007498E-2</v>
      </c>
      <c r="H12" s="17">
        <v>8.3119931961394694E-2</v>
      </c>
      <c r="I12" s="17">
        <v>0.11831811969279001</v>
      </c>
      <c r="J12" s="17">
        <v>0.132321358527271</v>
      </c>
      <c r="K12" s="17">
        <v>0.12739322398306899</v>
      </c>
      <c r="L12" s="17">
        <v>0.235760370365132</v>
      </c>
      <c r="M12" s="17"/>
      <c r="N12" s="17">
        <v>0.119994834926432</v>
      </c>
      <c r="O12" s="17">
        <v>0.12935125487722399</v>
      </c>
      <c r="P12" s="17">
        <v>9.9026990391031702E-2</v>
      </c>
      <c r="Q12" s="17">
        <v>0.16312367121149199</v>
      </c>
      <c r="R12" s="17"/>
      <c r="S12" s="17">
        <v>0.13006989785131301</v>
      </c>
      <c r="T12" s="17">
        <v>0.17138312009061901</v>
      </c>
      <c r="U12" s="17">
        <v>8.9298461741482496E-2</v>
      </c>
      <c r="V12" s="17">
        <v>0.10636257111057899</v>
      </c>
      <c r="W12" s="17">
        <v>0.247517928212142</v>
      </c>
      <c r="X12" s="17">
        <v>0.12205287419812801</v>
      </c>
      <c r="Y12" s="17">
        <v>7.8026752481569595E-2</v>
      </c>
      <c r="Z12" s="17">
        <v>0.15497147208008399</v>
      </c>
      <c r="AA12" s="17">
        <v>0.181303343121412</v>
      </c>
      <c r="AB12" s="17">
        <v>0.10429595024645399</v>
      </c>
      <c r="AC12" s="17">
        <v>0.10280955509732401</v>
      </c>
      <c r="AD12" s="17">
        <v>0</v>
      </c>
      <c r="AE12" s="17"/>
      <c r="AF12" s="17">
        <v>0.18491251933344699</v>
      </c>
      <c r="AG12" s="17">
        <v>8.3125642087093304E-2</v>
      </c>
      <c r="AH12" s="17">
        <v>0.140854141873547</v>
      </c>
      <c r="AI12" s="17"/>
      <c r="AJ12" s="17">
        <v>0.192587895246906</v>
      </c>
      <c r="AK12" s="17">
        <v>6.8401772370391301E-2</v>
      </c>
      <c r="AL12" s="17">
        <v>4.2045803147681901E-2</v>
      </c>
      <c r="AM12" s="17">
        <v>0.48740075211710199</v>
      </c>
      <c r="AN12" s="17">
        <v>0.19463881851791001</v>
      </c>
      <c r="AO12" s="17"/>
      <c r="AP12" s="17">
        <v>0.19193596870242599</v>
      </c>
      <c r="AQ12" s="17">
        <v>5.9808958918627898E-2</v>
      </c>
      <c r="AR12" s="17">
        <v>7.0935997578170804E-2</v>
      </c>
      <c r="AS12" s="17"/>
      <c r="AT12" s="17">
        <v>0.17371386474262401</v>
      </c>
      <c r="AU12" s="17">
        <v>6.8264674318382304E-2</v>
      </c>
      <c r="AV12" s="17">
        <v>0.13806272609367001</v>
      </c>
      <c r="AW12" s="17">
        <v>0.11401724636895</v>
      </c>
      <c r="AX12" s="17">
        <v>0</v>
      </c>
    </row>
    <row r="13" spans="2:50">
      <c r="B13" s="18" t="s">
        <v>92</v>
      </c>
      <c r="C13" s="19">
        <v>0.139149815310008</v>
      </c>
      <c r="D13" s="19">
        <v>7.0666201471700898E-2</v>
      </c>
      <c r="E13" s="19">
        <v>0.19537654624086101</v>
      </c>
      <c r="F13" s="19"/>
      <c r="G13" s="19">
        <v>0.12194363348521201</v>
      </c>
      <c r="H13" s="19">
        <v>0.16136683299417501</v>
      </c>
      <c r="I13" s="19">
        <v>0.17725229205968299</v>
      </c>
      <c r="J13" s="19">
        <v>0.161954847659012</v>
      </c>
      <c r="K13" s="19">
        <v>0.138028613347351</v>
      </c>
      <c r="L13" s="19">
        <v>6.4633856776828702E-2</v>
      </c>
      <c r="M13" s="19"/>
      <c r="N13" s="19">
        <v>6.8385217204999502E-2</v>
      </c>
      <c r="O13" s="19">
        <v>0.11666367432173801</v>
      </c>
      <c r="P13" s="19">
        <v>0.171727645683248</v>
      </c>
      <c r="Q13" s="19">
        <v>0.21188737419242101</v>
      </c>
      <c r="R13" s="19"/>
      <c r="S13" s="19">
        <v>7.8700206801058006E-2</v>
      </c>
      <c r="T13" s="19">
        <v>0.116805397265278</v>
      </c>
      <c r="U13" s="19">
        <v>0.184364544430068</v>
      </c>
      <c r="V13" s="19">
        <v>8.8408057875383805E-2</v>
      </c>
      <c r="W13" s="19">
        <v>0.10573018596974799</v>
      </c>
      <c r="X13" s="19">
        <v>0.116324849191401</v>
      </c>
      <c r="Y13" s="19">
        <v>0.15496468758180201</v>
      </c>
      <c r="Z13" s="19">
        <v>0.14865909136977901</v>
      </c>
      <c r="AA13" s="19">
        <v>0.25558965799468503</v>
      </c>
      <c r="AB13" s="19">
        <v>0.141311427368877</v>
      </c>
      <c r="AC13" s="19">
        <v>0.109346944494537</v>
      </c>
      <c r="AD13" s="19">
        <v>0.25820584306315902</v>
      </c>
      <c r="AE13" s="19"/>
      <c r="AF13" s="19">
        <v>0.10601494899576699</v>
      </c>
      <c r="AG13" s="19">
        <v>0.135964881431968</v>
      </c>
      <c r="AH13" s="19">
        <v>0.25142739184607799</v>
      </c>
      <c r="AI13" s="19"/>
      <c r="AJ13" s="19">
        <v>9.0827209880936094E-2</v>
      </c>
      <c r="AK13" s="19">
        <v>0.15665528025970099</v>
      </c>
      <c r="AL13" s="19">
        <v>7.5922974976271096E-2</v>
      </c>
      <c r="AM13" s="19">
        <v>0.242193698593934</v>
      </c>
      <c r="AN13" s="19">
        <v>0.25612085723943601</v>
      </c>
      <c r="AO13" s="19"/>
      <c r="AP13" s="19">
        <v>6.8190882591864899E-2</v>
      </c>
      <c r="AQ13" s="19">
        <v>0.141101801884743</v>
      </c>
      <c r="AR13" s="19">
        <v>4.7192515503493897E-2</v>
      </c>
      <c r="AS13" s="19"/>
      <c r="AT13" s="19">
        <v>0.18487996094853601</v>
      </c>
      <c r="AU13" s="19">
        <v>0.14727621417044101</v>
      </c>
      <c r="AV13" s="19">
        <v>0.104784775236241</v>
      </c>
      <c r="AW13" s="19">
        <v>6.6121118900586306E-2</v>
      </c>
      <c r="AX13" s="19">
        <v>0.15165769503822599</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AX16"/>
  <sheetViews>
    <sheetView showGridLines="0" topLeftCell="A7"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387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537</v>
      </c>
      <c r="D7" s="10">
        <v>250</v>
      </c>
      <c r="E7" s="10">
        <v>285</v>
      </c>
      <c r="F7" s="10"/>
      <c r="G7" s="10">
        <v>59</v>
      </c>
      <c r="H7" s="10">
        <v>88</v>
      </c>
      <c r="I7" s="10">
        <v>98</v>
      </c>
      <c r="J7" s="10">
        <v>98</v>
      </c>
      <c r="K7" s="10">
        <v>87</v>
      </c>
      <c r="L7" s="10">
        <v>107</v>
      </c>
      <c r="M7" s="10"/>
      <c r="N7" s="10">
        <v>167</v>
      </c>
      <c r="O7" s="10">
        <v>121</v>
      </c>
      <c r="P7" s="10">
        <v>90</v>
      </c>
      <c r="Q7" s="10">
        <v>157</v>
      </c>
      <c r="R7" s="10"/>
      <c r="S7" s="10">
        <v>80</v>
      </c>
      <c r="T7" s="10">
        <v>57</v>
      </c>
      <c r="U7" s="10">
        <v>44</v>
      </c>
      <c r="V7" s="10">
        <v>38</v>
      </c>
      <c r="W7" s="10">
        <v>41</v>
      </c>
      <c r="X7" s="10">
        <v>39</v>
      </c>
      <c r="Y7" s="10">
        <v>52</v>
      </c>
      <c r="Z7" s="10">
        <v>33</v>
      </c>
      <c r="AA7" s="10">
        <v>63</v>
      </c>
      <c r="AB7" s="10">
        <v>47</v>
      </c>
      <c r="AC7" s="10">
        <v>30</v>
      </c>
      <c r="AD7" s="10">
        <v>13</v>
      </c>
      <c r="AE7" s="10"/>
      <c r="AF7" s="10">
        <v>215</v>
      </c>
      <c r="AG7" s="10">
        <v>220</v>
      </c>
      <c r="AH7" s="10">
        <v>75</v>
      </c>
      <c r="AI7" s="10"/>
      <c r="AJ7" s="10">
        <v>212</v>
      </c>
      <c r="AK7" s="10">
        <v>139</v>
      </c>
      <c r="AL7" s="10">
        <v>40</v>
      </c>
      <c r="AM7" s="10">
        <v>4</v>
      </c>
      <c r="AN7" s="10">
        <v>64</v>
      </c>
      <c r="AO7" s="10"/>
      <c r="AP7" s="10">
        <v>152</v>
      </c>
      <c r="AQ7" s="10">
        <v>171</v>
      </c>
      <c r="AR7" s="10">
        <v>42</v>
      </c>
      <c r="AS7" s="10"/>
      <c r="AT7" s="10">
        <v>148</v>
      </c>
      <c r="AU7" s="10">
        <v>92</v>
      </c>
      <c r="AV7" s="10">
        <v>110</v>
      </c>
      <c r="AW7" s="10">
        <v>49</v>
      </c>
      <c r="AX7" s="10">
        <v>15</v>
      </c>
    </row>
    <row r="8" spans="2:50" ht="30" customHeight="1">
      <c r="B8" s="11" t="s">
        <v>77</v>
      </c>
      <c r="C8" s="11">
        <v>528</v>
      </c>
      <c r="D8" s="11">
        <v>249</v>
      </c>
      <c r="E8" s="11">
        <v>277</v>
      </c>
      <c r="F8" s="11"/>
      <c r="G8" s="11">
        <v>69</v>
      </c>
      <c r="H8" s="11">
        <v>87</v>
      </c>
      <c r="I8" s="11">
        <v>105</v>
      </c>
      <c r="J8" s="11">
        <v>102</v>
      </c>
      <c r="K8" s="11">
        <v>71</v>
      </c>
      <c r="L8" s="11">
        <v>94</v>
      </c>
      <c r="M8" s="11"/>
      <c r="N8" s="11">
        <v>153</v>
      </c>
      <c r="O8" s="11">
        <v>126</v>
      </c>
      <c r="P8" s="11">
        <v>98</v>
      </c>
      <c r="Q8" s="11">
        <v>148</v>
      </c>
      <c r="R8" s="11"/>
      <c r="S8" s="11">
        <v>82</v>
      </c>
      <c r="T8" s="11">
        <v>58</v>
      </c>
      <c r="U8" s="11">
        <v>42</v>
      </c>
      <c r="V8" s="11">
        <v>40</v>
      </c>
      <c r="W8" s="11">
        <v>39</v>
      </c>
      <c r="X8" s="11">
        <v>52</v>
      </c>
      <c r="Y8" s="11">
        <v>47</v>
      </c>
      <c r="Z8" s="11">
        <v>28</v>
      </c>
      <c r="AA8" s="11">
        <v>62</v>
      </c>
      <c r="AB8" s="11">
        <v>39</v>
      </c>
      <c r="AC8" s="11">
        <v>28</v>
      </c>
      <c r="AD8" s="11">
        <v>11</v>
      </c>
      <c r="AE8" s="11"/>
      <c r="AF8" s="11">
        <v>208</v>
      </c>
      <c r="AG8" s="11">
        <v>211</v>
      </c>
      <c r="AH8" s="11">
        <v>78</v>
      </c>
      <c r="AI8" s="11"/>
      <c r="AJ8" s="11">
        <v>201</v>
      </c>
      <c r="AK8" s="11">
        <v>138</v>
      </c>
      <c r="AL8" s="11">
        <v>41</v>
      </c>
      <c r="AM8" s="11">
        <v>4</v>
      </c>
      <c r="AN8" s="11">
        <v>65</v>
      </c>
      <c r="AO8" s="11"/>
      <c r="AP8" s="11">
        <v>145</v>
      </c>
      <c r="AQ8" s="11">
        <v>175</v>
      </c>
      <c r="AR8" s="11">
        <v>43</v>
      </c>
      <c r="AS8" s="11"/>
      <c r="AT8" s="11">
        <v>146</v>
      </c>
      <c r="AU8" s="11">
        <v>93</v>
      </c>
      <c r="AV8" s="11">
        <v>112</v>
      </c>
      <c r="AW8" s="11">
        <v>45</v>
      </c>
      <c r="AX8" s="11">
        <v>12</v>
      </c>
    </row>
    <row r="9" spans="2:50">
      <c r="B9" s="18" t="s">
        <v>380</v>
      </c>
      <c r="C9" s="17">
        <v>0.40012757397565901</v>
      </c>
      <c r="D9" s="17">
        <v>0.48205531913340699</v>
      </c>
      <c r="E9" s="17">
        <v>0.32651849204442701</v>
      </c>
      <c r="F9" s="17"/>
      <c r="G9" s="17">
        <v>0.51539306909583704</v>
      </c>
      <c r="H9" s="17">
        <v>0.434904336610616</v>
      </c>
      <c r="I9" s="17">
        <v>0.464607876012476</v>
      </c>
      <c r="J9" s="17">
        <v>0.31738205978772099</v>
      </c>
      <c r="K9" s="17">
        <v>0.31995833381095101</v>
      </c>
      <c r="L9" s="17">
        <v>0.36129360562447399</v>
      </c>
      <c r="M9" s="17"/>
      <c r="N9" s="17">
        <v>0.53619143799908697</v>
      </c>
      <c r="O9" s="17">
        <v>0.41485220707672199</v>
      </c>
      <c r="P9" s="17">
        <v>0.31810395165937499</v>
      </c>
      <c r="Q9" s="17">
        <v>0.30647269189057502</v>
      </c>
      <c r="R9" s="17"/>
      <c r="S9" s="17">
        <v>0.45578669987186099</v>
      </c>
      <c r="T9" s="17">
        <v>0.380162041338101</v>
      </c>
      <c r="U9" s="17">
        <v>0.33210444641313203</v>
      </c>
      <c r="V9" s="17">
        <v>0.46310763513946002</v>
      </c>
      <c r="W9" s="17">
        <v>0.24747289697536501</v>
      </c>
      <c r="X9" s="17">
        <v>0.45228176714467699</v>
      </c>
      <c r="Y9" s="17">
        <v>0.491166927427513</v>
      </c>
      <c r="Z9" s="17">
        <v>0.33745476481748599</v>
      </c>
      <c r="AA9" s="17">
        <v>0.321008352072432</v>
      </c>
      <c r="AB9" s="17">
        <v>0.42313463538775198</v>
      </c>
      <c r="AC9" s="17">
        <v>0.40069708412471899</v>
      </c>
      <c r="AD9" s="17">
        <v>0.53829785642233496</v>
      </c>
      <c r="AE9" s="17"/>
      <c r="AF9" s="17">
        <v>0.356603717648244</v>
      </c>
      <c r="AG9" s="17">
        <v>0.46143749533198403</v>
      </c>
      <c r="AH9" s="17">
        <v>0.31785701074439099</v>
      </c>
      <c r="AI9" s="17"/>
      <c r="AJ9" s="17">
        <v>0.384638982418891</v>
      </c>
      <c r="AK9" s="17">
        <v>0.45548962247116098</v>
      </c>
      <c r="AL9" s="17">
        <v>0.50882674131507599</v>
      </c>
      <c r="AM9" s="17">
        <v>0</v>
      </c>
      <c r="AN9" s="17">
        <v>0.237381440211759</v>
      </c>
      <c r="AO9" s="17"/>
      <c r="AP9" s="17">
        <v>0.41532626912831</v>
      </c>
      <c r="AQ9" s="17">
        <v>0.44395561688213397</v>
      </c>
      <c r="AR9" s="17">
        <v>0.49462244446730702</v>
      </c>
      <c r="AS9" s="17"/>
      <c r="AT9" s="17">
        <v>0.29994342274378699</v>
      </c>
      <c r="AU9" s="17">
        <v>0.45202797841089098</v>
      </c>
      <c r="AV9" s="17">
        <v>0.49240377655366102</v>
      </c>
      <c r="AW9" s="17">
        <v>0.49588533012094899</v>
      </c>
      <c r="AX9" s="17">
        <v>0.58609498369792701</v>
      </c>
    </row>
    <row r="10" spans="2:50" ht="30">
      <c r="B10" s="18" t="s">
        <v>381</v>
      </c>
      <c r="C10" s="17">
        <v>0.43288589254756799</v>
      </c>
      <c r="D10" s="17">
        <v>0.36816603469208797</v>
      </c>
      <c r="E10" s="17">
        <v>0.49365783572231298</v>
      </c>
      <c r="F10" s="17"/>
      <c r="G10" s="17">
        <v>0.31020138279538301</v>
      </c>
      <c r="H10" s="17">
        <v>0.37140930463767102</v>
      </c>
      <c r="I10" s="17">
        <v>0.33548989268908502</v>
      </c>
      <c r="J10" s="17">
        <v>0.54375122803837905</v>
      </c>
      <c r="K10" s="17">
        <v>0.50946027103666602</v>
      </c>
      <c r="L10" s="17">
        <v>0.51097901465430096</v>
      </c>
      <c r="M10" s="17"/>
      <c r="N10" s="17">
        <v>0.31316535032129</v>
      </c>
      <c r="O10" s="17">
        <v>0.43547670692219098</v>
      </c>
      <c r="P10" s="17">
        <v>0.46225954177865702</v>
      </c>
      <c r="Q10" s="17">
        <v>0.527329782268666</v>
      </c>
      <c r="R10" s="17"/>
      <c r="S10" s="17">
        <v>0.41067329710069</v>
      </c>
      <c r="T10" s="17">
        <v>0.50155650391366302</v>
      </c>
      <c r="U10" s="17">
        <v>0.36519821081459303</v>
      </c>
      <c r="V10" s="17">
        <v>0.44469519691241899</v>
      </c>
      <c r="W10" s="17">
        <v>0.60156529440371298</v>
      </c>
      <c r="X10" s="17">
        <v>0.43374144734678299</v>
      </c>
      <c r="Y10" s="17">
        <v>0.34187557993535</v>
      </c>
      <c r="Z10" s="17">
        <v>0.53957414833686002</v>
      </c>
      <c r="AA10" s="17">
        <v>0.42436663828013399</v>
      </c>
      <c r="AB10" s="17">
        <v>0.38816739360805902</v>
      </c>
      <c r="AC10" s="17">
        <v>0.42859386903428298</v>
      </c>
      <c r="AD10" s="17">
        <v>0.20349630051450501</v>
      </c>
      <c r="AE10" s="17"/>
      <c r="AF10" s="17">
        <v>0.48346214834238599</v>
      </c>
      <c r="AG10" s="17">
        <v>0.38162706648786299</v>
      </c>
      <c r="AH10" s="17">
        <v>0.44329952053531202</v>
      </c>
      <c r="AI10" s="17"/>
      <c r="AJ10" s="17">
        <v>0.45817241993805502</v>
      </c>
      <c r="AK10" s="17">
        <v>0.37271118171555601</v>
      </c>
      <c r="AL10" s="17">
        <v>0.41775227319347202</v>
      </c>
      <c r="AM10" s="17">
        <v>0.75780630140606497</v>
      </c>
      <c r="AN10" s="17">
        <v>0.55027020161811502</v>
      </c>
      <c r="AO10" s="17"/>
      <c r="AP10" s="17">
        <v>0.44584782239116</v>
      </c>
      <c r="AQ10" s="17">
        <v>0.38161308772855101</v>
      </c>
      <c r="AR10" s="17">
        <v>0.46455252986127998</v>
      </c>
      <c r="AS10" s="17"/>
      <c r="AT10" s="17">
        <v>0.49092633015474202</v>
      </c>
      <c r="AU10" s="17">
        <v>0.37950394977658403</v>
      </c>
      <c r="AV10" s="17">
        <v>0.39402186702645903</v>
      </c>
      <c r="AW10" s="17">
        <v>0.35467583603568797</v>
      </c>
      <c r="AX10" s="17">
        <v>0.12630553087472601</v>
      </c>
    </row>
    <row r="11" spans="2:50">
      <c r="B11" s="18" t="s">
        <v>92</v>
      </c>
      <c r="C11" s="19">
        <v>0.166986533476774</v>
      </c>
      <c r="D11" s="19">
        <v>0.14977864617450501</v>
      </c>
      <c r="E11" s="19">
        <v>0.17982367223326001</v>
      </c>
      <c r="F11" s="19"/>
      <c r="G11" s="19">
        <v>0.17440554810878001</v>
      </c>
      <c r="H11" s="19">
        <v>0.193686358751713</v>
      </c>
      <c r="I11" s="19">
        <v>0.19990223129843801</v>
      </c>
      <c r="J11" s="19">
        <v>0.13886671217389901</v>
      </c>
      <c r="K11" s="19">
        <v>0.17058139515238299</v>
      </c>
      <c r="L11" s="19">
        <v>0.127727379721226</v>
      </c>
      <c r="M11" s="19"/>
      <c r="N11" s="19">
        <v>0.150643211679623</v>
      </c>
      <c r="O11" s="19">
        <v>0.149671086001087</v>
      </c>
      <c r="P11" s="19">
        <v>0.21963650656196901</v>
      </c>
      <c r="Q11" s="19">
        <v>0.166197525840759</v>
      </c>
      <c r="R11" s="19"/>
      <c r="S11" s="19">
        <v>0.13354000302745</v>
      </c>
      <c r="T11" s="19">
        <v>0.118281454748236</v>
      </c>
      <c r="U11" s="19">
        <v>0.302697342772274</v>
      </c>
      <c r="V11" s="19">
        <v>9.2197167948120898E-2</v>
      </c>
      <c r="W11" s="19">
        <v>0.15096180862092301</v>
      </c>
      <c r="X11" s="19">
        <v>0.11397678550854</v>
      </c>
      <c r="Y11" s="19">
        <v>0.16695749263713699</v>
      </c>
      <c r="Z11" s="19">
        <v>0.122971086845654</v>
      </c>
      <c r="AA11" s="19">
        <v>0.25462500964743401</v>
      </c>
      <c r="AB11" s="19">
        <v>0.188697971004189</v>
      </c>
      <c r="AC11" s="19">
        <v>0.170709046840998</v>
      </c>
      <c r="AD11" s="19">
        <v>0.25820584306315902</v>
      </c>
      <c r="AE11" s="19"/>
      <c r="AF11" s="19">
        <v>0.15993413400937001</v>
      </c>
      <c r="AG11" s="19">
        <v>0.15693543818015299</v>
      </c>
      <c r="AH11" s="19">
        <v>0.23884346872029699</v>
      </c>
      <c r="AI11" s="19"/>
      <c r="AJ11" s="19">
        <v>0.15718859764305401</v>
      </c>
      <c r="AK11" s="19">
        <v>0.17179919581328401</v>
      </c>
      <c r="AL11" s="19">
        <v>7.3420985491451707E-2</v>
      </c>
      <c r="AM11" s="19">
        <v>0.242193698593934</v>
      </c>
      <c r="AN11" s="19">
        <v>0.21234835817012601</v>
      </c>
      <c r="AO11" s="19"/>
      <c r="AP11" s="19">
        <v>0.13882590848053</v>
      </c>
      <c r="AQ11" s="19">
        <v>0.17443129538931501</v>
      </c>
      <c r="AR11" s="19">
        <v>4.0825025671412898E-2</v>
      </c>
      <c r="AS11" s="19"/>
      <c r="AT11" s="19">
        <v>0.20913024710147099</v>
      </c>
      <c r="AU11" s="19">
        <v>0.16846807181252499</v>
      </c>
      <c r="AV11" s="19">
        <v>0.11357435641987999</v>
      </c>
      <c r="AW11" s="19">
        <v>0.14943883384336301</v>
      </c>
      <c r="AX11" s="19">
        <v>0.28759948542734598</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AX22"/>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388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520</v>
      </c>
      <c r="D7" s="10">
        <v>245</v>
      </c>
      <c r="E7" s="10">
        <v>275</v>
      </c>
      <c r="F7" s="10"/>
      <c r="G7" s="10">
        <v>62</v>
      </c>
      <c r="H7" s="10">
        <v>84</v>
      </c>
      <c r="I7" s="10">
        <v>87</v>
      </c>
      <c r="J7" s="10">
        <v>77</v>
      </c>
      <c r="K7" s="10">
        <v>82</v>
      </c>
      <c r="L7" s="10">
        <v>128</v>
      </c>
      <c r="M7" s="10"/>
      <c r="N7" s="10">
        <v>139</v>
      </c>
      <c r="O7" s="10">
        <v>134</v>
      </c>
      <c r="P7" s="10">
        <v>103</v>
      </c>
      <c r="Q7" s="10">
        <v>143</v>
      </c>
      <c r="R7" s="10"/>
      <c r="S7" s="10">
        <v>66</v>
      </c>
      <c r="T7" s="10">
        <v>63</v>
      </c>
      <c r="U7" s="10">
        <v>51</v>
      </c>
      <c r="V7" s="10">
        <v>40</v>
      </c>
      <c r="W7" s="10">
        <v>44</v>
      </c>
      <c r="X7" s="10">
        <v>35</v>
      </c>
      <c r="Y7" s="10">
        <v>54</v>
      </c>
      <c r="Z7" s="10">
        <v>19</v>
      </c>
      <c r="AA7" s="10">
        <v>50</v>
      </c>
      <c r="AB7" s="10">
        <v>51</v>
      </c>
      <c r="AC7" s="10">
        <v>31</v>
      </c>
      <c r="AD7" s="10">
        <v>16</v>
      </c>
      <c r="AE7" s="10"/>
      <c r="AF7" s="10">
        <v>206</v>
      </c>
      <c r="AG7" s="10">
        <v>222</v>
      </c>
      <c r="AH7" s="10">
        <v>57</v>
      </c>
      <c r="AI7" s="10"/>
      <c r="AJ7" s="10">
        <v>191</v>
      </c>
      <c r="AK7" s="10">
        <v>136</v>
      </c>
      <c r="AL7" s="10">
        <v>41</v>
      </c>
      <c r="AM7" s="10">
        <v>8</v>
      </c>
      <c r="AN7" s="10">
        <v>56</v>
      </c>
      <c r="AO7" s="10"/>
      <c r="AP7" s="10">
        <v>133</v>
      </c>
      <c r="AQ7" s="10">
        <v>160</v>
      </c>
      <c r="AR7" s="10">
        <v>43</v>
      </c>
      <c r="AS7" s="10"/>
      <c r="AT7" s="10">
        <v>132</v>
      </c>
      <c r="AU7" s="10">
        <v>100</v>
      </c>
      <c r="AV7" s="10">
        <v>113</v>
      </c>
      <c r="AW7" s="10">
        <v>40</v>
      </c>
      <c r="AX7" s="10">
        <v>12</v>
      </c>
    </row>
    <row r="8" spans="2:50" ht="30" customHeight="1">
      <c r="B8" s="11" t="s">
        <v>77</v>
      </c>
      <c r="C8" s="11">
        <v>520</v>
      </c>
      <c r="D8" s="11">
        <v>252</v>
      </c>
      <c r="E8" s="11">
        <v>268</v>
      </c>
      <c r="F8" s="11"/>
      <c r="G8" s="11">
        <v>71</v>
      </c>
      <c r="H8" s="11">
        <v>86</v>
      </c>
      <c r="I8" s="11">
        <v>98</v>
      </c>
      <c r="J8" s="11">
        <v>80</v>
      </c>
      <c r="K8" s="11">
        <v>68</v>
      </c>
      <c r="L8" s="11">
        <v>117</v>
      </c>
      <c r="M8" s="11"/>
      <c r="N8" s="11">
        <v>133</v>
      </c>
      <c r="O8" s="11">
        <v>139</v>
      </c>
      <c r="P8" s="11">
        <v>111</v>
      </c>
      <c r="Q8" s="11">
        <v>138</v>
      </c>
      <c r="R8" s="11"/>
      <c r="S8" s="11">
        <v>69</v>
      </c>
      <c r="T8" s="11">
        <v>66</v>
      </c>
      <c r="U8" s="11">
        <v>50</v>
      </c>
      <c r="V8" s="11">
        <v>42</v>
      </c>
      <c r="W8" s="11">
        <v>42</v>
      </c>
      <c r="X8" s="11">
        <v>46</v>
      </c>
      <c r="Y8" s="11">
        <v>52</v>
      </c>
      <c r="Z8" s="11">
        <v>17</v>
      </c>
      <c r="AA8" s="11">
        <v>49</v>
      </c>
      <c r="AB8" s="11">
        <v>44</v>
      </c>
      <c r="AC8" s="11">
        <v>29</v>
      </c>
      <c r="AD8" s="11">
        <v>14</v>
      </c>
      <c r="AE8" s="11"/>
      <c r="AF8" s="11">
        <v>206</v>
      </c>
      <c r="AG8" s="11">
        <v>216</v>
      </c>
      <c r="AH8" s="11">
        <v>59</v>
      </c>
      <c r="AI8" s="11"/>
      <c r="AJ8" s="11">
        <v>190</v>
      </c>
      <c r="AK8" s="11">
        <v>136</v>
      </c>
      <c r="AL8" s="11">
        <v>41</v>
      </c>
      <c r="AM8" s="11">
        <v>8</v>
      </c>
      <c r="AN8" s="11">
        <v>57</v>
      </c>
      <c r="AO8" s="11"/>
      <c r="AP8" s="11">
        <v>134</v>
      </c>
      <c r="AQ8" s="11">
        <v>163</v>
      </c>
      <c r="AR8" s="11">
        <v>43</v>
      </c>
      <c r="AS8" s="11"/>
      <c r="AT8" s="11">
        <v>130</v>
      </c>
      <c r="AU8" s="11">
        <v>102</v>
      </c>
      <c r="AV8" s="11">
        <v>116</v>
      </c>
      <c r="AW8" s="11">
        <v>39</v>
      </c>
      <c r="AX8" s="11">
        <v>11</v>
      </c>
    </row>
    <row r="9" spans="2:50">
      <c r="B9" s="18" t="s">
        <v>244</v>
      </c>
      <c r="C9" s="17">
        <v>0.354648076941803</v>
      </c>
      <c r="D9" s="17">
        <v>0.36417927066205302</v>
      </c>
      <c r="E9" s="17">
        <v>0.34569215258486002</v>
      </c>
      <c r="F9" s="17"/>
      <c r="G9" s="17">
        <v>0.31643931998561697</v>
      </c>
      <c r="H9" s="17">
        <v>0.28437680524674902</v>
      </c>
      <c r="I9" s="17">
        <v>0.35106305509239499</v>
      </c>
      <c r="J9" s="17">
        <v>0.38486318249016399</v>
      </c>
      <c r="K9" s="17">
        <v>0.31061683679311802</v>
      </c>
      <c r="L9" s="17">
        <v>0.43724471480323002</v>
      </c>
      <c r="M9" s="17"/>
      <c r="N9" s="17">
        <v>0.37402597534524301</v>
      </c>
      <c r="O9" s="17">
        <v>0.393061268018363</v>
      </c>
      <c r="P9" s="17">
        <v>0.38783458363543</v>
      </c>
      <c r="Q9" s="17">
        <v>0.27261734540945198</v>
      </c>
      <c r="R9" s="17"/>
      <c r="S9" s="17">
        <v>0.30468248042653501</v>
      </c>
      <c r="T9" s="17">
        <v>0.34841107738622901</v>
      </c>
      <c r="U9" s="17">
        <v>0.337554637298008</v>
      </c>
      <c r="V9" s="17">
        <v>0.46658077157620598</v>
      </c>
      <c r="W9" s="17">
        <v>0.26231557462182198</v>
      </c>
      <c r="X9" s="17">
        <v>0.46989102520739301</v>
      </c>
      <c r="Y9" s="17">
        <v>0.295987927578447</v>
      </c>
      <c r="Z9" s="17">
        <v>0.43545101825375798</v>
      </c>
      <c r="AA9" s="17">
        <v>0.31961008205483499</v>
      </c>
      <c r="AB9" s="17">
        <v>0.455789263466997</v>
      </c>
      <c r="AC9" s="17">
        <v>0.27855051434843803</v>
      </c>
      <c r="AD9" s="17">
        <v>0.34721822603423502</v>
      </c>
      <c r="AE9" s="17"/>
      <c r="AF9" s="17">
        <v>0.33069515346204598</v>
      </c>
      <c r="AG9" s="17">
        <v>0.432999646568345</v>
      </c>
      <c r="AH9" s="17">
        <v>0.18129674858219699</v>
      </c>
      <c r="AI9" s="17"/>
      <c r="AJ9" s="17">
        <v>0.39407591281795801</v>
      </c>
      <c r="AK9" s="17">
        <v>0.34831675249408101</v>
      </c>
      <c r="AL9" s="17">
        <v>0.45644859399967203</v>
      </c>
      <c r="AM9" s="17">
        <v>0.23165889774442899</v>
      </c>
      <c r="AN9" s="17">
        <v>0.12708036579401899</v>
      </c>
      <c r="AO9" s="17"/>
      <c r="AP9" s="17">
        <v>0.39484262982549101</v>
      </c>
      <c r="AQ9" s="17">
        <v>0.33049478765310902</v>
      </c>
      <c r="AR9" s="17">
        <v>0.48494169390286901</v>
      </c>
      <c r="AS9" s="17"/>
      <c r="AT9" s="17">
        <v>0.34393414403384198</v>
      </c>
      <c r="AU9" s="17">
        <v>0.40312877410568898</v>
      </c>
      <c r="AV9" s="17">
        <v>0.37835297199699702</v>
      </c>
      <c r="AW9" s="17">
        <v>0.35445128133411402</v>
      </c>
      <c r="AX9" s="17">
        <v>0.30062177547802998</v>
      </c>
    </row>
    <row r="10" spans="2:50">
      <c r="B10" s="18" t="s">
        <v>245</v>
      </c>
      <c r="C10" s="17">
        <v>0.40059196160669402</v>
      </c>
      <c r="D10" s="17">
        <v>0.40206116221379201</v>
      </c>
      <c r="E10" s="17">
        <v>0.39921143678592702</v>
      </c>
      <c r="F10" s="17"/>
      <c r="G10" s="17">
        <v>0.46020801854884602</v>
      </c>
      <c r="H10" s="17">
        <v>0.51871682489135496</v>
      </c>
      <c r="I10" s="17">
        <v>0.34544996111086101</v>
      </c>
      <c r="J10" s="17">
        <v>0.39054117653786202</v>
      </c>
      <c r="K10" s="17">
        <v>0.39660010990954703</v>
      </c>
      <c r="L10" s="17">
        <v>0.333003909450445</v>
      </c>
      <c r="M10" s="17"/>
      <c r="N10" s="17">
        <v>0.48454953173975202</v>
      </c>
      <c r="O10" s="17">
        <v>0.37504696869725901</v>
      </c>
      <c r="P10" s="17">
        <v>0.30353720556623898</v>
      </c>
      <c r="Q10" s="17">
        <v>0.41978809310036302</v>
      </c>
      <c r="R10" s="17"/>
      <c r="S10" s="17">
        <v>0.47342432989061201</v>
      </c>
      <c r="T10" s="17">
        <v>0.46822557882459398</v>
      </c>
      <c r="U10" s="17">
        <v>0.399484628742661</v>
      </c>
      <c r="V10" s="17">
        <v>0.32407734132579002</v>
      </c>
      <c r="W10" s="17">
        <v>0.39802803251506402</v>
      </c>
      <c r="X10" s="17">
        <v>0.355145811457448</v>
      </c>
      <c r="Y10" s="17">
        <v>0.46545144629947699</v>
      </c>
      <c r="Z10" s="17">
        <v>0.31341423075210201</v>
      </c>
      <c r="AA10" s="17">
        <v>0.321684141627953</v>
      </c>
      <c r="AB10" s="17">
        <v>0.32223649311987201</v>
      </c>
      <c r="AC10" s="17">
        <v>0.49594917127223997</v>
      </c>
      <c r="AD10" s="17">
        <v>0.29481243510073502</v>
      </c>
      <c r="AE10" s="17"/>
      <c r="AF10" s="17">
        <v>0.397308364782965</v>
      </c>
      <c r="AG10" s="17">
        <v>0.37754154562640302</v>
      </c>
      <c r="AH10" s="17">
        <v>0.45129907488516402</v>
      </c>
      <c r="AI10" s="17"/>
      <c r="AJ10" s="17">
        <v>0.35715472507812601</v>
      </c>
      <c r="AK10" s="17">
        <v>0.45296956814607803</v>
      </c>
      <c r="AL10" s="17">
        <v>0.45464510504218703</v>
      </c>
      <c r="AM10" s="17">
        <v>0.24507050538469399</v>
      </c>
      <c r="AN10" s="17">
        <v>0.387924749503817</v>
      </c>
      <c r="AO10" s="17"/>
      <c r="AP10" s="17">
        <v>0.42212264945414701</v>
      </c>
      <c r="AQ10" s="17">
        <v>0.44434858929341098</v>
      </c>
      <c r="AR10" s="17">
        <v>0.42064498475245299</v>
      </c>
      <c r="AS10" s="17"/>
      <c r="AT10" s="17">
        <v>0.38259035406403902</v>
      </c>
      <c r="AU10" s="17">
        <v>0.40121083582504002</v>
      </c>
      <c r="AV10" s="17">
        <v>0.41546979529061701</v>
      </c>
      <c r="AW10" s="17">
        <v>0.52324198449207504</v>
      </c>
      <c r="AX10" s="17">
        <v>0.27973028292378499</v>
      </c>
    </row>
    <row r="11" spans="2:50">
      <c r="B11" s="18" t="s">
        <v>246</v>
      </c>
      <c r="C11" s="17">
        <v>0.141230803977236</v>
      </c>
      <c r="D11" s="17">
        <v>0.12139534446112001</v>
      </c>
      <c r="E11" s="17">
        <v>0.15986906485258801</v>
      </c>
      <c r="F11" s="17"/>
      <c r="G11" s="17">
        <v>0.15282683826978199</v>
      </c>
      <c r="H11" s="17">
        <v>0.10270107097633401</v>
      </c>
      <c r="I11" s="17">
        <v>0.168598985570591</v>
      </c>
      <c r="J11" s="17">
        <v>0.124498121983892</v>
      </c>
      <c r="K11" s="17">
        <v>0.17028913424872599</v>
      </c>
      <c r="L11" s="17">
        <v>0.13412375331968199</v>
      </c>
      <c r="M11" s="17"/>
      <c r="N11" s="17">
        <v>5.4811414858799798E-2</v>
      </c>
      <c r="O11" s="17">
        <v>0.15775452755405001</v>
      </c>
      <c r="P11" s="17">
        <v>0.15823931654866499</v>
      </c>
      <c r="Q11" s="17">
        <v>0.19519178037775101</v>
      </c>
      <c r="R11" s="17"/>
      <c r="S11" s="17">
        <v>0.113897994967972</v>
      </c>
      <c r="T11" s="17">
        <v>9.3234243294328598E-2</v>
      </c>
      <c r="U11" s="17">
        <v>0.15010380575650401</v>
      </c>
      <c r="V11" s="17">
        <v>0.152396480980758</v>
      </c>
      <c r="W11" s="17">
        <v>0.25262872754652899</v>
      </c>
      <c r="X11" s="17">
        <v>6.1900478159336303E-2</v>
      </c>
      <c r="Y11" s="17">
        <v>0.14325881389061701</v>
      </c>
      <c r="Z11" s="17">
        <v>9.1673539953914293E-2</v>
      </c>
      <c r="AA11" s="17">
        <v>0.18694989961588601</v>
      </c>
      <c r="AB11" s="17">
        <v>0.147277220796037</v>
      </c>
      <c r="AC11" s="17">
        <v>0.153678615321827</v>
      </c>
      <c r="AD11" s="17">
        <v>0.20841604229361499</v>
      </c>
      <c r="AE11" s="17"/>
      <c r="AF11" s="17">
        <v>0.150564400608731</v>
      </c>
      <c r="AG11" s="17">
        <v>9.9361402970582199E-2</v>
      </c>
      <c r="AH11" s="17">
        <v>0.28140976764733699</v>
      </c>
      <c r="AI11" s="17"/>
      <c r="AJ11" s="17">
        <v>0.119602364312558</v>
      </c>
      <c r="AK11" s="17">
        <v>0.130503918430663</v>
      </c>
      <c r="AL11" s="17">
        <v>4.3212463320147602E-2</v>
      </c>
      <c r="AM11" s="17">
        <v>0.26794806749678202</v>
      </c>
      <c r="AN11" s="17">
        <v>0.27768057601650298</v>
      </c>
      <c r="AO11" s="17"/>
      <c r="AP11" s="17">
        <v>0.10097251255393</v>
      </c>
      <c r="AQ11" s="17">
        <v>0.12560548963826601</v>
      </c>
      <c r="AR11" s="17">
        <v>1.9891061250468099E-2</v>
      </c>
      <c r="AS11" s="17"/>
      <c r="AT11" s="17">
        <v>0.151775233858261</v>
      </c>
      <c r="AU11" s="17">
        <v>9.9995426086604902E-2</v>
      </c>
      <c r="AV11" s="17">
        <v>0.101674855834542</v>
      </c>
      <c r="AW11" s="17">
        <v>0.104292964513839</v>
      </c>
      <c r="AX11" s="17">
        <v>9.0401764501381099E-2</v>
      </c>
    </row>
    <row r="12" spans="2:50">
      <c r="B12" s="18" t="s">
        <v>247</v>
      </c>
      <c r="C12" s="17">
        <v>3.3552271893471299E-2</v>
      </c>
      <c r="D12" s="17">
        <v>3.7151411673227497E-2</v>
      </c>
      <c r="E12" s="17">
        <v>3.01703635445645E-2</v>
      </c>
      <c r="F12" s="17"/>
      <c r="G12" s="17">
        <v>0</v>
      </c>
      <c r="H12" s="17">
        <v>2.3954177153483101E-2</v>
      </c>
      <c r="I12" s="17">
        <v>3.3779950345343097E-2</v>
      </c>
      <c r="J12" s="17">
        <v>5.12720964714048E-2</v>
      </c>
      <c r="K12" s="17">
        <v>7.5550036120355504E-2</v>
      </c>
      <c r="L12" s="17">
        <v>2.4315687317833401E-2</v>
      </c>
      <c r="M12" s="17"/>
      <c r="N12" s="17">
        <v>4.7333434168629299E-2</v>
      </c>
      <c r="O12" s="17">
        <v>2.1681515128536801E-2</v>
      </c>
      <c r="P12" s="17">
        <v>5.3837240680027501E-2</v>
      </c>
      <c r="Q12" s="17">
        <v>1.60868254402977E-2</v>
      </c>
      <c r="R12" s="17"/>
      <c r="S12" s="17">
        <v>4.2829378188889301E-2</v>
      </c>
      <c r="T12" s="17">
        <v>4.5302969101117099E-2</v>
      </c>
      <c r="U12" s="17">
        <v>3.58082571869974E-2</v>
      </c>
      <c r="V12" s="17">
        <v>0</v>
      </c>
      <c r="W12" s="17">
        <v>4.4907303514450103E-2</v>
      </c>
      <c r="X12" s="17">
        <v>5.51045867064218E-2</v>
      </c>
      <c r="Y12" s="17">
        <v>1.9190415709437199E-2</v>
      </c>
      <c r="Z12" s="17">
        <v>4.6669557859012299E-2</v>
      </c>
      <c r="AA12" s="17">
        <v>6.0902962202118403E-2</v>
      </c>
      <c r="AB12" s="17">
        <v>0</v>
      </c>
      <c r="AC12" s="17">
        <v>0</v>
      </c>
      <c r="AD12" s="17">
        <v>3.5994527020030601E-2</v>
      </c>
      <c r="AE12" s="17"/>
      <c r="AF12" s="17">
        <v>4.0312690029901697E-2</v>
      </c>
      <c r="AG12" s="17">
        <v>4.2423279586145203E-2</v>
      </c>
      <c r="AH12" s="17">
        <v>0</v>
      </c>
      <c r="AI12" s="17"/>
      <c r="AJ12" s="17">
        <v>5.0319595111519802E-2</v>
      </c>
      <c r="AK12" s="17">
        <v>1.1479655114291099E-2</v>
      </c>
      <c r="AL12" s="17">
        <v>4.5693837637993402E-2</v>
      </c>
      <c r="AM12" s="17">
        <v>0.13407083001938699</v>
      </c>
      <c r="AN12" s="17">
        <v>5.9284904112025499E-2</v>
      </c>
      <c r="AO12" s="17"/>
      <c r="AP12" s="17">
        <v>3.2681379378351402E-2</v>
      </c>
      <c r="AQ12" s="17">
        <v>3.6140381092476997E-2</v>
      </c>
      <c r="AR12" s="17">
        <v>4.9705238169000202E-2</v>
      </c>
      <c r="AS12" s="17"/>
      <c r="AT12" s="17">
        <v>5.21278456979253E-2</v>
      </c>
      <c r="AU12" s="17">
        <v>9.2195759584440193E-3</v>
      </c>
      <c r="AV12" s="17">
        <v>3.8517620232229897E-2</v>
      </c>
      <c r="AW12" s="17">
        <v>1.8013769659971299E-2</v>
      </c>
      <c r="AX12" s="17">
        <v>0.104189646322446</v>
      </c>
    </row>
    <row r="13" spans="2:50">
      <c r="B13" s="18" t="s">
        <v>248</v>
      </c>
      <c r="C13" s="17">
        <v>3.5869403516461701E-2</v>
      </c>
      <c r="D13" s="17">
        <v>4.6590149597732299E-2</v>
      </c>
      <c r="E13" s="17">
        <v>2.57957239992926E-2</v>
      </c>
      <c r="F13" s="17"/>
      <c r="G13" s="17">
        <v>0</v>
      </c>
      <c r="H13" s="17">
        <v>3.3796591085436499E-2</v>
      </c>
      <c r="I13" s="17">
        <v>6.4236016130535895E-2</v>
      </c>
      <c r="J13" s="17">
        <v>1.2420516600254601E-2</v>
      </c>
      <c r="K13" s="17">
        <v>1.24702285219096E-2</v>
      </c>
      <c r="L13" s="17">
        <v>6.5264926786167701E-2</v>
      </c>
      <c r="M13" s="17"/>
      <c r="N13" s="17">
        <v>3.1872498661976501E-2</v>
      </c>
      <c r="O13" s="17">
        <v>1.4726638774933101E-2</v>
      </c>
      <c r="P13" s="17">
        <v>5.63671513991542E-2</v>
      </c>
      <c r="Q13" s="17">
        <v>4.4758629377194999E-2</v>
      </c>
      <c r="R13" s="17"/>
      <c r="S13" s="17">
        <v>3.3389527929008102E-2</v>
      </c>
      <c r="T13" s="17">
        <v>3.0945046411864199E-2</v>
      </c>
      <c r="U13" s="17">
        <v>2.36250098510646E-2</v>
      </c>
      <c r="V13" s="17">
        <v>0</v>
      </c>
      <c r="W13" s="17">
        <v>4.2120361802135103E-2</v>
      </c>
      <c r="X13" s="17">
        <v>5.7958098469400497E-2</v>
      </c>
      <c r="Y13" s="17">
        <v>3.6920761703460897E-2</v>
      </c>
      <c r="Z13" s="17">
        <v>0</v>
      </c>
      <c r="AA13" s="17">
        <v>6.3005844568637101E-2</v>
      </c>
      <c r="AB13" s="17">
        <v>3.4955191799524402E-2</v>
      </c>
      <c r="AC13" s="17">
        <v>7.1821699057495497E-2</v>
      </c>
      <c r="AD13" s="17">
        <v>0</v>
      </c>
      <c r="AE13" s="17"/>
      <c r="AF13" s="17">
        <v>5.6577045519116298E-2</v>
      </c>
      <c r="AG13" s="17">
        <v>2.22181326010269E-2</v>
      </c>
      <c r="AH13" s="17">
        <v>1.8039812827368999E-2</v>
      </c>
      <c r="AI13" s="17"/>
      <c r="AJ13" s="17">
        <v>6.7809792523702894E-2</v>
      </c>
      <c r="AK13" s="17">
        <v>5.75191838343855E-3</v>
      </c>
      <c r="AL13" s="17">
        <v>0</v>
      </c>
      <c r="AM13" s="17">
        <v>0.121251699354707</v>
      </c>
      <c r="AN13" s="17">
        <v>3.9045727348240099E-2</v>
      </c>
      <c r="AO13" s="17"/>
      <c r="AP13" s="17">
        <v>4.9380828788080498E-2</v>
      </c>
      <c r="AQ13" s="17">
        <v>2.0377584550288499E-2</v>
      </c>
      <c r="AR13" s="17">
        <v>0</v>
      </c>
      <c r="AS13" s="17"/>
      <c r="AT13" s="17">
        <v>4.0896707475110997E-2</v>
      </c>
      <c r="AU13" s="17">
        <v>5.4743531012597303E-2</v>
      </c>
      <c r="AV13" s="17">
        <v>3.0314481815619E-2</v>
      </c>
      <c r="AW13" s="17">
        <v>0</v>
      </c>
      <c r="AX13" s="17">
        <v>0.16717572411411599</v>
      </c>
    </row>
    <row r="14" spans="2:50">
      <c r="B14" s="18" t="s">
        <v>92</v>
      </c>
      <c r="C14" s="17">
        <v>3.41074820643337E-2</v>
      </c>
      <c r="D14" s="17">
        <v>2.8622661392075199E-2</v>
      </c>
      <c r="E14" s="17">
        <v>3.9261258232766799E-2</v>
      </c>
      <c r="F14" s="17"/>
      <c r="G14" s="17">
        <v>7.0525823195754594E-2</v>
      </c>
      <c r="H14" s="17">
        <v>3.6454530646643002E-2</v>
      </c>
      <c r="I14" s="17">
        <v>3.6872031750274002E-2</v>
      </c>
      <c r="J14" s="17">
        <v>3.6404905916422398E-2</v>
      </c>
      <c r="K14" s="17">
        <v>3.4473654406343902E-2</v>
      </c>
      <c r="L14" s="17">
        <v>6.0470083226417696E-3</v>
      </c>
      <c r="M14" s="17"/>
      <c r="N14" s="17">
        <v>7.4071452255999098E-3</v>
      </c>
      <c r="O14" s="17">
        <v>3.7729081826857698E-2</v>
      </c>
      <c r="P14" s="17">
        <v>4.0184502170485102E-2</v>
      </c>
      <c r="Q14" s="17">
        <v>5.1557326294941502E-2</v>
      </c>
      <c r="R14" s="17"/>
      <c r="S14" s="17">
        <v>3.1776288596983199E-2</v>
      </c>
      <c r="T14" s="17">
        <v>1.3881084981866699E-2</v>
      </c>
      <c r="U14" s="17">
        <v>5.3423661164765102E-2</v>
      </c>
      <c r="V14" s="17">
        <v>5.6945406117246598E-2</v>
      </c>
      <c r="W14" s="17">
        <v>0</v>
      </c>
      <c r="X14" s="17">
        <v>0</v>
      </c>
      <c r="Y14" s="17">
        <v>3.9190634818560999E-2</v>
      </c>
      <c r="Z14" s="17">
        <v>0.11279165318121299</v>
      </c>
      <c r="AA14" s="17">
        <v>4.7847069930570599E-2</v>
      </c>
      <c r="AB14" s="17">
        <v>3.9741830817569199E-2</v>
      </c>
      <c r="AC14" s="17">
        <v>0</v>
      </c>
      <c r="AD14" s="17">
        <v>0.113558769551385</v>
      </c>
      <c r="AE14" s="17"/>
      <c r="AF14" s="17">
        <v>2.4542345597239799E-2</v>
      </c>
      <c r="AG14" s="17">
        <v>2.54559926474975E-2</v>
      </c>
      <c r="AH14" s="17">
        <v>6.7954596057932706E-2</v>
      </c>
      <c r="AI14" s="17"/>
      <c r="AJ14" s="17">
        <v>1.10376101561358E-2</v>
      </c>
      <c r="AK14" s="17">
        <v>5.09781874314491E-2</v>
      </c>
      <c r="AL14" s="17">
        <v>0</v>
      </c>
      <c r="AM14" s="17">
        <v>0</v>
      </c>
      <c r="AN14" s="17">
        <v>0.10898367722539599</v>
      </c>
      <c r="AO14" s="17"/>
      <c r="AP14" s="17">
        <v>0</v>
      </c>
      <c r="AQ14" s="17">
        <v>4.3033167772448297E-2</v>
      </c>
      <c r="AR14" s="17">
        <v>2.48170219252094E-2</v>
      </c>
      <c r="AS14" s="17"/>
      <c r="AT14" s="17">
        <v>2.8675714870820702E-2</v>
      </c>
      <c r="AU14" s="17">
        <v>3.1701857011624902E-2</v>
      </c>
      <c r="AV14" s="17">
        <v>3.5670274829995303E-2</v>
      </c>
      <c r="AW14" s="17">
        <v>0</v>
      </c>
      <c r="AX14" s="17">
        <v>5.7880806660241799E-2</v>
      </c>
    </row>
    <row r="15" spans="2:50">
      <c r="B15" s="18" t="s">
        <v>249</v>
      </c>
      <c r="C15" s="21">
        <v>0.75524003854849697</v>
      </c>
      <c r="D15" s="21">
        <v>0.76624043287584498</v>
      </c>
      <c r="E15" s="21">
        <v>0.74490358937078804</v>
      </c>
      <c r="F15" s="21"/>
      <c r="G15" s="21">
        <v>0.77664733853446299</v>
      </c>
      <c r="H15" s="21">
        <v>0.80309363013810398</v>
      </c>
      <c r="I15" s="21">
        <v>0.69651301620325601</v>
      </c>
      <c r="J15" s="21">
        <v>0.77540435902802696</v>
      </c>
      <c r="K15" s="21">
        <v>0.70721694670266499</v>
      </c>
      <c r="L15" s="21">
        <v>0.77024862425367502</v>
      </c>
      <c r="M15" s="21"/>
      <c r="N15" s="21">
        <v>0.85857550708499397</v>
      </c>
      <c r="O15" s="21">
        <v>0.76810823671562201</v>
      </c>
      <c r="P15" s="21">
        <v>0.69137178920166797</v>
      </c>
      <c r="Q15" s="21">
        <v>0.69240543850981495</v>
      </c>
      <c r="R15" s="21"/>
      <c r="S15" s="21">
        <v>0.77810681031714701</v>
      </c>
      <c r="T15" s="21">
        <v>0.81663665621082304</v>
      </c>
      <c r="U15" s="21">
        <v>0.73703926604066905</v>
      </c>
      <c r="V15" s="21">
        <v>0.79065811290199595</v>
      </c>
      <c r="W15" s="21">
        <v>0.660343607136886</v>
      </c>
      <c r="X15" s="21">
        <v>0.82503683666484195</v>
      </c>
      <c r="Y15" s="21">
        <v>0.76143937387792404</v>
      </c>
      <c r="Z15" s="21">
        <v>0.74886524900586005</v>
      </c>
      <c r="AA15" s="21">
        <v>0.64129422368278699</v>
      </c>
      <c r="AB15" s="21">
        <v>0.77802575658686901</v>
      </c>
      <c r="AC15" s="21">
        <v>0.77449968562067795</v>
      </c>
      <c r="AD15" s="21">
        <v>0.64203066113496998</v>
      </c>
      <c r="AE15" s="21"/>
      <c r="AF15" s="21">
        <v>0.72800351824501197</v>
      </c>
      <c r="AG15" s="21">
        <v>0.81054119219474796</v>
      </c>
      <c r="AH15" s="21">
        <v>0.63259582346736098</v>
      </c>
      <c r="AI15" s="21"/>
      <c r="AJ15" s="21">
        <v>0.75123063789608402</v>
      </c>
      <c r="AK15" s="21">
        <v>0.80128632064015803</v>
      </c>
      <c r="AL15" s="21">
        <v>0.911093699041859</v>
      </c>
      <c r="AM15" s="21">
        <v>0.47672940312912399</v>
      </c>
      <c r="AN15" s="21">
        <v>0.51500511529783599</v>
      </c>
      <c r="AO15" s="21"/>
      <c r="AP15" s="21">
        <v>0.81696527927963802</v>
      </c>
      <c r="AQ15" s="21">
        <v>0.77484337694652095</v>
      </c>
      <c r="AR15" s="21">
        <v>0.90558667865532205</v>
      </c>
      <c r="AS15" s="21"/>
      <c r="AT15" s="21">
        <v>0.726524498097882</v>
      </c>
      <c r="AU15" s="21">
        <v>0.80433960993072895</v>
      </c>
      <c r="AV15" s="21">
        <v>0.79382276728761303</v>
      </c>
      <c r="AW15" s="21">
        <v>0.87769326582619001</v>
      </c>
      <c r="AX15" s="21">
        <v>0.58035205840181503</v>
      </c>
    </row>
    <row r="16" spans="2:50">
      <c r="B16" s="18" t="s">
        <v>250</v>
      </c>
      <c r="C16" s="21">
        <v>6.9421675409932895E-2</v>
      </c>
      <c r="D16" s="21">
        <v>8.3741561270959802E-2</v>
      </c>
      <c r="E16" s="21">
        <v>5.59660875438572E-2</v>
      </c>
      <c r="F16" s="21"/>
      <c r="G16" s="21">
        <v>0</v>
      </c>
      <c r="H16" s="21">
        <v>5.77507682389196E-2</v>
      </c>
      <c r="I16" s="21">
        <v>9.8015966475878999E-2</v>
      </c>
      <c r="J16" s="21">
        <v>6.3692613071659396E-2</v>
      </c>
      <c r="K16" s="21">
        <v>8.80202646422652E-2</v>
      </c>
      <c r="L16" s="21">
        <v>8.9580614104001199E-2</v>
      </c>
      <c r="M16" s="21"/>
      <c r="N16" s="21">
        <v>7.9205932830605896E-2</v>
      </c>
      <c r="O16" s="21">
        <v>3.6408153903469798E-2</v>
      </c>
      <c r="P16" s="21">
        <v>0.11020439207918201</v>
      </c>
      <c r="Q16" s="21">
        <v>6.0845454817492699E-2</v>
      </c>
      <c r="R16" s="21"/>
      <c r="S16" s="21">
        <v>7.62189061178975E-2</v>
      </c>
      <c r="T16" s="21">
        <v>7.6248015512981299E-2</v>
      </c>
      <c r="U16" s="21">
        <v>5.9433267038062003E-2</v>
      </c>
      <c r="V16" s="21">
        <v>0</v>
      </c>
      <c r="W16" s="21">
        <v>8.7027665316585207E-2</v>
      </c>
      <c r="X16" s="21">
        <v>0.11306268517582201</v>
      </c>
      <c r="Y16" s="21">
        <v>5.6111177412898103E-2</v>
      </c>
      <c r="Z16" s="21">
        <v>4.6669557859012299E-2</v>
      </c>
      <c r="AA16" s="21">
        <v>0.123908806770756</v>
      </c>
      <c r="AB16" s="21">
        <v>3.4955191799524402E-2</v>
      </c>
      <c r="AC16" s="21">
        <v>7.1821699057495497E-2</v>
      </c>
      <c r="AD16" s="21">
        <v>3.5994527020030601E-2</v>
      </c>
      <c r="AE16" s="21"/>
      <c r="AF16" s="21">
        <v>9.6889735549018002E-2</v>
      </c>
      <c r="AG16" s="21">
        <v>6.4641412187172204E-2</v>
      </c>
      <c r="AH16" s="21">
        <v>1.8039812827368999E-2</v>
      </c>
      <c r="AI16" s="21"/>
      <c r="AJ16" s="21">
        <v>0.118129387635223</v>
      </c>
      <c r="AK16" s="21">
        <v>1.7231573497729601E-2</v>
      </c>
      <c r="AL16" s="21">
        <v>4.5693837637993402E-2</v>
      </c>
      <c r="AM16" s="21">
        <v>0.255322529374094</v>
      </c>
      <c r="AN16" s="21">
        <v>9.8330631460265605E-2</v>
      </c>
      <c r="AO16" s="21"/>
      <c r="AP16" s="21">
        <v>8.2062208166432005E-2</v>
      </c>
      <c r="AQ16" s="21">
        <v>5.6517965642765497E-2</v>
      </c>
      <c r="AR16" s="21">
        <v>4.9705238169000202E-2</v>
      </c>
      <c r="AS16" s="21"/>
      <c r="AT16" s="21">
        <v>9.3024553173036303E-2</v>
      </c>
      <c r="AU16" s="21">
        <v>6.3963106971041295E-2</v>
      </c>
      <c r="AV16" s="21">
        <v>6.8832102047848995E-2</v>
      </c>
      <c r="AW16" s="21">
        <v>1.8013769659971299E-2</v>
      </c>
      <c r="AX16" s="21">
        <v>0.271365370436562</v>
      </c>
    </row>
    <row r="17" spans="2:50">
      <c r="B17" s="18" t="s">
        <v>251</v>
      </c>
      <c r="C17" s="22">
        <v>0.68581836313856404</v>
      </c>
      <c r="D17" s="22">
        <v>0.68249887160488498</v>
      </c>
      <c r="E17" s="22">
        <v>0.68893750182693003</v>
      </c>
      <c r="F17" s="22"/>
      <c r="G17" s="22">
        <v>0.77664733853446299</v>
      </c>
      <c r="H17" s="22">
        <v>0.74534286189918397</v>
      </c>
      <c r="I17" s="22">
        <v>0.59849704972737705</v>
      </c>
      <c r="J17" s="22">
        <v>0.71171174595636699</v>
      </c>
      <c r="K17" s="22">
        <v>0.61919668206040002</v>
      </c>
      <c r="L17" s="22">
        <v>0.68066801014967304</v>
      </c>
      <c r="M17" s="22"/>
      <c r="N17" s="22">
        <v>0.77936957425438902</v>
      </c>
      <c r="O17" s="22">
        <v>0.73170008281215204</v>
      </c>
      <c r="P17" s="22">
        <v>0.581167397122487</v>
      </c>
      <c r="Q17" s="22">
        <v>0.63155998369232202</v>
      </c>
      <c r="R17" s="22"/>
      <c r="S17" s="22">
        <v>0.70188790419924996</v>
      </c>
      <c r="T17" s="22">
        <v>0.74038864069784205</v>
      </c>
      <c r="U17" s="22">
        <v>0.67760599900260698</v>
      </c>
      <c r="V17" s="22">
        <v>0.79065811290199595</v>
      </c>
      <c r="W17" s="22">
        <v>0.57331594182030099</v>
      </c>
      <c r="X17" s="22">
        <v>0.71197415148901899</v>
      </c>
      <c r="Y17" s="22">
        <v>0.70532819646502598</v>
      </c>
      <c r="Z17" s="22">
        <v>0.70219569114684799</v>
      </c>
      <c r="AA17" s="22">
        <v>0.51738541691203199</v>
      </c>
      <c r="AB17" s="22">
        <v>0.74307056478734401</v>
      </c>
      <c r="AC17" s="22">
        <v>0.70267798656318203</v>
      </c>
      <c r="AD17" s="22">
        <v>0.60603613411493895</v>
      </c>
      <c r="AE17" s="22"/>
      <c r="AF17" s="22">
        <v>0.63111378269599305</v>
      </c>
      <c r="AG17" s="22">
        <v>0.74589978000757595</v>
      </c>
      <c r="AH17" s="22">
        <v>0.61455601063999199</v>
      </c>
      <c r="AI17" s="22"/>
      <c r="AJ17" s="22">
        <v>0.63310125026086095</v>
      </c>
      <c r="AK17" s="22">
        <v>0.78405474714242895</v>
      </c>
      <c r="AL17" s="22">
        <v>0.86539986140386604</v>
      </c>
      <c r="AM17" s="22">
        <v>0.22140687375502999</v>
      </c>
      <c r="AN17" s="22">
        <v>0.41667448383757</v>
      </c>
      <c r="AO17" s="22"/>
      <c r="AP17" s="22">
        <v>0.73490307111320596</v>
      </c>
      <c r="AQ17" s="22">
        <v>0.71832541130375505</v>
      </c>
      <c r="AR17" s="22">
        <v>0.85588144048632198</v>
      </c>
      <c r="AS17" s="22"/>
      <c r="AT17" s="22">
        <v>0.63349994492484496</v>
      </c>
      <c r="AU17" s="22">
        <v>0.74037650295968804</v>
      </c>
      <c r="AV17" s="22">
        <v>0.72499066523976397</v>
      </c>
      <c r="AW17" s="22">
        <v>0.85967949616621897</v>
      </c>
      <c r="AX17" s="22">
        <v>0.30898668796525303</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X17"/>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122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115</v>
      </c>
      <c r="C9" s="17">
        <v>8.7662487133187306E-2</v>
      </c>
      <c r="D9" s="17">
        <v>0.126428499252141</v>
      </c>
      <c r="E9" s="17">
        <v>5.01723363861055E-2</v>
      </c>
      <c r="F9" s="17"/>
      <c r="G9" s="17">
        <v>0.113409477509612</v>
      </c>
      <c r="H9" s="17">
        <v>0.17186818024481601</v>
      </c>
      <c r="I9" s="17">
        <v>0.12193661618776699</v>
      </c>
      <c r="J9" s="17">
        <v>7.2125129224729301E-2</v>
      </c>
      <c r="K9" s="17">
        <v>5.1010321279703397E-2</v>
      </c>
      <c r="L9" s="17">
        <v>1.14488887275765E-2</v>
      </c>
      <c r="M9" s="17"/>
      <c r="N9" s="17">
        <v>0.14541844648952401</v>
      </c>
      <c r="O9" s="17">
        <v>7.04568234000124E-2</v>
      </c>
      <c r="P9" s="17">
        <v>8.73528503650991E-2</v>
      </c>
      <c r="Q9" s="17">
        <v>4.5146611940733203E-2</v>
      </c>
      <c r="R9" s="17"/>
      <c r="S9" s="17">
        <v>0.182934071656501</v>
      </c>
      <c r="T9" s="17">
        <v>7.0576597428090498E-2</v>
      </c>
      <c r="U9" s="17">
        <v>3.4553943018404198E-2</v>
      </c>
      <c r="V9" s="17">
        <v>5.6697331917177601E-2</v>
      </c>
      <c r="W9" s="17">
        <v>5.3122440291460203E-2</v>
      </c>
      <c r="X9" s="17">
        <v>7.2445504475340497E-2</v>
      </c>
      <c r="Y9" s="17">
        <v>7.4727120437935807E-2</v>
      </c>
      <c r="Z9" s="17">
        <v>0.161286135664469</v>
      </c>
      <c r="AA9" s="17">
        <v>0.103838235012417</v>
      </c>
      <c r="AB9" s="17">
        <v>6.8434427895279398E-2</v>
      </c>
      <c r="AC9" s="17">
        <v>5.8139263282602799E-2</v>
      </c>
      <c r="AD9" s="17">
        <v>6.1450492888971801E-2</v>
      </c>
      <c r="AE9" s="17"/>
      <c r="AF9" s="17">
        <v>7.7748845882805007E-2</v>
      </c>
      <c r="AG9" s="17">
        <v>0.11079688070558</v>
      </c>
      <c r="AH9" s="17">
        <v>5.9862923846506398E-2</v>
      </c>
      <c r="AI9" s="17"/>
      <c r="AJ9" s="17">
        <v>8.4097379606260597E-2</v>
      </c>
      <c r="AK9" s="17">
        <v>0.102717256924424</v>
      </c>
      <c r="AL9" s="17">
        <v>0.151654757800958</v>
      </c>
      <c r="AM9" s="17">
        <v>2.5575071818785901E-2</v>
      </c>
      <c r="AN9" s="17">
        <v>3.4630506947648299E-2</v>
      </c>
      <c r="AO9" s="17"/>
      <c r="AP9" s="17">
        <v>9.9937913987437996E-2</v>
      </c>
      <c r="AQ9" s="17">
        <v>0.103698898879842</v>
      </c>
      <c r="AR9" s="17">
        <v>0.148749001317242</v>
      </c>
      <c r="AS9" s="17"/>
      <c r="AT9" s="17">
        <v>4.59009690171093E-2</v>
      </c>
      <c r="AU9" s="17">
        <v>7.0166517571623593E-2</v>
      </c>
      <c r="AV9" s="17">
        <v>0.121141945787901</v>
      </c>
      <c r="AW9" s="17">
        <v>0.19777671381933301</v>
      </c>
      <c r="AX9" s="17">
        <v>0.321365826157406</v>
      </c>
    </row>
    <row r="10" spans="2:50" ht="45">
      <c r="B10" s="18" t="s">
        <v>116</v>
      </c>
      <c r="C10" s="17">
        <v>0.14907998813391801</v>
      </c>
      <c r="D10" s="17">
        <v>0.16555303319474601</v>
      </c>
      <c r="E10" s="17">
        <v>0.133583648282981</v>
      </c>
      <c r="F10" s="17"/>
      <c r="G10" s="17">
        <v>0.22460203446588001</v>
      </c>
      <c r="H10" s="17">
        <v>0.22695040811226699</v>
      </c>
      <c r="I10" s="17">
        <v>0.144273742125927</v>
      </c>
      <c r="J10" s="17">
        <v>0.10776591521741299</v>
      </c>
      <c r="K10" s="17">
        <v>0.108211658233206</v>
      </c>
      <c r="L10" s="17">
        <v>0.100699473634822</v>
      </c>
      <c r="M10" s="17"/>
      <c r="N10" s="17">
        <v>0.164601709622828</v>
      </c>
      <c r="O10" s="17">
        <v>0.14692473048589699</v>
      </c>
      <c r="P10" s="17">
        <v>0.17165198827987399</v>
      </c>
      <c r="Q10" s="17">
        <v>0.11546996998193899</v>
      </c>
      <c r="R10" s="17"/>
      <c r="S10" s="17">
        <v>0.20895430947568799</v>
      </c>
      <c r="T10" s="17">
        <v>0.134571638631232</v>
      </c>
      <c r="U10" s="17">
        <v>0.18622318770801299</v>
      </c>
      <c r="V10" s="17">
        <v>0.10680880527919499</v>
      </c>
      <c r="W10" s="17">
        <v>0.13656039848038901</v>
      </c>
      <c r="X10" s="17">
        <v>0.129245748589324</v>
      </c>
      <c r="Y10" s="17">
        <v>0.128672439176756</v>
      </c>
      <c r="Z10" s="17">
        <v>0.19704224944246501</v>
      </c>
      <c r="AA10" s="17">
        <v>0.13660494338948201</v>
      </c>
      <c r="AB10" s="17">
        <v>0.116816467030886</v>
      </c>
      <c r="AC10" s="17">
        <v>0.17988937968698801</v>
      </c>
      <c r="AD10" s="17">
        <v>0.129925363393537</v>
      </c>
      <c r="AE10" s="17"/>
      <c r="AF10" s="17">
        <v>0.12253996034643699</v>
      </c>
      <c r="AG10" s="17">
        <v>0.16284248996140499</v>
      </c>
      <c r="AH10" s="17">
        <v>0.13874714041574601</v>
      </c>
      <c r="AI10" s="17"/>
      <c r="AJ10" s="17">
        <v>0.14766669762016801</v>
      </c>
      <c r="AK10" s="17">
        <v>0.18282481328997099</v>
      </c>
      <c r="AL10" s="17">
        <v>0.152773881359867</v>
      </c>
      <c r="AM10" s="17">
        <v>0.140364865273642</v>
      </c>
      <c r="AN10" s="17">
        <v>6.76842845170922E-2</v>
      </c>
      <c r="AO10" s="17"/>
      <c r="AP10" s="17">
        <v>0.16468747449638901</v>
      </c>
      <c r="AQ10" s="17">
        <v>0.17511398391226601</v>
      </c>
      <c r="AR10" s="17">
        <v>0.15890275090402201</v>
      </c>
      <c r="AS10" s="17"/>
      <c r="AT10" s="17">
        <v>0.12849256952497401</v>
      </c>
      <c r="AU10" s="17">
        <v>0.15102212270387999</v>
      </c>
      <c r="AV10" s="17">
        <v>0.171991141348251</v>
      </c>
      <c r="AW10" s="17">
        <v>0.125736696199159</v>
      </c>
      <c r="AX10" s="17">
        <v>0.12542809452446699</v>
      </c>
    </row>
    <row r="11" spans="2:50" ht="30">
      <c r="B11" s="18" t="s">
        <v>117</v>
      </c>
      <c r="C11" s="17">
        <v>0.59430811317625998</v>
      </c>
      <c r="D11" s="17">
        <v>0.55727976084338504</v>
      </c>
      <c r="E11" s="17">
        <v>0.62886672276260502</v>
      </c>
      <c r="F11" s="17"/>
      <c r="G11" s="17">
        <v>0.49589550336289301</v>
      </c>
      <c r="H11" s="17">
        <v>0.44392735460369398</v>
      </c>
      <c r="I11" s="17">
        <v>0.57249591937198696</v>
      </c>
      <c r="J11" s="17">
        <v>0.65801539998383296</v>
      </c>
      <c r="K11" s="17">
        <v>0.63215905285520002</v>
      </c>
      <c r="L11" s="17">
        <v>0.72216681414288098</v>
      </c>
      <c r="M11" s="17"/>
      <c r="N11" s="17">
        <v>0.55831538513594503</v>
      </c>
      <c r="O11" s="17">
        <v>0.61005102631062702</v>
      </c>
      <c r="P11" s="17">
        <v>0.58980141031274003</v>
      </c>
      <c r="Q11" s="17">
        <v>0.61704608366739899</v>
      </c>
      <c r="R11" s="17"/>
      <c r="S11" s="17">
        <v>0.44823937823677801</v>
      </c>
      <c r="T11" s="17">
        <v>0.653906128140606</v>
      </c>
      <c r="U11" s="17">
        <v>0.60323462925260196</v>
      </c>
      <c r="V11" s="17">
        <v>0.68006967279617203</v>
      </c>
      <c r="W11" s="17">
        <v>0.65998903786519802</v>
      </c>
      <c r="X11" s="17">
        <v>0.57015891606313296</v>
      </c>
      <c r="Y11" s="17">
        <v>0.60396196605816899</v>
      </c>
      <c r="Z11" s="17">
        <v>0.42370147684461801</v>
      </c>
      <c r="AA11" s="17">
        <v>0.597072819905755</v>
      </c>
      <c r="AB11" s="17">
        <v>0.65177019940031999</v>
      </c>
      <c r="AC11" s="17">
        <v>0.58516722973895896</v>
      </c>
      <c r="AD11" s="17">
        <v>0.69148413570457601</v>
      </c>
      <c r="AE11" s="17"/>
      <c r="AF11" s="17">
        <v>0.62966131288707805</v>
      </c>
      <c r="AG11" s="17">
        <v>0.58572768085229998</v>
      </c>
      <c r="AH11" s="17">
        <v>0.56241463649085499</v>
      </c>
      <c r="AI11" s="17"/>
      <c r="AJ11" s="17">
        <v>0.59684841524343102</v>
      </c>
      <c r="AK11" s="17">
        <v>0.576779797141593</v>
      </c>
      <c r="AL11" s="17">
        <v>0.56338516252155102</v>
      </c>
      <c r="AM11" s="17">
        <v>0.74470607841458303</v>
      </c>
      <c r="AN11" s="17">
        <v>0.63787495291971896</v>
      </c>
      <c r="AO11" s="17"/>
      <c r="AP11" s="17">
        <v>0.58000596984857999</v>
      </c>
      <c r="AQ11" s="17">
        <v>0.57307674437399603</v>
      </c>
      <c r="AR11" s="17">
        <v>0.57977004965696499</v>
      </c>
      <c r="AS11" s="17"/>
      <c r="AT11" s="17">
        <v>0.61986792858222595</v>
      </c>
      <c r="AU11" s="17">
        <v>0.63508573996933404</v>
      </c>
      <c r="AV11" s="17">
        <v>0.56245410534205098</v>
      </c>
      <c r="AW11" s="17">
        <v>0.52458400932911997</v>
      </c>
      <c r="AX11" s="17">
        <v>0.454767672727098</v>
      </c>
    </row>
    <row r="12" spans="2:50">
      <c r="B12" s="18" t="s">
        <v>92</v>
      </c>
      <c r="C12" s="19">
        <v>0.16894941155663501</v>
      </c>
      <c r="D12" s="19">
        <v>0.150738706709729</v>
      </c>
      <c r="E12" s="19">
        <v>0.18737729256830901</v>
      </c>
      <c r="F12" s="19"/>
      <c r="G12" s="19">
        <v>0.16609298466161501</v>
      </c>
      <c r="H12" s="19">
        <v>0.15725405703922299</v>
      </c>
      <c r="I12" s="19">
        <v>0.16129372231431899</v>
      </c>
      <c r="J12" s="19">
        <v>0.16209355557402499</v>
      </c>
      <c r="K12" s="19">
        <v>0.20861896763189</v>
      </c>
      <c r="L12" s="19">
        <v>0.16568482349472</v>
      </c>
      <c r="M12" s="19"/>
      <c r="N12" s="19">
        <v>0.13166445875170399</v>
      </c>
      <c r="O12" s="19">
        <v>0.17256741980346399</v>
      </c>
      <c r="P12" s="19">
        <v>0.15119375104228699</v>
      </c>
      <c r="Q12" s="19">
        <v>0.22233733440992801</v>
      </c>
      <c r="R12" s="19"/>
      <c r="S12" s="19">
        <v>0.159872240631033</v>
      </c>
      <c r="T12" s="19">
        <v>0.14094563580007199</v>
      </c>
      <c r="U12" s="19">
        <v>0.17598824002098101</v>
      </c>
      <c r="V12" s="19">
        <v>0.156424190007456</v>
      </c>
      <c r="W12" s="19">
        <v>0.15032812336295301</v>
      </c>
      <c r="X12" s="19">
        <v>0.228149830872203</v>
      </c>
      <c r="Y12" s="19">
        <v>0.19263847432713899</v>
      </c>
      <c r="Z12" s="19">
        <v>0.217970138048448</v>
      </c>
      <c r="AA12" s="19">
        <v>0.162484001692347</v>
      </c>
      <c r="AB12" s="19">
        <v>0.162978905673515</v>
      </c>
      <c r="AC12" s="19">
        <v>0.17680412729145101</v>
      </c>
      <c r="AD12" s="19">
        <v>0.11714000801291501</v>
      </c>
      <c r="AE12" s="19"/>
      <c r="AF12" s="19">
        <v>0.17004988088368</v>
      </c>
      <c r="AG12" s="19">
        <v>0.140632948480715</v>
      </c>
      <c r="AH12" s="19">
        <v>0.23897529924689401</v>
      </c>
      <c r="AI12" s="19"/>
      <c r="AJ12" s="19">
        <v>0.17138750753014001</v>
      </c>
      <c r="AK12" s="19">
        <v>0.13767813264401199</v>
      </c>
      <c r="AL12" s="19">
        <v>0.13218619831762399</v>
      </c>
      <c r="AM12" s="19">
        <v>8.9353984492989397E-2</v>
      </c>
      <c r="AN12" s="19">
        <v>0.25981025561554</v>
      </c>
      <c r="AO12" s="19"/>
      <c r="AP12" s="19">
        <v>0.15536864166759401</v>
      </c>
      <c r="AQ12" s="19">
        <v>0.148110372833896</v>
      </c>
      <c r="AR12" s="19">
        <v>0.112578198121771</v>
      </c>
      <c r="AS12" s="19"/>
      <c r="AT12" s="19">
        <v>0.20573853287569099</v>
      </c>
      <c r="AU12" s="19">
        <v>0.14372561975516199</v>
      </c>
      <c r="AV12" s="19">
        <v>0.144412807521797</v>
      </c>
      <c r="AW12" s="19">
        <v>0.15190258065238799</v>
      </c>
      <c r="AX12" s="19">
        <v>9.8438406591028593E-2</v>
      </c>
    </row>
    <row r="13" spans="2:50">
      <c r="B13" s="16"/>
    </row>
    <row r="14" spans="2:50">
      <c r="B14" t="s">
        <v>550</v>
      </c>
    </row>
    <row r="15" spans="2:50">
      <c r="B15" t="s">
        <v>551</v>
      </c>
    </row>
    <row r="17" spans="2:2">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389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538</v>
      </c>
      <c r="D7" s="10">
        <v>272</v>
      </c>
      <c r="E7" s="10">
        <v>264</v>
      </c>
      <c r="F7" s="10"/>
      <c r="G7" s="10">
        <v>63</v>
      </c>
      <c r="H7" s="10">
        <v>84</v>
      </c>
      <c r="I7" s="10">
        <v>73</v>
      </c>
      <c r="J7" s="10">
        <v>102</v>
      </c>
      <c r="K7" s="10">
        <v>101</v>
      </c>
      <c r="L7" s="10">
        <v>115</v>
      </c>
      <c r="M7" s="10"/>
      <c r="N7" s="10">
        <v>155</v>
      </c>
      <c r="O7" s="10">
        <v>136</v>
      </c>
      <c r="P7" s="10">
        <v>115</v>
      </c>
      <c r="Q7" s="10">
        <v>128</v>
      </c>
      <c r="R7" s="10"/>
      <c r="S7" s="10">
        <v>70</v>
      </c>
      <c r="T7" s="10">
        <v>66</v>
      </c>
      <c r="U7" s="10">
        <v>44</v>
      </c>
      <c r="V7" s="10">
        <v>48</v>
      </c>
      <c r="W7" s="10">
        <v>35</v>
      </c>
      <c r="X7" s="10">
        <v>39</v>
      </c>
      <c r="Y7" s="10">
        <v>46</v>
      </c>
      <c r="Z7" s="10">
        <v>25</v>
      </c>
      <c r="AA7" s="10">
        <v>59</v>
      </c>
      <c r="AB7" s="10">
        <v>61</v>
      </c>
      <c r="AC7" s="10">
        <v>33</v>
      </c>
      <c r="AD7" s="10">
        <v>12</v>
      </c>
      <c r="AE7" s="10"/>
      <c r="AF7" s="10">
        <v>196</v>
      </c>
      <c r="AG7" s="10">
        <v>251</v>
      </c>
      <c r="AH7" s="10">
        <v>63</v>
      </c>
      <c r="AI7" s="10"/>
      <c r="AJ7" s="10">
        <v>205</v>
      </c>
      <c r="AK7" s="10">
        <v>138</v>
      </c>
      <c r="AL7" s="10">
        <v>46</v>
      </c>
      <c r="AM7" s="10">
        <v>5</v>
      </c>
      <c r="AN7" s="10">
        <v>58</v>
      </c>
      <c r="AO7" s="10"/>
      <c r="AP7" s="10">
        <v>131</v>
      </c>
      <c r="AQ7" s="10">
        <v>164</v>
      </c>
      <c r="AR7" s="10">
        <v>52</v>
      </c>
      <c r="AS7" s="10"/>
      <c r="AT7" s="10">
        <v>136</v>
      </c>
      <c r="AU7" s="10">
        <v>87</v>
      </c>
      <c r="AV7" s="10">
        <v>122</v>
      </c>
      <c r="AW7" s="10">
        <v>54</v>
      </c>
      <c r="AX7" s="10">
        <v>11</v>
      </c>
    </row>
    <row r="8" spans="2:50" ht="30" customHeight="1">
      <c r="B8" s="11" t="s">
        <v>77</v>
      </c>
      <c r="C8" s="11">
        <v>542</v>
      </c>
      <c r="D8" s="11">
        <v>280</v>
      </c>
      <c r="E8" s="11">
        <v>260</v>
      </c>
      <c r="F8" s="11"/>
      <c r="G8" s="11">
        <v>76</v>
      </c>
      <c r="H8" s="11">
        <v>85</v>
      </c>
      <c r="I8" s="11">
        <v>80</v>
      </c>
      <c r="J8" s="11">
        <v>109</v>
      </c>
      <c r="K8" s="11">
        <v>85</v>
      </c>
      <c r="L8" s="11">
        <v>107</v>
      </c>
      <c r="M8" s="11"/>
      <c r="N8" s="11">
        <v>151</v>
      </c>
      <c r="O8" s="11">
        <v>139</v>
      </c>
      <c r="P8" s="11">
        <v>124</v>
      </c>
      <c r="Q8" s="11">
        <v>125</v>
      </c>
      <c r="R8" s="11"/>
      <c r="S8" s="11">
        <v>73</v>
      </c>
      <c r="T8" s="11">
        <v>69</v>
      </c>
      <c r="U8" s="11">
        <v>41</v>
      </c>
      <c r="V8" s="11">
        <v>50</v>
      </c>
      <c r="W8" s="11">
        <v>36</v>
      </c>
      <c r="X8" s="11">
        <v>49</v>
      </c>
      <c r="Y8" s="11">
        <v>43</v>
      </c>
      <c r="Z8" s="11">
        <v>22</v>
      </c>
      <c r="AA8" s="11">
        <v>60</v>
      </c>
      <c r="AB8" s="11">
        <v>57</v>
      </c>
      <c r="AC8" s="11">
        <v>33</v>
      </c>
      <c r="AD8" s="11">
        <v>11</v>
      </c>
      <c r="AE8" s="11"/>
      <c r="AF8" s="11">
        <v>197</v>
      </c>
      <c r="AG8" s="11">
        <v>248</v>
      </c>
      <c r="AH8" s="11">
        <v>64</v>
      </c>
      <c r="AI8" s="11"/>
      <c r="AJ8" s="11">
        <v>201</v>
      </c>
      <c r="AK8" s="11">
        <v>143</v>
      </c>
      <c r="AL8" s="11">
        <v>47</v>
      </c>
      <c r="AM8" s="11">
        <v>5</v>
      </c>
      <c r="AN8" s="11">
        <v>59</v>
      </c>
      <c r="AO8" s="11"/>
      <c r="AP8" s="11">
        <v>130</v>
      </c>
      <c r="AQ8" s="11">
        <v>173</v>
      </c>
      <c r="AR8" s="11">
        <v>54</v>
      </c>
      <c r="AS8" s="11"/>
      <c r="AT8" s="11">
        <v>133</v>
      </c>
      <c r="AU8" s="11">
        <v>90</v>
      </c>
      <c r="AV8" s="11">
        <v>125</v>
      </c>
      <c r="AW8" s="11">
        <v>55</v>
      </c>
      <c r="AX8" s="11">
        <v>10</v>
      </c>
    </row>
    <row r="9" spans="2:50">
      <c r="B9" s="18" t="s">
        <v>244</v>
      </c>
      <c r="C9" s="17">
        <v>0.24184047587309301</v>
      </c>
      <c r="D9" s="17">
        <v>0.26454133746092501</v>
      </c>
      <c r="E9" s="17">
        <v>0.214872962927771</v>
      </c>
      <c r="F9" s="17"/>
      <c r="G9" s="17">
        <v>0.30663105237980498</v>
      </c>
      <c r="H9" s="17">
        <v>0.24812027289324901</v>
      </c>
      <c r="I9" s="17">
        <v>0.24202567833716601</v>
      </c>
      <c r="J9" s="17">
        <v>0.18734332770641501</v>
      </c>
      <c r="K9" s="17">
        <v>0.25319324175390601</v>
      </c>
      <c r="L9" s="17">
        <v>0.23691501346723701</v>
      </c>
      <c r="M9" s="17"/>
      <c r="N9" s="17">
        <v>0.28473217058963701</v>
      </c>
      <c r="O9" s="17">
        <v>0.25452743634685199</v>
      </c>
      <c r="P9" s="17">
        <v>0.19979354141308001</v>
      </c>
      <c r="Q9" s="17">
        <v>0.21634569897564301</v>
      </c>
      <c r="R9" s="17"/>
      <c r="S9" s="17">
        <v>0.30127055120802498</v>
      </c>
      <c r="T9" s="17">
        <v>0.22468052481433801</v>
      </c>
      <c r="U9" s="17">
        <v>0.131212934192485</v>
      </c>
      <c r="V9" s="17">
        <v>0.28214627836585299</v>
      </c>
      <c r="W9" s="17">
        <v>0.22453954209104701</v>
      </c>
      <c r="X9" s="17">
        <v>0.28276816777483599</v>
      </c>
      <c r="Y9" s="17">
        <v>0.19717648296505699</v>
      </c>
      <c r="Z9" s="17">
        <v>0.26511905312335698</v>
      </c>
      <c r="AA9" s="17">
        <v>0.28926712628448498</v>
      </c>
      <c r="AB9" s="17">
        <v>0.19747624871019301</v>
      </c>
      <c r="AC9" s="17">
        <v>0.23020666095206499</v>
      </c>
      <c r="AD9" s="17">
        <v>0.19109395511749</v>
      </c>
      <c r="AE9" s="17"/>
      <c r="AF9" s="17">
        <v>0.20955722201743901</v>
      </c>
      <c r="AG9" s="17">
        <v>0.26929606562441699</v>
      </c>
      <c r="AH9" s="17">
        <v>0.25902704893428202</v>
      </c>
      <c r="AI9" s="17"/>
      <c r="AJ9" s="17">
        <v>0.21234195969936101</v>
      </c>
      <c r="AK9" s="17">
        <v>0.28264872135051899</v>
      </c>
      <c r="AL9" s="17">
        <v>0.31444898263438698</v>
      </c>
      <c r="AM9" s="17">
        <v>0.17146215519512001</v>
      </c>
      <c r="AN9" s="17">
        <v>0.15064869980806</v>
      </c>
      <c r="AO9" s="17"/>
      <c r="AP9" s="17">
        <v>0.2142968378656</v>
      </c>
      <c r="AQ9" s="17">
        <v>0.28642475878867901</v>
      </c>
      <c r="AR9" s="17">
        <v>0.35786411668784901</v>
      </c>
      <c r="AS9" s="17"/>
      <c r="AT9" s="17">
        <v>0.17466878233127001</v>
      </c>
      <c r="AU9" s="17">
        <v>0.25862033737051998</v>
      </c>
      <c r="AV9" s="17">
        <v>0.30133456757187599</v>
      </c>
      <c r="AW9" s="17">
        <v>0.27031928906374098</v>
      </c>
      <c r="AX9" s="17">
        <v>0.53406837625692205</v>
      </c>
    </row>
    <row r="10" spans="2:50">
      <c r="B10" s="18" t="s">
        <v>245</v>
      </c>
      <c r="C10" s="17">
        <v>0.37381123167632002</v>
      </c>
      <c r="D10" s="17">
        <v>0.36212466229445001</v>
      </c>
      <c r="E10" s="17">
        <v>0.38954924432572302</v>
      </c>
      <c r="F10" s="17"/>
      <c r="G10" s="17">
        <v>0.41902282270542202</v>
      </c>
      <c r="H10" s="17">
        <v>0.44457822910069</v>
      </c>
      <c r="I10" s="17">
        <v>0.36446499233875002</v>
      </c>
      <c r="J10" s="17">
        <v>0.29399214337797502</v>
      </c>
      <c r="K10" s="17">
        <v>0.40665757601822999</v>
      </c>
      <c r="L10" s="17">
        <v>0.34763693997131501</v>
      </c>
      <c r="M10" s="17"/>
      <c r="N10" s="17">
        <v>0.37158680462167598</v>
      </c>
      <c r="O10" s="17">
        <v>0.38028130516306202</v>
      </c>
      <c r="P10" s="17">
        <v>0.36122708490900801</v>
      </c>
      <c r="Q10" s="17">
        <v>0.37784103738389502</v>
      </c>
      <c r="R10" s="17"/>
      <c r="S10" s="17">
        <v>0.41553532834842599</v>
      </c>
      <c r="T10" s="17">
        <v>0.42880033803860002</v>
      </c>
      <c r="U10" s="17">
        <v>0.30689693229984799</v>
      </c>
      <c r="V10" s="17">
        <v>0.45909645606357702</v>
      </c>
      <c r="W10" s="17">
        <v>0.52421105482650399</v>
      </c>
      <c r="X10" s="17">
        <v>0.29029310799183899</v>
      </c>
      <c r="Y10" s="17">
        <v>0.35587198188879898</v>
      </c>
      <c r="Z10" s="17">
        <v>0.25138694992449701</v>
      </c>
      <c r="AA10" s="17">
        <v>0.40133778037305701</v>
      </c>
      <c r="AB10" s="17">
        <v>0.325941177522583</v>
      </c>
      <c r="AC10" s="17">
        <v>0.21726561236295999</v>
      </c>
      <c r="AD10" s="17">
        <v>0.380099782300794</v>
      </c>
      <c r="AE10" s="17"/>
      <c r="AF10" s="17">
        <v>0.32664646908955203</v>
      </c>
      <c r="AG10" s="17">
        <v>0.41887648703705599</v>
      </c>
      <c r="AH10" s="17">
        <v>0.31240123948850002</v>
      </c>
      <c r="AI10" s="17"/>
      <c r="AJ10" s="17">
        <v>0.36916976695709902</v>
      </c>
      <c r="AK10" s="17">
        <v>0.393202176302197</v>
      </c>
      <c r="AL10" s="17">
        <v>0.49045307127975901</v>
      </c>
      <c r="AM10" s="17">
        <v>0</v>
      </c>
      <c r="AN10" s="17">
        <v>0.37498669114738797</v>
      </c>
      <c r="AO10" s="17"/>
      <c r="AP10" s="17">
        <v>0.35552684109215399</v>
      </c>
      <c r="AQ10" s="17">
        <v>0.40240709069390601</v>
      </c>
      <c r="AR10" s="17">
        <v>0.43430651650427299</v>
      </c>
      <c r="AS10" s="17"/>
      <c r="AT10" s="17">
        <v>0.328005098807508</v>
      </c>
      <c r="AU10" s="17">
        <v>0.29092287644167703</v>
      </c>
      <c r="AV10" s="17">
        <v>0.345862105494528</v>
      </c>
      <c r="AW10" s="17">
        <v>0.46916887765167697</v>
      </c>
      <c r="AX10" s="17">
        <v>0.31304590474337501</v>
      </c>
    </row>
    <row r="11" spans="2:50">
      <c r="B11" s="18" t="s">
        <v>246</v>
      </c>
      <c r="C11" s="17">
        <v>0.23129304471538401</v>
      </c>
      <c r="D11" s="17">
        <v>0.23335390462647301</v>
      </c>
      <c r="E11" s="17">
        <v>0.23103509371049799</v>
      </c>
      <c r="F11" s="17"/>
      <c r="G11" s="17">
        <v>0.15780957144761501</v>
      </c>
      <c r="H11" s="17">
        <v>0.14502838004458701</v>
      </c>
      <c r="I11" s="17">
        <v>0.23148009884023599</v>
      </c>
      <c r="J11" s="17">
        <v>0.32495190914622801</v>
      </c>
      <c r="K11" s="17">
        <v>0.154463129830509</v>
      </c>
      <c r="L11" s="17">
        <v>0.31756887193224698</v>
      </c>
      <c r="M11" s="17"/>
      <c r="N11" s="17">
        <v>0.21144378103897901</v>
      </c>
      <c r="O11" s="17">
        <v>0.23453779414054299</v>
      </c>
      <c r="P11" s="17">
        <v>0.24802630933577399</v>
      </c>
      <c r="Q11" s="17">
        <v>0.234875156743275</v>
      </c>
      <c r="R11" s="17"/>
      <c r="S11" s="17">
        <v>0.12426780698093499</v>
      </c>
      <c r="T11" s="17">
        <v>0.15128791175783499</v>
      </c>
      <c r="U11" s="17">
        <v>0.398478485101326</v>
      </c>
      <c r="V11" s="17">
        <v>0.16977356533146401</v>
      </c>
      <c r="W11" s="17">
        <v>0.19978156286270701</v>
      </c>
      <c r="X11" s="17">
        <v>0.28798732818331901</v>
      </c>
      <c r="Y11" s="17">
        <v>0.30931833725705099</v>
      </c>
      <c r="Z11" s="17">
        <v>0.19655631871256801</v>
      </c>
      <c r="AA11" s="17">
        <v>0.21377414519968099</v>
      </c>
      <c r="AB11" s="17">
        <v>0.30566616032355498</v>
      </c>
      <c r="AC11" s="17">
        <v>0.31496420692160099</v>
      </c>
      <c r="AD11" s="17">
        <v>0.17134226933087601</v>
      </c>
      <c r="AE11" s="17"/>
      <c r="AF11" s="17">
        <v>0.279520869249618</v>
      </c>
      <c r="AG11" s="17">
        <v>0.204884310948486</v>
      </c>
      <c r="AH11" s="17">
        <v>0.16831867537960901</v>
      </c>
      <c r="AI11" s="17"/>
      <c r="AJ11" s="17">
        <v>0.24761533523621701</v>
      </c>
      <c r="AK11" s="17">
        <v>0.21037498046504199</v>
      </c>
      <c r="AL11" s="17">
        <v>0.15353242288666499</v>
      </c>
      <c r="AM11" s="17">
        <v>0.66992109416334999</v>
      </c>
      <c r="AN11" s="17">
        <v>0.19559262968195101</v>
      </c>
      <c r="AO11" s="17"/>
      <c r="AP11" s="17">
        <v>0.28987110329529198</v>
      </c>
      <c r="AQ11" s="17">
        <v>0.200199274001609</v>
      </c>
      <c r="AR11" s="17">
        <v>0.124587398644387</v>
      </c>
      <c r="AS11" s="17"/>
      <c r="AT11" s="17">
        <v>0.31180537635574701</v>
      </c>
      <c r="AU11" s="17">
        <v>0.25145661843997502</v>
      </c>
      <c r="AV11" s="17">
        <v>0.20510542350524699</v>
      </c>
      <c r="AW11" s="17">
        <v>0.14693173498885301</v>
      </c>
      <c r="AX11" s="17">
        <v>0.15288571899970399</v>
      </c>
    </row>
    <row r="12" spans="2:50">
      <c r="B12" s="18" t="s">
        <v>247</v>
      </c>
      <c r="C12" s="17">
        <v>6.4006746961184996E-2</v>
      </c>
      <c r="D12" s="17">
        <v>5.8652538855604897E-2</v>
      </c>
      <c r="E12" s="17">
        <v>7.0308687179316195E-2</v>
      </c>
      <c r="F12" s="17"/>
      <c r="G12" s="17">
        <v>5.7454658710254E-2</v>
      </c>
      <c r="H12" s="17">
        <v>3.7444898439307699E-2</v>
      </c>
      <c r="I12" s="17">
        <v>8.4334497657165303E-2</v>
      </c>
      <c r="J12" s="17">
        <v>6.00258063368539E-2</v>
      </c>
      <c r="K12" s="17">
        <v>8.5035207820334593E-2</v>
      </c>
      <c r="L12" s="17">
        <v>6.1812048934647798E-2</v>
      </c>
      <c r="M12" s="17"/>
      <c r="N12" s="17">
        <v>5.18659670630768E-2</v>
      </c>
      <c r="O12" s="17">
        <v>2.8479195061722001E-2</v>
      </c>
      <c r="P12" s="17">
        <v>0.108720688412505</v>
      </c>
      <c r="Q12" s="17">
        <v>7.6074371212719594E-2</v>
      </c>
      <c r="R12" s="17"/>
      <c r="S12" s="17">
        <v>0.102538097187987</v>
      </c>
      <c r="T12" s="17">
        <v>8.1295481528308802E-2</v>
      </c>
      <c r="U12" s="17">
        <v>7.1230574182801501E-2</v>
      </c>
      <c r="V12" s="17">
        <v>7.0460515519300798E-2</v>
      </c>
      <c r="W12" s="17">
        <v>0</v>
      </c>
      <c r="X12" s="17">
        <v>3.7040156970996697E-2</v>
      </c>
      <c r="Y12" s="17">
        <v>6.9248636479329204E-2</v>
      </c>
      <c r="Z12" s="17">
        <v>8.1712559568354506E-2</v>
      </c>
      <c r="AA12" s="17">
        <v>3.4186388376149998E-2</v>
      </c>
      <c r="AB12" s="17">
        <v>4.6775239291851699E-2</v>
      </c>
      <c r="AC12" s="17">
        <v>8.6944225635747593E-2</v>
      </c>
      <c r="AD12" s="17">
        <v>9.7183748497389297E-2</v>
      </c>
      <c r="AE12" s="17"/>
      <c r="AF12" s="17">
        <v>8.5484529703339904E-2</v>
      </c>
      <c r="AG12" s="17">
        <v>4.5803151481119499E-2</v>
      </c>
      <c r="AH12" s="17">
        <v>8.4762825636497105E-2</v>
      </c>
      <c r="AI12" s="17"/>
      <c r="AJ12" s="17">
        <v>7.0018117093304397E-2</v>
      </c>
      <c r="AK12" s="17">
        <v>8.1126222474994694E-2</v>
      </c>
      <c r="AL12" s="17">
        <v>0</v>
      </c>
      <c r="AM12" s="17">
        <v>0</v>
      </c>
      <c r="AN12" s="17">
        <v>8.85738891260998E-2</v>
      </c>
      <c r="AO12" s="17"/>
      <c r="AP12" s="17">
        <v>6.9321760530947601E-2</v>
      </c>
      <c r="AQ12" s="17">
        <v>5.5841284881799701E-2</v>
      </c>
      <c r="AR12" s="17">
        <v>1.8328294608942398E-2</v>
      </c>
      <c r="AS12" s="17"/>
      <c r="AT12" s="17">
        <v>5.9545723626526603E-2</v>
      </c>
      <c r="AU12" s="17">
        <v>0.127733137807926</v>
      </c>
      <c r="AV12" s="17">
        <v>6.6640586398880403E-2</v>
      </c>
      <c r="AW12" s="17">
        <v>3.1360948354963197E-2</v>
      </c>
      <c r="AX12" s="17">
        <v>0</v>
      </c>
    </row>
    <row r="13" spans="2:50">
      <c r="B13" s="18" t="s">
        <v>248</v>
      </c>
      <c r="C13" s="17">
        <v>4.2952616071956398E-2</v>
      </c>
      <c r="D13" s="17">
        <v>4.4640247154183202E-2</v>
      </c>
      <c r="E13" s="17">
        <v>4.15009444247951E-2</v>
      </c>
      <c r="F13" s="17"/>
      <c r="G13" s="17">
        <v>1.39261555478107E-2</v>
      </c>
      <c r="H13" s="17">
        <v>3.6713543260682401E-2</v>
      </c>
      <c r="I13" s="17">
        <v>2.90440642789308E-2</v>
      </c>
      <c r="J13" s="17">
        <v>7.4046517731687703E-2</v>
      </c>
      <c r="K13" s="17">
        <v>7.1605697421341402E-2</v>
      </c>
      <c r="L13" s="17">
        <v>2.45329973169237E-2</v>
      </c>
      <c r="M13" s="17"/>
      <c r="N13" s="17">
        <v>3.4072734335881899E-2</v>
      </c>
      <c r="O13" s="17">
        <v>6.3510619065087703E-2</v>
      </c>
      <c r="P13" s="17">
        <v>4.2686305146435601E-2</v>
      </c>
      <c r="Q13" s="17">
        <v>3.2597046588430503E-2</v>
      </c>
      <c r="R13" s="17"/>
      <c r="S13" s="17">
        <v>9.7595213738419506E-3</v>
      </c>
      <c r="T13" s="17">
        <v>7.9679459996988999E-2</v>
      </c>
      <c r="U13" s="17">
        <v>2.4653801452852699E-2</v>
      </c>
      <c r="V13" s="17">
        <v>0</v>
      </c>
      <c r="W13" s="17">
        <v>2.3222459814402598E-2</v>
      </c>
      <c r="X13" s="17">
        <v>4.8172665001539598E-2</v>
      </c>
      <c r="Y13" s="17">
        <v>4.4726857612666801E-2</v>
      </c>
      <c r="Z13" s="17">
        <v>0.13708959898225301</v>
      </c>
      <c r="AA13" s="17">
        <v>1.8743982794989001E-2</v>
      </c>
      <c r="AB13" s="17">
        <v>5.9534186988897501E-2</v>
      </c>
      <c r="AC13" s="17">
        <v>5.43238477934967E-2</v>
      </c>
      <c r="AD13" s="17">
        <v>0.16028024475345101</v>
      </c>
      <c r="AE13" s="17"/>
      <c r="AF13" s="17">
        <v>7.6748462180644003E-2</v>
      </c>
      <c r="AG13" s="17">
        <v>2.048534032487E-2</v>
      </c>
      <c r="AH13" s="17">
        <v>3.1973455309916098E-2</v>
      </c>
      <c r="AI13" s="17"/>
      <c r="AJ13" s="17">
        <v>7.2596395402661898E-2</v>
      </c>
      <c r="AK13" s="17">
        <v>0</v>
      </c>
      <c r="AL13" s="17">
        <v>2.6429243392082899E-2</v>
      </c>
      <c r="AM13" s="17">
        <v>0.158616750641531</v>
      </c>
      <c r="AN13" s="17">
        <v>6.6195173750954503E-2</v>
      </c>
      <c r="AO13" s="17"/>
      <c r="AP13" s="17">
        <v>3.9342905920791697E-2</v>
      </c>
      <c r="AQ13" s="17">
        <v>1.84252853490229E-2</v>
      </c>
      <c r="AR13" s="17">
        <v>4.4515434589047297E-2</v>
      </c>
      <c r="AS13" s="17"/>
      <c r="AT13" s="17">
        <v>6.1450637401981797E-2</v>
      </c>
      <c r="AU13" s="17">
        <v>2.6156071638688501E-2</v>
      </c>
      <c r="AV13" s="17">
        <v>1.64168039034167E-2</v>
      </c>
      <c r="AW13" s="17">
        <v>4.8936101091017502E-2</v>
      </c>
      <c r="AX13" s="17">
        <v>0</v>
      </c>
    </row>
    <row r="14" spans="2:50">
      <c r="B14" s="18" t="s">
        <v>92</v>
      </c>
      <c r="C14" s="17">
        <v>4.6095884702061003E-2</v>
      </c>
      <c r="D14" s="17">
        <v>3.66873096083647E-2</v>
      </c>
      <c r="E14" s="17">
        <v>5.27330674318972E-2</v>
      </c>
      <c r="F14" s="17"/>
      <c r="G14" s="17">
        <v>4.5155739209093299E-2</v>
      </c>
      <c r="H14" s="17">
        <v>8.8114676261483504E-2</v>
      </c>
      <c r="I14" s="17">
        <v>4.8650668547752601E-2</v>
      </c>
      <c r="J14" s="17">
        <v>5.96402957008412E-2</v>
      </c>
      <c r="K14" s="17">
        <v>2.90451471556783E-2</v>
      </c>
      <c r="L14" s="17">
        <v>1.15341283776292E-2</v>
      </c>
      <c r="M14" s="17"/>
      <c r="N14" s="17">
        <v>4.62985423507494E-2</v>
      </c>
      <c r="O14" s="17">
        <v>3.8663650222733298E-2</v>
      </c>
      <c r="P14" s="17">
        <v>3.9546070783197697E-2</v>
      </c>
      <c r="Q14" s="17">
        <v>6.2266689096036699E-2</v>
      </c>
      <c r="R14" s="17"/>
      <c r="S14" s="17">
        <v>4.6628694900784903E-2</v>
      </c>
      <c r="T14" s="17">
        <v>3.4256283863928497E-2</v>
      </c>
      <c r="U14" s="17">
        <v>6.75272727706865E-2</v>
      </c>
      <c r="V14" s="17">
        <v>1.8523184719804901E-2</v>
      </c>
      <c r="W14" s="17">
        <v>2.82453804053391E-2</v>
      </c>
      <c r="X14" s="17">
        <v>5.3738574077469202E-2</v>
      </c>
      <c r="Y14" s="17">
        <v>2.3657703797096499E-2</v>
      </c>
      <c r="Z14" s="17">
        <v>6.8135519688970095E-2</v>
      </c>
      <c r="AA14" s="17">
        <v>4.2690576971637501E-2</v>
      </c>
      <c r="AB14" s="17">
        <v>6.4606987162920307E-2</v>
      </c>
      <c r="AC14" s="17">
        <v>9.62954463341298E-2</v>
      </c>
      <c r="AD14" s="17">
        <v>0</v>
      </c>
      <c r="AE14" s="17"/>
      <c r="AF14" s="17">
        <v>2.2042447759406902E-2</v>
      </c>
      <c r="AG14" s="17">
        <v>4.0654644584051297E-2</v>
      </c>
      <c r="AH14" s="17">
        <v>0.14351675525119501</v>
      </c>
      <c r="AI14" s="17"/>
      <c r="AJ14" s="17">
        <v>2.82584256113559E-2</v>
      </c>
      <c r="AK14" s="17">
        <v>3.2647899407248E-2</v>
      </c>
      <c r="AL14" s="17">
        <v>1.5136279807106001E-2</v>
      </c>
      <c r="AM14" s="17">
        <v>0</v>
      </c>
      <c r="AN14" s="17">
        <v>0.124002916485546</v>
      </c>
      <c r="AO14" s="17"/>
      <c r="AP14" s="17">
        <v>3.1640551295215702E-2</v>
      </c>
      <c r="AQ14" s="17">
        <v>3.6702306284983201E-2</v>
      </c>
      <c r="AR14" s="17">
        <v>2.0398238965500901E-2</v>
      </c>
      <c r="AS14" s="17"/>
      <c r="AT14" s="17">
        <v>6.4524381476967096E-2</v>
      </c>
      <c r="AU14" s="17">
        <v>4.5110958301213297E-2</v>
      </c>
      <c r="AV14" s="17">
        <v>6.4640513126051305E-2</v>
      </c>
      <c r="AW14" s="17">
        <v>3.32830488497486E-2</v>
      </c>
      <c r="AX14" s="17">
        <v>0</v>
      </c>
    </row>
    <row r="15" spans="2:50">
      <c r="B15" s="18" t="s">
        <v>249</v>
      </c>
      <c r="C15" s="21">
        <v>0.61565170754941401</v>
      </c>
      <c r="D15" s="21">
        <v>0.62666599975537396</v>
      </c>
      <c r="E15" s="21">
        <v>0.60442220725349405</v>
      </c>
      <c r="F15" s="21"/>
      <c r="G15" s="21">
        <v>0.72565387508522705</v>
      </c>
      <c r="H15" s="21">
        <v>0.69269850199393901</v>
      </c>
      <c r="I15" s="21">
        <v>0.606490670675916</v>
      </c>
      <c r="J15" s="21">
        <v>0.48133547108438901</v>
      </c>
      <c r="K15" s="21">
        <v>0.65985081777213705</v>
      </c>
      <c r="L15" s="21">
        <v>0.58455195343855204</v>
      </c>
      <c r="M15" s="21"/>
      <c r="N15" s="21">
        <v>0.65631897521131299</v>
      </c>
      <c r="O15" s="21">
        <v>0.63480874150991395</v>
      </c>
      <c r="P15" s="21">
        <v>0.56102062632208705</v>
      </c>
      <c r="Q15" s="21">
        <v>0.594186736359538</v>
      </c>
      <c r="R15" s="21"/>
      <c r="S15" s="21">
        <v>0.71680587955645203</v>
      </c>
      <c r="T15" s="21">
        <v>0.65348086285293805</v>
      </c>
      <c r="U15" s="21">
        <v>0.43810986649233402</v>
      </c>
      <c r="V15" s="21">
        <v>0.74124273442943001</v>
      </c>
      <c r="W15" s="21">
        <v>0.74875059691755097</v>
      </c>
      <c r="X15" s="21">
        <v>0.57306127576667598</v>
      </c>
      <c r="Y15" s="21">
        <v>0.55304846485385595</v>
      </c>
      <c r="Z15" s="21">
        <v>0.51650600304785399</v>
      </c>
      <c r="AA15" s="21">
        <v>0.69060490665754204</v>
      </c>
      <c r="AB15" s="21">
        <v>0.52341742623277598</v>
      </c>
      <c r="AC15" s="21">
        <v>0.44747227331502498</v>
      </c>
      <c r="AD15" s="21">
        <v>0.57119373741828405</v>
      </c>
      <c r="AE15" s="21"/>
      <c r="AF15" s="21">
        <v>0.53620369110699095</v>
      </c>
      <c r="AG15" s="21">
        <v>0.68817255266147304</v>
      </c>
      <c r="AH15" s="21">
        <v>0.57142828842278204</v>
      </c>
      <c r="AI15" s="21"/>
      <c r="AJ15" s="21">
        <v>0.58151172665646</v>
      </c>
      <c r="AK15" s="21">
        <v>0.675850897652716</v>
      </c>
      <c r="AL15" s="21">
        <v>0.80490205391414604</v>
      </c>
      <c r="AM15" s="21">
        <v>0.17146215519512001</v>
      </c>
      <c r="AN15" s="21">
        <v>0.52563539095544898</v>
      </c>
      <c r="AO15" s="21"/>
      <c r="AP15" s="21">
        <v>0.56982367895775299</v>
      </c>
      <c r="AQ15" s="21">
        <v>0.68883184948258502</v>
      </c>
      <c r="AR15" s="21">
        <v>0.792170633192122</v>
      </c>
      <c r="AS15" s="21"/>
      <c r="AT15" s="21">
        <v>0.50267388113877798</v>
      </c>
      <c r="AU15" s="21">
        <v>0.54954321381219695</v>
      </c>
      <c r="AV15" s="21">
        <v>0.64719667306640405</v>
      </c>
      <c r="AW15" s="21">
        <v>0.73948816671541795</v>
      </c>
      <c r="AX15" s="21">
        <v>0.84711428100029595</v>
      </c>
    </row>
    <row r="16" spans="2:50">
      <c r="B16" s="18" t="s">
        <v>250</v>
      </c>
      <c r="C16" s="21">
        <v>0.10695936303314101</v>
      </c>
      <c r="D16" s="21">
        <v>0.103292786009788</v>
      </c>
      <c r="E16" s="21">
        <v>0.111809631604111</v>
      </c>
      <c r="F16" s="21"/>
      <c r="G16" s="21">
        <v>7.1380814258064806E-2</v>
      </c>
      <c r="H16" s="21">
        <v>7.4158441699990099E-2</v>
      </c>
      <c r="I16" s="21">
        <v>0.113378561936096</v>
      </c>
      <c r="J16" s="21">
        <v>0.134072324068542</v>
      </c>
      <c r="K16" s="21">
        <v>0.15664090524167601</v>
      </c>
      <c r="L16" s="21">
        <v>8.6345046251571606E-2</v>
      </c>
      <c r="M16" s="21"/>
      <c r="N16" s="21">
        <v>8.5938701398958706E-2</v>
      </c>
      <c r="O16" s="21">
        <v>9.1989814126809705E-2</v>
      </c>
      <c r="P16" s="21">
        <v>0.15140699355894099</v>
      </c>
      <c r="Q16" s="21">
        <v>0.10867141780115</v>
      </c>
      <c r="R16" s="21"/>
      <c r="S16" s="21">
        <v>0.112297618561829</v>
      </c>
      <c r="T16" s="21">
        <v>0.16097494152529801</v>
      </c>
      <c r="U16" s="21">
        <v>9.5884375635654107E-2</v>
      </c>
      <c r="V16" s="21">
        <v>7.0460515519300798E-2</v>
      </c>
      <c r="W16" s="21">
        <v>2.3222459814402598E-2</v>
      </c>
      <c r="X16" s="21">
        <v>8.5212821972536199E-2</v>
      </c>
      <c r="Y16" s="21">
        <v>0.113975494091996</v>
      </c>
      <c r="Z16" s="21">
        <v>0.218802158550607</v>
      </c>
      <c r="AA16" s="21">
        <v>5.29303711711391E-2</v>
      </c>
      <c r="AB16" s="21">
        <v>0.10630942628074901</v>
      </c>
      <c r="AC16" s="21">
        <v>0.141268073429244</v>
      </c>
      <c r="AD16" s="21">
        <v>0.25746399325084002</v>
      </c>
      <c r="AE16" s="21"/>
      <c r="AF16" s="21">
        <v>0.16223299188398399</v>
      </c>
      <c r="AG16" s="21">
        <v>6.6288491805989502E-2</v>
      </c>
      <c r="AH16" s="21">
        <v>0.116736280946413</v>
      </c>
      <c r="AI16" s="21"/>
      <c r="AJ16" s="21">
        <v>0.14261451249596599</v>
      </c>
      <c r="AK16" s="21">
        <v>8.1126222474994694E-2</v>
      </c>
      <c r="AL16" s="21">
        <v>2.6429243392082899E-2</v>
      </c>
      <c r="AM16" s="21">
        <v>0.158616750641531</v>
      </c>
      <c r="AN16" s="21">
        <v>0.154769062877054</v>
      </c>
      <c r="AO16" s="21"/>
      <c r="AP16" s="21">
        <v>0.108664666451739</v>
      </c>
      <c r="AQ16" s="21">
        <v>7.4266570230822601E-2</v>
      </c>
      <c r="AR16" s="21">
        <v>6.2843729197989695E-2</v>
      </c>
      <c r="AS16" s="21"/>
      <c r="AT16" s="21">
        <v>0.120996361028508</v>
      </c>
      <c r="AU16" s="21">
        <v>0.15388920944661499</v>
      </c>
      <c r="AV16" s="21">
        <v>8.3057390302297099E-2</v>
      </c>
      <c r="AW16" s="21">
        <v>8.0297049445980706E-2</v>
      </c>
      <c r="AX16" s="21">
        <v>0</v>
      </c>
    </row>
    <row r="17" spans="2:50">
      <c r="B17" s="18" t="s">
        <v>251</v>
      </c>
      <c r="C17" s="22">
        <v>0.50869234451627199</v>
      </c>
      <c r="D17" s="22">
        <v>0.52337321374558599</v>
      </c>
      <c r="E17" s="22">
        <v>0.49261257564938299</v>
      </c>
      <c r="F17" s="22"/>
      <c r="G17" s="22">
        <v>0.65427306082716197</v>
      </c>
      <c r="H17" s="22">
        <v>0.61854006029394903</v>
      </c>
      <c r="I17" s="22">
        <v>0.49311210873981998</v>
      </c>
      <c r="J17" s="22">
        <v>0.34726314701584798</v>
      </c>
      <c r="K17" s="22">
        <v>0.50320991253046099</v>
      </c>
      <c r="L17" s="22">
        <v>0.49820690718698002</v>
      </c>
      <c r="M17" s="22"/>
      <c r="N17" s="22">
        <v>0.57038027381235401</v>
      </c>
      <c r="O17" s="22">
        <v>0.542818927383104</v>
      </c>
      <c r="P17" s="22">
        <v>0.409613632763147</v>
      </c>
      <c r="Q17" s="22">
        <v>0.48551531855838798</v>
      </c>
      <c r="R17" s="22"/>
      <c r="S17" s="22">
        <v>0.60450826099462296</v>
      </c>
      <c r="T17" s="22">
        <v>0.49250592132763998</v>
      </c>
      <c r="U17" s="22">
        <v>0.34222549085667903</v>
      </c>
      <c r="V17" s="22">
        <v>0.67078221891012901</v>
      </c>
      <c r="W17" s="22">
        <v>0.72552813710314901</v>
      </c>
      <c r="X17" s="22">
        <v>0.48784845379413999</v>
      </c>
      <c r="Y17" s="22">
        <v>0.43907297076186003</v>
      </c>
      <c r="Z17" s="22">
        <v>0.29770384449724702</v>
      </c>
      <c r="AA17" s="22">
        <v>0.63767453548640296</v>
      </c>
      <c r="AB17" s="22">
        <v>0.41710799995202702</v>
      </c>
      <c r="AC17" s="22">
        <v>0.30620419988578101</v>
      </c>
      <c r="AD17" s="22">
        <v>0.31372974416744398</v>
      </c>
      <c r="AE17" s="22"/>
      <c r="AF17" s="22">
        <v>0.37397069922300802</v>
      </c>
      <c r="AG17" s="22">
        <v>0.62188406085548398</v>
      </c>
      <c r="AH17" s="22">
        <v>0.45469200747636901</v>
      </c>
      <c r="AI17" s="22"/>
      <c r="AJ17" s="22">
        <v>0.43889721416049399</v>
      </c>
      <c r="AK17" s="22">
        <v>0.59472467517772098</v>
      </c>
      <c r="AL17" s="22">
        <v>0.77847281052206296</v>
      </c>
      <c r="AM17" s="22">
        <v>1.2845404553588799E-2</v>
      </c>
      <c r="AN17" s="22">
        <v>0.37086632807839398</v>
      </c>
      <c r="AO17" s="22"/>
      <c r="AP17" s="22">
        <v>0.46115901250601399</v>
      </c>
      <c r="AQ17" s="22">
        <v>0.61456527925176196</v>
      </c>
      <c r="AR17" s="22">
        <v>0.72932690399413203</v>
      </c>
      <c r="AS17" s="22"/>
      <c r="AT17" s="22">
        <v>0.38167752011026901</v>
      </c>
      <c r="AU17" s="22">
        <v>0.39565400436558301</v>
      </c>
      <c r="AV17" s="22">
        <v>0.56413928276410696</v>
      </c>
      <c r="AW17" s="22">
        <v>0.65919111726943702</v>
      </c>
      <c r="AX17" s="22">
        <v>0.84711428100029595</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390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479</v>
      </c>
      <c r="D7" s="10">
        <v>221</v>
      </c>
      <c r="E7" s="10">
        <v>257</v>
      </c>
      <c r="F7" s="10"/>
      <c r="G7" s="10">
        <v>57</v>
      </c>
      <c r="H7" s="10">
        <v>80</v>
      </c>
      <c r="I7" s="10">
        <v>76</v>
      </c>
      <c r="J7" s="10">
        <v>81</v>
      </c>
      <c r="K7" s="10">
        <v>82</v>
      </c>
      <c r="L7" s="10">
        <v>103</v>
      </c>
      <c r="M7" s="10"/>
      <c r="N7" s="10">
        <v>139</v>
      </c>
      <c r="O7" s="10">
        <v>110</v>
      </c>
      <c r="P7" s="10">
        <v>91</v>
      </c>
      <c r="Q7" s="10">
        <v>137</v>
      </c>
      <c r="R7" s="10"/>
      <c r="S7" s="10">
        <v>73</v>
      </c>
      <c r="T7" s="10">
        <v>61</v>
      </c>
      <c r="U7" s="10">
        <v>33</v>
      </c>
      <c r="V7" s="10">
        <v>40</v>
      </c>
      <c r="W7" s="10">
        <v>33</v>
      </c>
      <c r="X7" s="10">
        <v>38</v>
      </c>
      <c r="Y7" s="10">
        <v>36</v>
      </c>
      <c r="Z7" s="10">
        <v>25</v>
      </c>
      <c r="AA7" s="10">
        <v>44</v>
      </c>
      <c r="AB7" s="10">
        <v>50</v>
      </c>
      <c r="AC7" s="10">
        <v>23</v>
      </c>
      <c r="AD7" s="10">
        <v>23</v>
      </c>
      <c r="AE7" s="10"/>
      <c r="AF7" s="10">
        <v>202</v>
      </c>
      <c r="AG7" s="10">
        <v>184</v>
      </c>
      <c r="AH7" s="10">
        <v>68</v>
      </c>
      <c r="AI7" s="10"/>
      <c r="AJ7" s="10">
        <v>181</v>
      </c>
      <c r="AK7" s="10">
        <v>123</v>
      </c>
      <c r="AL7" s="10">
        <v>29</v>
      </c>
      <c r="AM7" s="10">
        <v>10</v>
      </c>
      <c r="AN7" s="10">
        <v>61</v>
      </c>
      <c r="AO7" s="10"/>
      <c r="AP7" s="10">
        <v>128</v>
      </c>
      <c r="AQ7" s="10">
        <v>140</v>
      </c>
      <c r="AR7" s="10">
        <v>33</v>
      </c>
      <c r="AS7" s="10"/>
      <c r="AT7" s="10">
        <v>120</v>
      </c>
      <c r="AU7" s="10">
        <v>66</v>
      </c>
      <c r="AV7" s="10">
        <v>123</v>
      </c>
      <c r="AW7" s="10">
        <v>46</v>
      </c>
      <c r="AX7" s="10">
        <v>11</v>
      </c>
    </row>
    <row r="8" spans="2:50" ht="30" customHeight="1">
      <c r="B8" s="11" t="s">
        <v>77</v>
      </c>
      <c r="C8" s="11">
        <v>478</v>
      </c>
      <c r="D8" s="11">
        <v>227</v>
      </c>
      <c r="E8" s="11">
        <v>250</v>
      </c>
      <c r="F8" s="11"/>
      <c r="G8" s="11">
        <v>68</v>
      </c>
      <c r="H8" s="11">
        <v>80</v>
      </c>
      <c r="I8" s="11">
        <v>81</v>
      </c>
      <c r="J8" s="11">
        <v>85</v>
      </c>
      <c r="K8" s="11">
        <v>70</v>
      </c>
      <c r="L8" s="11">
        <v>95</v>
      </c>
      <c r="M8" s="11"/>
      <c r="N8" s="11">
        <v>132</v>
      </c>
      <c r="O8" s="11">
        <v>114</v>
      </c>
      <c r="P8" s="11">
        <v>98</v>
      </c>
      <c r="Q8" s="11">
        <v>133</v>
      </c>
      <c r="R8" s="11"/>
      <c r="S8" s="11">
        <v>74</v>
      </c>
      <c r="T8" s="11">
        <v>63</v>
      </c>
      <c r="U8" s="11">
        <v>31</v>
      </c>
      <c r="V8" s="11">
        <v>42</v>
      </c>
      <c r="W8" s="11">
        <v>32</v>
      </c>
      <c r="X8" s="11">
        <v>49</v>
      </c>
      <c r="Y8" s="11">
        <v>34</v>
      </c>
      <c r="Z8" s="11">
        <v>22</v>
      </c>
      <c r="AA8" s="11">
        <v>45</v>
      </c>
      <c r="AB8" s="11">
        <v>43</v>
      </c>
      <c r="AC8" s="11">
        <v>21</v>
      </c>
      <c r="AD8" s="11">
        <v>21</v>
      </c>
      <c r="AE8" s="11"/>
      <c r="AF8" s="11">
        <v>199</v>
      </c>
      <c r="AG8" s="11">
        <v>180</v>
      </c>
      <c r="AH8" s="11">
        <v>71</v>
      </c>
      <c r="AI8" s="11"/>
      <c r="AJ8" s="11">
        <v>177</v>
      </c>
      <c r="AK8" s="11">
        <v>127</v>
      </c>
      <c r="AL8" s="11">
        <v>29</v>
      </c>
      <c r="AM8" s="11">
        <v>9</v>
      </c>
      <c r="AN8" s="11">
        <v>61</v>
      </c>
      <c r="AO8" s="11"/>
      <c r="AP8" s="11">
        <v>126</v>
      </c>
      <c r="AQ8" s="11">
        <v>145</v>
      </c>
      <c r="AR8" s="11">
        <v>31</v>
      </c>
      <c r="AS8" s="11"/>
      <c r="AT8" s="11">
        <v>120</v>
      </c>
      <c r="AU8" s="11">
        <v>68</v>
      </c>
      <c r="AV8" s="11">
        <v>126</v>
      </c>
      <c r="AW8" s="11">
        <v>43</v>
      </c>
      <c r="AX8" s="11">
        <v>9</v>
      </c>
    </row>
    <row r="9" spans="2:50">
      <c r="B9" s="18" t="s">
        <v>244</v>
      </c>
      <c r="C9" s="17">
        <v>0.18121878135965</v>
      </c>
      <c r="D9" s="17">
        <v>0.217055901706904</v>
      </c>
      <c r="E9" s="17">
        <v>0.14502146973739899</v>
      </c>
      <c r="F9" s="17"/>
      <c r="G9" s="17">
        <v>0.181454451472815</v>
      </c>
      <c r="H9" s="17">
        <v>0.19168608129286899</v>
      </c>
      <c r="I9" s="17">
        <v>0.168028411778822</v>
      </c>
      <c r="J9" s="17">
        <v>0.20933332166778901</v>
      </c>
      <c r="K9" s="17">
        <v>0.18189241737579501</v>
      </c>
      <c r="L9" s="17">
        <v>0.15794222483755299</v>
      </c>
      <c r="M9" s="17"/>
      <c r="N9" s="17">
        <v>0.25600830468158797</v>
      </c>
      <c r="O9" s="17">
        <v>0.18164151383850399</v>
      </c>
      <c r="P9" s="17">
        <v>0.10638925554296701</v>
      </c>
      <c r="Q9" s="17">
        <v>0.158015328932467</v>
      </c>
      <c r="R9" s="17"/>
      <c r="S9" s="17">
        <v>0.179071076233907</v>
      </c>
      <c r="T9" s="17">
        <v>0.20585022930945099</v>
      </c>
      <c r="U9" s="17">
        <v>0.16418209670884601</v>
      </c>
      <c r="V9" s="17">
        <v>0.23294534919674401</v>
      </c>
      <c r="W9" s="17">
        <v>0.16387806634170499</v>
      </c>
      <c r="X9" s="17">
        <v>0.10880813805491001</v>
      </c>
      <c r="Y9" s="17">
        <v>0.22042445460663701</v>
      </c>
      <c r="Z9" s="17">
        <v>8.5316399122736697E-2</v>
      </c>
      <c r="AA9" s="17">
        <v>0.23237101590786599</v>
      </c>
      <c r="AB9" s="17">
        <v>0.15726036770798599</v>
      </c>
      <c r="AC9" s="17">
        <v>0.21455141154080401</v>
      </c>
      <c r="AD9" s="17">
        <v>0.17243196294636701</v>
      </c>
      <c r="AE9" s="17"/>
      <c r="AF9" s="17">
        <v>0.18268451103525901</v>
      </c>
      <c r="AG9" s="17">
        <v>0.22400174244135801</v>
      </c>
      <c r="AH9" s="17">
        <v>7.1050383506654199E-2</v>
      </c>
      <c r="AI9" s="17"/>
      <c r="AJ9" s="17">
        <v>0.19393385980425901</v>
      </c>
      <c r="AK9" s="17">
        <v>0.21792604155251799</v>
      </c>
      <c r="AL9" s="17">
        <v>0.25869367173926799</v>
      </c>
      <c r="AM9" s="17">
        <v>0.10458165325260201</v>
      </c>
      <c r="AN9" s="17">
        <v>3.7490141043422798E-2</v>
      </c>
      <c r="AO9" s="17"/>
      <c r="AP9" s="17">
        <v>0.173677937431857</v>
      </c>
      <c r="AQ9" s="17">
        <v>0.221731896270252</v>
      </c>
      <c r="AR9" s="17">
        <v>0.34111870043270098</v>
      </c>
      <c r="AS9" s="17"/>
      <c r="AT9" s="17">
        <v>0.177696201107645</v>
      </c>
      <c r="AU9" s="17">
        <v>0.17264097312514201</v>
      </c>
      <c r="AV9" s="17">
        <v>0.15858340680060401</v>
      </c>
      <c r="AW9" s="17">
        <v>0.30751142682946703</v>
      </c>
      <c r="AX9" s="17">
        <v>0.41420260918269503</v>
      </c>
    </row>
    <row r="10" spans="2:50">
      <c r="B10" s="18" t="s">
        <v>245</v>
      </c>
      <c r="C10" s="17">
        <v>0.41082368254688301</v>
      </c>
      <c r="D10" s="17">
        <v>0.39062500319530002</v>
      </c>
      <c r="E10" s="17">
        <v>0.43100122513479999</v>
      </c>
      <c r="F10" s="17"/>
      <c r="G10" s="17">
        <v>0.386368740818123</v>
      </c>
      <c r="H10" s="17">
        <v>0.484695989793613</v>
      </c>
      <c r="I10" s="17">
        <v>0.41688844934375802</v>
      </c>
      <c r="J10" s="17">
        <v>0.36297076977208798</v>
      </c>
      <c r="K10" s="17">
        <v>0.373045566197101</v>
      </c>
      <c r="L10" s="17">
        <v>0.43159377720331699</v>
      </c>
      <c r="M10" s="17"/>
      <c r="N10" s="17">
        <v>0.475060018902078</v>
      </c>
      <c r="O10" s="17">
        <v>0.41091170791642301</v>
      </c>
      <c r="P10" s="17">
        <v>0.39628277786647897</v>
      </c>
      <c r="Q10" s="17">
        <v>0.36299557280886802</v>
      </c>
      <c r="R10" s="17"/>
      <c r="S10" s="17">
        <v>0.37280656970258802</v>
      </c>
      <c r="T10" s="17">
        <v>0.35808119713373399</v>
      </c>
      <c r="U10" s="17">
        <v>0.48633381101484402</v>
      </c>
      <c r="V10" s="17">
        <v>0.43529817333865201</v>
      </c>
      <c r="W10" s="17">
        <v>0.36457045231809299</v>
      </c>
      <c r="X10" s="17">
        <v>0.50527590845627202</v>
      </c>
      <c r="Y10" s="17">
        <v>0.313967918036897</v>
      </c>
      <c r="Z10" s="17">
        <v>0.66037001305280196</v>
      </c>
      <c r="AA10" s="17">
        <v>0.35588674609854198</v>
      </c>
      <c r="AB10" s="17">
        <v>0.35713843139905299</v>
      </c>
      <c r="AC10" s="17">
        <v>0.43628389222814201</v>
      </c>
      <c r="AD10" s="17">
        <v>0.49951453327133</v>
      </c>
      <c r="AE10" s="17"/>
      <c r="AF10" s="17">
        <v>0.43545049540202402</v>
      </c>
      <c r="AG10" s="17">
        <v>0.40529732333007801</v>
      </c>
      <c r="AH10" s="17">
        <v>0.39234418811851202</v>
      </c>
      <c r="AI10" s="17"/>
      <c r="AJ10" s="17">
        <v>0.43172002237288198</v>
      </c>
      <c r="AK10" s="17">
        <v>0.43352006261274501</v>
      </c>
      <c r="AL10" s="17">
        <v>0.49998791752354899</v>
      </c>
      <c r="AM10" s="17">
        <v>0.34490614069423797</v>
      </c>
      <c r="AN10" s="17">
        <v>0.32267565623954902</v>
      </c>
      <c r="AO10" s="17"/>
      <c r="AP10" s="17">
        <v>0.44018468330095201</v>
      </c>
      <c r="AQ10" s="17">
        <v>0.483400511551204</v>
      </c>
      <c r="AR10" s="17">
        <v>0.41223053072452398</v>
      </c>
      <c r="AS10" s="17"/>
      <c r="AT10" s="17">
        <v>0.35252964468506798</v>
      </c>
      <c r="AU10" s="17">
        <v>0.40643002076711598</v>
      </c>
      <c r="AV10" s="17">
        <v>0.50805074069244505</v>
      </c>
      <c r="AW10" s="17">
        <v>0.32153164758153102</v>
      </c>
      <c r="AX10" s="17">
        <v>0.36203913052005399</v>
      </c>
    </row>
    <row r="11" spans="2:50">
      <c r="B11" s="18" t="s">
        <v>246</v>
      </c>
      <c r="C11" s="17">
        <v>0.24035292191204199</v>
      </c>
      <c r="D11" s="17">
        <v>0.23507474160907699</v>
      </c>
      <c r="E11" s="17">
        <v>0.24621402818873001</v>
      </c>
      <c r="F11" s="17"/>
      <c r="G11" s="17">
        <v>0.26509155424644099</v>
      </c>
      <c r="H11" s="17">
        <v>0.20468404701447801</v>
      </c>
      <c r="I11" s="17">
        <v>0.21164607323375101</v>
      </c>
      <c r="J11" s="17">
        <v>0.26434098091546399</v>
      </c>
      <c r="K11" s="17">
        <v>0.25288052084035101</v>
      </c>
      <c r="L11" s="17">
        <v>0.246462739722177</v>
      </c>
      <c r="M11" s="17"/>
      <c r="N11" s="17">
        <v>0.15101264152850499</v>
      </c>
      <c r="O11" s="17">
        <v>0.228440283280164</v>
      </c>
      <c r="P11" s="17">
        <v>0.33053650915341098</v>
      </c>
      <c r="Q11" s="17">
        <v>0.26921754391098601</v>
      </c>
      <c r="R11" s="17"/>
      <c r="S11" s="17">
        <v>0.34120267717755798</v>
      </c>
      <c r="T11" s="17">
        <v>0.205630830508578</v>
      </c>
      <c r="U11" s="17">
        <v>0.232155072556882</v>
      </c>
      <c r="V11" s="17">
        <v>0.16175330331853299</v>
      </c>
      <c r="W11" s="17">
        <v>0.18204236773662999</v>
      </c>
      <c r="X11" s="17">
        <v>0.26045781578241201</v>
      </c>
      <c r="Y11" s="17">
        <v>0.22373694354559501</v>
      </c>
      <c r="Z11" s="17">
        <v>0.13998278980203299</v>
      </c>
      <c r="AA11" s="17">
        <v>0.24637733071029599</v>
      </c>
      <c r="AB11" s="17">
        <v>0.25913206095817398</v>
      </c>
      <c r="AC11" s="17">
        <v>0.26296856091558202</v>
      </c>
      <c r="AD11" s="17">
        <v>0.25578447441496099</v>
      </c>
      <c r="AE11" s="17"/>
      <c r="AF11" s="17">
        <v>0.201146799527259</v>
      </c>
      <c r="AG11" s="17">
        <v>0.25357252639389599</v>
      </c>
      <c r="AH11" s="17">
        <v>0.25540532861846099</v>
      </c>
      <c r="AI11" s="17"/>
      <c r="AJ11" s="17">
        <v>0.22968724942324101</v>
      </c>
      <c r="AK11" s="17">
        <v>0.26552219521560699</v>
      </c>
      <c r="AL11" s="17">
        <v>0.176908037351031</v>
      </c>
      <c r="AM11" s="17">
        <v>0.291317884944641</v>
      </c>
      <c r="AN11" s="17">
        <v>0.24957866987191801</v>
      </c>
      <c r="AO11" s="17"/>
      <c r="AP11" s="17">
        <v>0.23184327773902699</v>
      </c>
      <c r="AQ11" s="17">
        <v>0.212215675845182</v>
      </c>
      <c r="AR11" s="17">
        <v>0.19989126425754</v>
      </c>
      <c r="AS11" s="17"/>
      <c r="AT11" s="17">
        <v>0.28932415877353501</v>
      </c>
      <c r="AU11" s="17">
        <v>0.23619996851478101</v>
      </c>
      <c r="AV11" s="17">
        <v>0.19517913297653999</v>
      </c>
      <c r="AW11" s="17">
        <v>0.17721243861713701</v>
      </c>
      <c r="AX11" s="17">
        <v>0.155532222899253</v>
      </c>
    </row>
    <row r="12" spans="2:50">
      <c r="B12" s="18" t="s">
        <v>247</v>
      </c>
      <c r="C12" s="17">
        <v>8.4515984122170207E-2</v>
      </c>
      <c r="D12" s="17">
        <v>7.4681702333536201E-2</v>
      </c>
      <c r="E12" s="17">
        <v>9.3828929165343494E-2</v>
      </c>
      <c r="F12" s="17"/>
      <c r="G12" s="17">
        <v>0.113041138375527</v>
      </c>
      <c r="H12" s="17">
        <v>5.1011616213489201E-2</v>
      </c>
      <c r="I12" s="17">
        <v>0.102166455462973</v>
      </c>
      <c r="J12" s="17">
        <v>8.2625797425382397E-2</v>
      </c>
      <c r="K12" s="17">
        <v>6.0562576317728503E-2</v>
      </c>
      <c r="L12" s="17">
        <v>9.6478171791161804E-2</v>
      </c>
      <c r="M12" s="17"/>
      <c r="N12" s="17">
        <v>7.9850193078211104E-2</v>
      </c>
      <c r="O12" s="17">
        <v>9.8408383446311601E-2</v>
      </c>
      <c r="P12" s="17">
        <v>8.1304842851519898E-2</v>
      </c>
      <c r="Q12" s="17">
        <v>8.0657134636836006E-2</v>
      </c>
      <c r="R12" s="17"/>
      <c r="S12" s="17">
        <v>5.41114591121378E-2</v>
      </c>
      <c r="T12" s="17">
        <v>0.14191466695064001</v>
      </c>
      <c r="U12" s="17">
        <v>9.4442130774438096E-2</v>
      </c>
      <c r="V12" s="17">
        <v>3.0120494018690099E-2</v>
      </c>
      <c r="W12" s="17">
        <v>0.23409294878216599</v>
      </c>
      <c r="X12" s="17">
        <v>5.46092859476211E-2</v>
      </c>
      <c r="Y12" s="17">
        <v>5.0385551175843202E-2</v>
      </c>
      <c r="Z12" s="17">
        <v>4.4979106785678298E-2</v>
      </c>
      <c r="AA12" s="17">
        <v>5.9733107746174997E-2</v>
      </c>
      <c r="AB12" s="17">
        <v>0.15738532349432799</v>
      </c>
      <c r="AC12" s="17">
        <v>3.5971650986697003E-2</v>
      </c>
      <c r="AD12" s="17">
        <v>0</v>
      </c>
      <c r="AE12" s="17"/>
      <c r="AF12" s="17">
        <v>7.2360668864604696E-2</v>
      </c>
      <c r="AG12" s="17">
        <v>9.0388284250151205E-2</v>
      </c>
      <c r="AH12" s="17">
        <v>9.2408246622465204E-2</v>
      </c>
      <c r="AI12" s="17"/>
      <c r="AJ12" s="17">
        <v>7.4773181864960098E-2</v>
      </c>
      <c r="AK12" s="17">
        <v>5.9706028075181897E-2</v>
      </c>
      <c r="AL12" s="17">
        <v>2.98083638702593E-2</v>
      </c>
      <c r="AM12" s="17">
        <v>0.16827270607396499</v>
      </c>
      <c r="AN12" s="17">
        <v>0.119585338310674</v>
      </c>
      <c r="AO12" s="17"/>
      <c r="AP12" s="17">
        <v>9.1039827767044598E-2</v>
      </c>
      <c r="AQ12" s="17">
        <v>6.0339414239544899E-2</v>
      </c>
      <c r="AR12" s="17">
        <v>4.6759504585234701E-2</v>
      </c>
      <c r="AS12" s="17"/>
      <c r="AT12" s="17">
        <v>9.1264298234985497E-2</v>
      </c>
      <c r="AU12" s="17">
        <v>8.44292401392851E-2</v>
      </c>
      <c r="AV12" s="17">
        <v>8.0624066465942404E-2</v>
      </c>
      <c r="AW12" s="17">
        <v>0.14990709157055501</v>
      </c>
      <c r="AX12" s="17">
        <v>6.8226037397998499E-2</v>
      </c>
    </row>
    <row r="13" spans="2:50">
      <c r="B13" s="18" t="s">
        <v>248</v>
      </c>
      <c r="C13" s="17">
        <v>4.2418072240796897E-2</v>
      </c>
      <c r="D13" s="17">
        <v>5.50206815149639E-2</v>
      </c>
      <c r="E13" s="17">
        <v>3.1150431133308301E-2</v>
      </c>
      <c r="F13" s="17"/>
      <c r="G13" s="17">
        <v>0</v>
      </c>
      <c r="H13" s="17">
        <v>2.4747622120086799E-2</v>
      </c>
      <c r="I13" s="17">
        <v>2.4813726288130399E-2</v>
      </c>
      <c r="J13" s="17">
        <v>6.9212738482431105E-2</v>
      </c>
      <c r="K13" s="17">
        <v>8.2183776097753194E-2</v>
      </c>
      <c r="L13" s="17">
        <v>4.94911965044934E-2</v>
      </c>
      <c r="M13" s="17"/>
      <c r="N13" s="17">
        <v>3.1130288280075601E-2</v>
      </c>
      <c r="O13" s="17">
        <v>2.7865711213791299E-2</v>
      </c>
      <c r="P13" s="17">
        <v>3.1241025248809801E-2</v>
      </c>
      <c r="Q13" s="17">
        <v>7.4836955445531303E-2</v>
      </c>
      <c r="R13" s="17"/>
      <c r="S13" s="17">
        <v>1.38231615448001E-2</v>
      </c>
      <c r="T13" s="17">
        <v>2.84791567708928E-2</v>
      </c>
      <c r="U13" s="17">
        <v>0</v>
      </c>
      <c r="V13" s="17">
        <v>9.1054351410564394E-2</v>
      </c>
      <c r="W13" s="17">
        <v>0</v>
      </c>
      <c r="X13" s="17">
        <v>4.74852613712472E-2</v>
      </c>
      <c r="Y13" s="17">
        <v>0.109205722247355</v>
      </c>
      <c r="Z13" s="17">
        <v>3.7184342187101101E-2</v>
      </c>
      <c r="AA13" s="17">
        <v>6.6042985499787099E-2</v>
      </c>
      <c r="AB13" s="17">
        <v>4.7408562214678401E-2</v>
      </c>
      <c r="AC13" s="17">
        <v>5.0224484328775902E-2</v>
      </c>
      <c r="AD13" s="17">
        <v>3.3926000468545998E-2</v>
      </c>
      <c r="AE13" s="17"/>
      <c r="AF13" s="17">
        <v>6.4574130729882495E-2</v>
      </c>
      <c r="AG13" s="17">
        <v>1.1405894632035099E-2</v>
      </c>
      <c r="AH13" s="17">
        <v>7.6052497580658407E-2</v>
      </c>
      <c r="AI13" s="17"/>
      <c r="AJ13" s="17">
        <v>4.6475106736441701E-2</v>
      </c>
      <c r="AK13" s="17">
        <v>8.7938331119316402E-3</v>
      </c>
      <c r="AL13" s="17">
        <v>3.4602009515892998E-2</v>
      </c>
      <c r="AM13" s="17">
        <v>0</v>
      </c>
      <c r="AN13" s="17">
        <v>0.11149324701118001</v>
      </c>
      <c r="AO13" s="17"/>
      <c r="AP13" s="17">
        <v>3.9150471384686997E-2</v>
      </c>
      <c r="AQ13" s="17">
        <v>1.45637660207492E-2</v>
      </c>
      <c r="AR13" s="17">
        <v>0</v>
      </c>
      <c r="AS13" s="17"/>
      <c r="AT13" s="17">
        <v>4.3045498210495803E-2</v>
      </c>
      <c r="AU13" s="17">
        <v>5.9390146058674799E-2</v>
      </c>
      <c r="AV13" s="17">
        <v>3.2931557941212601E-2</v>
      </c>
      <c r="AW13" s="17">
        <v>2.1124333634660399E-2</v>
      </c>
      <c r="AX13" s="17">
        <v>0</v>
      </c>
    </row>
    <row r="14" spans="2:50">
      <c r="B14" s="18" t="s">
        <v>92</v>
      </c>
      <c r="C14" s="17">
        <v>4.0670557818457603E-2</v>
      </c>
      <c r="D14" s="17">
        <v>2.7541969640218399E-2</v>
      </c>
      <c r="E14" s="17">
        <v>5.2783916640419301E-2</v>
      </c>
      <c r="F14" s="17"/>
      <c r="G14" s="17">
        <v>5.4044115087094502E-2</v>
      </c>
      <c r="H14" s="17">
        <v>4.3174643565464799E-2</v>
      </c>
      <c r="I14" s="17">
        <v>7.6456883892565497E-2</v>
      </c>
      <c r="J14" s="17">
        <v>1.1516391736845299E-2</v>
      </c>
      <c r="K14" s="17">
        <v>4.9435143171271498E-2</v>
      </c>
      <c r="L14" s="17">
        <v>1.8031889941298399E-2</v>
      </c>
      <c r="M14" s="17"/>
      <c r="N14" s="17">
        <v>6.93855352954171E-3</v>
      </c>
      <c r="O14" s="17">
        <v>5.2732400304806901E-2</v>
      </c>
      <c r="P14" s="17">
        <v>5.42455893368134E-2</v>
      </c>
      <c r="Q14" s="17">
        <v>5.4277464265311701E-2</v>
      </c>
      <c r="R14" s="17"/>
      <c r="S14" s="17">
        <v>3.8985056229007997E-2</v>
      </c>
      <c r="T14" s="17">
        <v>6.0043919326703499E-2</v>
      </c>
      <c r="U14" s="17">
        <v>2.2886888944989602E-2</v>
      </c>
      <c r="V14" s="17">
        <v>4.88283287168172E-2</v>
      </c>
      <c r="W14" s="17">
        <v>5.5416164821406003E-2</v>
      </c>
      <c r="X14" s="17">
        <v>2.3363590387537301E-2</v>
      </c>
      <c r="Y14" s="17">
        <v>8.2279410387673294E-2</v>
      </c>
      <c r="Z14" s="17">
        <v>3.2167349049649498E-2</v>
      </c>
      <c r="AA14" s="17">
        <v>3.9588814037333601E-2</v>
      </c>
      <c r="AB14" s="17">
        <v>2.1675254225780202E-2</v>
      </c>
      <c r="AC14" s="17">
        <v>0</v>
      </c>
      <c r="AD14" s="17">
        <v>3.8343028898795803E-2</v>
      </c>
      <c r="AE14" s="17"/>
      <c r="AF14" s="17">
        <v>4.3783394440970597E-2</v>
      </c>
      <c r="AG14" s="17">
        <v>1.53342289524815E-2</v>
      </c>
      <c r="AH14" s="17">
        <v>0.11273935555325</v>
      </c>
      <c r="AI14" s="17"/>
      <c r="AJ14" s="17">
        <v>2.3410579798215699E-2</v>
      </c>
      <c r="AK14" s="17">
        <v>1.45318394320156E-2</v>
      </c>
      <c r="AL14" s="17">
        <v>0</v>
      </c>
      <c r="AM14" s="17">
        <v>9.0921615034553704E-2</v>
      </c>
      <c r="AN14" s="17">
        <v>0.15917694752325601</v>
      </c>
      <c r="AO14" s="17"/>
      <c r="AP14" s="17">
        <v>2.4103802376432601E-2</v>
      </c>
      <c r="AQ14" s="17">
        <v>7.7487360730687299E-3</v>
      </c>
      <c r="AR14" s="17">
        <v>0</v>
      </c>
      <c r="AS14" s="17"/>
      <c r="AT14" s="17">
        <v>4.6140198988270001E-2</v>
      </c>
      <c r="AU14" s="17">
        <v>4.0909651395000801E-2</v>
      </c>
      <c r="AV14" s="17">
        <v>2.4631095123256199E-2</v>
      </c>
      <c r="AW14" s="17">
        <v>2.2713061766649299E-2</v>
      </c>
      <c r="AX14" s="17">
        <v>0</v>
      </c>
    </row>
    <row r="15" spans="2:50">
      <c r="B15" s="18" t="s">
        <v>249</v>
      </c>
      <c r="C15" s="21">
        <v>0.59204246390653403</v>
      </c>
      <c r="D15" s="21">
        <v>0.60768090490220406</v>
      </c>
      <c r="E15" s="21">
        <v>0.57602269487219904</v>
      </c>
      <c r="F15" s="21"/>
      <c r="G15" s="21">
        <v>0.56782319229093803</v>
      </c>
      <c r="H15" s="21">
        <v>0.67638207108648196</v>
      </c>
      <c r="I15" s="21">
        <v>0.58491686112258001</v>
      </c>
      <c r="J15" s="21">
        <v>0.57230409143987704</v>
      </c>
      <c r="K15" s="21">
        <v>0.55493798357289603</v>
      </c>
      <c r="L15" s="21">
        <v>0.58953600204086998</v>
      </c>
      <c r="M15" s="21"/>
      <c r="N15" s="21">
        <v>0.73106832358366702</v>
      </c>
      <c r="O15" s="21">
        <v>0.59255322175492697</v>
      </c>
      <c r="P15" s="21">
        <v>0.502672033409446</v>
      </c>
      <c r="Q15" s="21">
        <v>0.52101090174133502</v>
      </c>
      <c r="R15" s="21"/>
      <c r="S15" s="21">
        <v>0.55187764593649602</v>
      </c>
      <c r="T15" s="21">
        <v>0.56393142644318595</v>
      </c>
      <c r="U15" s="21">
        <v>0.65051590772368995</v>
      </c>
      <c r="V15" s="21">
        <v>0.66824352253539498</v>
      </c>
      <c r="W15" s="21">
        <v>0.52844851865979803</v>
      </c>
      <c r="X15" s="21">
        <v>0.61408404651118298</v>
      </c>
      <c r="Y15" s="21">
        <v>0.53439237264353401</v>
      </c>
      <c r="Z15" s="21">
        <v>0.74568641217553799</v>
      </c>
      <c r="AA15" s="21">
        <v>0.588257762006408</v>
      </c>
      <c r="AB15" s="21">
        <v>0.51439879910703901</v>
      </c>
      <c r="AC15" s="21">
        <v>0.65083530376894505</v>
      </c>
      <c r="AD15" s="21">
        <v>0.67194649621769698</v>
      </c>
      <c r="AE15" s="21"/>
      <c r="AF15" s="21">
        <v>0.61813500643728303</v>
      </c>
      <c r="AG15" s="21">
        <v>0.62929906577143602</v>
      </c>
      <c r="AH15" s="21">
        <v>0.46339457162516601</v>
      </c>
      <c r="AI15" s="21"/>
      <c r="AJ15" s="21">
        <v>0.62565388217714202</v>
      </c>
      <c r="AK15" s="21">
        <v>0.65144610416526305</v>
      </c>
      <c r="AL15" s="21">
        <v>0.75868158926281604</v>
      </c>
      <c r="AM15" s="21">
        <v>0.44948779394684002</v>
      </c>
      <c r="AN15" s="21">
        <v>0.36016579728297199</v>
      </c>
      <c r="AO15" s="21"/>
      <c r="AP15" s="21">
        <v>0.61386262073280895</v>
      </c>
      <c r="AQ15" s="21">
        <v>0.70513240782145503</v>
      </c>
      <c r="AR15" s="21">
        <v>0.75334923115722596</v>
      </c>
      <c r="AS15" s="21"/>
      <c r="AT15" s="21">
        <v>0.53022584579271403</v>
      </c>
      <c r="AU15" s="21">
        <v>0.57907099389225802</v>
      </c>
      <c r="AV15" s="21">
        <v>0.66663414749304895</v>
      </c>
      <c r="AW15" s="21">
        <v>0.62904307441099805</v>
      </c>
      <c r="AX15" s="21">
        <v>0.77624173970274901</v>
      </c>
    </row>
    <row r="16" spans="2:50">
      <c r="B16" s="18" t="s">
        <v>250</v>
      </c>
      <c r="C16" s="21">
        <v>0.12693405636296701</v>
      </c>
      <c r="D16" s="21">
        <v>0.1297023838485</v>
      </c>
      <c r="E16" s="21">
        <v>0.124979360298652</v>
      </c>
      <c r="F16" s="21"/>
      <c r="G16" s="21">
        <v>0.113041138375527</v>
      </c>
      <c r="H16" s="21">
        <v>7.5759238333576007E-2</v>
      </c>
      <c r="I16" s="21">
        <v>0.12698018175110401</v>
      </c>
      <c r="J16" s="21">
        <v>0.15183853590781399</v>
      </c>
      <c r="K16" s="21">
        <v>0.142746352415482</v>
      </c>
      <c r="L16" s="21">
        <v>0.14596936829565499</v>
      </c>
      <c r="M16" s="21"/>
      <c r="N16" s="21">
        <v>0.110980481358287</v>
      </c>
      <c r="O16" s="21">
        <v>0.126274094660103</v>
      </c>
      <c r="P16" s="21">
        <v>0.11254586810033</v>
      </c>
      <c r="Q16" s="21">
        <v>0.155494090082367</v>
      </c>
      <c r="R16" s="21"/>
      <c r="S16" s="21">
        <v>6.7934620656937894E-2</v>
      </c>
      <c r="T16" s="21">
        <v>0.170393823721533</v>
      </c>
      <c r="U16" s="21">
        <v>9.4442130774438096E-2</v>
      </c>
      <c r="V16" s="21">
        <v>0.121174845429255</v>
      </c>
      <c r="W16" s="21">
        <v>0.23409294878216599</v>
      </c>
      <c r="X16" s="21">
        <v>0.102094547318868</v>
      </c>
      <c r="Y16" s="21">
        <v>0.15959127342319801</v>
      </c>
      <c r="Z16" s="21">
        <v>8.2163448972779399E-2</v>
      </c>
      <c r="AA16" s="21">
        <v>0.12577609324596201</v>
      </c>
      <c r="AB16" s="21">
        <v>0.204793885709006</v>
      </c>
      <c r="AC16" s="21">
        <v>8.6196135315472905E-2</v>
      </c>
      <c r="AD16" s="21">
        <v>3.3926000468545998E-2</v>
      </c>
      <c r="AE16" s="21"/>
      <c r="AF16" s="21">
        <v>0.13693479959448701</v>
      </c>
      <c r="AG16" s="21">
        <v>0.101794178882186</v>
      </c>
      <c r="AH16" s="21">
        <v>0.16846074420312401</v>
      </c>
      <c r="AI16" s="21"/>
      <c r="AJ16" s="21">
        <v>0.12124828860140199</v>
      </c>
      <c r="AK16" s="21">
        <v>6.8499861187113598E-2</v>
      </c>
      <c r="AL16" s="21">
        <v>6.4410373386152298E-2</v>
      </c>
      <c r="AM16" s="21">
        <v>0.16827270607396499</v>
      </c>
      <c r="AN16" s="21">
        <v>0.23107858532185399</v>
      </c>
      <c r="AO16" s="21"/>
      <c r="AP16" s="21">
        <v>0.130190299151732</v>
      </c>
      <c r="AQ16" s="21">
        <v>7.4903180260294105E-2</v>
      </c>
      <c r="AR16" s="21">
        <v>4.6759504585234701E-2</v>
      </c>
      <c r="AS16" s="21"/>
      <c r="AT16" s="21">
        <v>0.13430979644548099</v>
      </c>
      <c r="AU16" s="21">
        <v>0.14381938619796</v>
      </c>
      <c r="AV16" s="21">
        <v>0.113555624407155</v>
      </c>
      <c r="AW16" s="21">
        <v>0.171031425205215</v>
      </c>
      <c r="AX16" s="21">
        <v>6.8226037397998499E-2</v>
      </c>
    </row>
    <row r="17" spans="2:50">
      <c r="B17" s="18" t="s">
        <v>251</v>
      </c>
      <c r="C17" s="22">
        <v>0.46510840754356703</v>
      </c>
      <c r="D17" s="22">
        <v>0.47797852105370398</v>
      </c>
      <c r="E17" s="22">
        <v>0.45104333457354701</v>
      </c>
      <c r="F17" s="22"/>
      <c r="G17" s="22">
        <v>0.45478205391541099</v>
      </c>
      <c r="H17" s="22">
        <v>0.60062283275290596</v>
      </c>
      <c r="I17" s="22">
        <v>0.45793667937147697</v>
      </c>
      <c r="J17" s="22">
        <v>0.42046555553206399</v>
      </c>
      <c r="K17" s="22">
        <v>0.41219163115741497</v>
      </c>
      <c r="L17" s="22">
        <v>0.44356663374521399</v>
      </c>
      <c r="M17" s="22"/>
      <c r="N17" s="22">
        <v>0.62008784222538005</v>
      </c>
      <c r="O17" s="22">
        <v>0.466279127094824</v>
      </c>
      <c r="P17" s="22">
        <v>0.39012616530911598</v>
      </c>
      <c r="Q17" s="22">
        <v>0.36551681165896699</v>
      </c>
      <c r="R17" s="22"/>
      <c r="S17" s="22">
        <v>0.48394302527955801</v>
      </c>
      <c r="T17" s="22">
        <v>0.393537602721653</v>
      </c>
      <c r="U17" s="22">
        <v>0.55607377694925197</v>
      </c>
      <c r="V17" s="22">
        <v>0.54706867710614104</v>
      </c>
      <c r="W17" s="22">
        <v>0.29435556987763201</v>
      </c>
      <c r="X17" s="22">
        <v>0.51198949919231396</v>
      </c>
      <c r="Y17" s="22">
        <v>0.374801099220336</v>
      </c>
      <c r="Z17" s="22">
        <v>0.66352296320275905</v>
      </c>
      <c r="AA17" s="22">
        <v>0.462481668760446</v>
      </c>
      <c r="AB17" s="22">
        <v>0.30960491339803298</v>
      </c>
      <c r="AC17" s="22">
        <v>0.56463916845347195</v>
      </c>
      <c r="AD17" s="22">
        <v>0.63802049574915098</v>
      </c>
      <c r="AE17" s="22"/>
      <c r="AF17" s="22">
        <v>0.48120020684279602</v>
      </c>
      <c r="AG17" s="22">
        <v>0.52750488688925001</v>
      </c>
      <c r="AH17" s="22">
        <v>0.29493382742204199</v>
      </c>
      <c r="AI17" s="22"/>
      <c r="AJ17" s="22">
        <v>0.50440559357574</v>
      </c>
      <c r="AK17" s="22">
        <v>0.58294624297815001</v>
      </c>
      <c r="AL17" s="22">
        <v>0.69427121587666396</v>
      </c>
      <c r="AM17" s="22">
        <v>0.28121508787287602</v>
      </c>
      <c r="AN17" s="22">
        <v>0.129087211961118</v>
      </c>
      <c r="AO17" s="22"/>
      <c r="AP17" s="22">
        <v>0.48367232158107698</v>
      </c>
      <c r="AQ17" s="22">
        <v>0.63022922756116095</v>
      </c>
      <c r="AR17" s="22">
        <v>0.70658972657199104</v>
      </c>
      <c r="AS17" s="22"/>
      <c r="AT17" s="22">
        <v>0.39591604934723201</v>
      </c>
      <c r="AU17" s="22">
        <v>0.43525160769429799</v>
      </c>
      <c r="AV17" s="22">
        <v>0.553078523085894</v>
      </c>
      <c r="AW17" s="22">
        <v>0.45801164920578302</v>
      </c>
      <c r="AX17" s="22">
        <v>0.70801570230474997</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391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500</v>
      </c>
      <c r="D7" s="10">
        <v>242</v>
      </c>
      <c r="E7" s="10">
        <v>257</v>
      </c>
      <c r="F7" s="10"/>
      <c r="G7" s="10">
        <v>57</v>
      </c>
      <c r="H7" s="10">
        <v>100</v>
      </c>
      <c r="I7" s="10">
        <v>82</v>
      </c>
      <c r="J7" s="10">
        <v>67</v>
      </c>
      <c r="K7" s="10">
        <v>73</v>
      </c>
      <c r="L7" s="10">
        <v>121</v>
      </c>
      <c r="M7" s="10"/>
      <c r="N7" s="10">
        <v>145</v>
      </c>
      <c r="O7" s="10">
        <v>129</v>
      </c>
      <c r="P7" s="10">
        <v>106</v>
      </c>
      <c r="Q7" s="10">
        <v>118</v>
      </c>
      <c r="R7" s="10"/>
      <c r="S7" s="10">
        <v>64</v>
      </c>
      <c r="T7" s="10">
        <v>66</v>
      </c>
      <c r="U7" s="10">
        <v>42</v>
      </c>
      <c r="V7" s="10">
        <v>46</v>
      </c>
      <c r="W7" s="10">
        <v>35</v>
      </c>
      <c r="X7" s="10">
        <v>31</v>
      </c>
      <c r="Y7" s="10">
        <v>39</v>
      </c>
      <c r="Z7" s="10">
        <v>24</v>
      </c>
      <c r="AA7" s="10">
        <v>71</v>
      </c>
      <c r="AB7" s="10">
        <v>46</v>
      </c>
      <c r="AC7" s="10">
        <v>20</v>
      </c>
      <c r="AD7" s="10">
        <v>16</v>
      </c>
      <c r="AE7" s="10"/>
      <c r="AF7" s="10">
        <v>213</v>
      </c>
      <c r="AG7" s="10">
        <v>195</v>
      </c>
      <c r="AH7" s="10">
        <v>61</v>
      </c>
      <c r="AI7" s="10"/>
      <c r="AJ7" s="10">
        <v>182</v>
      </c>
      <c r="AK7" s="10">
        <v>138</v>
      </c>
      <c r="AL7" s="10">
        <v>28</v>
      </c>
      <c r="AM7" s="10">
        <v>9</v>
      </c>
      <c r="AN7" s="10">
        <v>60</v>
      </c>
      <c r="AO7" s="10"/>
      <c r="AP7" s="10">
        <v>122</v>
      </c>
      <c r="AQ7" s="10">
        <v>164</v>
      </c>
      <c r="AR7" s="10">
        <v>35</v>
      </c>
      <c r="AS7" s="10"/>
      <c r="AT7" s="10">
        <v>128</v>
      </c>
      <c r="AU7" s="10">
        <v>86</v>
      </c>
      <c r="AV7" s="10">
        <v>119</v>
      </c>
      <c r="AW7" s="10">
        <v>46</v>
      </c>
      <c r="AX7" s="10">
        <v>7</v>
      </c>
    </row>
    <row r="8" spans="2:50" ht="30" customHeight="1">
      <c r="B8" s="11" t="s">
        <v>77</v>
      </c>
      <c r="C8" s="11">
        <v>496</v>
      </c>
      <c r="D8" s="11">
        <v>245</v>
      </c>
      <c r="E8" s="11">
        <v>251</v>
      </c>
      <c r="F8" s="11"/>
      <c r="G8" s="11">
        <v>67</v>
      </c>
      <c r="H8" s="11">
        <v>97</v>
      </c>
      <c r="I8" s="11">
        <v>90</v>
      </c>
      <c r="J8" s="11">
        <v>73</v>
      </c>
      <c r="K8" s="11">
        <v>62</v>
      </c>
      <c r="L8" s="11">
        <v>108</v>
      </c>
      <c r="M8" s="11"/>
      <c r="N8" s="11">
        <v>132</v>
      </c>
      <c r="O8" s="11">
        <v>136</v>
      </c>
      <c r="P8" s="11">
        <v>114</v>
      </c>
      <c r="Q8" s="11">
        <v>113</v>
      </c>
      <c r="R8" s="11"/>
      <c r="S8" s="11">
        <v>68</v>
      </c>
      <c r="T8" s="11">
        <v>67</v>
      </c>
      <c r="U8" s="11">
        <v>40</v>
      </c>
      <c r="V8" s="11">
        <v>50</v>
      </c>
      <c r="W8" s="11">
        <v>33</v>
      </c>
      <c r="X8" s="11">
        <v>39</v>
      </c>
      <c r="Y8" s="11">
        <v>34</v>
      </c>
      <c r="Z8" s="11">
        <v>22</v>
      </c>
      <c r="AA8" s="11">
        <v>70</v>
      </c>
      <c r="AB8" s="11">
        <v>39</v>
      </c>
      <c r="AC8" s="11">
        <v>19</v>
      </c>
      <c r="AD8" s="11">
        <v>15</v>
      </c>
      <c r="AE8" s="11"/>
      <c r="AF8" s="11">
        <v>208</v>
      </c>
      <c r="AG8" s="11">
        <v>190</v>
      </c>
      <c r="AH8" s="11">
        <v>63</v>
      </c>
      <c r="AI8" s="11"/>
      <c r="AJ8" s="11">
        <v>176</v>
      </c>
      <c r="AK8" s="11">
        <v>140</v>
      </c>
      <c r="AL8" s="11">
        <v>28</v>
      </c>
      <c r="AM8" s="11">
        <v>8</v>
      </c>
      <c r="AN8" s="11">
        <v>61</v>
      </c>
      <c r="AO8" s="11"/>
      <c r="AP8" s="11">
        <v>119</v>
      </c>
      <c r="AQ8" s="11">
        <v>168</v>
      </c>
      <c r="AR8" s="11">
        <v>34</v>
      </c>
      <c r="AS8" s="11"/>
      <c r="AT8" s="11">
        <v>127</v>
      </c>
      <c r="AU8" s="11">
        <v>89</v>
      </c>
      <c r="AV8" s="11">
        <v>119</v>
      </c>
      <c r="AW8" s="11">
        <v>44</v>
      </c>
      <c r="AX8" s="11">
        <v>6</v>
      </c>
    </row>
    <row r="9" spans="2:50">
      <c r="B9" s="18" t="s">
        <v>244</v>
      </c>
      <c r="C9" s="17">
        <v>0.25827684590790101</v>
      </c>
      <c r="D9" s="17">
        <v>0.28500700065002399</v>
      </c>
      <c r="E9" s="17">
        <v>0.23010695939141801</v>
      </c>
      <c r="F9" s="17"/>
      <c r="G9" s="17">
        <v>0.27113599134340199</v>
      </c>
      <c r="H9" s="17">
        <v>0.223338039935739</v>
      </c>
      <c r="I9" s="17">
        <v>0.29472991523245901</v>
      </c>
      <c r="J9" s="17">
        <v>0.27326020452632899</v>
      </c>
      <c r="K9" s="17">
        <v>0.25201014663316401</v>
      </c>
      <c r="L9" s="17">
        <v>0.245025786759657</v>
      </c>
      <c r="M9" s="17"/>
      <c r="N9" s="17">
        <v>0.31128980542241802</v>
      </c>
      <c r="O9" s="17">
        <v>0.263140770516264</v>
      </c>
      <c r="P9" s="17">
        <v>0.22510851495450501</v>
      </c>
      <c r="Q9" s="17">
        <v>0.22855370264178199</v>
      </c>
      <c r="R9" s="17"/>
      <c r="S9" s="17">
        <v>0.36175604257767502</v>
      </c>
      <c r="T9" s="17">
        <v>0.26192348553490502</v>
      </c>
      <c r="U9" s="17">
        <v>0.240457217716148</v>
      </c>
      <c r="V9" s="17">
        <v>0.26313110190046302</v>
      </c>
      <c r="W9" s="17">
        <v>0.229909769904038</v>
      </c>
      <c r="X9" s="17">
        <v>0.19744450844202299</v>
      </c>
      <c r="Y9" s="17">
        <v>0.298446854119645</v>
      </c>
      <c r="Z9" s="17">
        <v>7.9368815306592094E-2</v>
      </c>
      <c r="AA9" s="17">
        <v>0.23150245051941301</v>
      </c>
      <c r="AB9" s="17">
        <v>0.32147387561704299</v>
      </c>
      <c r="AC9" s="17">
        <v>0.25274902191229698</v>
      </c>
      <c r="AD9" s="17">
        <v>0.16416458739290299</v>
      </c>
      <c r="AE9" s="17"/>
      <c r="AF9" s="17">
        <v>0.22757900217758001</v>
      </c>
      <c r="AG9" s="17">
        <v>0.30991955930702397</v>
      </c>
      <c r="AH9" s="17">
        <v>0.16997282091267801</v>
      </c>
      <c r="AI9" s="17"/>
      <c r="AJ9" s="17">
        <v>0.26830857866834301</v>
      </c>
      <c r="AK9" s="17">
        <v>0.24202848022243101</v>
      </c>
      <c r="AL9" s="17">
        <v>0.415493500911993</v>
      </c>
      <c r="AM9" s="17">
        <v>0.397075836104754</v>
      </c>
      <c r="AN9" s="17">
        <v>0.13521524574479199</v>
      </c>
      <c r="AO9" s="17"/>
      <c r="AP9" s="17">
        <v>0.29263035976496299</v>
      </c>
      <c r="AQ9" s="17">
        <v>0.27851050776531699</v>
      </c>
      <c r="AR9" s="17">
        <v>0.44381952229532401</v>
      </c>
      <c r="AS9" s="17"/>
      <c r="AT9" s="17">
        <v>0.18509725964879001</v>
      </c>
      <c r="AU9" s="17">
        <v>0.30879589411390801</v>
      </c>
      <c r="AV9" s="17">
        <v>0.29352934662894897</v>
      </c>
      <c r="AW9" s="17">
        <v>0.39242019629909303</v>
      </c>
      <c r="AX9" s="17">
        <v>0.57473613976111204</v>
      </c>
    </row>
    <row r="10" spans="2:50">
      <c r="B10" s="18" t="s">
        <v>245</v>
      </c>
      <c r="C10" s="17">
        <v>0.40365756451350598</v>
      </c>
      <c r="D10" s="17">
        <v>0.36225905631247102</v>
      </c>
      <c r="E10" s="17">
        <v>0.44523745951278798</v>
      </c>
      <c r="F10" s="17"/>
      <c r="G10" s="17">
        <v>0.45953104514728899</v>
      </c>
      <c r="H10" s="17">
        <v>0.37569880738616801</v>
      </c>
      <c r="I10" s="17">
        <v>0.373846047019115</v>
      </c>
      <c r="J10" s="17">
        <v>0.39957635335324398</v>
      </c>
      <c r="K10" s="17">
        <v>0.38617769143084701</v>
      </c>
      <c r="L10" s="17">
        <v>0.43174233176269999</v>
      </c>
      <c r="M10" s="17"/>
      <c r="N10" s="17">
        <v>0.43706815104503399</v>
      </c>
      <c r="O10" s="17">
        <v>0.414728769534846</v>
      </c>
      <c r="P10" s="17">
        <v>0.36230171049454202</v>
      </c>
      <c r="Q10" s="17">
        <v>0.39261744226844603</v>
      </c>
      <c r="R10" s="17"/>
      <c r="S10" s="17">
        <v>0.29626180800938201</v>
      </c>
      <c r="T10" s="17">
        <v>0.42310531660404399</v>
      </c>
      <c r="U10" s="17">
        <v>0.38088960532907401</v>
      </c>
      <c r="V10" s="17">
        <v>0.40870317862530697</v>
      </c>
      <c r="W10" s="17">
        <v>0.39505350117157101</v>
      </c>
      <c r="X10" s="17">
        <v>0.35282592777852301</v>
      </c>
      <c r="Y10" s="17">
        <v>0.40597065701290502</v>
      </c>
      <c r="Z10" s="17">
        <v>0.63512197258254399</v>
      </c>
      <c r="AA10" s="17">
        <v>0.403052512547938</v>
      </c>
      <c r="AB10" s="17">
        <v>0.48856140711229701</v>
      </c>
      <c r="AC10" s="17">
        <v>0.42962782105820901</v>
      </c>
      <c r="AD10" s="17">
        <v>0.40335775425351</v>
      </c>
      <c r="AE10" s="17"/>
      <c r="AF10" s="17">
        <v>0.36980434349601099</v>
      </c>
      <c r="AG10" s="17">
        <v>0.43598671833432201</v>
      </c>
      <c r="AH10" s="17">
        <v>0.45569780424363199</v>
      </c>
      <c r="AI10" s="17"/>
      <c r="AJ10" s="17">
        <v>0.437080505387408</v>
      </c>
      <c r="AK10" s="17">
        <v>0.431613207452898</v>
      </c>
      <c r="AL10" s="17">
        <v>0.35719902016129401</v>
      </c>
      <c r="AM10" s="17">
        <v>0</v>
      </c>
      <c r="AN10" s="17">
        <v>0.37775032237505302</v>
      </c>
      <c r="AO10" s="17"/>
      <c r="AP10" s="17">
        <v>0.42243247301896403</v>
      </c>
      <c r="AQ10" s="17">
        <v>0.41541599289090803</v>
      </c>
      <c r="AR10" s="17">
        <v>0.387361772901126</v>
      </c>
      <c r="AS10" s="17"/>
      <c r="AT10" s="17">
        <v>0.37829581625855002</v>
      </c>
      <c r="AU10" s="17">
        <v>0.39865636044938701</v>
      </c>
      <c r="AV10" s="17">
        <v>0.43677306996300103</v>
      </c>
      <c r="AW10" s="17">
        <v>0.35302519177605701</v>
      </c>
      <c r="AX10" s="17">
        <v>0.30874741730865002</v>
      </c>
    </row>
    <row r="11" spans="2:50">
      <c r="B11" s="18" t="s">
        <v>246</v>
      </c>
      <c r="C11" s="17">
        <v>0.19889684227142199</v>
      </c>
      <c r="D11" s="17">
        <v>0.207556257663537</v>
      </c>
      <c r="E11" s="17">
        <v>0.19097841983095601</v>
      </c>
      <c r="F11" s="17"/>
      <c r="G11" s="17">
        <v>9.7659571348177002E-2</v>
      </c>
      <c r="H11" s="17">
        <v>0.28741222811600098</v>
      </c>
      <c r="I11" s="17">
        <v>0.196348441648939</v>
      </c>
      <c r="J11" s="17">
        <v>0.16872391015247801</v>
      </c>
      <c r="K11" s="17">
        <v>0.212669525543007</v>
      </c>
      <c r="L11" s="17">
        <v>0.19639185758619901</v>
      </c>
      <c r="M11" s="17"/>
      <c r="N11" s="17">
        <v>0.16026096852532001</v>
      </c>
      <c r="O11" s="17">
        <v>0.22979165658565001</v>
      </c>
      <c r="P11" s="17">
        <v>0.23771078792588299</v>
      </c>
      <c r="Q11" s="17">
        <v>0.17142018802529399</v>
      </c>
      <c r="R11" s="17"/>
      <c r="S11" s="17">
        <v>0.20691391461643699</v>
      </c>
      <c r="T11" s="17">
        <v>0.191920272692824</v>
      </c>
      <c r="U11" s="17">
        <v>0.18292691436625499</v>
      </c>
      <c r="V11" s="17">
        <v>0.21512435483130099</v>
      </c>
      <c r="W11" s="17">
        <v>0.249764678117226</v>
      </c>
      <c r="X11" s="17">
        <v>0.18364741706790699</v>
      </c>
      <c r="Y11" s="17">
        <v>0.17172111030080101</v>
      </c>
      <c r="Z11" s="17">
        <v>0.151212376741927</v>
      </c>
      <c r="AA11" s="17">
        <v>0.22520480820941199</v>
      </c>
      <c r="AB11" s="17">
        <v>0.13902446359210499</v>
      </c>
      <c r="AC11" s="17">
        <v>0.18026763771965101</v>
      </c>
      <c r="AD11" s="17">
        <v>0.30160676947701098</v>
      </c>
      <c r="AE11" s="17"/>
      <c r="AF11" s="17">
        <v>0.22721325207257501</v>
      </c>
      <c r="AG11" s="17">
        <v>0.17238558617163999</v>
      </c>
      <c r="AH11" s="17">
        <v>0.20428712419417799</v>
      </c>
      <c r="AI11" s="17"/>
      <c r="AJ11" s="17">
        <v>0.16270839434152001</v>
      </c>
      <c r="AK11" s="17">
        <v>0.22236895976290899</v>
      </c>
      <c r="AL11" s="17">
        <v>0.14041935680399401</v>
      </c>
      <c r="AM11" s="17">
        <v>0.47663896484691498</v>
      </c>
      <c r="AN11" s="17">
        <v>0.27485296330735598</v>
      </c>
      <c r="AO11" s="17"/>
      <c r="AP11" s="17">
        <v>0.15115928692604</v>
      </c>
      <c r="AQ11" s="17">
        <v>0.19936746058375901</v>
      </c>
      <c r="AR11" s="17">
        <v>0.13840301295378701</v>
      </c>
      <c r="AS11" s="17"/>
      <c r="AT11" s="17">
        <v>0.214230659193728</v>
      </c>
      <c r="AU11" s="17">
        <v>0.16007367467472999</v>
      </c>
      <c r="AV11" s="17">
        <v>0.177447658132346</v>
      </c>
      <c r="AW11" s="17">
        <v>0.20245147330354599</v>
      </c>
      <c r="AX11" s="17">
        <v>0</v>
      </c>
    </row>
    <row r="12" spans="2:50">
      <c r="B12" s="18" t="s">
        <v>247</v>
      </c>
      <c r="C12" s="17">
        <v>4.99014099313752E-2</v>
      </c>
      <c r="D12" s="17">
        <v>4.5208111228917797E-2</v>
      </c>
      <c r="E12" s="17">
        <v>5.4626651852522697E-2</v>
      </c>
      <c r="F12" s="17"/>
      <c r="G12" s="17">
        <v>6.6627390088140198E-2</v>
      </c>
      <c r="H12" s="17">
        <v>3.0688545335301999E-2</v>
      </c>
      <c r="I12" s="17">
        <v>6.01813341394314E-2</v>
      </c>
      <c r="J12" s="17">
        <v>4.5122403923132999E-2</v>
      </c>
      <c r="K12" s="17">
        <v>5.5736597168701697E-2</v>
      </c>
      <c r="L12" s="17">
        <v>4.8222397526731998E-2</v>
      </c>
      <c r="M12" s="17"/>
      <c r="N12" s="17">
        <v>2.6297922450175301E-2</v>
      </c>
      <c r="O12" s="17">
        <v>3.8556921361961198E-2</v>
      </c>
      <c r="P12" s="17">
        <v>6.5202251653191406E-2</v>
      </c>
      <c r="Q12" s="17">
        <v>6.6127349917282793E-2</v>
      </c>
      <c r="R12" s="17"/>
      <c r="S12" s="17">
        <v>5.1001765255338803E-2</v>
      </c>
      <c r="T12" s="17">
        <v>4.7357678174847199E-2</v>
      </c>
      <c r="U12" s="17">
        <v>4.7225969270449503E-2</v>
      </c>
      <c r="V12" s="17">
        <v>5.0231004728464299E-2</v>
      </c>
      <c r="W12" s="17">
        <v>6.8291078149277096E-2</v>
      </c>
      <c r="X12" s="17">
        <v>6.1003097291686299E-2</v>
      </c>
      <c r="Y12" s="17">
        <v>8.1554223464200298E-2</v>
      </c>
      <c r="Z12" s="17">
        <v>8.7104028887403595E-2</v>
      </c>
      <c r="AA12" s="17">
        <v>3.42717374401941E-2</v>
      </c>
      <c r="AB12" s="17">
        <v>2.2565402441154798E-2</v>
      </c>
      <c r="AC12" s="17">
        <v>0</v>
      </c>
      <c r="AD12" s="17">
        <v>7.3021501105059894E-2</v>
      </c>
      <c r="AE12" s="17"/>
      <c r="AF12" s="17">
        <v>6.3078813449659099E-2</v>
      </c>
      <c r="AG12" s="17">
        <v>2.99473206768066E-2</v>
      </c>
      <c r="AH12" s="17">
        <v>5.6270098753921499E-2</v>
      </c>
      <c r="AI12" s="17"/>
      <c r="AJ12" s="17">
        <v>4.4679570130424402E-2</v>
      </c>
      <c r="AK12" s="17">
        <v>6.4384601807998099E-2</v>
      </c>
      <c r="AL12" s="17">
        <v>4.30128770500912E-2</v>
      </c>
      <c r="AM12" s="17">
        <v>0</v>
      </c>
      <c r="AN12" s="17">
        <v>7.7270576707983193E-2</v>
      </c>
      <c r="AO12" s="17"/>
      <c r="AP12" s="17">
        <v>5.3113524531054598E-2</v>
      </c>
      <c r="AQ12" s="17">
        <v>5.4772525008015403E-2</v>
      </c>
      <c r="AR12" s="17">
        <v>0</v>
      </c>
      <c r="AS12" s="17"/>
      <c r="AT12" s="17">
        <v>8.0934234000742997E-2</v>
      </c>
      <c r="AU12" s="17">
        <v>5.1039268880138502E-2</v>
      </c>
      <c r="AV12" s="17">
        <v>5.9953389596300199E-2</v>
      </c>
      <c r="AW12" s="17">
        <v>0</v>
      </c>
      <c r="AX12" s="17">
        <v>0</v>
      </c>
    </row>
    <row r="13" spans="2:50">
      <c r="B13" s="18" t="s">
        <v>248</v>
      </c>
      <c r="C13" s="17">
        <v>5.1602180435985801E-2</v>
      </c>
      <c r="D13" s="17">
        <v>7.5834792974199594E-2</v>
      </c>
      <c r="E13" s="17">
        <v>2.8054842449998198E-2</v>
      </c>
      <c r="F13" s="17"/>
      <c r="G13" s="17">
        <v>6.0173778930993099E-2</v>
      </c>
      <c r="H13" s="17">
        <v>2.9056314654489501E-2</v>
      </c>
      <c r="I13" s="17">
        <v>5.3181927197428001E-2</v>
      </c>
      <c r="J13" s="17">
        <v>6.8066393978623504E-2</v>
      </c>
      <c r="K13" s="17">
        <v>4.5771631138076203E-2</v>
      </c>
      <c r="L13" s="17">
        <v>5.7452396360580901E-2</v>
      </c>
      <c r="M13" s="17"/>
      <c r="N13" s="17">
        <v>2.55027659371098E-2</v>
      </c>
      <c r="O13" s="17">
        <v>3.1341445003844198E-2</v>
      </c>
      <c r="P13" s="17">
        <v>8.0834834680569304E-2</v>
      </c>
      <c r="Q13" s="17">
        <v>7.7961869885566998E-2</v>
      </c>
      <c r="R13" s="17"/>
      <c r="S13" s="17">
        <v>6.7768892193775798E-2</v>
      </c>
      <c r="T13" s="17">
        <v>2.6481949351194901E-2</v>
      </c>
      <c r="U13" s="17">
        <v>0.12380365388575799</v>
      </c>
      <c r="V13" s="17">
        <v>4.0732214279513602E-2</v>
      </c>
      <c r="W13" s="17">
        <v>0</v>
      </c>
      <c r="X13" s="17">
        <v>0.112877377945982</v>
      </c>
      <c r="Y13" s="17">
        <v>2.6338765794440399E-2</v>
      </c>
      <c r="Z13" s="17">
        <v>4.7192806481533102E-2</v>
      </c>
      <c r="AA13" s="17">
        <v>5.7140934612340703E-2</v>
      </c>
      <c r="AB13" s="17">
        <v>2.83748512373991E-2</v>
      </c>
      <c r="AC13" s="17">
        <v>3.8422106344534898E-2</v>
      </c>
      <c r="AD13" s="17">
        <v>0</v>
      </c>
      <c r="AE13" s="17"/>
      <c r="AF13" s="17">
        <v>7.4613085020170902E-2</v>
      </c>
      <c r="AG13" s="17">
        <v>2.8941982905703101E-2</v>
      </c>
      <c r="AH13" s="17">
        <v>7.2791301589422597E-2</v>
      </c>
      <c r="AI13" s="17"/>
      <c r="AJ13" s="17">
        <v>7.4203272452578295E-2</v>
      </c>
      <c r="AK13" s="17">
        <v>1.4285322001613299E-2</v>
      </c>
      <c r="AL13" s="17">
        <v>4.3875245072627203E-2</v>
      </c>
      <c r="AM13" s="17">
        <v>0.12628519904833099</v>
      </c>
      <c r="AN13" s="17">
        <v>8.9722585905757504E-2</v>
      </c>
      <c r="AO13" s="17"/>
      <c r="AP13" s="17">
        <v>7.4142478976296597E-2</v>
      </c>
      <c r="AQ13" s="17">
        <v>1.8541292525173999E-2</v>
      </c>
      <c r="AR13" s="17">
        <v>3.0415691849762699E-2</v>
      </c>
      <c r="AS13" s="17"/>
      <c r="AT13" s="17">
        <v>8.1052739798530796E-2</v>
      </c>
      <c r="AU13" s="17">
        <v>4.3327474527179798E-2</v>
      </c>
      <c r="AV13" s="17">
        <v>1.6874753350991999E-2</v>
      </c>
      <c r="AW13" s="17">
        <v>2.5520539496122499E-2</v>
      </c>
      <c r="AX13" s="17">
        <v>0.116516442930237</v>
      </c>
    </row>
    <row r="14" spans="2:50">
      <c r="B14" s="18" t="s">
        <v>92</v>
      </c>
      <c r="C14" s="17">
        <v>3.7665156939810901E-2</v>
      </c>
      <c r="D14" s="17">
        <v>2.41347811708509E-2</v>
      </c>
      <c r="E14" s="17">
        <v>5.0995666962316603E-2</v>
      </c>
      <c r="F14" s="17"/>
      <c r="G14" s="17">
        <v>4.48722231419992E-2</v>
      </c>
      <c r="H14" s="17">
        <v>5.3806064572300902E-2</v>
      </c>
      <c r="I14" s="17">
        <v>2.17123347626271E-2</v>
      </c>
      <c r="J14" s="17">
        <v>4.52507340661919E-2</v>
      </c>
      <c r="K14" s="17">
        <v>4.76344080862042E-2</v>
      </c>
      <c r="L14" s="17">
        <v>2.1165230004130901E-2</v>
      </c>
      <c r="M14" s="17"/>
      <c r="N14" s="17">
        <v>3.9580386619942599E-2</v>
      </c>
      <c r="O14" s="17">
        <v>2.24404369974333E-2</v>
      </c>
      <c r="P14" s="17">
        <v>2.8841900291309799E-2</v>
      </c>
      <c r="Q14" s="17">
        <v>6.3319447261627804E-2</v>
      </c>
      <c r="R14" s="17"/>
      <c r="S14" s="17">
        <v>1.6297577347391599E-2</v>
      </c>
      <c r="T14" s="17">
        <v>4.9211297642185001E-2</v>
      </c>
      <c r="U14" s="17">
        <v>2.46966394323151E-2</v>
      </c>
      <c r="V14" s="17">
        <v>2.2078145634951599E-2</v>
      </c>
      <c r="W14" s="17">
        <v>5.6980972657887298E-2</v>
      </c>
      <c r="X14" s="17">
        <v>9.2201671473878602E-2</v>
      </c>
      <c r="Y14" s="17">
        <v>1.5968389308008198E-2</v>
      </c>
      <c r="Z14" s="17">
        <v>0</v>
      </c>
      <c r="AA14" s="17">
        <v>4.8827556670702599E-2</v>
      </c>
      <c r="AB14" s="17">
        <v>0</v>
      </c>
      <c r="AC14" s="17">
        <v>9.8933412965307402E-2</v>
      </c>
      <c r="AD14" s="17">
        <v>5.7849387771515999E-2</v>
      </c>
      <c r="AE14" s="17"/>
      <c r="AF14" s="17">
        <v>3.7711503784004702E-2</v>
      </c>
      <c r="AG14" s="17">
        <v>2.2818832604504902E-2</v>
      </c>
      <c r="AH14" s="17">
        <v>4.0980850306167098E-2</v>
      </c>
      <c r="AI14" s="17"/>
      <c r="AJ14" s="17">
        <v>1.30196790197267E-2</v>
      </c>
      <c r="AK14" s="17">
        <v>2.5319428752150701E-2</v>
      </c>
      <c r="AL14" s="17">
        <v>0</v>
      </c>
      <c r="AM14" s="17">
        <v>0</v>
      </c>
      <c r="AN14" s="17">
        <v>4.5188305959058803E-2</v>
      </c>
      <c r="AO14" s="17"/>
      <c r="AP14" s="17">
        <v>6.5218767826806801E-3</v>
      </c>
      <c r="AQ14" s="17">
        <v>3.3392221226826203E-2</v>
      </c>
      <c r="AR14" s="17">
        <v>0</v>
      </c>
      <c r="AS14" s="17"/>
      <c r="AT14" s="17">
        <v>6.03892910996583E-2</v>
      </c>
      <c r="AU14" s="17">
        <v>3.8107327354656599E-2</v>
      </c>
      <c r="AV14" s="17">
        <v>1.54217823284118E-2</v>
      </c>
      <c r="AW14" s="17">
        <v>2.6582599125181398E-2</v>
      </c>
      <c r="AX14" s="17">
        <v>0</v>
      </c>
    </row>
    <row r="15" spans="2:50">
      <c r="B15" s="18" t="s">
        <v>249</v>
      </c>
      <c r="C15" s="21">
        <v>0.66193441042140599</v>
      </c>
      <c r="D15" s="21">
        <v>0.64726605696249495</v>
      </c>
      <c r="E15" s="21">
        <v>0.67534441890420605</v>
      </c>
      <c r="F15" s="21"/>
      <c r="G15" s="21">
        <v>0.73066703649068998</v>
      </c>
      <c r="H15" s="21">
        <v>0.59903684732190599</v>
      </c>
      <c r="I15" s="21">
        <v>0.66857596225157401</v>
      </c>
      <c r="J15" s="21">
        <v>0.67283655787957397</v>
      </c>
      <c r="K15" s="21">
        <v>0.63818783806401103</v>
      </c>
      <c r="L15" s="21">
        <v>0.67676811852235697</v>
      </c>
      <c r="M15" s="21"/>
      <c r="N15" s="21">
        <v>0.74835795646745196</v>
      </c>
      <c r="O15" s="21">
        <v>0.677869540051111</v>
      </c>
      <c r="P15" s="21">
        <v>0.58741022544904598</v>
      </c>
      <c r="Q15" s="21">
        <v>0.62117114491022896</v>
      </c>
      <c r="R15" s="21"/>
      <c r="S15" s="21">
        <v>0.65801785058705697</v>
      </c>
      <c r="T15" s="21">
        <v>0.68502880213894901</v>
      </c>
      <c r="U15" s="21">
        <v>0.62134682304522204</v>
      </c>
      <c r="V15" s="21">
        <v>0.67183428052576999</v>
      </c>
      <c r="W15" s="21">
        <v>0.62496327107561001</v>
      </c>
      <c r="X15" s="21">
        <v>0.55027043622054606</v>
      </c>
      <c r="Y15" s="21">
        <v>0.70441751113255002</v>
      </c>
      <c r="Z15" s="21">
        <v>0.714490787889136</v>
      </c>
      <c r="AA15" s="21">
        <v>0.63455496306735004</v>
      </c>
      <c r="AB15" s="21">
        <v>0.810035282729341</v>
      </c>
      <c r="AC15" s="21">
        <v>0.68237684297050705</v>
      </c>
      <c r="AD15" s="21">
        <v>0.56752234164641302</v>
      </c>
      <c r="AE15" s="21"/>
      <c r="AF15" s="21">
        <v>0.59738334567358997</v>
      </c>
      <c r="AG15" s="21">
        <v>0.74590627764134498</v>
      </c>
      <c r="AH15" s="21">
        <v>0.62567062515631</v>
      </c>
      <c r="AI15" s="21"/>
      <c r="AJ15" s="21">
        <v>0.70538908405575096</v>
      </c>
      <c r="AK15" s="21">
        <v>0.67364168767532895</v>
      </c>
      <c r="AL15" s="21">
        <v>0.77269252107328801</v>
      </c>
      <c r="AM15" s="21">
        <v>0.397075836104754</v>
      </c>
      <c r="AN15" s="21">
        <v>0.51296556811984495</v>
      </c>
      <c r="AO15" s="21"/>
      <c r="AP15" s="21">
        <v>0.71506283278392802</v>
      </c>
      <c r="AQ15" s="21">
        <v>0.69392650065622496</v>
      </c>
      <c r="AR15" s="21">
        <v>0.83118129519645101</v>
      </c>
      <c r="AS15" s="21"/>
      <c r="AT15" s="21">
        <v>0.56339307590734</v>
      </c>
      <c r="AU15" s="21">
        <v>0.70745225456329497</v>
      </c>
      <c r="AV15" s="21">
        <v>0.73030241659195005</v>
      </c>
      <c r="AW15" s="21">
        <v>0.74544538807515004</v>
      </c>
      <c r="AX15" s="21">
        <v>0.883483557069763</v>
      </c>
    </row>
    <row r="16" spans="2:50">
      <c r="B16" s="18" t="s">
        <v>250</v>
      </c>
      <c r="C16" s="21">
        <v>0.10150359036736099</v>
      </c>
      <c r="D16" s="21">
        <v>0.121042904203117</v>
      </c>
      <c r="E16" s="21">
        <v>8.2681494302520905E-2</v>
      </c>
      <c r="F16" s="21"/>
      <c r="G16" s="21">
        <v>0.12680116901913299</v>
      </c>
      <c r="H16" s="21">
        <v>5.9744859989791503E-2</v>
      </c>
      <c r="I16" s="21">
        <v>0.11336326133685901</v>
      </c>
      <c r="J16" s="21">
        <v>0.113188797901756</v>
      </c>
      <c r="K16" s="21">
        <v>0.101508228306778</v>
      </c>
      <c r="L16" s="21">
        <v>0.105674793887313</v>
      </c>
      <c r="M16" s="21"/>
      <c r="N16" s="21">
        <v>5.1800688387285097E-2</v>
      </c>
      <c r="O16" s="21">
        <v>6.9898366365805403E-2</v>
      </c>
      <c r="P16" s="21">
        <v>0.146037086333761</v>
      </c>
      <c r="Q16" s="21">
        <v>0.14408921980285</v>
      </c>
      <c r="R16" s="21"/>
      <c r="S16" s="21">
        <v>0.118770657449115</v>
      </c>
      <c r="T16" s="21">
        <v>7.3839627526042104E-2</v>
      </c>
      <c r="U16" s="21">
        <v>0.17102962315620801</v>
      </c>
      <c r="V16" s="21">
        <v>9.0963219007977894E-2</v>
      </c>
      <c r="W16" s="21">
        <v>6.8291078149277096E-2</v>
      </c>
      <c r="X16" s="21">
        <v>0.173880475237668</v>
      </c>
      <c r="Y16" s="21">
        <v>0.10789298925864101</v>
      </c>
      <c r="Z16" s="21">
        <v>0.134296835368937</v>
      </c>
      <c r="AA16" s="21">
        <v>9.1412672052534893E-2</v>
      </c>
      <c r="AB16" s="21">
        <v>5.0940253678554002E-2</v>
      </c>
      <c r="AC16" s="21">
        <v>3.8422106344534898E-2</v>
      </c>
      <c r="AD16" s="21">
        <v>7.3021501105059894E-2</v>
      </c>
      <c r="AE16" s="21"/>
      <c r="AF16" s="21">
        <v>0.13769189846982999</v>
      </c>
      <c r="AG16" s="21">
        <v>5.8889303582509801E-2</v>
      </c>
      <c r="AH16" s="21">
        <v>0.12906140034334401</v>
      </c>
      <c r="AI16" s="21"/>
      <c r="AJ16" s="21">
        <v>0.118882842583003</v>
      </c>
      <c r="AK16" s="21">
        <v>7.8669923809611395E-2</v>
      </c>
      <c r="AL16" s="21">
        <v>8.6888122122718403E-2</v>
      </c>
      <c r="AM16" s="21">
        <v>0.12628519904833099</v>
      </c>
      <c r="AN16" s="21">
        <v>0.166993162613741</v>
      </c>
      <c r="AO16" s="21"/>
      <c r="AP16" s="21">
        <v>0.127256003507351</v>
      </c>
      <c r="AQ16" s="21">
        <v>7.3313817533189399E-2</v>
      </c>
      <c r="AR16" s="21">
        <v>3.0415691849762699E-2</v>
      </c>
      <c r="AS16" s="21"/>
      <c r="AT16" s="21">
        <v>0.16198697379927399</v>
      </c>
      <c r="AU16" s="21">
        <v>9.4366743407318196E-2</v>
      </c>
      <c r="AV16" s="21">
        <v>7.6828142947292094E-2</v>
      </c>
      <c r="AW16" s="21">
        <v>2.5520539496122499E-2</v>
      </c>
      <c r="AX16" s="21">
        <v>0.116516442930237</v>
      </c>
    </row>
    <row r="17" spans="2:50">
      <c r="B17" s="18" t="s">
        <v>251</v>
      </c>
      <c r="C17" s="22">
        <v>0.56043082005404499</v>
      </c>
      <c r="D17" s="22">
        <v>0.52622315275937703</v>
      </c>
      <c r="E17" s="22">
        <v>0.59266292460168501</v>
      </c>
      <c r="F17" s="22"/>
      <c r="G17" s="22">
        <v>0.60386586747155702</v>
      </c>
      <c r="H17" s="22">
        <v>0.53929198733211503</v>
      </c>
      <c r="I17" s="22">
        <v>0.55521270091471397</v>
      </c>
      <c r="J17" s="22">
        <v>0.55964775997781702</v>
      </c>
      <c r="K17" s="22">
        <v>0.53667960975723294</v>
      </c>
      <c r="L17" s="22">
        <v>0.57109332463504403</v>
      </c>
      <c r="M17" s="22"/>
      <c r="N17" s="22">
        <v>0.69655726808016705</v>
      </c>
      <c r="O17" s="22">
        <v>0.60797117368530496</v>
      </c>
      <c r="P17" s="22">
        <v>0.44137313911528497</v>
      </c>
      <c r="Q17" s="22">
        <v>0.47708192510737901</v>
      </c>
      <c r="R17" s="22"/>
      <c r="S17" s="22">
        <v>0.539247193137942</v>
      </c>
      <c r="T17" s="22">
        <v>0.611189174612907</v>
      </c>
      <c r="U17" s="22">
        <v>0.45031719988901497</v>
      </c>
      <c r="V17" s="22">
        <v>0.580871061517792</v>
      </c>
      <c r="W17" s="22">
        <v>0.55667219292633197</v>
      </c>
      <c r="X17" s="22">
        <v>0.37638996098287802</v>
      </c>
      <c r="Y17" s="22">
        <v>0.59652452187390903</v>
      </c>
      <c r="Z17" s="22">
        <v>0.58019395252019901</v>
      </c>
      <c r="AA17" s="22">
        <v>0.54314229101481604</v>
      </c>
      <c r="AB17" s="22">
        <v>0.75909502905078696</v>
      </c>
      <c r="AC17" s="22">
        <v>0.64395473662597202</v>
      </c>
      <c r="AD17" s="22">
        <v>0.49450084054135401</v>
      </c>
      <c r="AE17" s="22"/>
      <c r="AF17" s="22">
        <v>0.45969144720375998</v>
      </c>
      <c r="AG17" s="22">
        <v>0.68701697405883499</v>
      </c>
      <c r="AH17" s="22">
        <v>0.49660922481296599</v>
      </c>
      <c r="AI17" s="22"/>
      <c r="AJ17" s="22">
        <v>0.58650624147274799</v>
      </c>
      <c r="AK17" s="22">
        <v>0.59497176386571804</v>
      </c>
      <c r="AL17" s="22">
        <v>0.68580439895056899</v>
      </c>
      <c r="AM17" s="22">
        <v>0.27079063705642298</v>
      </c>
      <c r="AN17" s="22">
        <v>0.34597240550610397</v>
      </c>
      <c r="AO17" s="22"/>
      <c r="AP17" s="22">
        <v>0.58780682927657701</v>
      </c>
      <c r="AQ17" s="22">
        <v>0.62061268312303597</v>
      </c>
      <c r="AR17" s="22">
        <v>0.800765603346688</v>
      </c>
      <c r="AS17" s="22"/>
      <c r="AT17" s="22">
        <v>0.40140610210806699</v>
      </c>
      <c r="AU17" s="22">
        <v>0.61308551115597698</v>
      </c>
      <c r="AV17" s="22">
        <v>0.65347427364465804</v>
      </c>
      <c r="AW17" s="22">
        <v>0.71992484857902705</v>
      </c>
      <c r="AX17" s="22">
        <v>0.76696711413952601</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AX18"/>
  <sheetViews>
    <sheetView showGridLines="0" topLeftCell="A7"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392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520</v>
      </c>
      <c r="D7" s="10">
        <v>245</v>
      </c>
      <c r="E7" s="10">
        <v>275</v>
      </c>
      <c r="F7" s="10"/>
      <c r="G7" s="10">
        <v>62</v>
      </c>
      <c r="H7" s="10">
        <v>84</v>
      </c>
      <c r="I7" s="10">
        <v>87</v>
      </c>
      <c r="J7" s="10">
        <v>77</v>
      </c>
      <c r="K7" s="10">
        <v>82</v>
      </c>
      <c r="L7" s="10">
        <v>128</v>
      </c>
      <c r="M7" s="10"/>
      <c r="N7" s="10">
        <v>139</v>
      </c>
      <c r="O7" s="10">
        <v>134</v>
      </c>
      <c r="P7" s="10">
        <v>103</v>
      </c>
      <c r="Q7" s="10">
        <v>143</v>
      </c>
      <c r="R7" s="10"/>
      <c r="S7" s="10">
        <v>66</v>
      </c>
      <c r="T7" s="10">
        <v>63</v>
      </c>
      <c r="U7" s="10">
        <v>51</v>
      </c>
      <c r="V7" s="10">
        <v>40</v>
      </c>
      <c r="W7" s="10">
        <v>44</v>
      </c>
      <c r="X7" s="10">
        <v>35</v>
      </c>
      <c r="Y7" s="10">
        <v>54</v>
      </c>
      <c r="Z7" s="10">
        <v>19</v>
      </c>
      <c r="AA7" s="10">
        <v>50</v>
      </c>
      <c r="AB7" s="10">
        <v>51</v>
      </c>
      <c r="AC7" s="10">
        <v>31</v>
      </c>
      <c r="AD7" s="10">
        <v>16</v>
      </c>
      <c r="AE7" s="10"/>
      <c r="AF7" s="10">
        <v>206</v>
      </c>
      <c r="AG7" s="10">
        <v>222</v>
      </c>
      <c r="AH7" s="10">
        <v>57</v>
      </c>
      <c r="AI7" s="10"/>
      <c r="AJ7" s="10">
        <v>191</v>
      </c>
      <c r="AK7" s="10">
        <v>136</v>
      </c>
      <c r="AL7" s="10">
        <v>41</v>
      </c>
      <c r="AM7" s="10">
        <v>8</v>
      </c>
      <c r="AN7" s="10">
        <v>56</v>
      </c>
      <c r="AO7" s="10"/>
      <c r="AP7" s="10">
        <v>133</v>
      </c>
      <c r="AQ7" s="10">
        <v>160</v>
      </c>
      <c r="AR7" s="10">
        <v>43</v>
      </c>
      <c r="AS7" s="10"/>
      <c r="AT7" s="10">
        <v>132</v>
      </c>
      <c r="AU7" s="10">
        <v>100</v>
      </c>
      <c r="AV7" s="10">
        <v>113</v>
      </c>
      <c r="AW7" s="10">
        <v>40</v>
      </c>
      <c r="AX7" s="10">
        <v>12</v>
      </c>
    </row>
    <row r="8" spans="2:50" ht="30" customHeight="1">
      <c r="B8" s="11" t="s">
        <v>77</v>
      </c>
      <c r="C8" s="11">
        <v>520</v>
      </c>
      <c r="D8" s="11">
        <v>252</v>
      </c>
      <c r="E8" s="11">
        <v>268</v>
      </c>
      <c r="F8" s="11"/>
      <c r="G8" s="11">
        <v>71</v>
      </c>
      <c r="H8" s="11">
        <v>86</v>
      </c>
      <c r="I8" s="11">
        <v>98</v>
      </c>
      <c r="J8" s="11">
        <v>80</v>
      </c>
      <c r="K8" s="11">
        <v>68</v>
      </c>
      <c r="L8" s="11">
        <v>117</v>
      </c>
      <c r="M8" s="11"/>
      <c r="N8" s="11">
        <v>133</v>
      </c>
      <c r="O8" s="11">
        <v>139</v>
      </c>
      <c r="P8" s="11">
        <v>111</v>
      </c>
      <c r="Q8" s="11">
        <v>138</v>
      </c>
      <c r="R8" s="11"/>
      <c r="S8" s="11">
        <v>69</v>
      </c>
      <c r="T8" s="11">
        <v>66</v>
      </c>
      <c r="U8" s="11">
        <v>50</v>
      </c>
      <c r="V8" s="11">
        <v>42</v>
      </c>
      <c r="W8" s="11">
        <v>42</v>
      </c>
      <c r="X8" s="11">
        <v>46</v>
      </c>
      <c r="Y8" s="11">
        <v>52</v>
      </c>
      <c r="Z8" s="11">
        <v>17</v>
      </c>
      <c r="AA8" s="11">
        <v>49</v>
      </c>
      <c r="AB8" s="11">
        <v>44</v>
      </c>
      <c r="AC8" s="11">
        <v>29</v>
      </c>
      <c r="AD8" s="11">
        <v>14</v>
      </c>
      <c r="AE8" s="11"/>
      <c r="AF8" s="11">
        <v>206</v>
      </c>
      <c r="AG8" s="11">
        <v>216</v>
      </c>
      <c r="AH8" s="11">
        <v>59</v>
      </c>
      <c r="AI8" s="11"/>
      <c r="AJ8" s="11">
        <v>190</v>
      </c>
      <c r="AK8" s="11">
        <v>136</v>
      </c>
      <c r="AL8" s="11">
        <v>41</v>
      </c>
      <c r="AM8" s="11">
        <v>8</v>
      </c>
      <c r="AN8" s="11">
        <v>57</v>
      </c>
      <c r="AO8" s="11"/>
      <c r="AP8" s="11">
        <v>134</v>
      </c>
      <c r="AQ8" s="11">
        <v>163</v>
      </c>
      <c r="AR8" s="11">
        <v>43</v>
      </c>
      <c r="AS8" s="11"/>
      <c r="AT8" s="11">
        <v>130</v>
      </c>
      <c r="AU8" s="11">
        <v>102</v>
      </c>
      <c r="AV8" s="11">
        <v>116</v>
      </c>
      <c r="AW8" s="11">
        <v>39</v>
      </c>
      <c r="AX8" s="11">
        <v>11</v>
      </c>
    </row>
    <row r="9" spans="2:50">
      <c r="B9" s="18" t="s">
        <v>375</v>
      </c>
      <c r="C9" s="17">
        <v>0.49697136944434001</v>
      </c>
      <c r="D9" s="17">
        <v>0.49822539699838803</v>
      </c>
      <c r="E9" s="17">
        <v>0.49579303058719199</v>
      </c>
      <c r="F9" s="17"/>
      <c r="G9" s="17">
        <v>0.42194314305268799</v>
      </c>
      <c r="H9" s="17">
        <v>0.43722511729107999</v>
      </c>
      <c r="I9" s="17">
        <v>0.45906071521872499</v>
      </c>
      <c r="J9" s="17">
        <v>0.555465900458749</v>
      </c>
      <c r="K9" s="17">
        <v>0.51472890766391799</v>
      </c>
      <c r="L9" s="17">
        <v>0.56773957088918703</v>
      </c>
      <c r="M9" s="17"/>
      <c r="N9" s="17">
        <v>0.529072293298397</v>
      </c>
      <c r="O9" s="17">
        <v>0.49816654965533902</v>
      </c>
      <c r="P9" s="17">
        <v>0.45676432025182401</v>
      </c>
      <c r="Q9" s="17">
        <v>0.49415120116717998</v>
      </c>
      <c r="R9" s="17"/>
      <c r="S9" s="17">
        <v>0.40520859011251598</v>
      </c>
      <c r="T9" s="17">
        <v>0.524987272221072</v>
      </c>
      <c r="U9" s="17">
        <v>0.52495288157686604</v>
      </c>
      <c r="V9" s="17">
        <v>0.54239641924516302</v>
      </c>
      <c r="W9" s="17">
        <v>0.48557003063204301</v>
      </c>
      <c r="X9" s="17">
        <v>0.63259133490534203</v>
      </c>
      <c r="Y9" s="17">
        <v>0.50345741604056304</v>
      </c>
      <c r="Z9" s="17">
        <v>0.60917613366830003</v>
      </c>
      <c r="AA9" s="17">
        <v>0.458102419402309</v>
      </c>
      <c r="AB9" s="17">
        <v>0.45751433807951603</v>
      </c>
      <c r="AC9" s="17">
        <v>0.38642600051572001</v>
      </c>
      <c r="AD9" s="17">
        <v>0.50802431458994601</v>
      </c>
      <c r="AE9" s="17"/>
      <c r="AF9" s="17">
        <v>0.45439388969296401</v>
      </c>
      <c r="AG9" s="17">
        <v>0.57760381194989097</v>
      </c>
      <c r="AH9" s="17">
        <v>0.38129323368883</v>
      </c>
      <c r="AI9" s="17"/>
      <c r="AJ9" s="17">
        <v>0.53037082202224495</v>
      </c>
      <c r="AK9" s="17">
        <v>0.52478262993136904</v>
      </c>
      <c r="AL9" s="17">
        <v>0.55778846904498403</v>
      </c>
      <c r="AM9" s="17">
        <v>0.34781718079302598</v>
      </c>
      <c r="AN9" s="17">
        <v>0.26471329076459299</v>
      </c>
      <c r="AO9" s="17"/>
      <c r="AP9" s="17">
        <v>0.520790701481747</v>
      </c>
      <c r="AQ9" s="17">
        <v>0.48746718957306201</v>
      </c>
      <c r="AR9" s="17">
        <v>0.61425118882989405</v>
      </c>
      <c r="AS9" s="17"/>
      <c r="AT9" s="17">
        <v>0.53231693377582001</v>
      </c>
      <c r="AU9" s="17">
        <v>0.55100731220600896</v>
      </c>
      <c r="AV9" s="17">
        <v>0.53438368136736503</v>
      </c>
      <c r="AW9" s="17">
        <v>0.46490894230533802</v>
      </c>
      <c r="AX9" s="17">
        <v>0.35039388092941798</v>
      </c>
    </row>
    <row r="10" spans="2:50">
      <c r="B10" s="18" t="s">
        <v>376</v>
      </c>
      <c r="C10" s="17">
        <v>0.31653025381588201</v>
      </c>
      <c r="D10" s="17">
        <v>0.31577320392407898</v>
      </c>
      <c r="E10" s="17">
        <v>0.31724161083625302</v>
      </c>
      <c r="F10" s="17"/>
      <c r="G10" s="17">
        <v>0.31546132851591602</v>
      </c>
      <c r="H10" s="17">
        <v>0.363110580886773</v>
      </c>
      <c r="I10" s="17">
        <v>0.31664726011817601</v>
      </c>
      <c r="J10" s="17">
        <v>0.27856727591413499</v>
      </c>
      <c r="K10" s="17">
        <v>0.304507514680876</v>
      </c>
      <c r="L10" s="17">
        <v>0.31604075026086598</v>
      </c>
      <c r="M10" s="17"/>
      <c r="N10" s="17">
        <v>0.35714614884157703</v>
      </c>
      <c r="O10" s="17">
        <v>0.32626033615885602</v>
      </c>
      <c r="P10" s="17">
        <v>0.30614090897257001</v>
      </c>
      <c r="Q10" s="17">
        <v>0.27771207244945501</v>
      </c>
      <c r="R10" s="17"/>
      <c r="S10" s="17">
        <v>0.361404298998451</v>
      </c>
      <c r="T10" s="17">
        <v>0.394922153237934</v>
      </c>
      <c r="U10" s="17">
        <v>0.33094234986708398</v>
      </c>
      <c r="V10" s="17">
        <v>0.24305499786781901</v>
      </c>
      <c r="W10" s="17">
        <v>0.33820898303278202</v>
      </c>
      <c r="X10" s="17">
        <v>0.21360013743885201</v>
      </c>
      <c r="Y10" s="17">
        <v>0.342412708984839</v>
      </c>
      <c r="Z10" s="17">
        <v>0.232195443173529</v>
      </c>
      <c r="AA10" s="17">
        <v>0.25716566898001098</v>
      </c>
      <c r="AB10" s="17">
        <v>0.37874901659839499</v>
      </c>
      <c r="AC10" s="17">
        <v>0.33968503125580102</v>
      </c>
      <c r="AD10" s="17">
        <v>0.134006346545024</v>
      </c>
      <c r="AE10" s="17"/>
      <c r="AF10" s="17">
        <v>0.34200015539727902</v>
      </c>
      <c r="AG10" s="17">
        <v>0.31125950795558699</v>
      </c>
      <c r="AH10" s="17">
        <v>0.27299593293633301</v>
      </c>
      <c r="AI10" s="17"/>
      <c r="AJ10" s="17">
        <v>0.302700285638689</v>
      </c>
      <c r="AK10" s="17">
        <v>0.32430121197936401</v>
      </c>
      <c r="AL10" s="17">
        <v>0.38450339715577198</v>
      </c>
      <c r="AM10" s="17">
        <v>0.26298305235548503</v>
      </c>
      <c r="AN10" s="17">
        <v>0.36896443431100101</v>
      </c>
      <c r="AO10" s="17"/>
      <c r="AP10" s="17">
        <v>0.34665948467605801</v>
      </c>
      <c r="AQ10" s="17">
        <v>0.340788582432062</v>
      </c>
      <c r="AR10" s="17">
        <v>0.24795766322161</v>
      </c>
      <c r="AS10" s="17"/>
      <c r="AT10" s="17">
        <v>0.28007223759384398</v>
      </c>
      <c r="AU10" s="17">
        <v>0.25517640088222399</v>
      </c>
      <c r="AV10" s="17">
        <v>0.34901792833979001</v>
      </c>
      <c r="AW10" s="17">
        <v>0.32472255208086198</v>
      </c>
      <c r="AX10" s="17">
        <v>0.33414782379484198</v>
      </c>
    </row>
    <row r="11" spans="2:50">
      <c r="B11" s="18" t="s">
        <v>377</v>
      </c>
      <c r="C11" s="17">
        <v>7.3979987188874802E-2</v>
      </c>
      <c r="D11" s="17">
        <v>7.0970798755905201E-2</v>
      </c>
      <c r="E11" s="17">
        <v>7.6807551581381597E-2</v>
      </c>
      <c r="F11" s="17"/>
      <c r="G11" s="17">
        <v>6.9404772314903093E-2</v>
      </c>
      <c r="H11" s="17">
        <v>0.100159111873798</v>
      </c>
      <c r="I11" s="17">
        <v>6.0935618806971202E-2</v>
      </c>
      <c r="J11" s="17">
        <v>8.6601520599599593E-2</v>
      </c>
      <c r="K11" s="17">
        <v>9.4926935841194604E-2</v>
      </c>
      <c r="L11" s="17">
        <v>4.7666328069066399E-2</v>
      </c>
      <c r="M11" s="17"/>
      <c r="N11" s="17">
        <v>6.9624983381054301E-2</v>
      </c>
      <c r="O11" s="17">
        <v>5.7320294089680299E-2</v>
      </c>
      <c r="P11" s="17">
        <v>7.9514401431557094E-2</v>
      </c>
      <c r="Q11" s="17">
        <v>9.0955410936516101E-2</v>
      </c>
      <c r="R11" s="17"/>
      <c r="S11" s="17">
        <v>9.8932806354685293E-2</v>
      </c>
      <c r="T11" s="17">
        <v>3.3991633451633703E-2</v>
      </c>
      <c r="U11" s="17">
        <v>3.3711178092803697E-2</v>
      </c>
      <c r="V11" s="17">
        <v>0.10460524475775999</v>
      </c>
      <c r="W11" s="17">
        <v>2.38131801914576E-2</v>
      </c>
      <c r="X11" s="17">
        <v>5.4270969102502703E-2</v>
      </c>
      <c r="Y11" s="17">
        <v>6.10295549981546E-2</v>
      </c>
      <c r="Z11" s="17">
        <v>5.5584689973495298E-2</v>
      </c>
      <c r="AA11" s="17">
        <v>0.108524848789172</v>
      </c>
      <c r="AB11" s="17">
        <v>6.7333421917932706E-2</v>
      </c>
      <c r="AC11" s="17">
        <v>0.17568458693592001</v>
      </c>
      <c r="AD11" s="17">
        <v>0.16390646941804399</v>
      </c>
      <c r="AE11" s="17"/>
      <c r="AF11" s="17">
        <v>7.9751204094344594E-2</v>
      </c>
      <c r="AG11" s="17">
        <v>5.1022748736693602E-2</v>
      </c>
      <c r="AH11" s="17">
        <v>0.107502107155469</v>
      </c>
      <c r="AI11" s="17"/>
      <c r="AJ11" s="17">
        <v>6.4838346248254103E-2</v>
      </c>
      <c r="AK11" s="17">
        <v>7.6544129687253701E-2</v>
      </c>
      <c r="AL11" s="17">
        <v>3.23007563068963E-2</v>
      </c>
      <c r="AM11" s="17">
        <v>0.38919976685148899</v>
      </c>
      <c r="AN11" s="17">
        <v>0.13648822035486399</v>
      </c>
      <c r="AO11" s="17"/>
      <c r="AP11" s="17">
        <v>7.0664091218639202E-2</v>
      </c>
      <c r="AQ11" s="17">
        <v>7.4075159431018306E-2</v>
      </c>
      <c r="AR11" s="17">
        <v>2.5789883454304999E-2</v>
      </c>
      <c r="AS11" s="17"/>
      <c r="AT11" s="17">
        <v>6.3759158760856E-2</v>
      </c>
      <c r="AU11" s="17">
        <v>7.1710409872638298E-2</v>
      </c>
      <c r="AV11" s="17">
        <v>8.2493316204933498E-2</v>
      </c>
      <c r="AW11" s="17">
        <v>0.116238431421958</v>
      </c>
      <c r="AX11" s="17">
        <v>0</v>
      </c>
    </row>
    <row r="12" spans="2:50">
      <c r="B12" s="18" t="s">
        <v>378</v>
      </c>
      <c r="C12" s="17">
        <v>3.5412597499417102E-2</v>
      </c>
      <c r="D12" s="17">
        <v>5.4137410755181803E-2</v>
      </c>
      <c r="E12" s="17">
        <v>1.7817948178606401E-2</v>
      </c>
      <c r="F12" s="17"/>
      <c r="G12" s="17">
        <v>3.66241929794483E-2</v>
      </c>
      <c r="H12" s="17">
        <v>5.0207742988149298E-2</v>
      </c>
      <c r="I12" s="17">
        <v>3.5304174332234102E-2</v>
      </c>
      <c r="J12" s="17">
        <v>0</v>
      </c>
      <c r="K12" s="17">
        <v>2.50748691208156E-2</v>
      </c>
      <c r="L12" s="17">
        <v>5.4276151985760197E-2</v>
      </c>
      <c r="M12" s="17"/>
      <c r="N12" s="17">
        <v>2.97758020070992E-2</v>
      </c>
      <c r="O12" s="17">
        <v>2.8161642201928499E-2</v>
      </c>
      <c r="P12" s="17">
        <v>4.1684128656176198E-2</v>
      </c>
      <c r="Q12" s="17">
        <v>4.3326515405640899E-2</v>
      </c>
      <c r="R12" s="17"/>
      <c r="S12" s="17">
        <v>3.1379434224501901E-2</v>
      </c>
      <c r="T12" s="17">
        <v>1.5488691109222101E-2</v>
      </c>
      <c r="U12" s="17">
        <v>4.07068262480915E-2</v>
      </c>
      <c r="V12" s="17">
        <v>0</v>
      </c>
      <c r="W12" s="17">
        <v>9.0357077320219206E-2</v>
      </c>
      <c r="X12" s="17">
        <v>3.9837611811646197E-2</v>
      </c>
      <c r="Y12" s="17">
        <v>0</v>
      </c>
      <c r="Z12" s="17">
        <v>0</v>
      </c>
      <c r="AA12" s="17">
        <v>4.4732568408532999E-2</v>
      </c>
      <c r="AB12" s="17">
        <v>3.4955191799524402E-2</v>
      </c>
      <c r="AC12" s="17">
        <v>9.8204381292559595E-2</v>
      </c>
      <c r="AD12" s="17">
        <v>6.5511008755514896E-2</v>
      </c>
      <c r="AE12" s="17"/>
      <c r="AF12" s="17">
        <v>5.7970112525284799E-2</v>
      </c>
      <c r="AG12" s="17">
        <v>1.3023526275940099E-2</v>
      </c>
      <c r="AH12" s="17">
        <v>1.8039812827368999E-2</v>
      </c>
      <c r="AI12" s="17"/>
      <c r="AJ12" s="17">
        <v>4.6087725049814697E-2</v>
      </c>
      <c r="AK12" s="17">
        <v>8.1034679220934307E-3</v>
      </c>
      <c r="AL12" s="17">
        <v>2.54073774923473E-2</v>
      </c>
      <c r="AM12" s="17">
        <v>0</v>
      </c>
      <c r="AN12" s="17">
        <v>1.8779307263675001E-2</v>
      </c>
      <c r="AO12" s="17"/>
      <c r="AP12" s="17">
        <v>3.1672957445013902E-2</v>
      </c>
      <c r="AQ12" s="17">
        <v>6.4060425386415903E-3</v>
      </c>
      <c r="AR12" s="17">
        <v>5.0976345855229303E-2</v>
      </c>
      <c r="AS12" s="17"/>
      <c r="AT12" s="17">
        <v>6.18502786840247E-2</v>
      </c>
      <c r="AU12" s="17">
        <v>3.7909507550931101E-2</v>
      </c>
      <c r="AV12" s="17">
        <v>1.6722512140636799E-2</v>
      </c>
      <c r="AW12" s="17">
        <v>0</v>
      </c>
      <c r="AX12" s="17">
        <v>0.16717572411411599</v>
      </c>
    </row>
    <row r="13" spans="2:50">
      <c r="B13" s="18" t="s">
        <v>92</v>
      </c>
      <c r="C13" s="19">
        <v>7.7105792051486599E-2</v>
      </c>
      <c r="D13" s="19">
        <v>6.08931895664458E-2</v>
      </c>
      <c r="E13" s="19">
        <v>9.2339858816567699E-2</v>
      </c>
      <c r="F13" s="19"/>
      <c r="G13" s="19">
        <v>0.15656656313704501</v>
      </c>
      <c r="H13" s="19">
        <v>4.9297446960199602E-2</v>
      </c>
      <c r="I13" s="19">
        <v>0.128052231523894</v>
      </c>
      <c r="J13" s="19">
        <v>7.9365303027515502E-2</v>
      </c>
      <c r="K13" s="19">
        <v>6.0761772693195E-2</v>
      </c>
      <c r="L13" s="19">
        <v>1.42771987951204E-2</v>
      </c>
      <c r="M13" s="19"/>
      <c r="N13" s="19">
        <v>1.43807724718728E-2</v>
      </c>
      <c r="O13" s="19">
        <v>9.0091177894196003E-2</v>
      </c>
      <c r="P13" s="19">
        <v>0.11589624068787301</v>
      </c>
      <c r="Q13" s="19">
        <v>9.3854800041208802E-2</v>
      </c>
      <c r="R13" s="19"/>
      <c r="S13" s="19">
        <v>0.103074870309846</v>
      </c>
      <c r="T13" s="19">
        <v>3.0610249980138299E-2</v>
      </c>
      <c r="U13" s="19">
        <v>6.9686764215154698E-2</v>
      </c>
      <c r="V13" s="19">
        <v>0.10994333812925899</v>
      </c>
      <c r="W13" s="19">
        <v>6.2050728823499102E-2</v>
      </c>
      <c r="X13" s="19">
        <v>5.9699946741657302E-2</v>
      </c>
      <c r="Y13" s="19">
        <v>9.3100319976443302E-2</v>
      </c>
      <c r="Z13" s="19">
        <v>0.103043733184675</v>
      </c>
      <c r="AA13" s="19">
        <v>0.131474494419974</v>
      </c>
      <c r="AB13" s="19">
        <v>6.1448031604632303E-2</v>
      </c>
      <c r="AC13" s="19">
        <v>0</v>
      </c>
      <c r="AD13" s="19">
        <v>0.12855186069147101</v>
      </c>
      <c r="AE13" s="19"/>
      <c r="AF13" s="19">
        <v>6.5884638290128E-2</v>
      </c>
      <c r="AG13" s="19">
        <v>4.7090405081887998E-2</v>
      </c>
      <c r="AH13" s="19">
        <v>0.22016891339199901</v>
      </c>
      <c r="AI13" s="19"/>
      <c r="AJ13" s="19">
        <v>5.6002821040997498E-2</v>
      </c>
      <c r="AK13" s="19">
        <v>6.6268560479919303E-2</v>
      </c>
      <c r="AL13" s="19">
        <v>0</v>
      </c>
      <c r="AM13" s="19">
        <v>0</v>
      </c>
      <c r="AN13" s="19">
        <v>0.21105474730586701</v>
      </c>
      <c r="AO13" s="19"/>
      <c r="AP13" s="19">
        <v>3.0212765178542499E-2</v>
      </c>
      <c r="AQ13" s="19">
        <v>9.1263026025216895E-2</v>
      </c>
      <c r="AR13" s="19">
        <v>6.1024918638962297E-2</v>
      </c>
      <c r="AS13" s="19"/>
      <c r="AT13" s="19">
        <v>6.2001391185455397E-2</v>
      </c>
      <c r="AU13" s="19">
        <v>8.4196369488197906E-2</v>
      </c>
      <c r="AV13" s="19">
        <v>1.7382561947274899E-2</v>
      </c>
      <c r="AW13" s="19">
        <v>9.4130074191841703E-2</v>
      </c>
      <c r="AX13" s="19">
        <v>0.14828257116162299</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AX16"/>
  <sheetViews>
    <sheetView showGridLines="0" topLeftCell="A7"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393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520</v>
      </c>
      <c r="D7" s="10">
        <v>245</v>
      </c>
      <c r="E7" s="10">
        <v>275</v>
      </c>
      <c r="F7" s="10"/>
      <c r="G7" s="10">
        <v>62</v>
      </c>
      <c r="H7" s="10">
        <v>84</v>
      </c>
      <c r="I7" s="10">
        <v>87</v>
      </c>
      <c r="J7" s="10">
        <v>77</v>
      </c>
      <c r="K7" s="10">
        <v>82</v>
      </c>
      <c r="L7" s="10">
        <v>128</v>
      </c>
      <c r="M7" s="10"/>
      <c r="N7" s="10">
        <v>139</v>
      </c>
      <c r="O7" s="10">
        <v>134</v>
      </c>
      <c r="P7" s="10">
        <v>103</v>
      </c>
      <c r="Q7" s="10">
        <v>143</v>
      </c>
      <c r="R7" s="10"/>
      <c r="S7" s="10">
        <v>66</v>
      </c>
      <c r="T7" s="10">
        <v>63</v>
      </c>
      <c r="U7" s="10">
        <v>51</v>
      </c>
      <c r="V7" s="10">
        <v>40</v>
      </c>
      <c r="W7" s="10">
        <v>44</v>
      </c>
      <c r="X7" s="10">
        <v>35</v>
      </c>
      <c r="Y7" s="10">
        <v>54</v>
      </c>
      <c r="Z7" s="10">
        <v>19</v>
      </c>
      <c r="AA7" s="10">
        <v>50</v>
      </c>
      <c r="AB7" s="10">
        <v>51</v>
      </c>
      <c r="AC7" s="10">
        <v>31</v>
      </c>
      <c r="AD7" s="10">
        <v>16</v>
      </c>
      <c r="AE7" s="10"/>
      <c r="AF7" s="10">
        <v>206</v>
      </c>
      <c r="AG7" s="10">
        <v>222</v>
      </c>
      <c r="AH7" s="10">
        <v>57</v>
      </c>
      <c r="AI7" s="10"/>
      <c r="AJ7" s="10">
        <v>191</v>
      </c>
      <c r="AK7" s="10">
        <v>136</v>
      </c>
      <c r="AL7" s="10">
        <v>41</v>
      </c>
      <c r="AM7" s="10">
        <v>8</v>
      </c>
      <c r="AN7" s="10">
        <v>56</v>
      </c>
      <c r="AO7" s="10"/>
      <c r="AP7" s="10">
        <v>133</v>
      </c>
      <c r="AQ7" s="10">
        <v>160</v>
      </c>
      <c r="AR7" s="10">
        <v>43</v>
      </c>
      <c r="AS7" s="10"/>
      <c r="AT7" s="10">
        <v>132</v>
      </c>
      <c r="AU7" s="10">
        <v>100</v>
      </c>
      <c r="AV7" s="10">
        <v>113</v>
      </c>
      <c r="AW7" s="10">
        <v>40</v>
      </c>
      <c r="AX7" s="10">
        <v>12</v>
      </c>
    </row>
    <row r="8" spans="2:50" ht="30" customHeight="1">
      <c r="B8" s="11" t="s">
        <v>77</v>
      </c>
      <c r="C8" s="11">
        <v>520</v>
      </c>
      <c r="D8" s="11">
        <v>252</v>
      </c>
      <c r="E8" s="11">
        <v>268</v>
      </c>
      <c r="F8" s="11"/>
      <c r="G8" s="11">
        <v>71</v>
      </c>
      <c r="H8" s="11">
        <v>86</v>
      </c>
      <c r="I8" s="11">
        <v>98</v>
      </c>
      <c r="J8" s="11">
        <v>80</v>
      </c>
      <c r="K8" s="11">
        <v>68</v>
      </c>
      <c r="L8" s="11">
        <v>117</v>
      </c>
      <c r="M8" s="11"/>
      <c r="N8" s="11">
        <v>133</v>
      </c>
      <c r="O8" s="11">
        <v>139</v>
      </c>
      <c r="P8" s="11">
        <v>111</v>
      </c>
      <c r="Q8" s="11">
        <v>138</v>
      </c>
      <c r="R8" s="11"/>
      <c r="S8" s="11">
        <v>69</v>
      </c>
      <c r="T8" s="11">
        <v>66</v>
      </c>
      <c r="U8" s="11">
        <v>50</v>
      </c>
      <c r="V8" s="11">
        <v>42</v>
      </c>
      <c r="W8" s="11">
        <v>42</v>
      </c>
      <c r="X8" s="11">
        <v>46</v>
      </c>
      <c r="Y8" s="11">
        <v>52</v>
      </c>
      <c r="Z8" s="11">
        <v>17</v>
      </c>
      <c r="AA8" s="11">
        <v>49</v>
      </c>
      <c r="AB8" s="11">
        <v>44</v>
      </c>
      <c r="AC8" s="11">
        <v>29</v>
      </c>
      <c r="AD8" s="11">
        <v>14</v>
      </c>
      <c r="AE8" s="11"/>
      <c r="AF8" s="11">
        <v>206</v>
      </c>
      <c r="AG8" s="11">
        <v>216</v>
      </c>
      <c r="AH8" s="11">
        <v>59</v>
      </c>
      <c r="AI8" s="11"/>
      <c r="AJ8" s="11">
        <v>190</v>
      </c>
      <c r="AK8" s="11">
        <v>136</v>
      </c>
      <c r="AL8" s="11">
        <v>41</v>
      </c>
      <c r="AM8" s="11">
        <v>8</v>
      </c>
      <c r="AN8" s="11">
        <v>57</v>
      </c>
      <c r="AO8" s="11"/>
      <c r="AP8" s="11">
        <v>134</v>
      </c>
      <c r="AQ8" s="11">
        <v>163</v>
      </c>
      <c r="AR8" s="11">
        <v>43</v>
      </c>
      <c r="AS8" s="11"/>
      <c r="AT8" s="11">
        <v>130</v>
      </c>
      <c r="AU8" s="11">
        <v>102</v>
      </c>
      <c r="AV8" s="11">
        <v>116</v>
      </c>
      <c r="AW8" s="11">
        <v>39</v>
      </c>
      <c r="AX8" s="11">
        <v>11</v>
      </c>
    </row>
    <row r="9" spans="2:50">
      <c r="B9" s="18" t="s">
        <v>380</v>
      </c>
      <c r="C9" s="17">
        <v>0.695106123518071</v>
      </c>
      <c r="D9" s="17">
        <v>0.71810991961413795</v>
      </c>
      <c r="E9" s="17">
        <v>0.673490755726186</v>
      </c>
      <c r="F9" s="17"/>
      <c r="G9" s="17">
        <v>0.64264440329037997</v>
      </c>
      <c r="H9" s="17">
        <v>0.743139761720225</v>
      </c>
      <c r="I9" s="17">
        <v>0.67077571355390897</v>
      </c>
      <c r="J9" s="17">
        <v>0.71576364491750999</v>
      </c>
      <c r="K9" s="17">
        <v>0.60785068135383602</v>
      </c>
      <c r="L9" s="17">
        <v>0.74874263779978401</v>
      </c>
      <c r="M9" s="17"/>
      <c r="N9" s="17">
        <v>0.75263493974928797</v>
      </c>
      <c r="O9" s="17">
        <v>0.73003820431632505</v>
      </c>
      <c r="P9" s="17">
        <v>0.65722836705026599</v>
      </c>
      <c r="Q9" s="17">
        <v>0.63302301708543296</v>
      </c>
      <c r="R9" s="17"/>
      <c r="S9" s="17">
        <v>0.624959301062462</v>
      </c>
      <c r="T9" s="17">
        <v>0.77585206293879005</v>
      </c>
      <c r="U9" s="17">
        <v>0.69459400180538</v>
      </c>
      <c r="V9" s="17">
        <v>0.74356980108014503</v>
      </c>
      <c r="W9" s="17">
        <v>0.71880146054496796</v>
      </c>
      <c r="X9" s="17">
        <v>0.71754303046927503</v>
      </c>
      <c r="Y9" s="17">
        <v>0.70546017532191096</v>
      </c>
      <c r="Z9" s="17">
        <v>0.68750871380732503</v>
      </c>
      <c r="AA9" s="17">
        <v>0.59200062573694201</v>
      </c>
      <c r="AB9" s="17">
        <v>0.76556247220386897</v>
      </c>
      <c r="AC9" s="17">
        <v>0.64834647762327702</v>
      </c>
      <c r="AD9" s="17">
        <v>0.585555106985304</v>
      </c>
      <c r="AE9" s="17"/>
      <c r="AF9" s="17">
        <v>0.66385276178639396</v>
      </c>
      <c r="AG9" s="17">
        <v>0.76029387780180402</v>
      </c>
      <c r="AH9" s="17">
        <v>0.63327224426019801</v>
      </c>
      <c r="AI9" s="17"/>
      <c r="AJ9" s="17">
        <v>0.69850022326486305</v>
      </c>
      <c r="AK9" s="17">
        <v>0.73904128546965198</v>
      </c>
      <c r="AL9" s="17">
        <v>0.81303790849757696</v>
      </c>
      <c r="AM9" s="17">
        <v>0.50999119658793701</v>
      </c>
      <c r="AN9" s="17">
        <v>0.539469472471798</v>
      </c>
      <c r="AO9" s="17"/>
      <c r="AP9" s="17">
        <v>0.74214991401650798</v>
      </c>
      <c r="AQ9" s="17">
        <v>0.71404459369163498</v>
      </c>
      <c r="AR9" s="17">
        <v>0.80417319069243598</v>
      </c>
      <c r="AS9" s="17"/>
      <c r="AT9" s="17">
        <v>0.69331318394016495</v>
      </c>
      <c r="AU9" s="17">
        <v>0.71610608909630502</v>
      </c>
      <c r="AV9" s="17">
        <v>0.75002982609173396</v>
      </c>
      <c r="AW9" s="17">
        <v>0.61929691697961697</v>
      </c>
      <c r="AX9" s="17">
        <v>0.68454170472426101</v>
      </c>
    </row>
    <row r="10" spans="2:50" ht="30">
      <c r="B10" s="18" t="s">
        <v>381</v>
      </c>
      <c r="C10" s="17">
        <v>0.17745577967114101</v>
      </c>
      <c r="D10" s="17">
        <v>0.16852563164366199</v>
      </c>
      <c r="E10" s="17">
        <v>0.18584693534144101</v>
      </c>
      <c r="F10" s="17"/>
      <c r="G10" s="17">
        <v>0.13390117239816299</v>
      </c>
      <c r="H10" s="17">
        <v>0.16035943536063299</v>
      </c>
      <c r="I10" s="17">
        <v>0.192552375778336</v>
      </c>
      <c r="J10" s="17">
        <v>0.14486464571809399</v>
      </c>
      <c r="K10" s="17">
        <v>0.230252485525894</v>
      </c>
      <c r="L10" s="17">
        <v>0.19570940642698001</v>
      </c>
      <c r="M10" s="17"/>
      <c r="N10" s="17">
        <v>0.17911734544646599</v>
      </c>
      <c r="O10" s="17">
        <v>0.13515582869780199</v>
      </c>
      <c r="P10" s="17">
        <v>0.20284421971005601</v>
      </c>
      <c r="Q10" s="17">
        <v>0.19909563438938099</v>
      </c>
      <c r="R10" s="17"/>
      <c r="S10" s="17">
        <v>0.22597913974636</v>
      </c>
      <c r="T10" s="17">
        <v>0.167529217178051</v>
      </c>
      <c r="U10" s="17">
        <v>0.16475648342687299</v>
      </c>
      <c r="V10" s="17">
        <v>0.10104549466900201</v>
      </c>
      <c r="W10" s="17">
        <v>0.234315872004873</v>
      </c>
      <c r="X10" s="17">
        <v>0.20345861060755999</v>
      </c>
      <c r="Y10" s="17">
        <v>0.10418158218805</v>
      </c>
      <c r="Z10" s="17">
        <v>9.2506327835969501E-2</v>
      </c>
      <c r="AA10" s="17">
        <v>0.225596997484762</v>
      </c>
      <c r="AB10" s="17">
        <v>0.13459937536320399</v>
      </c>
      <c r="AC10" s="17">
        <v>0.25820862058147298</v>
      </c>
      <c r="AD10" s="17">
        <v>0.16687977691828801</v>
      </c>
      <c r="AE10" s="17"/>
      <c r="AF10" s="17">
        <v>0.23229039794245401</v>
      </c>
      <c r="AG10" s="17">
        <v>0.13659342511900899</v>
      </c>
      <c r="AH10" s="17">
        <v>0.13121213084271499</v>
      </c>
      <c r="AI10" s="17"/>
      <c r="AJ10" s="17">
        <v>0.21856990071704899</v>
      </c>
      <c r="AK10" s="17">
        <v>0.13861061703791899</v>
      </c>
      <c r="AL10" s="17">
        <v>0.124109266523404</v>
      </c>
      <c r="AM10" s="17">
        <v>0.121251699354707</v>
      </c>
      <c r="AN10" s="17">
        <v>0.21590263250466801</v>
      </c>
      <c r="AO10" s="17"/>
      <c r="AP10" s="17">
        <v>0.17538974831559401</v>
      </c>
      <c r="AQ10" s="17">
        <v>0.16775880361522599</v>
      </c>
      <c r="AR10" s="17">
        <v>7.5053968708317098E-2</v>
      </c>
      <c r="AS10" s="17"/>
      <c r="AT10" s="17">
        <v>0.16367876258234501</v>
      </c>
      <c r="AU10" s="17">
        <v>0.185974832723864</v>
      </c>
      <c r="AV10" s="17">
        <v>0.16492941390618401</v>
      </c>
      <c r="AW10" s="17">
        <v>0.216286861123754</v>
      </c>
      <c r="AX10" s="17">
        <v>0.16717572411411599</v>
      </c>
    </row>
    <row r="11" spans="2:50">
      <c r="B11" s="18" t="s">
        <v>92</v>
      </c>
      <c r="C11" s="19">
        <v>0.12743809681078799</v>
      </c>
      <c r="D11" s="19">
        <v>0.1133644487422</v>
      </c>
      <c r="E11" s="19">
        <v>0.140662308932373</v>
      </c>
      <c r="F11" s="19"/>
      <c r="G11" s="19">
        <v>0.22345442431145701</v>
      </c>
      <c r="H11" s="19">
        <v>9.6500802919141995E-2</v>
      </c>
      <c r="I11" s="19">
        <v>0.136671910667755</v>
      </c>
      <c r="J11" s="19">
        <v>0.139371709364396</v>
      </c>
      <c r="K11" s="19">
        <v>0.16189683312027001</v>
      </c>
      <c r="L11" s="19">
        <v>5.5547955773235499E-2</v>
      </c>
      <c r="M11" s="19"/>
      <c r="N11" s="19">
        <v>6.8247714804245893E-2</v>
      </c>
      <c r="O11" s="19">
        <v>0.13480596698587299</v>
      </c>
      <c r="P11" s="19">
        <v>0.139927413239678</v>
      </c>
      <c r="Q11" s="19">
        <v>0.16788134852518599</v>
      </c>
      <c r="R11" s="19"/>
      <c r="S11" s="19">
        <v>0.149061559191178</v>
      </c>
      <c r="T11" s="19">
        <v>5.6618719883158898E-2</v>
      </c>
      <c r="U11" s="19">
        <v>0.14064951476774701</v>
      </c>
      <c r="V11" s="19">
        <v>0.15538470425085299</v>
      </c>
      <c r="W11" s="19">
        <v>4.6882667450158802E-2</v>
      </c>
      <c r="X11" s="19">
        <v>7.8998358923165105E-2</v>
      </c>
      <c r="Y11" s="19">
        <v>0.19035824249003899</v>
      </c>
      <c r="Z11" s="19">
        <v>0.21998495835670501</v>
      </c>
      <c r="AA11" s="19">
        <v>0.18240237677829699</v>
      </c>
      <c r="AB11" s="19">
        <v>9.9838152432927194E-2</v>
      </c>
      <c r="AC11" s="19">
        <v>9.3444901795250404E-2</v>
      </c>
      <c r="AD11" s="19">
        <v>0.24756511609640799</v>
      </c>
      <c r="AE11" s="19"/>
      <c r="AF11" s="19">
        <v>0.103856840271152</v>
      </c>
      <c r="AG11" s="19">
        <v>0.10311269707918699</v>
      </c>
      <c r="AH11" s="19">
        <v>0.23551562489708699</v>
      </c>
      <c r="AI11" s="19"/>
      <c r="AJ11" s="19">
        <v>8.2929876018087698E-2</v>
      </c>
      <c r="AK11" s="19">
        <v>0.122348097492428</v>
      </c>
      <c r="AL11" s="19">
        <v>6.2852824979018701E-2</v>
      </c>
      <c r="AM11" s="19">
        <v>0.36875710405735601</v>
      </c>
      <c r="AN11" s="19">
        <v>0.24462789502353399</v>
      </c>
      <c r="AO11" s="19"/>
      <c r="AP11" s="19">
        <v>8.2460337667898606E-2</v>
      </c>
      <c r="AQ11" s="19">
        <v>0.118196602693139</v>
      </c>
      <c r="AR11" s="19">
        <v>0.12077284059924701</v>
      </c>
      <c r="AS11" s="19"/>
      <c r="AT11" s="19">
        <v>0.14300805347748999</v>
      </c>
      <c r="AU11" s="19">
        <v>9.7919078179831004E-2</v>
      </c>
      <c r="AV11" s="19">
        <v>8.5040760002082799E-2</v>
      </c>
      <c r="AW11" s="19">
        <v>0.16441622189662999</v>
      </c>
      <c r="AX11" s="19">
        <v>0.14828257116162299</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AX18"/>
  <sheetViews>
    <sheetView showGridLines="0" topLeftCell="A4"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394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538</v>
      </c>
      <c r="D7" s="10">
        <v>272</v>
      </c>
      <c r="E7" s="10">
        <v>264</v>
      </c>
      <c r="F7" s="10"/>
      <c r="G7" s="10">
        <v>63</v>
      </c>
      <c r="H7" s="10">
        <v>84</v>
      </c>
      <c r="I7" s="10">
        <v>73</v>
      </c>
      <c r="J7" s="10">
        <v>102</v>
      </c>
      <c r="K7" s="10">
        <v>101</v>
      </c>
      <c r="L7" s="10">
        <v>115</v>
      </c>
      <c r="M7" s="10"/>
      <c r="N7" s="10">
        <v>155</v>
      </c>
      <c r="O7" s="10">
        <v>136</v>
      </c>
      <c r="P7" s="10">
        <v>115</v>
      </c>
      <c r="Q7" s="10">
        <v>128</v>
      </c>
      <c r="R7" s="10"/>
      <c r="S7" s="10">
        <v>70</v>
      </c>
      <c r="T7" s="10">
        <v>66</v>
      </c>
      <c r="U7" s="10">
        <v>44</v>
      </c>
      <c r="V7" s="10">
        <v>48</v>
      </c>
      <c r="W7" s="10">
        <v>35</v>
      </c>
      <c r="X7" s="10">
        <v>39</v>
      </c>
      <c r="Y7" s="10">
        <v>46</v>
      </c>
      <c r="Z7" s="10">
        <v>25</v>
      </c>
      <c r="AA7" s="10">
        <v>59</v>
      </c>
      <c r="AB7" s="10">
        <v>61</v>
      </c>
      <c r="AC7" s="10">
        <v>33</v>
      </c>
      <c r="AD7" s="10">
        <v>12</v>
      </c>
      <c r="AE7" s="10"/>
      <c r="AF7" s="10">
        <v>196</v>
      </c>
      <c r="AG7" s="10">
        <v>251</v>
      </c>
      <c r="AH7" s="10">
        <v>63</v>
      </c>
      <c r="AI7" s="10"/>
      <c r="AJ7" s="10">
        <v>205</v>
      </c>
      <c r="AK7" s="10">
        <v>138</v>
      </c>
      <c r="AL7" s="10">
        <v>46</v>
      </c>
      <c r="AM7" s="10">
        <v>5</v>
      </c>
      <c r="AN7" s="10">
        <v>58</v>
      </c>
      <c r="AO7" s="10"/>
      <c r="AP7" s="10">
        <v>131</v>
      </c>
      <c r="AQ7" s="10">
        <v>164</v>
      </c>
      <c r="AR7" s="10">
        <v>52</v>
      </c>
      <c r="AS7" s="10"/>
      <c r="AT7" s="10">
        <v>136</v>
      </c>
      <c r="AU7" s="10">
        <v>87</v>
      </c>
      <c r="AV7" s="10">
        <v>122</v>
      </c>
      <c r="AW7" s="10">
        <v>54</v>
      </c>
      <c r="AX7" s="10">
        <v>11</v>
      </c>
    </row>
    <row r="8" spans="2:50" ht="30" customHeight="1">
      <c r="B8" s="11" t="s">
        <v>77</v>
      </c>
      <c r="C8" s="11">
        <v>542</v>
      </c>
      <c r="D8" s="11">
        <v>280</v>
      </c>
      <c r="E8" s="11">
        <v>260</v>
      </c>
      <c r="F8" s="11"/>
      <c r="G8" s="11">
        <v>76</v>
      </c>
      <c r="H8" s="11">
        <v>85</v>
      </c>
      <c r="I8" s="11">
        <v>80</v>
      </c>
      <c r="J8" s="11">
        <v>109</v>
      </c>
      <c r="K8" s="11">
        <v>85</v>
      </c>
      <c r="L8" s="11">
        <v>107</v>
      </c>
      <c r="M8" s="11"/>
      <c r="N8" s="11">
        <v>151</v>
      </c>
      <c r="O8" s="11">
        <v>139</v>
      </c>
      <c r="P8" s="11">
        <v>124</v>
      </c>
      <c r="Q8" s="11">
        <v>125</v>
      </c>
      <c r="R8" s="11"/>
      <c r="S8" s="11">
        <v>73</v>
      </c>
      <c r="T8" s="11">
        <v>69</v>
      </c>
      <c r="U8" s="11">
        <v>41</v>
      </c>
      <c r="V8" s="11">
        <v>50</v>
      </c>
      <c r="W8" s="11">
        <v>36</v>
      </c>
      <c r="X8" s="11">
        <v>49</v>
      </c>
      <c r="Y8" s="11">
        <v>43</v>
      </c>
      <c r="Z8" s="11">
        <v>22</v>
      </c>
      <c r="AA8" s="11">
        <v>60</v>
      </c>
      <c r="AB8" s="11">
        <v>57</v>
      </c>
      <c r="AC8" s="11">
        <v>33</v>
      </c>
      <c r="AD8" s="11">
        <v>11</v>
      </c>
      <c r="AE8" s="11"/>
      <c r="AF8" s="11">
        <v>197</v>
      </c>
      <c r="AG8" s="11">
        <v>248</v>
      </c>
      <c r="AH8" s="11">
        <v>64</v>
      </c>
      <c r="AI8" s="11"/>
      <c r="AJ8" s="11">
        <v>201</v>
      </c>
      <c r="AK8" s="11">
        <v>143</v>
      </c>
      <c r="AL8" s="11">
        <v>47</v>
      </c>
      <c r="AM8" s="11">
        <v>5</v>
      </c>
      <c r="AN8" s="11">
        <v>59</v>
      </c>
      <c r="AO8" s="11"/>
      <c r="AP8" s="11">
        <v>130</v>
      </c>
      <c r="AQ8" s="11">
        <v>173</v>
      </c>
      <c r="AR8" s="11">
        <v>54</v>
      </c>
      <c r="AS8" s="11"/>
      <c r="AT8" s="11">
        <v>133</v>
      </c>
      <c r="AU8" s="11">
        <v>90</v>
      </c>
      <c r="AV8" s="11">
        <v>125</v>
      </c>
      <c r="AW8" s="11">
        <v>55</v>
      </c>
      <c r="AX8" s="11">
        <v>10</v>
      </c>
    </row>
    <row r="9" spans="2:50">
      <c r="B9" s="18" t="s">
        <v>375</v>
      </c>
      <c r="C9" s="17">
        <v>0.16679619366514001</v>
      </c>
      <c r="D9" s="17">
        <v>0.18136018779374999</v>
      </c>
      <c r="E9" s="17">
        <v>0.15254166648087999</v>
      </c>
      <c r="F9" s="17"/>
      <c r="G9" s="17">
        <v>0.189943073677385</v>
      </c>
      <c r="H9" s="17">
        <v>0.22947215456967901</v>
      </c>
      <c r="I9" s="17">
        <v>0.193963648041063</v>
      </c>
      <c r="J9" s="17">
        <v>0.16254499573503101</v>
      </c>
      <c r="K9" s="17">
        <v>0.138459595927127</v>
      </c>
      <c r="L9" s="17">
        <v>0.10752093565321</v>
      </c>
      <c r="M9" s="17"/>
      <c r="N9" s="17">
        <v>0.178053021752685</v>
      </c>
      <c r="O9" s="17">
        <v>0.18191971154398701</v>
      </c>
      <c r="P9" s="17">
        <v>0.15937771731888301</v>
      </c>
      <c r="Q9" s="17">
        <v>0.13969834649375101</v>
      </c>
      <c r="R9" s="17"/>
      <c r="S9" s="17">
        <v>0.19019795459824501</v>
      </c>
      <c r="T9" s="17">
        <v>0.10939942803885901</v>
      </c>
      <c r="U9" s="17">
        <v>6.3550991457949998E-2</v>
      </c>
      <c r="V9" s="17">
        <v>0.19323750510354501</v>
      </c>
      <c r="W9" s="17">
        <v>7.6686455392117603E-2</v>
      </c>
      <c r="X9" s="17">
        <v>0.25916327709228099</v>
      </c>
      <c r="Y9" s="17">
        <v>0.199184860114998</v>
      </c>
      <c r="Z9" s="17">
        <v>0.17530682330948999</v>
      </c>
      <c r="AA9" s="17">
        <v>0.18198893016959899</v>
      </c>
      <c r="AB9" s="17">
        <v>0.16610252849630799</v>
      </c>
      <c r="AC9" s="17">
        <v>0.20147333845555501</v>
      </c>
      <c r="AD9" s="17">
        <v>0.19109395511749</v>
      </c>
      <c r="AE9" s="17"/>
      <c r="AF9" s="17">
        <v>0.116385219876506</v>
      </c>
      <c r="AG9" s="17">
        <v>0.19058565049807699</v>
      </c>
      <c r="AH9" s="17">
        <v>0.24473745753814399</v>
      </c>
      <c r="AI9" s="17"/>
      <c r="AJ9" s="17">
        <v>0.14105345239261999</v>
      </c>
      <c r="AK9" s="17">
        <v>0.19858480988701999</v>
      </c>
      <c r="AL9" s="17">
        <v>0.20568071652797801</v>
      </c>
      <c r="AM9" s="17">
        <v>0</v>
      </c>
      <c r="AN9" s="17">
        <v>9.3874186686824998E-2</v>
      </c>
      <c r="AO9" s="17"/>
      <c r="AP9" s="17">
        <v>0.159710872227874</v>
      </c>
      <c r="AQ9" s="17">
        <v>0.19795601991019399</v>
      </c>
      <c r="AR9" s="17">
        <v>0.170465802694903</v>
      </c>
      <c r="AS9" s="17"/>
      <c r="AT9" s="17">
        <v>0.12874138440711799</v>
      </c>
      <c r="AU9" s="17">
        <v>0.148919238505103</v>
      </c>
      <c r="AV9" s="17">
        <v>0.203209242700194</v>
      </c>
      <c r="AW9" s="17">
        <v>0.27665139738544497</v>
      </c>
      <c r="AX9" s="17">
        <v>0.33555487659859701</v>
      </c>
    </row>
    <row r="10" spans="2:50">
      <c r="B10" s="18" t="s">
        <v>376</v>
      </c>
      <c r="C10" s="17">
        <v>0.440745950546304</v>
      </c>
      <c r="D10" s="17">
        <v>0.45870379295268099</v>
      </c>
      <c r="E10" s="17">
        <v>0.42516080270485002</v>
      </c>
      <c r="F10" s="17"/>
      <c r="G10" s="17">
        <v>0.36663236706365498</v>
      </c>
      <c r="H10" s="17">
        <v>0.450880492813793</v>
      </c>
      <c r="I10" s="17">
        <v>0.49708435831051601</v>
      </c>
      <c r="J10" s="17">
        <v>0.435536801409037</v>
      </c>
      <c r="K10" s="17">
        <v>0.45772899415321899</v>
      </c>
      <c r="L10" s="17">
        <v>0.435351666702749</v>
      </c>
      <c r="M10" s="17"/>
      <c r="N10" s="17">
        <v>0.53899369184799295</v>
      </c>
      <c r="O10" s="17">
        <v>0.42077650069586597</v>
      </c>
      <c r="P10" s="17">
        <v>0.36135445736556199</v>
      </c>
      <c r="Q10" s="17">
        <v>0.42169083027451898</v>
      </c>
      <c r="R10" s="17"/>
      <c r="S10" s="17">
        <v>0.432672085181938</v>
      </c>
      <c r="T10" s="17">
        <v>0.53998055890524899</v>
      </c>
      <c r="U10" s="17">
        <v>0.41953854383335198</v>
      </c>
      <c r="V10" s="17">
        <v>0.44046052927588403</v>
      </c>
      <c r="W10" s="17">
        <v>0.51726896585147297</v>
      </c>
      <c r="X10" s="17">
        <v>0.40727604960542102</v>
      </c>
      <c r="Y10" s="17">
        <v>0.386730475939144</v>
      </c>
      <c r="Z10" s="17">
        <v>0.341199179738365</v>
      </c>
      <c r="AA10" s="17">
        <v>0.54281918033916798</v>
      </c>
      <c r="AB10" s="17">
        <v>0.41550118747415898</v>
      </c>
      <c r="AC10" s="17">
        <v>0.25829249978909302</v>
      </c>
      <c r="AD10" s="17">
        <v>0.38926409025289199</v>
      </c>
      <c r="AE10" s="17"/>
      <c r="AF10" s="17">
        <v>0.415329967506191</v>
      </c>
      <c r="AG10" s="17">
        <v>0.50870979203614097</v>
      </c>
      <c r="AH10" s="17">
        <v>0.30799625008230302</v>
      </c>
      <c r="AI10" s="17"/>
      <c r="AJ10" s="17">
        <v>0.435015374380751</v>
      </c>
      <c r="AK10" s="17">
        <v>0.49205630595266903</v>
      </c>
      <c r="AL10" s="17">
        <v>0.58977874692569199</v>
      </c>
      <c r="AM10" s="17">
        <v>0.17146215519512001</v>
      </c>
      <c r="AN10" s="17">
        <v>0.37922632870802803</v>
      </c>
      <c r="AO10" s="17"/>
      <c r="AP10" s="17">
        <v>0.45904225907569501</v>
      </c>
      <c r="AQ10" s="17">
        <v>0.45649640690768101</v>
      </c>
      <c r="AR10" s="17">
        <v>0.61110773713373101</v>
      </c>
      <c r="AS10" s="17"/>
      <c r="AT10" s="17">
        <v>0.40372804907412002</v>
      </c>
      <c r="AU10" s="17">
        <v>0.38701107994038503</v>
      </c>
      <c r="AV10" s="17">
        <v>0.50894960496138397</v>
      </c>
      <c r="AW10" s="17">
        <v>0.53577536437213202</v>
      </c>
      <c r="AX10" s="17">
        <v>0.44943559141315897</v>
      </c>
    </row>
    <row r="11" spans="2:50">
      <c r="B11" s="18" t="s">
        <v>377</v>
      </c>
      <c r="C11" s="17">
        <v>0.16639326716325401</v>
      </c>
      <c r="D11" s="17">
        <v>0.16678788343918999</v>
      </c>
      <c r="E11" s="17">
        <v>0.162782753958959</v>
      </c>
      <c r="F11" s="17"/>
      <c r="G11" s="17">
        <v>0.31274240530626601</v>
      </c>
      <c r="H11" s="17">
        <v>0.145101292298073</v>
      </c>
      <c r="I11" s="17">
        <v>0.164769443195073</v>
      </c>
      <c r="J11" s="17">
        <v>0.10363080178535899</v>
      </c>
      <c r="K11" s="17">
        <v>0.175295133427428</v>
      </c>
      <c r="L11" s="17">
        <v>0.13686280965288899</v>
      </c>
      <c r="M11" s="17"/>
      <c r="N11" s="17">
        <v>0.114460051464937</v>
      </c>
      <c r="O11" s="17">
        <v>0.12628880180122401</v>
      </c>
      <c r="P11" s="17">
        <v>0.25191830782644598</v>
      </c>
      <c r="Q11" s="17">
        <v>0.194703203434339</v>
      </c>
      <c r="R11" s="17"/>
      <c r="S11" s="17">
        <v>0.18853980606985599</v>
      </c>
      <c r="T11" s="17">
        <v>0.17294070327098099</v>
      </c>
      <c r="U11" s="17">
        <v>0.152477018838339</v>
      </c>
      <c r="V11" s="17">
        <v>0.17135987310049799</v>
      </c>
      <c r="W11" s="17">
        <v>0.12308015463981301</v>
      </c>
      <c r="X11" s="17">
        <v>0.18590158892276001</v>
      </c>
      <c r="Y11" s="17">
        <v>0.27851814836890898</v>
      </c>
      <c r="Z11" s="17">
        <v>0.105847673295326</v>
      </c>
      <c r="AA11" s="17">
        <v>6.9713507848150696E-2</v>
      </c>
      <c r="AB11" s="17">
        <v>0.130353661537428</v>
      </c>
      <c r="AC11" s="17">
        <v>0.25992535344143802</v>
      </c>
      <c r="AD11" s="17">
        <v>0.175456585438857</v>
      </c>
      <c r="AE11" s="17"/>
      <c r="AF11" s="17">
        <v>0.16682254458363999</v>
      </c>
      <c r="AG11" s="17">
        <v>0.14160740033667699</v>
      </c>
      <c r="AH11" s="17">
        <v>0.18005220689564999</v>
      </c>
      <c r="AI11" s="17"/>
      <c r="AJ11" s="17">
        <v>0.14169379204598201</v>
      </c>
      <c r="AK11" s="17">
        <v>0.183931515867923</v>
      </c>
      <c r="AL11" s="17">
        <v>8.4781127136415599E-2</v>
      </c>
      <c r="AM11" s="17">
        <v>0.221166054623359</v>
      </c>
      <c r="AN11" s="17">
        <v>0.219326575065422</v>
      </c>
      <c r="AO11" s="17"/>
      <c r="AP11" s="17">
        <v>0.160124920047506</v>
      </c>
      <c r="AQ11" s="17">
        <v>0.17973627176663001</v>
      </c>
      <c r="AR11" s="17">
        <v>0.108393179654828</v>
      </c>
      <c r="AS11" s="17"/>
      <c r="AT11" s="17">
        <v>0.15830830074404101</v>
      </c>
      <c r="AU11" s="17">
        <v>0.26799401828799302</v>
      </c>
      <c r="AV11" s="17">
        <v>0.105305894578164</v>
      </c>
      <c r="AW11" s="17">
        <v>3.8289991722484103E-2</v>
      </c>
      <c r="AX11" s="17">
        <v>0.21500953198824299</v>
      </c>
    </row>
    <row r="12" spans="2:50">
      <c r="B12" s="18" t="s">
        <v>378</v>
      </c>
      <c r="C12" s="17">
        <v>7.7584300116379498E-2</v>
      </c>
      <c r="D12" s="17">
        <v>8.1868285469364505E-2</v>
      </c>
      <c r="E12" s="17">
        <v>7.3632916956366701E-2</v>
      </c>
      <c r="F12" s="17"/>
      <c r="G12" s="17">
        <v>5.1313749768187797E-2</v>
      </c>
      <c r="H12" s="17">
        <v>3.9009152297154702E-2</v>
      </c>
      <c r="I12" s="17">
        <v>9.3286439769881806E-3</v>
      </c>
      <c r="J12" s="17">
        <v>0.126952545684306</v>
      </c>
      <c r="K12" s="17">
        <v>8.3452157935014204E-2</v>
      </c>
      <c r="L12" s="17">
        <v>0.12272858109292201</v>
      </c>
      <c r="M12" s="17"/>
      <c r="N12" s="17">
        <v>7.7604242902935494E-2</v>
      </c>
      <c r="O12" s="17">
        <v>0.107043884866957</v>
      </c>
      <c r="P12" s="17">
        <v>8.6460862584684994E-2</v>
      </c>
      <c r="Q12" s="17">
        <v>3.8754751599799402E-2</v>
      </c>
      <c r="R12" s="17"/>
      <c r="S12" s="17">
        <v>9.6378469826294999E-2</v>
      </c>
      <c r="T12" s="17">
        <v>4.79202333340846E-2</v>
      </c>
      <c r="U12" s="17">
        <v>4.3894763423459902E-2</v>
      </c>
      <c r="V12" s="17">
        <v>6.6675498417513204E-2</v>
      </c>
      <c r="W12" s="17">
        <v>6.3899488848228103E-2</v>
      </c>
      <c r="X12" s="17">
        <v>5.1146092935952098E-2</v>
      </c>
      <c r="Y12" s="17">
        <v>8.6543067893022907E-2</v>
      </c>
      <c r="Z12" s="17">
        <v>0.148413928476371</v>
      </c>
      <c r="AA12" s="17">
        <v>5.5154983195399E-2</v>
      </c>
      <c r="AB12" s="17">
        <v>0.122025593246993</v>
      </c>
      <c r="AC12" s="17">
        <v>8.8626229430691997E-2</v>
      </c>
      <c r="AD12" s="17">
        <v>0.16028024475345101</v>
      </c>
      <c r="AE12" s="17"/>
      <c r="AF12" s="17">
        <v>0.16171340670475601</v>
      </c>
      <c r="AG12" s="17">
        <v>2.28184516951511E-2</v>
      </c>
      <c r="AH12" s="17">
        <v>3.3189997854668203E-2</v>
      </c>
      <c r="AI12" s="17"/>
      <c r="AJ12" s="17">
        <v>0.13301926825177299</v>
      </c>
      <c r="AK12" s="17">
        <v>3.9168122739045297E-2</v>
      </c>
      <c r="AL12" s="17">
        <v>0</v>
      </c>
      <c r="AM12" s="17">
        <v>0.375343244261237</v>
      </c>
      <c r="AN12" s="17">
        <v>5.3063296034791797E-2</v>
      </c>
      <c r="AO12" s="17"/>
      <c r="AP12" s="17">
        <v>0.117862188363349</v>
      </c>
      <c r="AQ12" s="17">
        <v>5.19194402428702E-2</v>
      </c>
      <c r="AR12" s="17">
        <v>2.1514079351773199E-2</v>
      </c>
      <c r="AS12" s="17"/>
      <c r="AT12" s="17">
        <v>7.9770392873388704E-2</v>
      </c>
      <c r="AU12" s="17">
        <v>9.0324092255144706E-2</v>
      </c>
      <c r="AV12" s="17">
        <v>6.5238421994847098E-2</v>
      </c>
      <c r="AW12" s="17">
        <v>4.5402071194256197E-2</v>
      </c>
      <c r="AX12" s="17">
        <v>0</v>
      </c>
    </row>
    <row r="13" spans="2:50">
      <c r="B13" s="18" t="s">
        <v>92</v>
      </c>
      <c r="C13" s="19">
        <v>0.148480288508922</v>
      </c>
      <c r="D13" s="19">
        <v>0.111279850345015</v>
      </c>
      <c r="E13" s="19">
        <v>0.18588185989894501</v>
      </c>
      <c r="F13" s="19"/>
      <c r="G13" s="19">
        <v>7.9368404184506303E-2</v>
      </c>
      <c r="H13" s="19">
        <v>0.135536908021301</v>
      </c>
      <c r="I13" s="19">
        <v>0.13485390647636</v>
      </c>
      <c r="J13" s="19">
        <v>0.171334855386267</v>
      </c>
      <c r="K13" s="19">
        <v>0.14506411855721199</v>
      </c>
      <c r="L13" s="19">
        <v>0.19753600689822901</v>
      </c>
      <c r="M13" s="19"/>
      <c r="N13" s="19">
        <v>9.0888992031449706E-2</v>
      </c>
      <c r="O13" s="19">
        <v>0.163971101091966</v>
      </c>
      <c r="P13" s="19">
        <v>0.14088865490442401</v>
      </c>
      <c r="Q13" s="19">
        <v>0.20515286819759099</v>
      </c>
      <c r="R13" s="19"/>
      <c r="S13" s="19">
        <v>9.2211684323665402E-2</v>
      </c>
      <c r="T13" s="19">
        <v>0.12975907645082599</v>
      </c>
      <c r="U13" s="19">
        <v>0.32053868244689998</v>
      </c>
      <c r="V13" s="19">
        <v>0.12826659410256</v>
      </c>
      <c r="W13" s="19">
        <v>0.21906493526836801</v>
      </c>
      <c r="X13" s="19">
        <v>9.6512991443586604E-2</v>
      </c>
      <c r="Y13" s="19">
        <v>4.9023447683926802E-2</v>
      </c>
      <c r="Z13" s="19">
        <v>0.22923239518044899</v>
      </c>
      <c r="AA13" s="19">
        <v>0.150323398447683</v>
      </c>
      <c r="AB13" s="19">
        <v>0.166017029245112</v>
      </c>
      <c r="AC13" s="19">
        <v>0.19168257888322299</v>
      </c>
      <c r="AD13" s="19">
        <v>8.3905124437311296E-2</v>
      </c>
      <c r="AE13" s="19"/>
      <c r="AF13" s="19">
        <v>0.13974886132890799</v>
      </c>
      <c r="AG13" s="19">
        <v>0.13627870543395401</v>
      </c>
      <c r="AH13" s="19">
        <v>0.23402408762923499</v>
      </c>
      <c r="AI13" s="19"/>
      <c r="AJ13" s="19">
        <v>0.14921811292887499</v>
      </c>
      <c r="AK13" s="19">
        <v>8.6259245553343494E-2</v>
      </c>
      <c r="AL13" s="19">
        <v>0.119759409409915</v>
      </c>
      <c r="AM13" s="19">
        <v>0.23202854592028399</v>
      </c>
      <c r="AN13" s="19">
        <v>0.25450961350493401</v>
      </c>
      <c r="AO13" s="19"/>
      <c r="AP13" s="19">
        <v>0.103259760285576</v>
      </c>
      <c r="AQ13" s="19">
        <v>0.11389186117262599</v>
      </c>
      <c r="AR13" s="19">
        <v>8.8519201164764694E-2</v>
      </c>
      <c r="AS13" s="19"/>
      <c r="AT13" s="19">
        <v>0.22945187290133201</v>
      </c>
      <c r="AU13" s="19">
        <v>0.105751571011374</v>
      </c>
      <c r="AV13" s="19">
        <v>0.117296835765411</v>
      </c>
      <c r="AW13" s="19">
        <v>0.103881175325683</v>
      </c>
      <c r="AX13" s="19">
        <v>0</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AX16"/>
  <sheetViews>
    <sheetView showGridLines="0" topLeftCell="A4"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395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538</v>
      </c>
      <c r="D7" s="10">
        <v>272</v>
      </c>
      <c r="E7" s="10">
        <v>264</v>
      </c>
      <c r="F7" s="10"/>
      <c r="G7" s="10">
        <v>63</v>
      </c>
      <c r="H7" s="10">
        <v>84</v>
      </c>
      <c r="I7" s="10">
        <v>73</v>
      </c>
      <c r="J7" s="10">
        <v>102</v>
      </c>
      <c r="K7" s="10">
        <v>101</v>
      </c>
      <c r="L7" s="10">
        <v>115</v>
      </c>
      <c r="M7" s="10"/>
      <c r="N7" s="10">
        <v>155</v>
      </c>
      <c r="O7" s="10">
        <v>136</v>
      </c>
      <c r="P7" s="10">
        <v>115</v>
      </c>
      <c r="Q7" s="10">
        <v>128</v>
      </c>
      <c r="R7" s="10"/>
      <c r="S7" s="10">
        <v>70</v>
      </c>
      <c r="T7" s="10">
        <v>66</v>
      </c>
      <c r="U7" s="10">
        <v>44</v>
      </c>
      <c r="V7" s="10">
        <v>48</v>
      </c>
      <c r="W7" s="10">
        <v>35</v>
      </c>
      <c r="X7" s="10">
        <v>39</v>
      </c>
      <c r="Y7" s="10">
        <v>46</v>
      </c>
      <c r="Z7" s="10">
        <v>25</v>
      </c>
      <c r="AA7" s="10">
        <v>59</v>
      </c>
      <c r="AB7" s="10">
        <v>61</v>
      </c>
      <c r="AC7" s="10">
        <v>33</v>
      </c>
      <c r="AD7" s="10">
        <v>12</v>
      </c>
      <c r="AE7" s="10"/>
      <c r="AF7" s="10">
        <v>196</v>
      </c>
      <c r="AG7" s="10">
        <v>251</v>
      </c>
      <c r="AH7" s="10">
        <v>63</v>
      </c>
      <c r="AI7" s="10"/>
      <c r="AJ7" s="10">
        <v>205</v>
      </c>
      <c r="AK7" s="10">
        <v>138</v>
      </c>
      <c r="AL7" s="10">
        <v>46</v>
      </c>
      <c r="AM7" s="10">
        <v>5</v>
      </c>
      <c r="AN7" s="10">
        <v>58</v>
      </c>
      <c r="AO7" s="10"/>
      <c r="AP7" s="10">
        <v>131</v>
      </c>
      <c r="AQ7" s="10">
        <v>164</v>
      </c>
      <c r="AR7" s="10">
        <v>52</v>
      </c>
      <c r="AS7" s="10"/>
      <c r="AT7" s="10">
        <v>136</v>
      </c>
      <c r="AU7" s="10">
        <v>87</v>
      </c>
      <c r="AV7" s="10">
        <v>122</v>
      </c>
      <c r="AW7" s="10">
        <v>54</v>
      </c>
      <c r="AX7" s="10">
        <v>11</v>
      </c>
    </row>
    <row r="8" spans="2:50" ht="30" customHeight="1">
      <c r="B8" s="11" t="s">
        <v>77</v>
      </c>
      <c r="C8" s="11">
        <v>542</v>
      </c>
      <c r="D8" s="11">
        <v>280</v>
      </c>
      <c r="E8" s="11">
        <v>260</v>
      </c>
      <c r="F8" s="11"/>
      <c r="G8" s="11">
        <v>76</v>
      </c>
      <c r="H8" s="11">
        <v>85</v>
      </c>
      <c r="I8" s="11">
        <v>80</v>
      </c>
      <c r="J8" s="11">
        <v>109</v>
      </c>
      <c r="K8" s="11">
        <v>85</v>
      </c>
      <c r="L8" s="11">
        <v>107</v>
      </c>
      <c r="M8" s="11"/>
      <c r="N8" s="11">
        <v>151</v>
      </c>
      <c r="O8" s="11">
        <v>139</v>
      </c>
      <c r="P8" s="11">
        <v>124</v>
      </c>
      <c r="Q8" s="11">
        <v>125</v>
      </c>
      <c r="R8" s="11"/>
      <c r="S8" s="11">
        <v>73</v>
      </c>
      <c r="T8" s="11">
        <v>69</v>
      </c>
      <c r="U8" s="11">
        <v>41</v>
      </c>
      <c r="V8" s="11">
        <v>50</v>
      </c>
      <c r="W8" s="11">
        <v>36</v>
      </c>
      <c r="X8" s="11">
        <v>49</v>
      </c>
      <c r="Y8" s="11">
        <v>43</v>
      </c>
      <c r="Z8" s="11">
        <v>22</v>
      </c>
      <c r="AA8" s="11">
        <v>60</v>
      </c>
      <c r="AB8" s="11">
        <v>57</v>
      </c>
      <c r="AC8" s="11">
        <v>33</v>
      </c>
      <c r="AD8" s="11">
        <v>11</v>
      </c>
      <c r="AE8" s="11"/>
      <c r="AF8" s="11">
        <v>197</v>
      </c>
      <c r="AG8" s="11">
        <v>248</v>
      </c>
      <c r="AH8" s="11">
        <v>64</v>
      </c>
      <c r="AI8" s="11"/>
      <c r="AJ8" s="11">
        <v>201</v>
      </c>
      <c r="AK8" s="11">
        <v>143</v>
      </c>
      <c r="AL8" s="11">
        <v>47</v>
      </c>
      <c r="AM8" s="11">
        <v>5</v>
      </c>
      <c r="AN8" s="11">
        <v>59</v>
      </c>
      <c r="AO8" s="11"/>
      <c r="AP8" s="11">
        <v>130</v>
      </c>
      <c r="AQ8" s="11">
        <v>173</v>
      </c>
      <c r="AR8" s="11">
        <v>54</v>
      </c>
      <c r="AS8" s="11"/>
      <c r="AT8" s="11">
        <v>133</v>
      </c>
      <c r="AU8" s="11">
        <v>90</v>
      </c>
      <c r="AV8" s="11">
        <v>125</v>
      </c>
      <c r="AW8" s="11">
        <v>55</v>
      </c>
      <c r="AX8" s="11">
        <v>10</v>
      </c>
    </row>
    <row r="9" spans="2:50">
      <c r="B9" s="18" t="s">
        <v>380</v>
      </c>
      <c r="C9" s="17">
        <v>0.496728981013418</v>
      </c>
      <c r="D9" s="17">
        <v>0.547368741313493</v>
      </c>
      <c r="E9" s="17">
        <v>0.44186496802082398</v>
      </c>
      <c r="F9" s="17"/>
      <c r="G9" s="17">
        <v>0.51150418810977005</v>
      </c>
      <c r="H9" s="17">
        <v>0.61120646660643496</v>
      </c>
      <c r="I9" s="17">
        <v>0.51127499561248901</v>
      </c>
      <c r="J9" s="17">
        <v>0.44719004612144603</v>
      </c>
      <c r="K9" s="17">
        <v>0.46106048843816</v>
      </c>
      <c r="L9" s="17">
        <v>0.46372636605421702</v>
      </c>
      <c r="M9" s="17"/>
      <c r="N9" s="17">
        <v>0.57604950494050799</v>
      </c>
      <c r="O9" s="17">
        <v>0.50366530576173796</v>
      </c>
      <c r="P9" s="17">
        <v>0.47207334812109902</v>
      </c>
      <c r="Q9" s="17">
        <v>0.40822814243526601</v>
      </c>
      <c r="R9" s="17"/>
      <c r="S9" s="17">
        <v>0.49531047720441002</v>
      </c>
      <c r="T9" s="17">
        <v>0.537249729062375</v>
      </c>
      <c r="U9" s="17">
        <v>0.41865412434295701</v>
      </c>
      <c r="V9" s="17">
        <v>0.54121209125088698</v>
      </c>
      <c r="W9" s="17">
        <v>0.60504958060514602</v>
      </c>
      <c r="X9" s="17">
        <v>0.488557960788156</v>
      </c>
      <c r="Y9" s="17">
        <v>0.34705493575870799</v>
      </c>
      <c r="Z9" s="17">
        <v>0.51650600304785399</v>
      </c>
      <c r="AA9" s="17">
        <v>0.56808785702393105</v>
      </c>
      <c r="AB9" s="17">
        <v>0.50484137981675103</v>
      </c>
      <c r="AC9" s="17">
        <v>0.45333716997081203</v>
      </c>
      <c r="AD9" s="17">
        <v>0.26737928824893997</v>
      </c>
      <c r="AE9" s="17"/>
      <c r="AF9" s="17">
        <v>0.37402969770469402</v>
      </c>
      <c r="AG9" s="17">
        <v>0.61106883232633502</v>
      </c>
      <c r="AH9" s="17">
        <v>0.44429342502401697</v>
      </c>
      <c r="AI9" s="17"/>
      <c r="AJ9" s="17">
        <v>0.41997906354307801</v>
      </c>
      <c r="AK9" s="17">
        <v>0.575330257680846</v>
      </c>
      <c r="AL9" s="17">
        <v>0.68719686434775995</v>
      </c>
      <c r="AM9" s="17">
        <v>0.39262820981847901</v>
      </c>
      <c r="AN9" s="17">
        <v>0.33419099317394602</v>
      </c>
      <c r="AO9" s="17"/>
      <c r="AP9" s="17">
        <v>0.37912279328253101</v>
      </c>
      <c r="AQ9" s="17">
        <v>0.57044149434796898</v>
      </c>
      <c r="AR9" s="17">
        <v>0.66964908458831596</v>
      </c>
      <c r="AS9" s="17"/>
      <c r="AT9" s="17">
        <v>0.37693025253731699</v>
      </c>
      <c r="AU9" s="17">
        <v>0.48657212047950799</v>
      </c>
      <c r="AV9" s="17">
        <v>0.59440164000460505</v>
      </c>
      <c r="AW9" s="17">
        <v>0.64458172673431702</v>
      </c>
      <c r="AX9" s="17">
        <v>0.64995079512202902</v>
      </c>
    </row>
    <row r="10" spans="2:50" ht="30">
      <c r="B10" s="18" t="s">
        <v>381</v>
      </c>
      <c r="C10" s="17">
        <v>0.31904203759467897</v>
      </c>
      <c r="D10" s="17">
        <v>0.29357614164741902</v>
      </c>
      <c r="E10" s="17">
        <v>0.34913932480200799</v>
      </c>
      <c r="F10" s="17"/>
      <c r="G10" s="17">
        <v>0.299876049828179</v>
      </c>
      <c r="H10" s="17">
        <v>0.25524673006144299</v>
      </c>
      <c r="I10" s="17">
        <v>0.34039947887830302</v>
      </c>
      <c r="J10" s="17">
        <v>0.35617043435589602</v>
      </c>
      <c r="K10" s="17">
        <v>0.308227255853182</v>
      </c>
      <c r="L10" s="17">
        <v>0.338042496714754</v>
      </c>
      <c r="M10" s="17"/>
      <c r="N10" s="17">
        <v>0.24763354565551099</v>
      </c>
      <c r="O10" s="17">
        <v>0.29550216506976901</v>
      </c>
      <c r="P10" s="17">
        <v>0.35443437722478199</v>
      </c>
      <c r="Q10" s="17">
        <v>0.39922602726746098</v>
      </c>
      <c r="R10" s="17"/>
      <c r="S10" s="17">
        <v>0.31308724433598401</v>
      </c>
      <c r="T10" s="17">
        <v>0.32009915849062198</v>
      </c>
      <c r="U10" s="17">
        <v>0.36203531071355799</v>
      </c>
      <c r="V10" s="17">
        <v>0.32392600840498897</v>
      </c>
      <c r="W10" s="17">
        <v>0.23315871746897401</v>
      </c>
      <c r="X10" s="17">
        <v>0.38988679983055402</v>
      </c>
      <c r="Y10" s="17">
        <v>0.36021635694097698</v>
      </c>
      <c r="Z10" s="17">
        <v>0.289436431020899</v>
      </c>
      <c r="AA10" s="17">
        <v>0.19255659777655201</v>
      </c>
      <c r="AB10" s="17">
        <v>0.32468570776279199</v>
      </c>
      <c r="AC10" s="17">
        <v>0.38914846621291799</v>
      </c>
      <c r="AD10" s="17">
        <v>0.47911161959824899</v>
      </c>
      <c r="AE10" s="17"/>
      <c r="AF10" s="17">
        <v>0.46164039611626101</v>
      </c>
      <c r="AG10" s="17">
        <v>0.22495871166857001</v>
      </c>
      <c r="AH10" s="17">
        <v>0.25684167223989501</v>
      </c>
      <c r="AI10" s="17"/>
      <c r="AJ10" s="17">
        <v>0.422135973069167</v>
      </c>
      <c r="AK10" s="17">
        <v>0.26946238065188999</v>
      </c>
      <c r="AL10" s="17">
        <v>0.179459352748468</v>
      </c>
      <c r="AM10" s="17">
        <v>0.375343244261237</v>
      </c>
      <c r="AN10" s="17">
        <v>0.36343244151436499</v>
      </c>
      <c r="AO10" s="17"/>
      <c r="AP10" s="17">
        <v>0.45720582635948598</v>
      </c>
      <c r="AQ10" s="17">
        <v>0.27398795713475699</v>
      </c>
      <c r="AR10" s="17">
        <v>0.193552538233873</v>
      </c>
      <c r="AS10" s="17"/>
      <c r="AT10" s="17">
        <v>0.38930883987869203</v>
      </c>
      <c r="AU10" s="17">
        <v>0.37728319222861101</v>
      </c>
      <c r="AV10" s="17">
        <v>0.233123025148882</v>
      </c>
      <c r="AW10" s="17">
        <v>0.24425719039268501</v>
      </c>
      <c r="AX10" s="17">
        <v>0.198798566605316</v>
      </c>
    </row>
    <row r="11" spans="2:50">
      <c r="B11" s="18" t="s">
        <v>92</v>
      </c>
      <c r="C11" s="19">
        <v>0.184228981391903</v>
      </c>
      <c r="D11" s="19">
        <v>0.15905511703908801</v>
      </c>
      <c r="E11" s="19">
        <v>0.20899570717716801</v>
      </c>
      <c r="F11" s="19"/>
      <c r="G11" s="19">
        <v>0.188619762062051</v>
      </c>
      <c r="H11" s="19">
        <v>0.13354680333212199</v>
      </c>
      <c r="I11" s="19">
        <v>0.14832552550920899</v>
      </c>
      <c r="J11" s="19">
        <v>0.19663951952265801</v>
      </c>
      <c r="K11" s="19">
        <v>0.230712255708658</v>
      </c>
      <c r="L11" s="19">
        <v>0.198231137231029</v>
      </c>
      <c r="M11" s="19"/>
      <c r="N11" s="19">
        <v>0.17631694940398099</v>
      </c>
      <c r="O11" s="19">
        <v>0.20083252916849301</v>
      </c>
      <c r="P11" s="19">
        <v>0.17349227465411801</v>
      </c>
      <c r="Q11" s="19">
        <v>0.19254583029727301</v>
      </c>
      <c r="R11" s="19"/>
      <c r="S11" s="19">
        <v>0.19160227845960601</v>
      </c>
      <c r="T11" s="19">
        <v>0.14265111244700299</v>
      </c>
      <c r="U11" s="19">
        <v>0.219310564943484</v>
      </c>
      <c r="V11" s="19">
        <v>0.13486190034412401</v>
      </c>
      <c r="W11" s="19">
        <v>0.16179170192587999</v>
      </c>
      <c r="X11" s="19">
        <v>0.12155523938129</v>
      </c>
      <c r="Y11" s="19">
        <v>0.29272870730031603</v>
      </c>
      <c r="Z11" s="19">
        <v>0.19405756593124601</v>
      </c>
      <c r="AA11" s="19">
        <v>0.23935554519951699</v>
      </c>
      <c r="AB11" s="19">
        <v>0.17047291242045701</v>
      </c>
      <c r="AC11" s="19">
        <v>0.15751436381626999</v>
      </c>
      <c r="AD11" s="19">
        <v>0.25350909215281098</v>
      </c>
      <c r="AE11" s="19"/>
      <c r="AF11" s="19">
        <v>0.164329906179044</v>
      </c>
      <c r="AG11" s="19">
        <v>0.163972456005095</v>
      </c>
      <c r="AH11" s="19">
        <v>0.29886490273608901</v>
      </c>
      <c r="AI11" s="19"/>
      <c r="AJ11" s="19">
        <v>0.15788496338775501</v>
      </c>
      <c r="AK11" s="19">
        <v>0.15520736166726501</v>
      </c>
      <c r="AL11" s="19">
        <v>0.133343782903772</v>
      </c>
      <c r="AM11" s="19">
        <v>0.23202854592028399</v>
      </c>
      <c r="AN11" s="19">
        <v>0.30237656531168799</v>
      </c>
      <c r="AO11" s="19"/>
      <c r="AP11" s="19">
        <v>0.16367138035798401</v>
      </c>
      <c r="AQ11" s="19">
        <v>0.155570548517274</v>
      </c>
      <c r="AR11" s="19">
        <v>0.13679837717781099</v>
      </c>
      <c r="AS11" s="19"/>
      <c r="AT11" s="19">
        <v>0.23376090758399101</v>
      </c>
      <c r="AU11" s="19">
        <v>0.13614468729188101</v>
      </c>
      <c r="AV11" s="19">
        <v>0.17247533484651301</v>
      </c>
      <c r="AW11" s="19">
        <v>0.111161082872998</v>
      </c>
      <c r="AX11" s="19">
        <v>0.151250638272655</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AX18"/>
  <sheetViews>
    <sheetView showGridLines="0" topLeftCell="A4"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396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479</v>
      </c>
      <c r="D7" s="10">
        <v>221</v>
      </c>
      <c r="E7" s="10">
        <v>257</v>
      </c>
      <c r="F7" s="10"/>
      <c r="G7" s="10">
        <v>57</v>
      </c>
      <c r="H7" s="10">
        <v>80</v>
      </c>
      <c r="I7" s="10">
        <v>76</v>
      </c>
      <c r="J7" s="10">
        <v>81</v>
      </c>
      <c r="K7" s="10">
        <v>82</v>
      </c>
      <c r="L7" s="10">
        <v>103</v>
      </c>
      <c r="M7" s="10"/>
      <c r="N7" s="10">
        <v>139</v>
      </c>
      <c r="O7" s="10">
        <v>110</v>
      </c>
      <c r="P7" s="10">
        <v>91</v>
      </c>
      <c r="Q7" s="10">
        <v>137</v>
      </c>
      <c r="R7" s="10"/>
      <c r="S7" s="10">
        <v>73</v>
      </c>
      <c r="T7" s="10">
        <v>61</v>
      </c>
      <c r="U7" s="10">
        <v>33</v>
      </c>
      <c r="V7" s="10">
        <v>40</v>
      </c>
      <c r="W7" s="10">
        <v>33</v>
      </c>
      <c r="X7" s="10">
        <v>38</v>
      </c>
      <c r="Y7" s="10">
        <v>36</v>
      </c>
      <c r="Z7" s="10">
        <v>25</v>
      </c>
      <c r="AA7" s="10">
        <v>44</v>
      </c>
      <c r="AB7" s="10">
        <v>50</v>
      </c>
      <c r="AC7" s="10">
        <v>23</v>
      </c>
      <c r="AD7" s="10">
        <v>23</v>
      </c>
      <c r="AE7" s="10"/>
      <c r="AF7" s="10">
        <v>202</v>
      </c>
      <c r="AG7" s="10">
        <v>184</v>
      </c>
      <c r="AH7" s="10">
        <v>68</v>
      </c>
      <c r="AI7" s="10"/>
      <c r="AJ7" s="10">
        <v>181</v>
      </c>
      <c r="AK7" s="10">
        <v>123</v>
      </c>
      <c r="AL7" s="10">
        <v>29</v>
      </c>
      <c r="AM7" s="10">
        <v>10</v>
      </c>
      <c r="AN7" s="10">
        <v>61</v>
      </c>
      <c r="AO7" s="10"/>
      <c r="AP7" s="10">
        <v>128</v>
      </c>
      <c r="AQ7" s="10">
        <v>140</v>
      </c>
      <c r="AR7" s="10">
        <v>33</v>
      </c>
      <c r="AS7" s="10"/>
      <c r="AT7" s="10">
        <v>120</v>
      </c>
      <c r="AU7" s="10">
        <v>66</v>
      </c>
      <c r="AV7" s="10">
        <v>123</v>
      </c>
      <c r="AW7" s="10">
        <v>46</v>
      </c>
      <c r="AX7" s="10">
        <v>11</v>
      </c>
    </row>
    <row r="8" spans="2:50" ht="30" customHeight="1">
      <c r="B8" s="11" t="s">
        <v>77</v>
      </c>
      <c r="C8" s="11">
        <v>478</v>
      </c>
      <c r="D8" s="11">
        <v>227</v>
      </c>
      <c r="E8" s="11">
        <v>250</v>
      </c>
      <c r="F8" s="11"/>
      <c r="G8" s="11">
        <v>68</v>
      </c>
      <c r="H8" s="11">
        <v>80</v>
      </c>
      <c r="I8" s="11">
        <v>81</v>
      </c>
      <c r="J8" s="11">
        <v>85</v>
      </c>
      <c r="K8" s="11">
        <v>70</v>
      </c>
      <c r="L8" s="11">
        <v>95</v>
      </c>
      <c r="M8" s="11"/>
      <c r="N8" s="11">
        <v>132</v>
      </c>
      <c r="O8" s="11">
        <v>114</v>
      </c>
      <c r="P8" s="11">
        <v>98</v>
      </c>
      <c r="Q8" s="11">
        <v>133</v>
      </c>
      <c r="R8" s="11"/>
      <c r="S8" s="11">
        <v>74</v>
      </c>
      <c r="T8" s="11">
        <v>63</v>
      </c>
      <c r="U8" s="11">
        <v>31</v>
      </c>
      <c r="V8" s="11">
        <v>42</v>
      </c>
      <c r="W8" s="11">
        <v>32</v>
      </c>
      <c r="X8" s="11">
        <v>49</v>
      </c>
      <c r="Y8" s="11">
        <v>34</v>
      </c>
      <c r="Z8" s="11">
        <v>22</v>
      </c>
      <c r="AA8" s="11">
        <v>45</v>
      </c>
      <c r="AB8" s="11">
        <v>43</v>
      </c>
      <c r="AC8" s="11">
        <v>21</v>
      </c>
      <c r="AD8" s="11">
        <v>21</v>
      </c>
      <c r="AE8" s="11"/>
      <c r="AF8" s="11">
        <v>199</v>
      </c>
      <c r="AG8" s="11">
        <v>180</v>
      </c>
      <c r="AH8" s="11">
        <v>71</v>
      </c>
      <c r="AI8" s="11"/>
      <c r="AJ8" s="11">
        <v>177</v>
      </c>
      <c r="AK8" s="11">
        <v>127</v>
      </c>
      <c r="AL8" s="11">
        <v>29</v>
      </c>
      <c r="AM8" s="11">
        <v>9</v>
      </c>
      <c r="AN8" s="11">
        <v>61</v>
      </c>
      <c r="AO8" s="11"/>
      <c r="AP8" s="11">
        <v>126</v>
      </c>
      <c r="AQ8" s="11">
        <v>145</v>
      </c>
      <c r="AR8" s="11">
        <v>31</v>
      </c>
      <c r="AS8" s="11"/>
      <c r="AT8" s="11">
        <v>120</v>
      </c>
      <c r="AU8" s="11">
        <v>68</v>
      </c>
      <c r="AV8" s="11">
        <v>126</v>
      </c>
      <c r="AW8" s="11">
        <v>43</v>
      </c>
      <c r="AX8" s="11">
        <v>9</v>
      </c>
    </row>
    <row r="9" spans="2:50">
      <c r="B9" s="18" t="s">
        <v>375</v>
      </c>
      <c r="C9" s="17">
        <v>9.39727279831606E-2</v>
      </c>
      <c r="D9" s="17">
        <v>0.113995088358533</v>
      </c>
      <c r="E9" s="17">
        <v>7.17644474134361E-2</v>
      </c>
      <c r="F9" s="17"/>
      <c r="G9" s="17">
        <v>0.13188191497914201</v>
      </c>
      <c r="H9" s="17">
        <v>0.13600901829786699</v>
      </c>
      <c r="I9" s="17">
        <v>0.112391289087723</v>
      </c>
      <c r="J9" s="17">
        <v>6.7315974171951801E-2</v>
      </c>
      <c r="K9" s="17">
        <v>8.5274404003208806E-2</v>
      </c>
      <c r="L9" s="17">
        <v>4.60029818826274E-2</v>
      </c>
      <c r="M9" s="17"/>
      <c r="N9" s="17">
        <v>0.151789775752456</v>
      </c>
      <c r="O9" s="17">
        <v>7.4997792032534705E-2</v>
      </c>
      <c r="P9" s="17">
        <v>7.0626356587394995E-2</v>
      </c>
      <c r="Q9" s="17">
        <v>7.1320728979685402E-2</v>
      </c>
      <c r="R9" s="17"/>
      <c r="S9" s="17">
        <v>0.12711146887041699</v>
      </c>
      <c r="T9" s="17">
        <v>0.105460529683276</v>
      </c>
      <c r="U9" s="17">
        <v>0.160851017443679</v>
      </c>
      <c r="V9" s="17">
        <v>7.8104328922404501E-2</v>
      </c>
      <c r="W9" s="17">
        <v>3.4529853250286999E-2</v>
      </c>
      <c r="X9" s="17">
        <v>3.8007490828623799E-2</v>
      </c>
      <c r="Y9" s="17">
        <v>7.7749443247714101E-2</v>
      </c>
      <c r="Z9" s="17">
        <v>4.2658199561368397E-2</v>
      </c>
      <c r="AA9" s="17">
        <v>0.135404588698121</v>
      </c>
      <c r="AB9" s="17">
        <v>9.4629787860852896E-2</v>
      </c>
      <c r="AC9" s="17">
        <v>6.5861312527673105E-2</v>
      </c>
      <c r="AD9" s="17">
        <v>0.110352223615164</v>
      </c>
      <c r="AE9" s="17"/>
      <c r="AF9" s="17">
        <v>8.9590666396698895E-2</v>
      </c>
      <c r="AG9" s="17">
        <v>0.111462317072966</v>
      </c>
      <c r="AH9" s="17">
        <v>8.5475111778492402E-2</v>
      </c>
      <c r="AI9" s="17"/>
      <c r="AJ9" s="17">
        <v>0.108355229798357</v>
      </c>
      <c r="AK9" s="17">
        <v>0.11739476774501501</v>
      </c>
      <c r="AL9" s="17">
        <v>8.08228382779861E-2</v>
      </c>
      <c r="AM9" s="17">
        <v>0.10458165325260201</v>
      </c>
      <c r="AN9" s="17">
        <v>1.8244454823787601E-2</v>
      </c>
      <c r="AO9" s="17"/>
      <c r="AP9" s="17">
        <v>0.10199729519196001</v>
      </c>
      <c r="AQ9" s="17">
        <v>0.133491072260849</v>
      </c>
      <c r="AR9" s="17">
        <v>0.15059757823562001</v>
      </c>
      <c r="AS9" s="17"/>
      <c r="AT9" s="17">
        <v>0.104030864034726</v>
      </c>
      <c r="AU9" s="17">
        <v>7.1801106731682204E-2</v>
      </c>
      <c r="AV9" s="17">
        <v>0.10093205842561399</v>
      </c>
      <c r="AW9" s="17">
        <v>0.14926164385249999</v>
      </c>
      <c r="AX9" s="17">
        <v>0.339441673772718</v>
      </c>
    </row>
    <row r="10" spans="2:50">
      <c r="B10" s="18" t="s">
        <v>376</v>
      </c>
      <c r="C10" s="17">
        <v>0.41122286604279801</v>
      </c>
      <c r="D10" s="17">
        <v>0.42909626639668602</v>
      </c>
      <c r="E10" s="17">
        <v>0.39679602558487298</v>
      </c>
      <c r="F10" s="17"/>
      <c r="G10" s="17">
        <v>0.45991324660160299</v>
      </c>
      <c r="H10" s="17">
        <v>0.37321247836803101</v>
      </c>
      <c r="I10" s="17">
        <v>0.31438724281383601</v>
      </c>
      <c r="J10" s="17">
        <v>0.44037488975776201</v>
      </c>
      <c r="K10" s="17">
        <v>0.45669520182309198</v>
      </c>
      <c r="L10" s="17">
        <v>0.43140761006916301</v>
      </c>
      <c r="M10" s="17"/>
      <c r="N10" s="17">
        <v>0.44021005681001302</v>
      </c>
      <c r="O10" s="17">
        <v>0.416152955478791</v>
      </c>
      <c r="P10" s="17">
        <v>0.46624093532802102</v>
      </c>
      <c r="Q10" s="17">
        <v>0.33693290738625498</v>
      </c>
      <c r="R10" s="17"/>
      <c r="S10" s="17">
        <v>0.39942575044770701</v>
      </c>
      <c r="T10" s="17">
        <v>0.381891363503361</v>
      </c>
      <c r="U10" s="17">
        <v>0.44090194989429998</v>
      </c>
      <c r="V10" s="17">
        <v>0.44729503727810199</v>
      </c>
      <c r="W10" s="17">
        <v>0.32300630306453998</v>
      </c>
      <c r="X10" s="17">
        <v>0.43577170784410801</v>
      </c>
      <c r="Y10" s="17">
        <v>0.36359245046530603</v>
      </c>
      <c r="Z10" s="17">
        <v>0.65192694618582903</v>
      </c>
      <c r="AA10" s="17">
        <v>0.36514254911758798</v>
      </c>
      <c r="AB10" s="17">
        <v>0.31041131689979901</v>
      </c>
      <c r="AC10" s="17">
        <v>0.50673770173269395</v>
      </c>
      <c r="AD10" s="17">
        <v>0.54535186274844005</v>
      </c>
      <c r="AE10" s="17"/>
      <c r="AF10" s="17">
        <v>0.42065628819982498</v>
      </c>
      <c r="AG10" s="17">
        <v>0.438407830027922</v>
      </c>
      <c r="AH10" s="17">
        <v>0.307715623484766</v>
      </c>
      <c r="AI10" s="17"/>
      <c r="AJ10" s="17">
        <v>0.442810878818027</v>
      </c>
      <c r="AK10" s="17">
        <v>0.44084309540636801</v>
      </c>
      <c r="AL10" s="17">
        <v>0.47262860207830998</v>
      </c>
      <c r="AM10" s="17">
        <v>0.22800633457642799</v>
      </c>
      <c r="AN10" s="17">
        <v>0.29991176893849097</v>
      </c>
      <c r="AO10" s="17"/>
      <c r="AP10" s="17">
        <v>0.43860072485524698</v>
      </c>
      <c r="AQ10" s="17">
        <v>0.42155458592940498</v>
      </c>
      <c r="AR10" s="17">
        <v>0.43136933864102001</v>
      </c>
      <c r="AS10" s="17"/>
      <c r="AT10" s="17">
        <v>0.38701193108384802</v>
      </c>
      <c r="AU10" s="17">
        <v>0.357247088227236</v>
      </c>
      <c r="AV10" s="17">
        <v>0.47871502326230098</v>
      </c>
      <c r="AW10" s="17">
        <v>0.41325081554901999</v>
      </c>
      <c r="AX10" s="17">
        <v>9.1284251058973406E-2</v>
      </c>
    </row>
    <row r="11" spans="2:50">
      <c r="B11" s="18" t="s">
        <v>377</v>
      </c>
      <c r="C11" s="17">
        <v>0.22943227769371999</v>
      </c>
      <c r="D11" s="17">
        <v>0.23073901688568699</v>
      </c>
      <c r="E11" s="17">
        <v>0.22925961142801499</v>
      </c>
      <c r="F11" s="17"/>
      <c r="G11" s="17">
        <v>0.19873660010264399</v>
      </c>
      <c r="H11" s="17">
        <v>0.20442319511277601</v>
      </c>
      <c r="I11" s="17">
        <v>0.29008838808391002</v>
      </c>
      <c r="J11" s="17">
        <v>0.21161756093086101</v>
      </c>
      <c r="K11" s="17">
        <v>0.21004591486210999</v>
      </c>
      <c r="L11" s="17">
        <v>0.25083011975115199</v>
      </c>
      <c r="M11" s="17"/>
      <c r="N11" s="17">
        <v>0.19406261201903299</v>
      </c>
      <c r="O11" s="17">
        <v>0.24295603836566401</v>
      </c>
      <c r="P11" s="17">
        <v>0.20166191542846201</v>
      </c>
      <c r="Q11" s="17">
        <v>0.27620620395557299</v>
      </c>
      <c r="R11" s="17"/>
      <c r="S11" s="17">
        <v>0.222740920779016</v>
      </c>
      <c r="T11" s="17">
        <v>0.301730102762157</v>
      </c>
      <c r="U11" s="17">
        <v>0.25965805181475898</v>
      </c>
      <c r="V11" s="17">
        <v>0.19863160587020501</v>
      </c>
      <c r="W11" s="17">
        <v>0.463399695171891</v>
      </c>
      <c r="X11" s="17">
        <v>0.22503764619604999</v>
      </c>
      <c r="Y11" s="17">
        <v>0.20366189875316101</v>
      </c>
      <c r="Z11" s="17">
        <v>0.205692366671372</v>
      </c>
      <c r="AA11" s="17">
        <v>0.17058084258471001</v>
      </c>
      <c r="AB11" s="17">
        <v>0.170351504578973</v>
      </c>
      <c r="AC11" s="17">
        <v>0.20853949392784399</v>
      </c>
      <c r="AD11" s="17">
        <v>3.9607747261113303E-2</v>
      </c>
      <c r="AE11" s="17"/>
      <c r="AF11" s="17">
        <v>0.26023172107698</v>
      </c>
      <c r="AG11" s="17">
        <v>0.214090291809968</v>
      </c>
      <c r="AH11" s="17">
        <v>0.18410587441926701</v>
      </c>
      <c r="AI11" s="17"/>
      <c r="AJ11" s="17">
        <v>0.23772311001204599</v>
      </c>
      <c r="AK11" s="17">
        <v>0.228892745101029</v>
      </c>
      <c r="AL11" s="17">
        <v>0.22989055199637401</v>
      </c>
      <c r="AM11" s="17">
        <v>0.29384109983425899</v>
      </c>
      <c r="AN11" s="17">
        <v>0.23497238145177801</v>
      </c>
      <c r="AO11" s="17"/>
      <c r="AP11" s="17">
        <v>0.26209180629654699</v>
      </c>
      <c r="AQ11" s="17">
        <v>0.23818217294219299</v>
      </c>
      <c r="AR11" s="17">
        <v>0.23021433860326801</v>
      </c>
      <c r="AS11" s="17"/>
      <c r="AT11" s="17">
        <v>0.22887248187257</v>
      </c>
      <c r="AU11" s="17">
        <v>0.290763510804111</v>
      </c>
      <c r="AV11" s="17">
        <v>0.21034918582926099</v>
      </c>
      <c r="AW11" s="17">
        <v>0.241624981064538</v>
      </c>
      <c r="AX11" s="17">
        <v>0.20905913064663301</v>
      </c>
    </row>
    <row r="12" spans="2:50">
      <c r="B12" s="18" t="s">
        <v>378</v>
      </c>
      <c r="C12" s="17">
        <v>8.2161182844584305E-2</v>
      </c>
      <c r="D12" s="17">
        <v>9.2423489567986003E-2</v>
      </c>
      <c r="E12" s="17">
        <v>7.3196634036337693E-2</v>
      </c>
      <c r="F12" s="17"/>
      <c r="G12" s="17">
        <v>6.8626907504625898E-2</v>
      </c>
      <c r="H12" s="17">
        <v>0.109400393206412</v>
      </c>
      <c r="I12" s="17">
        <v>8.9586579846690398E-2</v>
      </c>
      <c r="J12" s="17">
        <v>0.10401923822796399</v>
      </c>
      <c r="K12" s="17">
        <v>5.6712196312938799E-2</v>
      </c>
      <c r="L12" s="17">
        <v>6.18742428835585E-2</v>
      </c>
      <c r="M12" s="17"/>
      <c r="N12" s="17">
        <v>5.8439653868238697E-2</v>
      </c>
      <c r="O12" s="17">
        <v>9.0843687203419801E-2</v>
      </c>
      <c r="P12" s="17">
        <v>7.7368099955162306E-2</v>
      </c>
      <c r="Q12" s="17">
        <v>0.102782935102118</v>
      </c>
      <c r="R12" s="17"/>
      <c r="S12" s="17">
        <v>9.2220907026644303E-2</v>
      </c>
      <c r="T12" s="17">
        <v>4.61725908271053E-2</v>
      </c>
      <c r="U12" s="17">
        <v>0</v>
      </c>
      <c r="V12" s="17">
        <v>4.3094144109452698E-2</v>
      </c>
      <c r="W12" s="17">
        <v>0</v>
      </c>
      <c r="X12" s="17">
        <v>9.9926999430033206E-2</v>
      </c>
      <c r="Y12" s="17">
        <v>0.13273196938856599</v>
      </c>
      <c r="Z12" s="17">
        <v>3.7184342187101101E-2</v>
      </c>
      <c r="AA12" s="17">
        <v>0.14566252709124999</v>
      </c>
      <c r="AB12" s="17">
        <v>0.14106569077735501</v>
      </c>
      <c r="AC12" s="17">
        <v>9.9525436342016799E-2</v>
      </c>
      <c r="AD12" s="17">
        <v>0.12827762296821901</v>
      </c>
      <c r="AE12" s="17"/>
      <c r="AF12" s="17">
        <v>6.97304036951195E-2</v>
      </c>
      <c r="AG12" s="17">
        <v>5.5878870090256598E-2</v>
      </c>
      <c r="AH12" s="17">
        <v>0.166864671005473</v>
      </c>
      <c r="AI12" s="17"/>
      <c r="AJ12" s="17">
        <v>5.3410100222671397E-2</v>
      </c>
      <c r="AK12" s="17">
        <v>6.3319683828001905E-2</v>
      </c>
      <c r="AL12" s="17">
        <v>6.7819965048536199E-2</v>
      </c>
      <c r="AM12" s="17">
        <v>0</v>
      </c>
      <c r="AN12" s="17">
        <v>0.144944120244442</v>
      </c>
      <c r="AO12" s="17"/>
      <c r="AP12" s="17">
        <v>4.9119678220410697E-2</v>
      </c>
      <c r="AQ12" s="17">
        <v>7.2943242086813603E-2</v>
      </c>
      <c r="AR12" s="17">
        <v>2.74934583481477E-2</v>
      </c>
      <c r="AS12" s="17"/>
      <c r="AT12" s="17">
        <v>7.2915683159724007E-2</v>
      </c>
      <c r="AU12" s="17">
        <v>6.3121634737134905E-2</v>
      </c>
      <c r="AV12" s="17">
        <v>8.5868409497586604E-2</v>
      </c>
      <c r="AW12" s="17">
        <v>6.8921801488675605E-2</v>
      </c>
      <c r="AX12" s="17">
        <v>0</v>
      </c>
    </row>
    <row r="13" spans="2:50">
      <c r="B13" s="18" t="s">
        <v>92</v>
      </c>
      <c r="C13" s="19">
        <v>0.18321094543573799</v>
      </c>
      <c r="D13" s="19">
        <v>0.133746138791108</v>
      </c>
      <c r="E13" s="19">
        <v>0.22898328153733799</v>
      </c>
      <c r="F13" s="19"/>
      <c r="G13" s="19">
        <v>0.14084133081198399</v>
      </c>
      <c r="H13" s="19">
        <v>0.176954915014914</v>
      </c>
      <c r="I13" s="19">
        <v>0.193546500167841</v>
      </c>
      <c r="J13" s="19">
        <v>0.176672336911462</v>
      </c>
      <c r="K13" s="19">
        <v>0.19127228299865001</v>
      </c>
      <c r="L13" s="19">
        <v>0.20988504541349901</v>
      </c>
      <c r="M13" s="19"/>
      <c r="N13" s="19">
        <v>0.15549790155026</v>
      </c>
      <c r="O13" s="19">
        <v>0.17504952691959</v>
      </c>
      <c r="P13" s="19">
        <v>0.18410269270096</v>
      </c>
      <c r="Q13" s="19">
        <v>0.212757224576368</v>
      </c>
      <c r="R13" s="19"/>
      <c r="S13" s="19">
        <v>0.15850095287621499</v>
      </c>
      <c r="T13" s="19">
        <v>0.16474541322410099</v>
      </c>
      <c r="U13" s="19">
        <v>0.13858898084726201</v>
      </c>
      <c r="V13" s="19">
        <v>0.23287488381983601</v>
      </c>
      <c r="W13" s="19">
        <v>0.17906414851328101</v>
      </c>
      <c r="X13" s="19">
        <v>0.20125615570118599</v>
      </c>
      <c r="Y13" s="19">
        <v>0.22226423814525301</v>
      </c>
      <c r="Z13" s="19">
        <v>6.2538145394329406E-2</v>
      </c>
      <c r="AA13" s="19">
        <v>0.18320949250833099</v>
      </c>
      <c r="AB13" s="19">
        <v>0.28354169988302003</v>
      </c>
      <c r="AC13" s="19">
        <v>0.119336055469772</v>
      </c>
      <c r="AD13" s="19">
        <v>0.176410543407065</v>
      </c>
      <c r="AE13" s="19"/>
      <c r="AF13" s="19">
        <v>0.15979092063137601</v>
      </c>
      <c r="AG13" s="19">
        <v>0.18016069099888701</v>
      </c>
      <c r="AH13" s="19">
        <v>0.25583871931200097</v>
      </c>
      <c r="AI13" s="19"/>
      <c r="AJ13" s="19">
        <v>0.15770068114889799</v>
      </c>
      <c r="AK13" s="19">
        <v>0.14954970791958599</v>
      </c>
      <c r="AL13" s="19">
        <v>0.14883804259879399</v>
      </c>
      <c r="AM13" s="19">
        <v>0.37357091233671103</v>
      </c>
      <c r="AN13" s="19">
        <v>0.30192727454150198</v>
      </c>
      <c r="AO13" s="19"/>
      <c r="AP13" s="19">
        <v>0.14819049543583601</v>
      </c>
      <c r="AQ13" s="19">
        <v>0.13382892678073899</v>
      </c>
      <c r="AR13" s="19">
        <v>0.160325286171944</v>
      </c>
      <c r="AS13" s="19"/>
      <c r="AT13" s="19">
        <v>0.20716903984913199</v>
      </c>
      <c r="AU13" s="19">
        <v>0.217066659499836</v>
      </c>
      <c r="AV13" s="19">
        <v>0.12413532298523799</v>
      </c>
      <c r="AW13" s="19">
        <v>0.126940758045267</v>
      </c>
      <c r="AX13" s="19">
        <v>0.36021494452167502</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AX16"/>
  <sheetViews>
    <sheetView showGridLines="0" topLeftCell="A4"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397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479</v>
      </c>
      <c r="D7" s="10">
        <v>221</v>
      </c>
      <c r="E7" s="10">
        <v>257</v>
      </c>
      <c r="F7" s="10"/>
      <c r="G7" s="10">
        <v>57</v>
      </c>
      <c r="H7" s="10">
        <v>80</v>
      </c>
      <c r="I7" s="10">
        <v>76</v>
      </c>
      <c r="J7" s="10">
        <v>81</v>
      </c>
      <c r="K7" s="10">
        <v>82</v>
      </c>
      <c r="L7" s="10">
        <v>103</v>
      </c>
      <c r="M7" s="10"/>
      <c r="N7" s="10">
        <v>139</v>
      </c>
      <c r="O7" s="10">
        <v>110</v>
      </c>
      <c r="P7" s="10">
        <v>91</v>
      </c>
      <c r="Q7" s="10">
        <v>137</v>
      </c>
      <c r="R7" s="10"/>
      <c r="S7" s="10">
        <v>73</v>
      </c>
      <c r="T7" s="10">
        <v>61</v>
      </c>
      <c r="U7" s="10">
        <v>33</v>
      </c>
      <c r="V7" s="10">
        <v>40</v>
      </c>
      <c r="W7" s="10">
        <v>33</v>
      </c>
      <c r="X7" s="10">
        <v>38</v>
      </c>
      <c r="Y7" s="10">
        <v>36</v>
      </c>
      <c r="Z7" s="10">
        <v>25</v>
      </c>
      <c r="AA7" s="10">
        <v>44</v>
      </c>
      <c r="AB7" s="10">
        <v>50</v>
      </c>
      <c r="AC7" s="10">
        <v>23</v>
      </c>
      <c r="AD7" s="10">
        <v>23</v>
      </c>
      <c r="AE7" s="10"/>
      <c r="AF7" s="10">
        <v>202</v>
      </c>
      <c r="AG7" s="10">
        <v>184</v>
      </c>
      <c r="AH7" s="10">
        <v>68</v>
      </c>
      <c r="AI7" s="10"/>
      <c r="AJ7" s="10">
        <v>181</v>
      </c>
      <c r="AK7" s="10">
        <v>123</v>
      </c>
      <c r="AL7" s="10">
        <v>29</v>
      </c>
      <c r="AM7" s="10">
        <v>10</v>
      </c>
      <c r="AN7" s="10">
        <v>61</v>
      </c>
      <c r="AO7" s="10"/>
      <c r="AP7" s="10">
        <v>128</v>
      </c>
      <c r="AQ7" s="10">
        <v>140</v>
      </c>
      <c r="AR7" s="10">
        <v>33</v>
      </c>
      <c r="AS7" s="10"/>
      <c r="AT7" s="10">
        <v>120</v>
      </c>
      <c r="AU7" s="10">
        <v>66</v>
      </c>
      <c r="AV7" s="10">
        <v>123</v>
      </c>
      <c r="AW7" s="10">
        <v>46</v>
      </c>
      <c r="AX7" s="10">
        <v>11</v>
      </c>
    </row>
    <row r="8" spans="2:50" ht="30" customHeight="1">
      <c r="B8" s="11" t="s">
        <v>77</v>
      </c>
      <c r="C8" s="11">
        <v>478</v>
      </c>
      <c r="D8" s="11">
        <v>227</v>
      </c>
      <c r="E8" s="11">
        <v>250</v>
      </c>
      <c r="F8" s="11"/>
      <c r="G8" s="11">
        <v>68</v>
      </c>
      <c r="H8" s="11">
        <v>80</v>
      </c>
      <c r="I8" s="11">
        <v>81</v>
      </c>
      <c r="J8" s="11">
        <v>85</v>
      </c>
      <c r="K8" s="11">
        <v>70</v>
      </c>
      <c r="L8" s="11">
        <v>95</v>
      </c>
      <c r="M8" s="11"/>
      <c r="N8" s="11">
        <v>132</v>
      </c>
      <c r="O8" s="11">
        <v>114</v>
      </c>
      <c r="P8" s="11">
        <v>98</v>
      </c>
      <c r="Q8" s="11">
        <v>133</v>
      </c>
      <c r="R8" s="11"/>
      <c r="S8" s="11">
        <v>74</v>
      </c>
      <c r="T8" s="11">
        <v>63</v>
      </c>
      <c r="U8" s="11">
        <v>31</v>
      </c>
      <c r="V8" s="11">
        <v>42</v>
      </c>
      <c r="W8" s="11">
        <v>32</v>
      </c>
      <c r="X8" s="11">
        <v>49</v>
      </c>
      <c r="Y8" s="11">
        <v>34</v>
      </c>
      <c r="Z8" s="11">
        <v>22</v>
      </c>
      <c r="AA8" s="11">
        <v>45</v>
      </c>
      <c r="AB8" s="11">
        <v>43</v>
      </c>
      <c r="AC8" s="11">
        <v>21</v>
      </c>
      <c r="AD8" s="11">
        <v>21</v>
      </c>
      <c r="AE8" s="11"/>
      <c r="AF8" s="11">
        <v>199</v>
      </c>
      <c r="AG8" s="11">
        <v>180</v>
      </c>
      <c r="AH8" s="11">
        <v>71</v>
      </c>
      <c r="AI8" s="11"/>
      <c r="AJ8" s="11">
        <v>177</v>
      </c>
      <c r="AK8" s="11">
        <v>127</v>
      </c>
      <c r="AL8" s="11">
        <v>29</v>
      </c>
      <c r="AM8" s="11">
        <v>9</v>
      </c>
      <c r="AN8" s="11">
        <v>61</v>
      </c>
      <c r="AO8" s="11"/>
      <c r="AP8" s="11">
        <v>126</v>
      </c>
      <c r="AQ8" s="11">
        <v>145</v>
      </c>
      <c r="AR8" s="11">
        <v>31</v>
      </c>
      <c r="AS8" s="11"/>
      <c r="AT8" s="11">
        <v>120</v>
      </c>
      <c r="AU8" s="11">
        <v>68</v>
      </c>
      <c r="AV8" s="11">
        <v>126</v>
      </c>
      <c r="AW8" s="11">
        <v>43</v>
      </c>
      <c r="AX8" s="11">
        <v>9</v>
      </c>
    </row>
    <row r="9" spans="2:50">
      <c r="B9" s="18" t="s">
        <v>380</v>
      </c>
      <c r="C9" s="17">
        <v>0.36248116185100898</v>
      </c>
      <c r="D9" s="17">
        <v>0.38252501146694801</v>
      </c>
      <c r="E9" s="17">
        <v>0.34144135159239802</v>
      </c>
      <c r="F9" s="17"/>
      <c r="G9" s="17">
        <v>0.40333001516463102</v>
      </c>
      <c r="H9" s="17">
        <v>0.41285073975658498</v>
      </c>
      <c r="I9" s="17">
        <v>0.27759129470768201</v>
      </c>
      <c r="J9" s="17">
        <v>0.339626268238576</v>
      </c>
      <c r="K9" s="17">
        <v>0.37041275710184202</v>
      </c>
      <c r="L9" s="17">
        <v>0.37787685260627402</v>
      </c>
      <c r="M9" s="17"/>
      <c r="N9" s="17">
        <v>0.43223448915276902</v>
      </c>
      <c r="O9" s="17">
        <v>0.39471521885915301</v>
      </c>
      <c r="P9" s="17">
        <v>0.31858567309323899</v>
      </c>
      <c r="Q9" s="17">
        <v>0.29652920140717298</v>
      </c>
      <c r="R9" s="17"/>
      <c r="S9" s="17">
        <v>0.35128473042749497</v>
      </c>
      <c r="T9" s="17">
        <v>0.45196236258341799</v>
      </c>
      <c r="U9" s="17">
        <v>0.33226240563009601</v>
      </c>
      <c r="V9" s="17">
        <v>0.33386717510358099</v>
      </c>
      <c r="W9" s="17">
        <v>0.44957120743658802</v>
      </c>
      <c r="X9" s="17">
        <v>0.30044626418069198</v>
      </c>
      <c r="Y9" s="17">
        <v>0.203473070836862</v>
      </c>
      <c r="Z9" s="17">
        <v>0.42394576131327599</v>
      </c>
      <c r="AA9" s="17">
        <v>0.4029654235249</v>
      </c>
      <c r="AB9" s="17">
        <v>0.28658802650633203</v>
      </c>
      <c r="AC9" s="17">
        <v>0.29870169478963399</v>
      </c>
      <c r="AD9" s="17">
        <v>0.56648708836966599</v>
      </c>
      <c r="AE9" s="17"/>
      <c r="AF9" s="17">
        <v>0.36366735108033799</v>
      </c>
      <c r="AG9" s="17">
        <v>0.43298651454685799</v>
      </c>
      <c r="AH9" s="17">
        <v>0.19062248703349399</v>
      </c>
      <c r="AI9" s="17"/>
      <c r="AJ9" s="17">
        <v>0.38069944458704702</v>
      </c>
      <c r="AK9" s="17">
        <v>0.43448198391965798</v>
      </c>
      <c r="AL9" s="17">
        <v>0.50254690386964695</v>
      </c>
      <c r="AM9" s="17">
        <v>0.33258798782903098</v>
      </c>
      <c r="AN9" s="17">
        <v>0.13626437933401001</v>
      </c>
      <c r="AO9" s="17"/>
      <c r="AP9" s="17">
        <v>0.36065394332869399</v>
      </c>
      <c r="AQ9" s="17">
        <v>0.43515549896454597</v>
      </c>
      <c r="AR9" s="17">
        <v>0.53565215699239699</v>
      </c>
      <c r="AS9" s="17"/>
      <c r="AT9" s="17">
        <v>0.34217737276392302</v>
      </c>
      <c r="AU9" s="17">
        <v>0.27490537615629002</v>
      </c>
      <c r="AV9" s="17">
        <v>0.38890748665941499</v>
      </c>
      <c r="AW9" s="17">
        <v>0.45892088888830301</v>
      </c>
      <c r="AX9" s="17">
        <v>0.55549132287852199</v>
      </c>
    </row>
    <row r="10" spans="2:50" ht="30">
      <c r="B10" s="18" t="s">
        <v>381</v>
      </c>
      <c r="C10" s="17">
        <v>0.444945068582837</v>
      </c>
      <c r="D10" s="17">
        <v>0.46093813835483699</v>
      </c>
      <c r="E10" s="17">
        <v>0.43237658323947697</v>
      </c>
      <c r="F10" s="17"/>
      <c r="G10" s="17">
        <v>0.49567634534545002</v>
      </c>
      <c r="H10" s="17">
        <v>0.35115061509945</v>
      </c>
      <c r="I10" s="17">
        <v>0.49515045959607301</v>
      </c>
      <c r="J10" s="17">
        <v>0.49128619654546002</v>
      </c>
      <c r="K10" s="17">
        <v>0.38076966682664298</v>
      </c>
      <c r="L10" s="17">
        <v>0.450443884618421</v>
      </c>
      <c r="M10" s="17"/>
      <c r="N10" s="17">
        <v>0.38992314059559102</v>
      </c>
      <c r="O10" s="17">
        <v>0.453832417481074</v>
      </c>
      <c r="P10" s="17">
        <v>0.40953790411845797</v>
      </c>
      <c r="Q10" s="17">
        <v>0.52350714936139198</v>
      </c>
      <c r="R10" s="17"/>
      <c r="S10" s="17">
        <v>0.35933876409215298</v>
      </c>
      <c r="T10" s="17">
        <v>0.48046363332527797</v>
      </c>
      <c r="U10" s="17">
        <v>0.48026392576190302</v>
      </c>
      <c r="V10" s="17">
        <v>0.48502130322018799</v>
      </c>
      <c r="W10" s="17">
        <v>0.42397906745525299</v>
      </c>
      <c r="X10" s="17">
        <v>0.48298805568502901</v>
      </c>
      <c r="Y10" s="17">
        <v>0.51652178870166499</v>
      </c>
      <c r="Z10" s="17">
        <v>0.39157782079008302</v>
      </c>
      <c r="AA10" s="17">
        <v>0.42616470578047899</v>
      </c>
      <c r="AB10" s="17">
        <v>0.51003662043494802</v>
      </c>
      <c r="AC10" s="17">
        <v>0.44286706146792898</v>
      </c>
      <c r="AD10" s="17">
        <v>0.30287313617786998</v>
      </c>
      <c r="AE10" s="17"/>
      <c r="AF10" s="17">
        <v>0.433414087653817</v>
      </c>
      <c r="AG10" s="17">
        <v>0.38461569672753798</v>
      </c>
      <c r="AH10" s="17">
        <v>0.56935789892078104</v>
      </c>
      <c r="AI10" s="17"/>
      <c r="AJ10" s="17">
        <v>0.42787706432355199</v>
      </c>
      <c r="AK10" s="17">
        <v>0.36136921934646798</v>
      </c>
      <c r="AL10" s="17">
        <v>0.36504576585488602</v>
      </c>
      <c r="AM10" s="17">
        <v>0.37609412722632801</v>
      </c>
      <c r="AN10" s="17">
        <v>0.60570291018298195</v>
      </c>
      <c r="AO10" s="17"/>
      <c r="AP10" s="17">
        <v>0.46299346514198098</v>
      </c>
      <c r="AQ10" s="17">
        <v>0.38399992850982001</v>
      </c>
      <c r="AR10" s="17">
        <v>0.379063624313141</v>
      </c>
      <c r="AS10" s="17"/>
      <c r="AT10" s="17">
        <v>0.48678699035650902</v>
      </c>
      <c r="AU10" s="17">
        <v>0.549101712311304</v>
      </c>
      <c r="AV10" s="17">
        <v>0.41499954201581202</v>
      </c>
      <c r="AW10" s="17">
        <v>0.411756477188359</v>
      </c>
      <c r="AX10" s="17">
        <v>0</v>
      </c>
    </row>
    <row r="11" spans="2:50">
      <c r="B11" s="18" t="s">
        <v>92</v>
      </c>
      <c r="C11" s="19">
        <v>0.19257376956615499</v>
      </c>
      <c r="D11" s="19">
        <v>0.156536850178216</v>
      </c>
      <c r="E11" s="19">
        <v>0.226182065168125</v>
      </c>
      <c r="F11" s="19"/>
      <c r="G11" s="19">
        <v>0.10099363948992</v>
      </c>
      <c r="H11" s="19">
        <v>0.23599864514396501</v>
      </c>
      <c r="I11" s="19">
        <v>0.227258245696245</v>
      </c>
      <c r="J11" s="19">
        <v>0.16908753521596401</v>
      </c>
      <c r="K11" s="19">
        <v>0.248817576071516</v>
      </c>
      <c r="L11" s="19">
        <v>0.17167926277530501</v>
      </c>
      <c r="M11" s="19"/>
      <c r="N11" s="19">
        <v>0.17784237025163999</v>
      </c>
      <c r="O11" s="19">
        <v>0.15145236365977299</v>
      </c>
      <c r="P11" s="19">
        <v>0.27187642278830298</v>
      </c>
      <c r="Q11" s="19">
        <v>0.17996364923143501</v>
      </c>
      <c r="R11" s="19"/>
      <c r="S11" s="19">
        <v>0.28937650548035199</v>
      </c>
      <c r="T11" s="19">
        <v>6.7574004091303805E-2</v>
      </c>
      <c r="U11" s="19">
        <v>0.18747366860800199</v>
      </c>
      <c r="V11" s="19">
        <v>0.18111152167623101</v>
      </c>
      <c r="W11" s="19">
        <v>0.12644972510815899</v>
      </c>
      <c r="X11" s="19">
        <v>0.21656568013427999</v>
      </c>
      <c r="Y11" s="19">
        <v>0.28000514046147301</v>
      </c>
      <c r="Z11" s="19">
        <v>0.18447641789664099</v>
      </c>
      <c r="AA11" s="19">
        <v>0.17086987069462001</v>
      </c>
      <c r="AB11" s="19">
        <v>0.20337535305872001</v>
      </c>
      <c r="AC11" s="19">
        <v>0.25843124374243698</v>
      </c>
      <c r="AD11" s="19">
        <v>0.130639775452463</v>
      </c>
      <c r="AE11" s="19"/>
      <c r="AF11" s="19">
        <v>0.20291856126584401</v>
      </c>
      <c r="AG11" s="19">
        <v>0.182397788725604</v>
      </c>
      <c r="AH11" s="19">
        <v>0.240019614045726</v>
      </c>
      <c r="AI11" s="19"/>
      <c r="AJ11" s="19">
        <v>0.19142349108940199</v>
      </c>
      <c r="AK11" s="19">
        <v>0.20414879673387401</v>
      </c>
      <c r="AL11" s="19">
        <v>0.132407330275467</v>
      </c>
      <c r="AM11" s="19">
        <v>0.291317884944641</v>
      </c>
      <c r="AN11" s="19">
        <v>0.25803271048300802</v>
      </c>
      <c r="AO11" s="19"/>
      <c r="AP11" s="19">
        <v>0.176352591529325</v>
      </c>
      <c r="AQ11" s="19">
        <v>0.18084457252563399</v>
      </c>
      <c r="AR11" s="19">
        <v>8.52842186944619E-2</v>
      </c>
      <c r="AS11" s="19"/>
      <c r="AT11" s="19">
        <v>0.17103563687956799</v>
      </c>
      <c r="AU11" s="19">
        <v>0.17599291153240601</v>
      </c>
      <c r="AV11" s="19">
        <v>0.19609297132477299</v>
      </c>
      <c r="AW11" s="19">
        <v>0.12932263392333701</v>
      </c>
      <c r="AX11" s="19">
        <v>0.44450867712147801</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AX18"/>
  <sheetViews>
    <sheetView showGridLines="0" topLeftCell="A4"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398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500</v>
      </c>
      <c r="D7" s="10">
        <v>242</v>
      </c>
      <c r="E7" s="10">
        <v>257</v>
      </c>
      <c r="F7" s="10"/>
      <c r="G7" s="10">
        <v>57</v>
      </c>
      <c r="H7" s="10">
        <v>100</v>
      </c>
      <c r="I7" s="10">
        <v>82</v>
      </c>
      <c r="J7" s="10">
        <v>67</v>
      </c>
      <c r="K7" s="10">
        <v>73</v>
      </c>
      <c r="L7" s="10">
        <v>121</v>
      </c>
      <c r="M7" s="10"/>
      <c r="N7" s="10">
        <v>145</v>
      </c>
      <c r="O7" s="10">
        <v>129</v>
      </c>
      <c r="P7" s="10">
        <v>106</v>
      </c>
      <c r="Q7" s="10">
        <v>118</v>
      </c>
      <c r="R7" s="10"/>
      <c r="S7" s="10">
        <v>64</v>
      </c>
      <c r="T7" s="10">
        <v>66</v>
      </c>
      <c r="U7" s="10">
        <v>42</v>
      </c>
      <c r="V7" s="10">
        <v>46</v>
      </c>
      <c r="W7" s="10">
        <v>35</v>
      </c>
      <c r="X7" s="10">
        <v>31</v>
      </c>
      <c r="Y7" s="10">
        <v>39</v>
      </c>
      <c r="Z7" s="10">
        <v>24</v>
      </c>
      <c r="AA7" s="10">
        <v>71</v>
      </c>
      <c r="AB7" s="10">
        <v>46</v>
      </c>
      <c r="AC7" s="10">
        <v>20</v>
      </c>
      <c r="AD7" s="10">
        <v>16</v>
      </c>
      <c r="AE7" s="10"/>
      <c r="AF7" s="10">
        <v>213</v>
      </c>
      <c r="AG7" s="10">
        <v>195</v>
      </c>
      <c r="AH7" s="10">
        <v>61</v>
      </c>
      <c r="AI7" s="10"/>
      <c r="AJ7" s="10">
        <v>182</v>
      </c>
      <c r="AK7" s="10">
        <v>138</v>
      </c>
      <c r="AL7" s="10">
        <v>28</v>
      </c>
      <c r="AM7" s="10">
        <v>9</v>
      </c>
      <c r="AN7" s="10">
        <v>60</v>
      </c>
      <c r="AO7" s="10"/>
      <c r="AP7" s="10">
        <v>122</v>
      </c>
      <c r="AQ7" s="10">
        <v>164</v>
      </c>
      <c r="AR7" s="10">
        <v>35</v>
      </c>
      <c r="AS7" s="10"/>
      <c r="AT7" s="10">
        <v>128</v>
      </c>
      <c r="AU7" s="10">
        <v>86</v>
      </c>
      <c r="AV7" s="10">
        <v>119</v>
      </c>
      <c r="AW7" s="10">
        <v>46</v>
      </c>
      <c r="AX7" s="10">
        <v>7</v>
      </c>
    </row>
    <row r="8" spans="2:50" ht="30" customHeight="1">
      <c r="B8" s="11" t="s">
        <v>77</v>
      </c>
      <c r="C8" s="11">
        <v>496</v>
      </c>
      <c r="D8" s="11">
        <v>245</v>
      </c>
      <c r="E8" s="11">
        <v>251</v>
      </c>
      <c r="F8" s="11"/>
      <c r="G8" s="11">
        <v>67</v>
      </c>
      <c r="H8" s="11">
        <v>97</v>
      </c>
      <c r="I8" s="11">
        <v>90</v>
      </c>
      <c r="J8" s="11">
        <v>73</v>
      </c>
      <c r="K8" s="11">
        <v>62</v>
      </c>
      <c r="L8" s="11">
        <v>108</v>
      </c>
      <c r="M8" s="11"/>
      <c r="N8" s="11">
        <v>132</v>
      </c>
      <c r="O8" s="11">
        <v>136</v>
      </c>
      <c r="P8" s="11">
        <v>114</v>
      </c>
      <c r="Q8" s="11">
        <v>113</v>
      </c>
      <c r="R8" s="11"/>
      <c r="S8" s="11">
        <v>68</v>
      </c>
      <c r="T8" s="11">
        <v>67</v>
      </c>
      <c r="U8" s="11">
        <v>40</v>
      </c>
      <c r="V8" s="11">
        <v>50</v>
      </c>
      <c r="W8" s="11">
        <v>33</v>
      </c>
      <c r="X8" s="11">
        <v>39</v>
      </c>
      <c r="Y8" s="11">
        <v>34</v>
      </c>
      <c r="Z8" s="11">
        <v>22</v>
      </c>
      <c r="AA8" s="11">
        <v>70</v>
      </c>
      <c r="AB8" s="11">
        <v>39</v>
      </c>
      <c r="AC8" s="11">
        <v>19</v>
      </c>
      <c r="AD8" s="11">
        <v>15</v>
      </c>
      <c r="AE8" s="11"/>
      <c r="AF8" s="11">
        <v>208</v>
      </c>
      <c r="AG8" s="11">
        <v>190</v>
      </c>
      <c r="AH8" s="11">
        <v>63</v>
      </c>
      <c r="AI8" s="11"/>
      <c r="AJ8" s="11">
        <v>176</v>
      </c>
      <c r="AK8" s="11">
        <v>140</v>
      </c>
      <c r="AL8" s="11">
        <v>28</v>
      </c>
      <c r="AM8" s="11">
        <v>8</v>
      </c>
      <c r="AN8" s="11">
        <v>61</v>
      </c>
      <c r="AO8" s="11"/>
      <c r="AP8" s="11">
        <v>119</v>
      </c>
      <c r="AQ8" s="11">
        <v>168</v>
      </c>
      <c r="AR8" s="11">
        <v>34</v>
      </c>
      <c r="AS8" s="11"/>
      <c r="AT8" s="11">
        <v>127</v>
      </c>
      <c r="AU8" s="11">
        <v>89</v>
      </c>
      <c r="AV8" s="11">
        <v>119</v>
      </c>
      <c r="AW8" s="11">
        <v>44</v>
      </c>
      <c r="AX8" s="11">
        <v>6</v>
      </c>
    </row>
    <row r="9" spans="2:50">
      <c r="B9" s="18" t="s">
        <v>375</v>
      </c>
      <c r="C9" s="17">
        <v>0.227042380926292</v>
      </c>
      <c r="D9" s="17">
        <v>0.23088713991447901</v>
      </c>
      <c r="E9" s="17">
        <v>0.22390802537163099</v>
      </c>
      <c r="F9" s="17"/>
      <c r="G9" s="17">
        <v>0.17888394522297199</v>
      </c>
      <c r="H9" s="17">
        <v>0.23107459377237399</v>
      </c>
      <c r="I9" s="17">
        <v>0.311588259743661</v>
      </c>
      <c r="J9" s="17">
        <v>0.225252686415891</v>
      </c>
      <c r="K9" s="17">
        <v>0.20031488213137799</v>
      </c>
      <c r="L9" s="17">
        <v>0.19963612062321101</v>
      </c>
      <c r="M9" s="17"/>
      <c r="N9" s="17">
        <v>0.26857033387670798</v>
      </c>
      <c r="O9" s="17">
        <v>0.27599355832814298</v>
      </c>
      <c r="P9" s="17">
        <v>0.165022388537337</v>
      </c>
      <c r="Q9" s="17">
        <v>0.18626833392627601</v>
      </c>
      <c r="R9" s="17"/>
      <c r="S9" s="17">
        <v>0.36671473047566699</v>
      </c>
      <c r="T9" s="17">
        <v>0.127192557647403</v>
      </c>
      <c r="U9" s="17">
        <v>0.301868043661981</v>
      </c>
      <c r="V9" s="17">
        <v>0.25883761529111798</v>
      </c>
      <c r="W9" s="17">
        <v>9.3911445638143701E-2</v>
      </c>
      <c r="X9" s="17">
        <v>0.15672550297519999</v>
      </c>
      <c r="Y9" s="17">
        <v>0.30431579900782102</v>
      </c>
      <c r="Z9" s="17">
        <v>0.122384172041059</v>
      </c>
      <c r="AA9" s="17">
        <v>0.20027429374178801</v>
      </c>
      <c r="AB9" s="17">
        <v>0.21149477683847601</v>
      </c>
      <c r="AC9" s="17">
        <v>0.20794571939036399</v>
      </c>
      <c r="AD9" s="17">
        <v>0.37803161804337498</v>
      </c>
      <c r="AE9" s="17"/>
      <c r="AF9" s="17">
        <v>0.216798556182901</v>
      </c>
      <c r="AG9" s="17">
        <v>0.260027712604883</v>
      </c>
      <c r="AH9" s="17">
        <v>0.161345909213397</v>
      </c>
      <c r="AI9" s="17"/>
      <c r="AJ9" s="17">
        <v>0.18069236841966299</v>
      </c>
      <c r="AK9" s="17">
        <v>0.26785910094334803</v>
      </c>
      <c r="AL9" s="17">
        <v>0.31399299957795501</v>
      </c>
      <c r="AM9" s="17">
        <v>0.217440355918323</v>
      </c>
      <c r="AN9" s="17">
        <v>0.16535109560071801</v>
      </c>
      <c r="AO9" s="17"/>
      <c r="AP9" s="17">
        <v>0.19048499049485801</v>
      </c>
      <c r="AQ9" s="17">
        <v>0.30902993065517997</v>
      </c>
      <c r="AR9" s="17">
        <v>0.26987080601847302</v>
      </c>
      <c r="AS9" s="17"/>
      <c r="AT9" s="17">
        <v>0.149030471065345</v>
      </c>
      <c r="AU9" s="17">
        <v>0.197837405911857</v>
      </c>
      <c r="AV9" s="17">
        <v>0.29637646718794203</v>
      </c>
      <c r="AW9" s="17">
        <v>0.32504773733741799</v>
      </c>
      <c r="AX9" s="17">
        <v>0.20025444175076801</v>
      </c>
    </row>
    <row r="10" spans="2:50">
      <c r="B10" s="18" t="s">
        <v>376</v>
      </c>
      <c r="C10" s="17">
        <v>0.486119395798353</v>
      </c>
      <c r="D10" s="17">
        <v>0.464133607487072</v>
      </c>
      <c r="E10" s="17">
        <v>0.50619939637292699</v>
      </c>
      <c r="F10" s="17"/>
      <c r="G10" s="17">
        <v>0.468347500818034</v>
      </c>
      <c r="H10" s="17">
        <v>0.41626040427132499</v>
      </c>
      <c r="I10" s="17">
        <v>0.45364372436147599</v>
      </c>
      <c r="J10" s="17">
        <v>0.52779174471009405</v>
      </c>
      <c r="K10" s="17">
        <v>0.52266621426980397</v>
      </c>
      <c r="L10" s="17">
        <v>0.53742326603286295</v>
      </c>
      <c r="M10" s="17"/>
      <c r="N10" s="17">
        <v>0.488351451640398</v>
      </c>
      <c r="O10" s="17">
        <v>0.45913569688587702</v>
      </c>
      <c r="P10" s="17">
        <v>0.53290810575742198</v>
      </c>
      <c r="Q10" s="17">
        <v>0.46710507657813499</v>
      </c>
      <c r="R10" s="17"/>
      <c r="S10" s="17">
        <v>0.41238394358712799</v>
      </c>
      <c r="T10" s="17">
        <v>0.59513581733958698</v>
      </c>
      <c r="U10" s="17">
        <v>0.35915997130959898</v>
      </c>
      <c r="V10" s="17">
        <v>0.52799186162174006</v>
      </c>
      <c r="W10" s="17">
        <v>0.67097950834212905</v>
      </c>
      <c r="X10" s="17">
        <v>0.36273882663713197</v>
      </c>
      <c r="Y10" s="17">
        <v>0.39196275973067901</v>
      </c>
      <c r="Z10" s="17">
        <v>0.59098067672068499</v>
      </c>
      <c r="AA10" s="17">
        <v>0.49449248918989602</v>
      </c>
      <c r="AB10" s="17">
        <v>0.53156365229648095</v>
      </c>
      <c r="AC10" s="17">
        <v>0.47425616019369798</v>
      </c>
      <c r="AD10" s="17">
        <v>0.37187858348432901</v>
      </c>
      <c r="AE10" s="17"/>
      <c r="AF10" s="17">
        <v>0.49340600344428698</v>
      </c>
      <c r="AG10" s="17">
        <v>0.50492772932532304</v>
      </c>
      <c r="AH10" s="17">
        <v>0.437952237067538</v>
      </c>
      <c r="AI10" s="17"/>
      <c r="AJ10" s="17">
        <v>0.55016580299154805</v>
      </c>
      <c r="AK10" s="17">
        <v>0.48472227332734602</v>
      </c>
      <c r="AL10" s="17">
        <v>0.58054864957833396</v>
      </c>
      <c r="AM10" s="17">
        <v>0.469312017513702</v>
      </c>
      <c r="AN10" s="17">
        <v>0.39927766066690801</v>
      </c>
      <c r="AO10" s="17"/>
      <c r="AP10" s="17">
        <v>0.538062565897935</v>
      </c>
      <c r="AQ10" s="17">
        <v>0.449172387815438</v>
      </c>
      <c r="AR10" s="17">
        <v>0.55270334325506798</v>
      </c>
      <c r="AS10" s="17"/>
      <c r="AT10" s="17">
        <v>0.49160321901220999</v>
      </c>
      <c r="AU10" s="17">
        <v>0.55179336764919695</v>
      </c>
      <c r="AV10" s="17">
        <v>0.52255314020488597</v>
      </c>
      <c r="AW10" s="17">
        <v>0.40413610076923401</v>
      </c>
      <c r="AX10" s="17">
        <v>0.587121402542919</v>
      </c>
    </row>
    <row r="11" spans="2:50">
      <c r="B11" s="18" t="s">
        <v>377</v>
      </c>
      <c r="C11" s="17">
        <v>0.12732768520010401</v>
      </c>
      <c r="D11" s="17">
        <v>0.15394654557351101</v>
      </c>
      <c r="E11" s="17">
        <v>0.101655795172523</v>
      </c>
      <c r="F11" s="17"/>
      <c r="G11" s="17">
        <v>0.20744933792344999</v>
      </c>
      <c r="H11" s="17">
        <v>0.176651076543067</v>
      </c>
      <c r="I11" s="17">
        <v>7.2366885533552694E-2</v>
      </c>
      <c r="J11" s="17">
        <v>9.5885242384956396E-2</v>
      </c>
      <c r="K11" s="17">
        <v>0.12659001601876699</v>
      </c>
      <c r="L11" s="17">
        <v>0.10100047866261801</v>
      </c>
      <c r="M11" s="17"/>
      <c r="N11" s="17">
        <v>0.116939211038511</v>
      </c>
      <c r="O11" s="17">
        <v>0.142939272911488</v>
      </c>
      <c r="P11" s="17">
        <v>0.13806029196842801</v>
      </c>
      <c r="Q11" s="17">
        <v>0.112200424981845</v>
      </c>
      <c r="R11" s="17"/>
      <c r="S11" s="17">
        <v>0.14606075700445301</v>
      </c>
      <c r="T11" s="17">
        <v>0.12875899915125499</v>
      </c>
      <c r="U11" s="17">
        <v>0.118697778152221</v>
      </c>
      <c r="V11" s="17">
        <v>8.8775064566464196E-2</v>
      </c>
      <c r="W11" s="17">
        <v>0.100848598510781</v>
      </c>
      <c r="X11" s="17">
        <v>0.14082181193884599</v>
      </c>
      <c r="Y11" s="17">
        <v>0.178095353195726</v>
      </c>
      <c r="Z11" s="17">
        <v>8.1536606243481594E-2</v>
      </c>
      <c r="AA11" s="17">
        <v>0.13912250411070401</v>
      </c>
      <c r="AB11" s="17">
        <v>0.112056329326743</v>
      </c>
      <c r="AC11" s="17">
        <v>0.13838920497826299</v>
      </c>
      <c r="AD11" s="17">
        <v>0.13176713217878999</v>
      </c>
      <c r="AE11" s="17"/>
      <c r="AF11" s="17">
        <v>0.104265336037086</v>
      </c>
      <c r="AG11" s="17">
        <v>0.12555664923895801</v>
      </c>
      <c r="AH11" s="17">
        <v>0.14981774377866799</v>
      </c>
      <c r="AI11" s="17"/>
      <c r="AJ11" s="17">
        <v>0.100054796679395</v>
      </c>
      <c r="AK11" s="17">
        <v>0.154202252501176</v>
      </c>
      <c r="AL11" s="17">
        <v>7.39769883471664E-2</v>
      </c>
      <c r="AM11" s="17">
        <v>0.18696242751964401</v>
      </c>
      <c r="AN11" s="17">
        <v>0.185970144640213</v>
      </c>
      <c r="AO11" s="17"/>
      <c r="AP11" s="17">
        <v>0.10566321666463201</v>
      </c>
      <c r="AQ11" s="17">
        <v>0.147018908916177</v>
      </c>
      <c r="AR11" s="17">
        <v>2.97400356580266E-2</v>
      </c>
      <c r="AS11" s="17"/>
      <c r="AT11" s="17">
        <v>0.13977484406483201</v>
      </c>
      <c r="AU11" s="17">
        <v>0.11620573818311</v>
      </c>
      <c r="AV11" s="17">
        <v>7.2245528842756507E-2</v>
      </c>
      <c r="AW11" s="17">
        <v>0.128364234770841</v>
      </c>
      <c r="AX11" s="17">
        <v>0.21262415570631199</v>
      </c>
    </row>
    <row r="12" spans="2:50">
      <c r="B12" s="18" t="s">
        <v>378</v>
      </c>
      <c r="C12" s="17">
        <v>4.6564095742776299E-2</v>
      </c>
      <c r="D12" s="17">
        <v>6.0814411111533601E-2</v>
      </c>
      <c r="E12" s="17">
        <v>3.2761353948263197E-2</v>
      </c>
      <c r="F12" s="17"/>
      <c r="G12" s="17">
        <v>4.9241035268009499E-2</v>
      </c>
      <c r="H12" s="17">
        <v>6.0606689346715002E-2</v>
      </c>
      <c r="I12" s="17">
        <v>5.3181927197428001E-2</v>
      </c>
      <c r="J12" s="17">
        <v>5.6259799114080002E-2</v>
      </c>
      <c r="K12" s="17">
        <v>3.9928430853659998E-2</v>
      </c>
      <c r="L12" s="17">
        <v>2.41444855096619E-2</v>
      </c>
      <c r="M12" s="17"/>
      <c r="N12" s="17">
        <v>5.1322480458924701E-2</v>
      </c>
      <c r="O12" s="17">
        <v>1.7021468873839801E-2</v>
      </c>
      <c r="P12" s="17">
        <v>4.6183999592457899E-2</v>
      </c>
      <c r="Q12" s="17">
        <v>7.7757030356940302E-2</v>
      </c>
      <c r="R12" s="17"/>
      <c r="S12" s="17">
        <v>4.1692091907109603E-2</v>
      </c>
      <c r="T12" s="17">
        <v>3.6512189866566097E-2</v>
      </c>
      <c r="U12" s="17">
        <v>0.100486326572303</v>
      </c>
      <c r="V12" s="17">
        <v>3.8861279795115403E-2</v>
      </c>
      <c r="W12" s="17">
        <v>2.94307861338142E-2</v>
      </c>
      <c r="X12" s="17">
        <v>6.4924283605721098E-2</v>
      </c>
      <c r="Y12" s="17">
        <v>3.1098459885436101E-2</v>
      </c>
      <c r="Z12" s="17">
        <v>7.9020957033857406E-2</v>
      </c>
      <c r="AA12" s="17">
        <v>6.3107727600302505E-2</v>
      </c>
      <c r="AB12" s="17">
        <v>2.83748512373991E-2</v>
      </c>
      <c r="AC12" s="17">
        <v>0</v>
      </c>
      <c r="AD12" s="17">
        <v>0</v>
      </c>
      <c r="AE12" s="17"/>
      <c r="AF12" s="17">
        <v>6.2040008378348499E-2</v>
      </c>
      <c r="AG12" s="17">
        <v>2.6604401966285902E-2</v>
      </c>
      <c r="AH12" s="17">
        <v>7.2941063513753499E-2</v>
      </c>
      <c r="AI12" s="17"/>
      <c r="AJ12" s="17">
        <v>6.1022094793233103E-2</v>
      </c>
      <c r="AK12" s="17">
        <v>1.8852188494047999E-2</v>
      </c>
      <c r="AL12" s="17">
        <v>0</v>
      </c>
      <c r="AM12" s="17">
        <v>0.12628519904833099</v>
      </c>
      <c r="AN12" s="17">
        <v>5.7290910380227697E-2</v>
      </c>
      <c r="AO12" s="17"/>
      <c r="AP12" s="17">
        <v>6.9398391849372104E-2</v>
      </c>
      <c r="AQ12" s="17">
        <v>1.8103439922385101E-2</v>
      </c>
      <c r="AR12" s="17">
        <v>0</v>
      </c>
      <c r="AS12" s="17"/>
      <c r="AT12" s="17">
        <v>7.8336875657380803E-2</v>
      </c>
      <c r="AU12" s="17">
        <v>4.1672029343338697E-2</v>
      </c>
      <c r="AV12" s="17">
        <v>4.0505243567855301E-2</v>
      </c>
      <c r="AW12" s="17">
        <v>4.9884563330860603E-2</v>
      </c>
      <c r="AX12" s="17">
        <v>0</v>
      </c>
    </row>
    <row r="13" spans="2:50">
      <c r="B13" s="18" t="s">
        <v>92</v>
      </c>
      <c r="C13" s="19">
        <v>0.112946442332475</v>
      </c>
      <c r="D13" s="19">
        <v>9.0218295913403204E-2</v>
      </c>
      <c r="E13" s="19">
        <v>0.13547542913465499</v>
      </c>
      <c r="F13" s="19"/>
      <c r="G13" s="19">
        <v>9.6078180767533994E-2</v>
      </c>
      <c r="H13" s="19">
        <v>0.115407236066518</v>
      </c>
      <c r="I13" s="19">
        <v>0.10921920316388201</v>
      </c>
      <c r="J13" s="19">
        <v>9.48105273749794E-2</v>
      </c>
      <c r="K13" s="19">
        <v>0.11050045672639</v>
      </c>
      <c r="L13" s="19">
        <v>0.137795649171646</v>
      </c>
      <c r="M13" s="19"/>
      <c r="N13" s="19">
        <v>7.4816522985457601E-2</v>
      </c>
      <c r="O13" s="19">
        <v>0.10491000300065299</v>
      </c>
      <c r="P13" s="19">
        <v>0.117825214144356</v>
      </c>
      <c r="Q13" s="19">
        <v>0.156669134156804</v>
      </c>
      <c r="R13" s="19"/>
      <c r="S13" s="19">
        <v>3.3148477025642602E-2</v>
      </c>
      <c r="T13" s="19">
        <v>0.11240043599518799</v>
      </c>
      <c r="U13" s="19">
        <v>0.119787880303897</v>
      </c>
      <c r="V13" s="19">
        <v>8.5534178725563098E-2</v>
      </c>
      <c r="W13" s="19">
        <v>0.104829661375132</v>
      </c>
      <c r="X13" s="19">
        <v>0.27478957484310101</v>
      </c>
      <c r="Y13" s="19">
        <v>9.4527628180337595E-2</v>
      </c>
      <c r="Z13" s="19">
        <v>0.126077587960917</v>
      </c>
      <c r="AA13" s="19">
        <v>0.10300298535731101</v>
      </c>
      <c r="AB13" s="19">
        <v>0.116510390300901</v>
      </c>
      <c r="AC13" s="19">
        <v>0.17940891543767501</v>
      </c>
      <c r="AD13" s="19">
        <v>0.118322666293507</v>
      </c>
      <c r="AE13" s="19"/>
      <c r="AF13" s="19">
        <v>0.123490095957378</v>
      </c>
      <c r="AG13" s="19">
        <v>8.2883506864549095E-2</v>
      </c>
      <c r="AH13" s="19">
        <v>0.17794304642664399</v>
      </c>
      <c r="AI13" s="19"/>
      <c r="AJ13" s="19">
        <v>0.108064937116161</v>
      </c>
      <c r="AK13" s="19">
        <v>7.4364184734082295E-2</v>
      </c>
      <c r="AL13" s="19">
        <v>3.1481362496544298E-2</v>
      </c>
      <c r="AM13" s="19">
        <v>0</v>
      </c>
      <c r="AN13" s="19">
        <v>0.192110188711934</v>
      </c>
      <c r="AO13" s="19"/>
      <c r="AP13" s="19">
        <v>9.63908350932038E-2</v>
      </c>
      <c r="AQ13" s="19">
        <v>7.6675332690819706E-2</v>
      </c>
      <c r="AR13" s="19">
        <v>0.14768581506843301</v>
      </c>
      <c r="AS13" s="19"/>
      <c r="AT13" s="19">
        <v>0.14125459020023301</v>
      </c>
      <c r="AU13" s="19">
        <v>9.2491458912498006E-2</v>
      </c>
      <c r="AV13" s="19">
        <v>6.8319620196560599E-2</v>
      </c>
      <c r="AW13" s="19">
        <v>9.2567363791646304E-2</v>
      </c>
      <c r="AX13" s="19">
        <v>0</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123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124</v>
      </c>
      <c r="C9" s="17">
        <v>0.72218171455775604</v>
      </c>
      <c r="D9" s="17">
        <v>0.77384413899240201</v>
      </c>
      <c r="E9" s="17">
        <v>0.67282873252679898</v>
      </c>
      <c r="F9" s="17"/>
      <c r="G9" s="17">
        <v>0.60345154399576095</v>
      </c>
      <c r="H9" s="17">
        <v>0.65824286313710101</v>
      </c>
      <c r="I9" s="17">
        <v>0.66260826406370399</v>
      </c>
      <c r="J9" s="17">
        <v>0.75269931946346103</v>
      </c>
      <c r="K9" s="17">
        <v>0.78458100369405404</v>
      </c>
      <c r="L9" s="17">
        <v>0.83461094271493297</v>
      </c>
      <c r="M9" s="17"/>
      <c r="N9" s="17">
        <v>0.79908949571508503</v>
      </c>
      <c r="O9" s="17">
        <v>0.74794094723668303</v>
      </c>
      <c r="P9" s="17">
        <v>0.70778720675792595</v>
      </c>
      <c r="Q9" s="17">
        <v>0.624541894332173</v>
      </c>
      <c r="R9" s="17"/>
      <c r="S9" s="17">
        <v>0.71976714655048701</v>
      </c>
      <c r="T9" s="17">
        <v>0.74309954187092797</v>
      </c>
      <c r="U9" s="17">
        <v>0.721942484708614</v>
      </c>
      <c r="V9" s="17">
        <v>0.75912881963658496</v>
      </c>
      <c r="W9" s="17">
        <v>0.73645645649347802</v>
      </c>
      <c r="X9" s="17">
        <v>0.71503539784108705</v>
      </c>
      <c r="Y9" s="17">
        <v>0.66280189706924997</v>
      </c>
      <c r="Z9" s="17">
        <v>0.68736767901856399</v>
      </c>
      <c r="AA9" s="17">
        <v>0.69623286500514503</v>
      </c>
      <c r="AB9" s="17">
        <v>0.75441455532204804</v>
      </c>
      <c r="AC9" s="17">
        <v>0.68551078496967099</v>
      </c>
      <c r="AD9" s="17">
        <v>0.78575763006872001</v>
      </c>
      <c r="AE9" s="17"/>
      <c r="AF9" s="17">
        <v>0.71279564332677803</v>
      </c>
      <c r="AG9" s="17">
        <v>0.75928582559518099</v>
      </c>
      <c r="AH9" s="17">
        <v>0.66684675361778001</v>
      </c>
      <c r="AI9" s="17"/>
      <c r="AJ9" s="17">
        <v>0.75617764195353898</v>
      </c>
      <c r="AK9" s="17">
        <v>0.69480526963849198</v>
      </c>
      <c r="AL9" s="17">
        <v>0.80586871089476697</v>
      </c>
      <c r="AM9" s="17">
        <v>0.797077104687552</v>
      </c>
      <c r="AN9" s="17">
        <v>0.70276204865957503</v>
      </c>
      <c r="AO9" s="17"/>
      <c r="AP9" s="17">
        <v>0.76736772589455704</v>
      </c>
      <c r="AQ9" s="17">
        <v>0.71673047599009299</v>
      </c>
      <c r="AR9" s="17">
        <v>0.75306417873058396</v>
      </c>
      <c r="AS9" s="17"/>
      <c r="AT9" s="17">
        <v>0.62685470442668401</v>
      </c>
      <c r="AU9" s="17">
        <v>0.758709533446003</v>
      </c>
      <c r="AV9" s="17">
        <v>0.77687251955261005</v>
      </c>
      <c r="AW9" s="17">
        <v>0.77970983709126696</v>
      </c>
      <c r="AX9" s="17">
        <v>0.83992413229615004</v>
      </c>
    </row>
    <row r="10" spans="2:50">
      <c r="B10" s="18" t="s">
        <v>125</v>
      </c>
      <c r="C10" s="17">
        <v>1.3300439874469199E-2</v>
      </c>
      <c r="D10" s="17">
        <v>1.17729823901881E-2</v>
      </c>
      <c r="E10" s="17">
        <v>1.4842730773045499E-2</v>
      </c>
      <c r="F10" s="17"/>
      <c r="G10" s="17">
        <v>2.28585359942492E-2</v>
      </c>
      <c r="H10" s="17">
        <v>2.0834596261058599E-2</v>
      </c>
      <c r="I10" s="17">
        <v>1.7875709548095298E-2</v>
      </c>
      <c r="J10" s="17">
        <v>1.5170499649809901E-2</v>
      </c>
      <c r="K10" s="17">
        <v>0</v>
      </c>
      <c r="L10" s="17">
        <v>4.4973436009520997E-3</v>
      </c>
      <c r="M10" s="17"/>
      <c r="N10" s="17">
        <v>1.87507445093003E-2</v>
      </c>
      <c r="O10" s="17">
        <v>1.42030278999794E-2</v>
      </c>
      <c r="P10" s="17">
        <v>1.0328228236930999E-2</v>
      </c>
      <c r="Q10" s="17">
        <v>9.3404592140671795E-3</v>
      </c>
      <c r="R10" s="17"/>
      <c r="S10" s="17">
        <v>2.0389490790203298E-2</v>
      </c>
      <c r="T10" s="17">
        <v>1.21188162148904E-2</v>
      </c>
      <c r="U10" s="17">
        <v>6.9184372713539102E-3</v>
      </c>
      <c r="V10" s="17">
        <v>0</v>
      </c>
      <c r="W10" s="17">
        <v>6.7464771620466997E-3</v>
      </c>
      <c r="X10" s="17">
        <v>1.7538207151782101E-2</v>
      </c>
      <c r="Y10" s="17">
        <v>1.5238651104478199E-2</v>
      </c>
      <c r="Z10" s="17">
        <v>1.59317739380463E-2</v>
      </c>
      <c r="AA10" s="17">
        <v>1.8861574004461399E-2</v>
      </c>
      <c r="AB10" s="17">
        <v>1.07239711307384E-2</v>
      </c>
      <c r="AC10" s="17">
        <v>1.9342222390627599E-2</v>
      </c>
      <c r="AD10" s="17">
        <v>1.3408239388075499E-2</v>
      </c>
      <c r="AE10" s="17"/>
      <c r="AF10" s="17">
        <v>1.7748798567927802E-2</v>
      </c>
      <c r="AG10" s="17">
        <v>1.3983580798033799E-2</v>
      </c>
      <c r="AH10" s="17">
        <v>0</v>
      </c>
      <c r="AI10" s="17"/>
      <c r="AJ10" s="17">
        <v>1.9292822087049501E-2</v>
      </c>
      <c r="AK10" s="17">
        <v>1.73981288034613E-2</v>
      </c>
      <c r="AL10" s="17">
        <v>8.0685806355918505E-3</v>
      </c>
      <c r="AM10" s="17">
        <v>0</v>
      </c>
      <c r="AN10" s="17">
        <v>0</v>
      </c>
      <c r="AO10" s="17"/>
      <c r="AP10" s="17">
        <v>1.58248040451907E-2</v>
      </c>
      <c r="AQ10" s="17">
        <v>2.4394956762148399E-2</v>
      </c>
      <c r="AR10" s="17">
        <v>7.1607394670229101E-3</v>
      </c>
      <c r="AS10" s="17"/>
      <c r="AT10" s="17">
        <v>9.1246270211737205E-3</v>
      </c>
      <c r="AU10" s="17">
        <v>2.10900106542719E-2</v>
      </c>
      <c r="AV10" s="17">
        <v>1.2081122661048599E-2</v>
      </c>
      <c r="AW10" s="17">
        <v>1.29843871988213E-2</v>
      </c>
      <c r="AX10" s="17">
        <v>0</v>
      </c>
    </row>
    <row r="11" spans="2:50">
      <c r="B11" s="18" t="s">
        <v>126</v>
      </c>
      <c r="C11" s="17">
        <v>3.3068942157490802E-2</v>
      </c>
      <c r="D11" s="17">
        <v>3.0539577699012901E-2</v>
      </c>
      <c r="E11" s="17">
        <v>3.56657859013466E-2</v>
      </c>
      <c r="F11" s="17"/>
      <c r="G11" s="17">
        <v>6.8211226300245495E-2</v>
      </c>
      <c r="H11" s="17">
        <v>5.1028995499779101E-2</v>
      </c>
      <c r="I11" s="17">
        <v>3.2343246220572899E-2</v>
      </c>
      <c r="J11" s="17">
        <v>1.6416043032066702E-2</v>
      </c>
      <c r="K11" s="17">
        <v>2.59630521377524E-2</v>
      </c>
      <c r="L11" s="17">
        <v>1.4133447517766301E-2</v>
      </c>
      <c r="M11" s="17"/>
      <c r="N11" s="17">
        <v>2.7269298999631202E-2</v>
      </c>
      <c r="O11" s="17">
        <v>2.8849636083055599E-2</v>
      </c>
      <c r="P11" s="17">
        <v>4.2323075109117397E-2</v>
      </c>
      <c r="Q11" s="17">
        <v>3.6152123833806699E-2</v>
      </c>
      <c r="R11" s="17"/>
      <c r="S11" s="17">
        <v>4.8915118333229597E-2</v>
      </c>
      <c r="T11" s="17">
        <v>3.5393477092715203E-2</v>
      </c>
      <c r="U11" s="17">
        <v>1.8381837091213101E-2</v>
      </c>
      <c r="V11" s="17">
        <v>3.1559628637976803E-2</v>
      </c>
      <c r="W11" s="17">
        <v>3.2541829458429698E-2</v>
      </c>
      <c r="X11" s="17">
        <v>2.90278341120686E-2</v>
      </c>
      <c r="Y11" s="17">
        <v>5.8133131076550999E-2</v>
      </c>
      <c r="Z11" s="17">
        <v>5.8418177632013797E-2</v>
      </c>
      <c r="AA11" s="17">
        <v>2.0260858198772599E-2</v>
      </c>
      <c r="AB11" s="17">
        <v>1.0358279150302701E-2</v>
      </c>
      <c r="AC11" s="17">
        <v>3.8835929101765997E-2</v>
      </c>
      <c r="AD11" s="17">
        <v>1.05350921756179E-2</v>
      </c>
      <c r="AE11" s="17"/>
      <c r="AF11" s="17">
        <v>2.9628614441188E-2</v>
      </c>
      <c r="AG11" s="17">
        <v>3.40315311544621E-2</v>
      </c>
      <c r="AH11" s="17">
        <v>3.5588403555366098E-2</v>
      </c>
      <c r="AI11" s="17"/>
      <c r="AJ11" s="17">
        <v>2.7128000127009302E-2</v>
      </c>
      <c r="AK11" s="17">
        <v>4.4200507501102201E-2</v>
      </c>
      <c r="AL11" s="17">
        <v>1.51858692110348E-2</v>
      </c>
      <c r="AM11" s="17">
        <v>0</v>
      </c>
      <c r="AN11" s="17">
        <v>2.1629631666193801E-2</v>
      </c>
      <c r="AO11" s="17"/>
      <c r="AP11" s="17">
        <v>3.1962559143272201E-2</v>
      </c>
      <c r="AQ11" s="17">
        <v>4.0259629098170803E-2</v>
      </c>
      <c r="AR11" s="17">
        <v>3.5113228607029999E-2</v>
      </c>
      <c r="AS11" s="17"/>
      <c r="AT11" s="17">
        <v>3.5167019936872101E-2</v>
      </c>
      <c r="AU11" s="17">
        <v>3.70264864190364E-2</v>
      </c>
      <c r="AV11" s="17">
        <v>3.9680559414093299E-2</v>
      </c>
      <c r="AW11" s="17">
        <v>2.9551956106072499E-2</v>
      </c>
      <c r="AX11" s="17">
        <v>3.7557159683802403E-2</v>
      </c>
    </row>
    <row r="12" spans="2:50" ht="30">
      <c r="B12" s="18" t="s">
        <v>127</v>
      </c>
      <c r="C12" s="17">
        <v>7.8943166184988603E-2</v>
      </c>
      <c r="D12" s="17">
        <v>6.88105660585146E-2</v>
      </c>
      <c r="E12" s="17">
        <v>8.7975585505358E-2</v>
      </c>
      <c r="F12" s="17"/>
      <c r="G12" s="17">
        <v>0.101829759161747</v>
      </c>
      <c r="H12" s="17">
        <v>8.98854975986252E-2</v>
      </c>
      <c r="I12" s="17">
        <v>9.13877312989997E-2</v>
      </c>
      <c r="J12" s="17">
        <v>9.0073320018417793E-2</v>
      </c>
      <c r="K12" s="17">
        <v>5.4487323949349603E-2</v>
      </c>
      <c r="L12" s="17">
        <v>5.2087806547182397E-2</v>
      </c>
      <c r="M12" s="17"/>
      <c r="N12" s="17">
        <v>6.6414904358668897E-2</v>
      </c>
      <c r="O12" s="17">
        <v>6.2609813288268798E-2</v>
      </c>
      <c r="P12" s="17">
        <v>9.6167990825816604E-2</v>
      </c>
      <c r="Q12" s="17">
        <v>9.5653506542121902E-2</v>
      </c>
      <c r="R12" s="17"/>
      <c r="S12" s="17">
        <v>8.4800209576423896E-2</v>
      </c>
      <c r="T12" s="17">
        <v>5.6880665767198801E-2</v>
      </c>
      <c r="U12" s="17">
        <v>0.10264219165272299</v>
      </c>
      <c r="V12" s="17">
        <v>6.9534260636718997E-2</v>
      </c>
      <c r="W12" s="17">
        <v>6.3810926566507498E-2</v>
      </c>
      <c r="X12" s="17">
        <v>5.61906352095271E-2</v>
      </c>
      <c r="Y12" s="17">
        <v>8.2362938515356296E-2</v>
      </c>
      <c r="Z12" s="17">
        <v>0.13444368785180799</v>
      </c>
      <c r="AA12" s="17">
        <v>0.110652458055449</v>
      </c>
      <c r="AB12" s="17">
        <v>7.2647619496011007E-2</v>
      </c>
      <c r="AC12" s="17">
        <v>4.62971483729612E-2</v>
      </c>
      <c r="AD12" s="17">
        <v>8.9339924514999294E-2</v>
      </c>
      <c r="AE12" s="17"/>
      <c r="AF12" s="17">
        <v>7.9981190349238299E-2</v>
      </c>
      <c r="AG12" s="17">
        <v>8.1542095260425398E-2</v>
      </c>
      <c r="AH12" s="17">
        <v>5.9406403241036798E-2</v>
      </c>
      <c r="AI12" s="17"/>
      <c r="AJ12" s="17">
        <v>6.7138232562078196E-2</v>
      </c>
      <c r="AK12" s="17">
        <v>9.5891539998323894E-2</v>
      </c>
      <c r="AL12" s="17">
        <v>6.7274703523376903E-2</v>
      </c>
      <c r="AM12" s="17">
        <v>0.10974252030184101</v>
      </c>
      <c r="AN12" s="17">
        <v>4.5659878168611501E-2</v>
      </c>
      <c r="AO12" s="17"/>
      <c r="AP12" s="17">
        <v>7.4196772663917901E-2</v>
      </c>
      <c r="AQ12" s="17">
        <v>8.5212935208712703E-2</v>
      </c>
      <c r="AR12" s="17">
        <v>0.102060403297173</v>
      </c>
      <c r="AS12" s="17"/>
      <c r="AT12" s="17">
        <v>9.3168639051054505E-2</v>
      </c>
      <c r="AU12" s="17">
        <v>7.0566178662577E-2</v>
      </c>
      <c r="AV12" s="17">
        <v>7.8518674160836605E-2</v>
      </c>
      <c r="AW12" s="17">
        <v>8.0208227694157294E-2</v>
      </c>
      <c r="AX12" s="17">
        <v>4.1973143777809301E-2</v>
      </c>
    </row>
    <row r="13" spans="2:50">
      <c r="B13" s="18" t="s">
        <v>128</v>
      </c>
      <c r="C13" s="17">
        <v>9.1997981697248508E-3</v>
      </c>
      <c r="D13" s="17">
        <v>1.00695877898351E-2</v>
      </c>
      <c r="E13" s="17">
        <v>8.3867407074434599E-3</v>
      </c>
      <c r="F13" s="17"/>
      <c r="G13" s="17">
        <v>3.12598429140718E-2</v>
      </c>
      <c r="H13" s="17">
        <v>8.9802721328161497E-3</v>
      </c>
      <c r="I13" s="17">
        <v>1.1516757355911201E-2</v>
      </c>
      <c r="J13" s="17">
        <v>6.0626322440723501E-3</v>
      </c>
      <c r="K13" s="17">
        <v>0</v>
      </c>
      <c r="L13" s="17">
        <v>1.6060956375646199E-3</v>
      </c>
      <c r="M13" s="17"/>
      <c r="N13" s="17">
        <v>5.0691002123514801E-3</v>
      </c>
      <c r="O13" s="17">
        <v>3.9211020748470202E-3</v>
      </c>
      <c r="P13" s="17">
        <v>7.7530257688641696E-3</v>
      </c>
      <c r="Q13" s="17">
        <v>2.05569306480619E-2</v>
      </c>
      <c r="R13" s="17"/>
      <c r="S13" s="17">
        <v>3.9581716946309204E-3</v>
      </c>
      <c r="T13" s="17">
        <v>1.9575758202986699E-2</v>
      </c>
      <c r="U13" s="17">
        <v>0</v>
      </c>
      <c r="V13" s="17">
        <v>0</v>
      </c>
      <c r="W13" s="17">
        <v>1.7943456288584E-2</v>
      </c>
      <c r="X13" s="17">
        <v>0</v>
      </c>
      <c r="Y13" s="17">
        <v>6.9648424807056703E-3</v>
      </c>
      <c r="Z13" s="17">
        <v>0</v>
      </c>
      <c r="AA13" s="17">
        <v>2.42172211559529E-2</v>
      </c>
      <c r="AB13" s="17">
        <v>1.23245624378974E-2</v>
      </c>
      <c r="AC13" s="17">
        <v>1.0227306915162699E-2</v>
      </c>
      <c r="AD13" s="17">
        <v>0</v>
      </c>
      <c r="AE13" s="17"/>
      <c r="AF13" s="17">
        <v>8.9822389088025003E-3</v>
      </c>
      <c r="AG13" s="17">
        <v>6.6930428459890598E-3</v>
      </c>
      <c r="AH13" s="17">
        <v>1.20783497881189E-2</v>
      </c>
      <c r="AI13" s="17"/>
      <c r="AJ13" s="17">
        <v>4.4021700083429604E-3</v>
      </c>
      <c r="AK13" s="17">
        <v>1.5841247751665E-2</v>
      </c>
      <c r="AL13" s="17">
        <v>1.6973825611013599E-2</v>
      </c>
      <c r="AM13" s="17">
        <v>0</v>
      </c>
      <c r="AN13" s="17">
        <v>0</v>
      </c>
      <c r="AO13" s="17"/>
      <c r="AP13" s="17">
        <v>2.0722085056993399E-3</v>
      </c>
      <c r="AQ13" s="17">
        <v>1.50326804914709E-2</v>
      </c>
      <c r="AR13" s="17">
        <v>9.9704204322807102E-3</v>
      </c>
      <c r="AS13" s="17"/>
      <c r="AT13" s="17">
        <v>1.13164419492066E-2</v>
      </c>
      <c r="AU13" s="17">
        <v>6.2025684646691099E-3</v>
      </c>
      <c r="AV13" s="17">
        <v>3.58425190637992E-3</v>
      </c>
      <c r="AW13" s="17">
        <v>1.73635070121043E-2</v>
      </c>
      <c r="AX13" s="17">
        <v>0</v>
      </c>
    </row>
    <row r="14" spans="2:50">
      <c r="B14" s="18" t="s">
        <v>129</v>
      </c>
      <c r="C14" s="17">
        <v>1.4833987530606199E-2</v>
      </c>
      <c r="D14" s="17">
        <v>1.1948625228757099E-2</v>
      </c>
      <c r="E14" s="17">
        <v>1.7707383166574001E-2</v>
      </c>
      <c r="F14" s="17"/>
      <c r="G14" s="17">
        <v>1.3924557452088499E-2</v>
      </c>
      <c r="H14" s="17">
        <v>2.7210292362645501E-2</v>
      </c>
      <c r="I14" s="17">
        <v>2.2253517966878699E-2</v>
      </c>
      <c r="J14" s="17">
        <v>6.3636576525637799E-3</v>
      </c>
      <c r="K14" s="17">
        <v>1.85511272219154E-2</v>
      </c>
      <c r="L14" s="17">
        <v>3.7438326867602601E-3</v>
      </c>
      <c r="M14" s="17"/>
      <c r="N14" s="17">
        <v>1.18697184520905E-2</v>
      </c>
      <c r="O14" s="17">
        <v>1.7937997188284299E-2</v>
      </c>
      <c r="P14" s="17">
        <v>9.1514107887368107E-3</v>
      </c>
      <c r="Q14" s="17">
        <v>2.00575647176158E-2</v>
      </c>
      <c r="R14" s="17"/>
      <c r="S14" s="17">
        <v>2.0797218417217302E-2</v>
      </c>
      <c r="T14" s="17">
        <v>2.4115372863685001E-2</v>
      </c>
      <c r="U14" s="17">
        <v>1.12095739334251E-2</v>
      </c>
      <c r="V14" s="17">
        <v>6.2131059060739399E-3</v>
      </c>
      <c r="W14" s="17">
        <v>2.1517388583231201E-2</v>
      </c>
      <c r="X14" s="17">
        <v>6.1921144740890296E-3</v>
      </c>
      <c r="Y14" s="17">
        <v>9.5269201103205803E-3</v>
      </c>
      <c r="Z14" s="17">
        <v>8.1848001731489595E-3</v>
      </c>
      <c r="AA14" s="17">
        <v>1.63397820946403E-2</v>
      </c>
      <c r="AB14" s="17">
        <v>1.03080979284952E-2</v>
      </c>
      <c r="AC14" s="17">
        <v>2.89642018620937E-2</v>
      </c>
      <c r="AD14" s="17">
        <v>0</v>
      </c>
      <c r="AE14" s="17"/>
      <c r="AF14" s="17">
        <v>1.7451783876671598E-2</v>
      </c>
      <c r="AG14" s="17">
        <v>1.4658649111201299E-2</v>
      </c>
      <c r="AH14" s="17">
        <v>1.50222993418843E-2</v>
      </c>
      <c r="AI14" s="17"/>
      <c r="AJ14" s="17">
        <v>1.5310017642613799E-2</v>
      </c>
      <c r="AK14" s="17">
        <v>1.30841650084804E-2</v>
      </c>
      <c r="AL14" s="17">
        <v>1.77549636451334E-2</v>
      </c>
      <c r="AM14" s="17">
        <v>0</v>
      </c>
      <c r="AN14" s="17">
        <v>1.69069331042426E-2</v>
      </c>
      <c r="AO14" s="17"/>
      <c r="AP14" s="17">
        <v>1.6691461692289002E-2</v>
      </c>
      <c r="AQ14" s="17">
        <v>7.53761968661666E-3</v>
      </c>
      <c r="AR14" s="17">
        <v>2.1995750082464901E-2</v>
      </c>
      <c r="AS14" s="17"/>
      <c r="AT14" s="17">
        <v>1.9721026989134801E-2</v>
      </c>
      <c r="AU14" s="17">
        <v>1.3748873102548799E-2</v>
      </c>
      <c r="AV14" s="17">
        <v>8.2290395272822097E-3</v>
      </c>
      <c r="AW14" s="17">
        <v>1.14728762485861E-2</v>
      </c>
      <c r="AX14" s="17">
        <v>5.3163538376538699E-2</v>
      </c>
    </row>
    <row r="15" spans="2:50">
      <c r="B15" s="18" t="s">
        <v>92</v>
      </c>
      <c r="C15" s="19">
        <v>0.12847195152496399</v>
      </c>
      <c r="D15" s="19">
        <v>9.3014521841290304E-2</v>
      </c>
      <c r="E15" s="19">
        <v>0.16259304141943401</v>
      </c>
      <c r="F15" s="19"/>
      <c r="G15" s="19">
        <v>0.15846453418183601</v>
      </c>
      <c r="H15" s="19">
        <v>0.14381748300797501</v>
      </c>
      <c r="I15" s="19">
        <v>0.16201477354583901</v>
      </c>
      <c r="J15" s="19">
        <v>0.113214527939608</v>
      </c>
      <c r="K15" s="19">
        <v>0.116417492996929</v>
      </c>
      <c r="L15" s="19">
        <v>8.9320531294841701E-2</v>
      </c>
      <c r="M15" s="19"/>
      <c r="N15" s="19">
        <v>7.1536737752872295E-2</v>
      </c>
      <c r="O15" s="19">
        <v>0.124537476228882</v>
      </c>
      <c r="P15" s="19">
        <v>0.126489062512608</v>
      </c>
      <c r="Q15" s="19">
        <v>0.19369752071215299</v>
      </c>
      <c r="R15" s="19"/>
      <c r="S15" s="19">
        <v>0.101372644637808</v>
      </c>
      <c r="T15" s="19">
        <v>0.108816367987596</v>
      </c>
      <c r="U15" s="19">
        <v>0.138905475342671</v>
      </c>
      <c r="V15" s="19">
        <v>0.13356418518264601</v>
      </c>
      <c r="W15" s="19">
        <v>0.120983465447723</v>
      </c>
      <c r="X15" s="19">
        <v>0.17601581121144599</v>
      </c>
      <c r="Y15" s="19">
        <v>0.16497161964333801</v>
      </c>
      <c r="Z15" s="19">
        <v>9.5653881386418393E-2</v>
      </c>
      <c r="AA15" s="19">
        <v>0.113435241485578</v>
      </c>
      <c r="AB15" s="19">
        <v>0.12922291453450699</v>
      </c>
      <c r="AC15" s="19">
        <v>0.17082240638771801</v>
      </c>
      <c r="AD15" s="19">
        <v>0.100959113852587</v>
      </c>
      <c r="AE15" s="19"/>
      <c r="AF15" s="19">
        <v>0.13341173052939401</v>
      </c>
      <c r="AG15" s="19">
        <v>8.9805275234707299E-2</v>
      </c>
      <c r="AH15" s="19">
        <v>0.21105779045581399</v>
      </c>
      <c r="AI15" s="19"/>
      <c r="AJ15" s="19">
        <v>0.11055111561936699</v>
      </c>
      <c r="AK15" s="19">
        <v>0.118779141298475</v>
      </c>
      <c r="AL15" s="19">
        <v>6.8873346479082803E-2</v>
      </c>
      <c r="AM15" s="19">
        <v>9.3180375010606803E-2</v>
      </c>
      <c r="AN15" s="19">
        <v>0.21304150840137701</v>
      </c>
      <c r="AO15" s="19"/>
      <c r="AP15" s="19">
        <v>9.1884468055073304E-2</v>
      </c>
      <c r="AQ15" s="19">
        <v>0.110831702762788</v>
      </c>
      <c r="AR15" s="19">
        <v>7.0635279383444896E-2</v>
      </c>
      <c r="AS15" s="19"/>
      <c r="AT15" s="19">
        <v>0.20464754062587501</v>
      </c>
      <c r="AU15" s="19">
        <v>9.2656349250894096E-2</v>
      </c>
      <c r="AV15" s="19">
        <v>8.1033832777749407E-2</v>
      </c>
      <c r="AW15" s="19">
        <v>6.8709208648991896E-2</v>
      </c>
      <c r="AX15" s="19">
        <v>2.7382025865700099E-2</v>
      </c>
    </row>
    <row r="16" spans="2:50">
      <c r="B16" s="16"/>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AX16"/>
  <sheetViews>
    <sheetView showGridLines="0" topLeftCell="A4"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399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500</v>
      </c>
      <c r="D7" s="10">
        <v>242</v>
      </c>
      <c r="E7" s="10">
        <v>257</v>
      </c>
      <c r="F7" s="10"/>
      <c r="G7" s="10">
        <v>57</v>
      </c>
      <c r="H7" s="10">
        <v>100</v>
      </c>
      <c r="I7" s="10">
        <v>82</v>
      </c>
      <c r="J7" s="10">
        <v>67</v>
      </c>
      <c r="K7" s="10">
        <v>73</v>
      </c>
      <c r="L7" s="10">
        <v>121</v>
      </c>
      <c r="M7" s="10"/>
      <c r="N7" s="10">
        <v>145</v>
      </c>
      <c r="O7" s="10">
        <v>129</v>
      </c>
      <c r="P7" s="10">
        <v>106</v>
      </c>
      <c r="Q7" s="10">
        <v>118</v>
      </c>
      <c r="R7" s="10"/>
      <c r="S7" s="10">
        <v>64</v>
      </c>
      <c r="T7" s="10">
        <v>66</v>
      </c>
      <c r="U7" s="10">
        <v>42</v>
      </c>
      <c r="V7" s="10">
        <v>46</v>
      </c>
      <c r="W7" s="10">
        <v>35</v>
      </c>
      <c r="X7" s="10">
        <v>31</v>
      </c>
      <c r="Y7" s="10">
        <v>39</v>
      </c>
      <c r="Z7" s="10">
        <v>24</v>
      </c>
      <c r="AA7" s="10">
        <v>71</v>
      </c>
      <c r="AB7" s="10">
        <v>46</v>
      </c>
      <c r="AC7" s="10">
        <v>20</v>
      </c>
      <c r="AD7" s="10">
        <v>16</v>
      </c>
      <c r="AE7" s="10"/>
      <c r="AF7" s="10">
        <v>213</v>
      </c>
      <c r="AG7" s="10">
        <v>195</v>
      </c>
      <c r="AH7" s="10">
        <v>61</v>
      </c>
      <c r="AI7" s="10"/>
      <c r="AJ7" s="10">
        <v>182</v>
      </c>
      <c r="AK7" s="10">
        <v>138</v>
      </c>
      <c r="AL7" s="10">
        <v>28</v>
      </c>
      <c r="AM7" s="10">
        <v>9</v>
      </c>
      <c r="AN7" s="10">
        <v>60</v>
      </c>
      <c r="AO7" s="10"/>
      <c r="AP7" s="10">
        <v>122</v>
      </c>
      <c r="AQ7" s="10">
        <v>164</v>
      </c>
      <c r="AR7" s="10">
        <v>35</v>
      </c>
      <c r="AS7" s="10"/>
      <c r="AT7" s="10">
        <v>128</v>
      </c>
      <c r="AU7" s="10">
        <v>86</v>
      </c>
      <c r="AV7" s="10">
        <v>119</v>
      </c>
      <c r="AW7" s="10">
        <v>46</v>
      </c>
      <c r="AX7" s="10">
        <v>7</v>
      </c>
    </row>
    <row r="8" spans="2:50" ht="30" customHeight="1">
      <c r="B8" s="11" t="s">
        <v>77</v>
      </c>
      <c r="C8" s="11">
        <v>496</v>
      </c>
      <c r="D8" s="11">
        <v>245</v>
      </c>
      <c r="E8" s="11">
        <v>251</v>
      </c>
      <c r="F8" s="11"/>
      <c r="G8" s="11">
        <v>67</v>
      </c>
      <c r="H8" s="11">
        <v>97</v>
      </c>
      <c r="I8" s="11">
        <v>90</v>
      </c>
      <c r="J8" s="11">
        <v>73</v>
      </c>
      <c r="K8" s="11">
        <v>62</v>
      </c>
      <c r="L8" s="11">
        <v>108</v>
      </c>
      <c r="M8" s="11"/>
      <c r="N8" s="11">
        <v>132</v>
      </c>
      <c r="O8" s="11">
        <v>136</v>
      </c>
      <c r="P8" s="11">
        <v>114</v>
      </c>
      <c r="Q8" s="11">
        <v>113</v>
      </c>
      <c r="R8" s="11"/>
      <c r="S8" s="11">
        <v>68</v>
      </c>
      <c r="T8" s="11">
        <v>67</v>
      </c>
      <c r="U8" s="11">
        <v>40</v>
      </c>
      <c r="V8" s="11">
        <v>50</v>
      </c>
      <c r="W8" s="11">
        <v>33</v>
      </c>
      <c r="X8" s="11">
        <v>39</v>
      </c>
      <c r="Y8" s="11">
        <v>34</v>
      </c>
      <c r="Z8" s="11">
        <v>22</v>
      </c>
      <c r="AA8" s="11">
        <v>70</v>
      </c>
      <c r="AB8" s="11">
        <v>39</v>
      </c>
      <c r="AC8" s="11">
        <v>19</v>
      </c>
      <c r="AD8" s="11">
        <v>15</v>
      </c>
      <c r="AE8" s="11"/>
      <c r="AF8" s="11">
        <v>208</v>
      </c>
      <c r="AG8" s="11">
        <v>190</v>
      </c>
      <c r="AH8" s="11">
        <v>63</v>
      </c>
      <c r="AI8" s="11"/>
      <c r="AJ8" s="11">
        <v>176</v>
      </c>
      <c r="AK8" s="11">
        <v>140</v>
      </c>
      <c r="AL8" s="11">
        <v>28</v>
      </c>
      <c r="AM8" s="11">
        <v>8</v>
      </c>
      <c r="AN8" s="11">
        <v>61</v>
      </c>
      <c r="AO8" s="11"/>
      <c r="AP8" s="11">
        <v>119</v>
      </c>
      <c r="AQ8" s="11">
        <v>168</v>
      </c>
      <c r="AR8" s="11">
        <v>34</v>
      </c>
      <c r="AS8" s="11"/>
      <c r="AT8" s="11">
        <v>127</v>
      </c>
      <c r="AU8" s="11">
        <v>89</v>
      </c>
      <c r="AV8" s="11">
        <v>119</v>
      </c>
      <c r="AW8" s="11">
        <v>44</v>
      </c>
      <c r="AX8" s="11">
        <v>6</v>
      </c>
    </row>
    <row r="9" spans="2:50">
      <c r="B9" s="18" t="s">
        <v>380</v>
      </c>
      <c r="C9" s="17">
        <v>0.53868147139535305</v>
      </c>
      <c r="D9" s="17">
        <v>0.56266428838581395</v>
      </c>
      <c r="E9" s="17">
        <v>0.51396820380100205</v>
      </c>
      <c r="F9" s="17"/>
      <c r="G9" s="17">
        <v>0.55751429557978205</v>
      </c>
      <c r="H9" s="17">
        <v>0.49984898118017801</v>
      </c>
      <c r="I9" s="17">
        <v>0.54569275495543801</v>
      </c>
      <c r="J9" s="17">
        <v>0.48279041801791001</v>
      </c>
      <c r="K9" s="17">
        <v>0.579347163797297</v>
      </c>
      <c r="L9" s="17">
        <v>0.57050433420818902</v>
      </c>
      <c r="M9" s="17"/>
      <c r="N9" s="17">
        <v>0.62381581226789395</v>
      </c>
      <c r="O9" s="17">
        <v>0.57401116936244101</v>
      </c>
      <c r="P9" s="17">
        <v>0.43700721002666099</v>
      </c>
      <c r="Q9" s="17">
        <v>0.50893590184738902</v>
      </c>
      <c r="R9" s="17"/>
      <c r="S9" s="17">
        <v>0.65619204246045504</v>
      </c>
      <c r="T9" s="17">
        <v>0.437550410546583</v>
      </c>
      <c r="U9" s="17">
        <v>0.39208417087493702</v>
      </c>
      <c r="V9" s="17">
        <v>0.61877752499717298</v>
      </c>
      <c r="W9" s="17">
        <v>0.48739803221967298</v>
      </c>
      <c r="X9" s="17">
        <v>0.46652493502541298</v>
      </c>
      <c r="Y9" s="17">
        <v>0.59156330863175099</v>
      </c>
      <c r="Z9" s="17">
        <v>0.47415315630278199</v>
      </c>
      <c r="AA9" s="17">
        <v>0.548444461218628</v>
      </c>
      <c r="AB9" s="17">
        <v>0.62218950639704196</v>
      </c>
      <c r="AC9" s="17">
        <v>0.51635177375588903</v>
      </c>
      <c r="AD9" s="17">
        <v>0.63102352442999399</v>
      </c>
      <c r="AE9" s="17"/>
      <c r="AF9" s="17">
        <v>0.50897779821978395</v>
      </c>
      <c r="AG9" s="17">
        <v>0.57939899459549304</v>
      </c>
      <c r="AH9" s="17">
        <v>0.47082169516267502</v>
      </c>
      <c r="AI9" s="17"/>
      <c r="AJ9" s="17">
        <v>0.55727794801606501</v>
      </c>
      <c r="AK9" s="17">
        <v>0.58417367618123694</v>
      </c>
      <c r="AL9" s="17">
        <v>0.65309012114425902</v>
      </c>
      <c r="AM9" s="17">
        <v>0.32718196617725698</v>
      </c>
      <c r="AN9" s="17">
        <v>0.417189562615428</v>
      </c>
      <c r="AO9" s="17"/>
      <c r="AP9" s="17">
        <v>0.54507307051196097</v>
      </c>
      <c r="AQ9" s="17">
        <v>0.59881926308844802</v>
      </c>
      <c r="AR9" s="17">
        <v>0.67530743906749802</v>
      </c>
      <c r="AS9" s="17"/>
      <c r="AT9" s="17">
        <v>0.434390934009031</v>
      </c>
      <c r="AU9" s="17">
        <v>0.53404799706009698</v>
      </c>
      <c r="AV9" s="17">
        <v>0.61343256092843901</v>
      </c>
      <c r="AW9" s="17">
        <v>0.61163510720240799</v>
      </c>
      <c r="AX9" s="17">
        <v>0.78737584429368801</v>
      </c>
    </row>
    <row r="10" spans="2:50" ht="30">
      <c r="B10" s="18" t="s">
        <v>381</v>
      </c>
      <c r="C10" s="17">
        <v>0.26788976179340801</v>
      </c>
      <c r="D10" s="17">
        <v>0.27343618229328198</v>
      </c>
      <c r="E10" s="17">
        <v>0.263204201790884</v>
      </c>
      <c r="F10" s="17"/>
      <c r="G10" s="17">
        <v>0.20368031763326</v>
      </c>
      <c r="H10" s="17">
        <v>0.29597663368320298</v>
      </c>
      <c r="I10" s="17">
        <v>0.22541193345881599</v>
      </c>
      <c r="J10" s="17">
        <v>0.342704222473107</v>
      </c>
      <c r="K10" s="17">
        <v>0.25381679961325498</v>
      </c>
      <c r="L10" s="17">
        <v>0.27489620972071199</v>
      </c>
      <c r="M10" s="17"/>
      <c r="N10" s="17">
        <v>0.204660813947772</v>
      </c>
      <c r="O10" s="17">
        <v>0.28147805744647098</v>
      </c>
      <c r="P10" s="17">
        <v>0.316849214286473</v>
      </c>
      <c r="Q10" s="17">
        <v>0.28102600000911498</v>
      </c>
      <c r="R10" s="17"/>
      <c r="S10" s="17">
        <v>0.219787768011</v>
      </c>
      <c r="T10" s="17">
        <v>0.223421822660264</v>
      </c>
      <c r="U10" s="17">
        <v>0.443811407226958</v>
      </c>
      <c r="V10" s="17">
        <v>0.22662582821984401</v>
      </c>
      <c r="W10" s="17">
        <v>0.23896273407747001</v>
      </c>
      <c r="X10" s="17">
        <v>0.238052124570691</v>
      </c>
      <c r="Y10" s="17">
        <v>0.27697428412186897</v>
      </c>
      <c r="Z10" s="17">
        <v>0.36974165413899401</v>
      </c>
      <c r="AA10" s="17">
        <v>0.26625414174797701</v>
      </c>
      <c r="AB10" s="17">
        <v>0.174467274561842</v>
      </c>
      <c r="AC10" s="17">
        <v>0.428390894086289</v>
      </c>
      <c r="AD10" s="17">
        <v>0.36897647557000601</v>
      </c>
      <c r="AE10" s="17"/>
      <c r="AF10" s="17">
        <v>0.30205802545776</v>
      </c>
      <c r="AG10" s="17">
        <v>0.24599116362057999</v>
      </c>
      <c r="AH10" s="17">
        <v>0.267951700013915</v>
      </c>
      <c r="AI10" s="17"/>
      <c r="AJ10" s="17">
        <v>0.25490938214532399</v>
      </c>
      <c r="AK10" s="17">
        <v>0.24463679619783599</v>
      </c>
      <c r="AL10" s="17">
        <v>0.177300185353293</v>
      </c>
      <c r="AM10" s="17">
        <v>0.67281803382274297</v>
      </c>
      <c r="AN10" s="17">
        <v>0.292399589181773</v>
      </c>
      <c r="AO10" s="17"/>
      <c r="AP10" s="17">
        <v>0.28219041264879402</v>
      </c>
      <c r="AQ10" s="17">
        <v>0.22205510345361901</v>
      </c>
      <c r="AR10" s="17">
        <v>0.154090667576954</v>
      </c>
      <c r="AS10" s="17"/>
      <c r="AT10" s="17">
        <v>0.35905894113485198</v>
      </c>
      <c r="AU10" s="17">
        <v>0.27619907592687598</v>
      </c>
      <c r="AV10" s="17">
        <v>0.249373848499408</v>
      </c>
      <c r="AW10" s="17">
        <v>0.14028730579523799</v>
      </c>
      <c r="AX10" s="17">
        <v>0.21262415570631199</v>
      </c>
    </row>
    <row r="11" spans="2:50">
      <c r="B11" s="18" t="s">
        <v>92</v>
      </c>
      <c r="C11" s="19">
        <v>0.19342876681123899</v>
      </c>
      <c r="D11" s="19">
        <v>0.16389952932090299</v>
      </c>
      <c r="E11" s="19">
        <v>0.222827594408114</v>
      </c>
      <c r="F11" s="19"/>
      <c r="G11" s="19">
        <v>0.23880538678695801</v>
      </c>
      <c r="H11" s="19">
        <v>0.20417438513661901</v>
      </c>
      <c r="I11" s="19">
        <v>0.228895311585745</v>
      </c>
      <c r="J11" s="19">
        <v>0.17450535950898199</v>
      </c>
      <c r="K11" s="19">
        <v>0.16683603658944901</v>
      </c>
      <c r="L11" s="19">
        <v>0.15459945607109901</v>
      </c>
      <c r="M11" s="19"/>
      <c r="N11" s="19">
        <v>0.17152337378433399</v>
      </c>
      <c r="O11" s="19">
        <v>0.14451077319108799</v>
      </c>
      <c r="P11" s="19">
        <v>0.24614357568686701</v>
      </c>
      <c r="Q11" s="19">
        <v>0.210038098143496</v>
      </c>
      <c r="R11" s="19"/>
      <c r="S11" s="19">
        <v>0.124020189528545</v>
      </c>
      <c r="T11" s="19">
        <v>0.339027766793153</v>
      </c>
      <c r="U11" s="19">
        <v>0.16410442189810601</v>
      </c>
      <c r="V11" s="19">
        <v>0.15459664678298399</v>
      </c>
      <c r="W11" s="19">
        <v>0.27363923370285698</v>
      </c>
      <c r="X11" s="19">
        <v>0.29542294040389599</v>
      </c>
      <c r="Y11" s="19">
        <v>0.131462407246379</v>
      </c>
      <c r="Z11" s="19">
        <v>0.156105189558224</v>
      </c>
      <c r="AA11" s="19">
        <v>0.18530139703339499</v>
      </c>
      <c r="AB11" s="19">
        <v>0.20334321904111599</v>
      </c>
      <c r="AC11" s="19">
        <v>5.5257332157822199E-2</v>
      </c>
      <c r="AD11" s="19">
        <v>0</v>
      </c>
      <c r="AE11" s="19"/>
      <c r="AF11" s="19">
        <v>0.18896417632245599</v>
      </c>
      <c r="AG11" s="19">
        <v>0.17460984178392699</v>
      </c>
      <c r="AH11" s="19">
        <v>0.26122660482340998</v>
      </c>
      <c r="AI11" s="19"/>
      <c r="AJ11" s="19">
        <v>0.187812669838611</v>
      </c>
      <c r="AK11" s="19">
        <v>0.17118952762092701</v>
      </c>
      <c r="AL11" s="19">
        <v>0.169609693502449</v>
      </c>
      <c r="AM11" s="19">
        <v>0</v>
      </c>
      <c r="AN11" s="19">
        <v>0.290410848202799</v>
      </c>
      <c r="AO11" s="19"/>
      <c r="AP11" s="19">
        <v>0.17273651683924501</v>
      </c>
      <c r="AQ11" s="19">
        <v>0.179125633457933</v>
      </c>
      <c r="AR11" s="19">
        <v>0.17060189335554801</v>
      </c>
      <c r="AS11" s="19"/>
      <c r="AT11" s="19">
        <v>0.20655012485611701</v>
      </c>
      <c r="AU11" s="19">
        <v>0.18975292701302701</v>
      </c>
      <c r="AV11" s="19">
        <v>0.137193590572153</v>
      </c>
      <c r="AW11" s="19">
        <v>0.24807758700235399</v>
      </c>
      <c r="AX11" s="19">
        <v>0</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400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516</v>
      </c>
      <c r="D7" s="10">
        <v>250</v>
      </c>
      <c r="E7" s="10">
        <v>264</v>
      </c>
      <c r="F7" s="10"/>
      <c r="G7" s="10">
        <v>63</v>
      </c>
      <c r="H7" s="10">
        <v>99</v>
      </c>
      <c r="I7" s="10">
        <v>83</v>
      </c>
      <c r="J7" s="10">
        <v>88</v>
      </c>
      <c r="K7" s="10">
        <v>74</v>
      </c>
      <c r="L7" s="10">
        <v>109</v>
      </c>
      <c r="M7" s="10"/>
      <c r="N7" s="10">
        <v>139</v>
      </c>
      <c r="O7" s="10">
        <v>133</v>
      </c>
      <c r="P7" s="10">
        <v>112</v>
      </c>
      <c r="Q7" s="10">
        <v>130</v>
      </c>
      <c r="R7" s="10"/>
      <c r="S7" s="10">
        <v>65</v>
      </c>
      <c r="T7" s="10">
        <v>72</v>
      </c>
      <c r="U7" s="10">
        <v>40</v>
      </c>
      <c r="V7" s="10">
        <v>50</v>
      </c>
      <c r="W7" s="10">
        <v>36</v>
      </c>
      <c r="X7" s="10">
        <v>34</v>
      </c>
      <c r="Y7" s="10">
        <v>45</v>
      </c>
      <c r="Z7" s="10">
        <v>18</v>
      </c>
      <c r="AA7" s="10">
        <v>55</v>
      </c>
      <c r="AB7" s="10">
        <v>53</v>
      </c>
      <c r="AC7" s="10">
        <v>32</v>
      </c>
      <c r="AD7" s="10">
        <v>16</v>
      </c>
      <c r="AE7" s="10"/>
      <c r="AF7" s="10">
        <v>208</v>
      </c>
      <c r="AG7" s="10">
        <v>212</v>
      </c>
      <c r="AH7" s="10">
        <v>61</v>
      </c>
      <c r="AI7" s="10"/>
      <c r="AJ7" s="10">
        <v>183</v>
      </c>
      <c r="AK7" s="10">
        <v>141</v>
      </c>
      <c r="AL7" s="10">
        <v>41</v>
      </c>
      <c r="AM7" s="10">
        <v>8</v>
      </c>
      <c r="AN7" s="10">
        <v>65</v>
      </c>
      <c r="AO7" s="10"/>
      <c r="AP7" s="10">
        <v>134</v>
      </c>
      <c r="AQ7" s="10">
        <v>157</v>
      </c>
      <c r="AR7" s="10">
        <v>41</v>
      </c>
      <c r="AS7" s="10"/>
      <c r="AT7" s="10">
        <v>135</v>
      </c>
      <c r="AU7" s="10">
        <v>90</v>
      </c>
      <c r="AV7" s="10">
        <v>104</v>
      </c>
      <c r="AW7" s="10">
        <v>50</v>
      </c>
      <c r="AX7" s="10">
        <v>11</v>
      </c>
    </row>
    <row r="8" spans="2:50" ht="30" customHeight="1">
      <c r="B8" s="11" t="s">
        <v>77</v>
      </c>
      <c r="C8" s="11">
        <v>527</v>
      </c>
      <c r="D8" s="11">
        <v>261</v>
      </c>
      <c r="E8" s="11">
        <v>263</v>
      </c>
      <c r="F8" s="11"/>
      <c r="G8" s="11">
        <v>75</v>
      </c>
      <c r="H8" s="11">
        <v>100</v>
      </c>
      <c r="I8" s="11">
        <v>93</v>
      </c>
      <c r="J8" s="11">
        <v>94</v>
      </c>
      <c r="K8" s="11">
        <v>64</v>
      </c>
      <c r="L8" s="11">
        <v>101</v>
      </c>
      <c r="M8" s="11"/>
      <c r="N8" s="11">
        <v>138</v>
      </c>
      <c r="O8" s="11">
        <v>140</v>
      </c>
      <c r="P8" s="11">
        <v>121</v>
      </c>
      <c r="Q8" s="11">
        <v>126</v>
      </c>
      <c r="R8" s="11"/>
      <c r="S8" s="11">
        <v>69</v>
      </c>
      <c r="T8" s="11">
        <v>76</v>
      </c>
      <c r="U8" s="11">
        <v>39</v>
      </c>
      <c r="V8" s="11">
        <v>54</v>
      </c>
      <c r="W8" s="11">
        <v>35</v>
      </c>
      <c r="X8" s="11">
        <v>44</v>
      </c>
      <c r="Y8" s="11">
        <v>43</v>
      </c>
      <c r="Z8" s="11">
        <v>15</v>
      </c>
      <c r="AA8" s="11">
        <v>55</v>
      </c>
      <c r="AB8" s="11">
        <v>49</v>
      </c>
      <c r="AC8" s="11">
        <v>32</v>
      </c>
      <c r="AD8" s="11">
        <v>16</v>
      </c>
      <c r="AE8" s="11"/>
      <c r="AF8" s="11">
        <v>207</v>
      </c>
      <c r="AG8" s="11">
        <v>215</v>
      </c>
      <c r="AH8" s="11">
        <v>63</v>
      </c>
      <c r="AI8" s="11"/>
      <c r="AJ8" s="11">
        <v>183</v>
      </c>
      <c r="AK8" s="11">
        <v>148</v>
      </c>
      <c r="AL8" s="11">
        <v>42</v>
      </c>
      <c r="AM8" s="11">
        <v>7</v>
      </c>
      <c r="AN8" s="11">
        <v>65</v>
      </c>
      <c r="AO8" s="11"/>
      <c r="AP8" s="11">
        <v>137</v>
      </c>
      <c r="AQ8" s="11">
        <v>167</v>
      </c>
      <c r="AR8" s="11">
        <v>42</v>
      </c>
      <c r="AS8" s="11"/>
      <c r="AT8" s="11">
        <v>132</v>
      </c>
      <c r="AU8" s="11">
        <v>96</v>
      </c>
      <c r="AV8" s="11">
        <v>110</v>
      </c>
      <c r="AW8" s="11">
        <v>50</v>
      </c>
      <c r="AX8" s="11">
        <v>10</v>
      </c>
    </row>
    <row r="9" spans="2:50">
      <c r="B9" s="18" t="s">
        <v>244</v>
      </c>
      <c r="C9" s="17">
        <v>0.40888497694568299</v>
      </c>
      <c r="D9" s="17">
        <v>0.404104720029487</v>
      </c>
      <c r="E9" s="17">
        <v>0.40846397250984601</v>
      </c>
      <c r="F9" s="17"/>
      <c r="G9" s="17">
        <v>0.392165103459993</v>
      </c>
      <c r="H9" s="17">
        <v>0.31470280503801701</v>
      </c>
      <c r="I9" s="17">
        <v>0.31678554271333398</v>
      </c>
      <c r="J9" s="17">
        <v>0.43608469102257402</v>
      </c>
      <c r="K9" s="17">
        <v>0.47313207550712899</v>
      </c>
      <c r="L9" s="17">
        <v>0.53337792299382303</v>
      </c>
      <c r="M9" s="17"/>
      <c r="N9" s="17">
        <v>0.42137523303533397</v>
      </c>
      <c r="O9" s="17">
        <v>0.44766737612194102</v>
      </c>
      <c r="P9" s="17">
        <v>0.39624643427978101</v>
      </c>
      <c r="Q9" s="17">
        <v>0.37063752207120598</v>
      </c>
      <c r="R9" s="17"/>
      <c r="S9" s="17">
        <v>0.454304462662941</v>
      </c>
      <c r="T9" s="17">
        <v>0.352226577031445</v>
      </c>
      <c r="U9" s="17">
        <v>0.46326923383977597</v>
      </c>
      <c r="V9" s="17">
        <v>0.47031544283397902</v>
      </c>
      <c r="W9" s="17">
        <v>0.45688074420165598</v>
      </c>
      <c r="X9" s="17">
        <v>0.43964309190220902</v>
      </c>
      <c r="Y9" s="17">
        <v>0.42619541101785202</v>
      </c>
      <c r="Z9" s="17">
        <v>0.37955217893808202</v>
      </c>
      <c r="AA9" s="17">
        <v>0.42500777172173299</v>
      </c>
      <c r="AB9" s="17">
        <v>0.207518071571342</v>
      </c>
      <c r="AC9" s="17">
        <v>0.46722166942258903</v>
      </c>
      <c r="AD9" s="17">
        <v>0.37468021496467102</v>
      </c>
      <c r="AE9" s="17"/>
      <c r="AF9" s="17">
        <v>0.39847913716923</v>
      </c>
      <c r="AG9" s="17">
        <v>0.43059069015166601</v>
      </c>
      <c r="AH9" s="17">
        <v>0.38615252402656702</v>
      </c>
      <c r="AI9" s="17"/>
      <c r="AJ9" s="17">
        <v>0.43554882946036899</v>
      </c>
      <c r="AK9" s="17">
        <v>0.49375535790614</v>
      </c>
      <c r="AL9" s="17">
        <v>0.45100832711271899</v>
      </c>
      <c r="AM9" s="17">
        <v>0.236953730986908</v>
      </c>
      <c r="AN9" s="17">
        <v>0.23111424117221799</v>
      </c>
      <c r="AO9" s="17"/>
      <c r="AP9" s="17">
        <v>0.44992686916819002</v>
      </c>
      <c r="AQ9" s="17">
        <v>0.51249900242775004</v>
      </c>
      <c r="AR9" s="17">
        <v>0.41562133088744202</v>
      </c>
      <c r="AS9" s="17"/>
      <c r="AT9" s="17">
        <v>0.49272972742450499</v>
      </c>
      <c r="AU9" s="17">
        <v>0.42527303533702498</v>
      </c>
      <c r="AV9" s="17">
        <v>0.36797704312785001</v>
      </c>
      <c r="AW9" s="17">
        <v>0.354070945870534</v>
      </c>
      <c r="AX9" s="17">
        <v>0.45880096649399998</v>
      </c>
    </row>
    <row r="10" spans="2:50">
      <c r="B10" s="18" t="s">
        <v>245</v>
      </c>
      <c r="C10" s="17">
        <v>0.42904531010493502</v>
      </c>
      <c r="D10" s="17">
        <v>0.45943247144356802</v>
      </c>
      <c r="E10" s="17">
        <v>0.40263519603626602</v>
      </c>
      <c r="F10" s="17"/>
      <c r="G10" s="17">
        <v>0.40559548847473098</v>
      </c>
      <c r="H10" s="17">
        <v>0.51940778823210598</v>
      </c>
      <c r="I10" s="17">
        <v>0.53368547704131397</v>
      </c>
      <c r="J10" s="17">
        <v>0.38799891320286001</v>
      </c>
      <c r="K10" s="17">
        <v>0.34021175577690199</v>
      </c>
      <c r="L10" s="17">
        <v>0.35557124955430502</v>
      </c>
      <c r="M10" s="17"/>
      <c r="N10" s="17">
        <v>0.47601018875699302</v>
      </c>
      <c r="O10" s="17">
        <v>0.36734903073577302</v>
      </c>
      <c r="P10" s="17">
        <v>0.42808787699053902</v>
      </c>
      <c r="Q10" s="17">
        <v>0.43773257781215602</v>
      </c>
      <c r="R10" s="17"/>
      <c r="S10" s="17">
        <v>0.42559693392884901</v>
      </c>
      <c r="T10" s="17">
        <v>0.52851911034363397</v>
      </c>
      <c r="U10" s="17">
        <v>0.32294494465826701</v>
      </c>
      <c r="V10" s="17">
        <v>0.41388570547756498</v>
      </c>
      <c r="W10" s="17">
        <v>0.48561612503423401</v>
      </c>
      <c r="X10" s="17">
        <v>0.34733727768721301</v>
      </c>
      <c r="Y10" s="17">
        <v>0.42640803522763598</v>
      </c>
      <c r="Z10" s="17">
        <v>0.38874652691313999</v>
      </c>
      <c r="AA10" s="17">
        <v>0.36944361691649302</v>
      </c>
      <c r="AB10" s="17">
        <v>0.55649402483365396</v>
      </c>
      <c r="AC10" s="17">
        <v>0.30029397195070601</v>
      </c>
      <c r="AD10" s="17">
        <v>0.50576528388997799</v>
      </c>
      <c r="AE10" s="17"/>
      <c r="AF10" s="17">
        <v>0.42866900349878201</v>
      </c>
      <c r="AG10" s="17">
        <v>0.44081271736184202</v>
      </c>
      <c r="AH10" s="17">
        <v>0.410093448188591</v>
      </c>
      <c r="AI10" s="17"/>
      <c r="AJ10" s="17">
        <v>0.42598283192674302</v>
      </c>
      <c r="AK10" s="17">
        <v>0.37812248463206499</v>
      </c>
      <c r="AL10" s="17">
        <v>0.50628606331916204</v>
      </c>
      <c r="AM10" s="17">
        <v>0.36880355806777698</v>
      </c>
      <c r="AN10" s="17">
        <v>0.48605053106914697</v>
      </c>
      <c r="AO10" s="17"/>
      <c r="AP10" s="17">
        <v>0.39827896398951201</v>
      </c>
      <c r="AQ10" s="17">
        <v>0.36966170706600299</v>
      </c>
      <c r="AR10" s="17">
        <v>0.50442344995503496</v>
      </c>
      <c r="AS10" s="17"/>
      <c r="AT10" s="17">
        <v>0.35418883451127398</v>
      </c>
      <c r="AU10" s="17">
        <v>0.45230131928931899</v>
      </c>
      <c r="AV10" s="17">
        <v>0.43682293872133399</v>
      </c>
      <c r="AW10" s="17">
        <v>0.52923324609101097</v>
      </c>
      <c r="AX10" s="17">
        <v>0.44278060749718301</v>
      </c>
    </row>
    <row r="11" spans="2:50">
      <c r="B11" s="18" t="s">
        <v>246</v>
      </c>
      <c r="C11" s="17">
        <v>0.101519012580072</v>
      </c>
      <c r="D11" s="17">
        <v>8.2510286266292199E-2</v>
      </c>
      <c r="E11" s="17">
        <v>0.12127231332274099</v>
      </c>
      <c r="F11" s="17"/>
      <c r="G11" s="17">
        <v>0.115161868736425</v>
      </c>
      <c r="H11" s="17">
        <v>6.9726340039792806E-2</v>
      </c>
      <c r="I11" s="17">
        <v>0.110836325266289</v>
      </c>
      <c r="J11" s="17">
        <v>0.130003491614825</v>
      </c>
      <c r="K11" s="17">
        <v>0.108101915498014</v>
      </c>
      <c r="L11" s="17">
        <v>8.3237542627709701E-2</v>
      </c>
      <c r="M11" s="17"/>
      <c r="N11" s="17">
        <v>8.5154668957693705E-2</v>
      </c>
      <c r="O11" s="17">
        <v>0.11216606170500799</v>
      </c>
      <c r="P11" s="17">
        <v>8.7058766705421994E-2</v>
      </c>
      <c r="Q11" s="17">
        <v>0.12320202513324301</v>
      </c>
      <c r="R11" s="17"/>
      <c r="S11" s="17">
        <v>7.7446601182447103E-2</v>
      </c>
      <c r="T11" s="17">
        <v>0.11925431262492001</v>
      </c>
      <c r="U11" s="17">
        <v>0.18907650431665701</v>
      </c>
      <c r="V11" s="17">
        <v>3.93383969713594E-2</v>
      </c>
      <c r="W11" s="17">
        <v>2.8390359247744801E-2</v>
      </c>
      <c r="X11" s="17">
        <v>0.120955565405945</v>
      </c>
      <c r="Y11" s="17">
        <v>6.5906836048191295E-2</v>
      </c>
      <c r="Z11" s="17">
        <v>6.5210198383526902E-2</v>
      </c>
      <c r="AA11" s="17">
        <v>0.121192179004495</v>
      </c>
      <c r="AB11" s="17">
        <v>0.17416575602255699</v>
      </c>
      <c r="AC11" s="17">
        <v>7.2398283767617297E-2</v>
      </c>
      <c r="AD11" s="17">
        <v>0.119554501145351</v>
      </c>
      <c r="AE11" s="17"/>
      <c r="AF11" s="17">
        <v>0.117119325563914</v>
      </c>
      <c r="AG11" s="17">
        <v>8.1743750003756804E-2</v>
      </c>
      <c r="AH11" s="17">
        <v>9.8789438058370593E-2</v>
      </c>
      <c r="AI11" s="17"/>
      <c r="AJ11" s="17">
        <v>0.101147890283617</v>
      </c>
      <c r="AK11" s="17">
        <v>0.108342713262263</v>
      </c>
      <c r="AL11" s="17">
        <v>4.2705609568119203E-2</v>
      </c>
      <c r="AM11" s="17">
        <v>0.249136195006355</v>
      </c>
      <c r="AN11" s="17">
        <v>0.177246564200427</v>
      </c>
      <c r="AO11" s="17"/>
      <c r="AP11" s="17">
        <v>8.7314029262212406E-2</v>
      </c>
      <c r="AQ11" s="17">
        <v>9.3916445214481295E-2</v>
      </c>
      <c r="AR11" s="17">
        <v>7.9955219157523599E-2</v>
      </c>
      <c r="AS11" s="17"/>
      <c r="AT11" s="17">
        <v>0.108815865333691</v>
      </c>
      <c r="AU11" s="17">
        <v>9.5881694952188706E-2</v>
      </c>
      <c r="AV11" s="17">
        <v>0.13992423234638299</v>
      </c>
      <c r="AW11" s="17">
        <v>6.4394956523682698E-2</v>
      </c>
      <c r="AX11" s="17">
        <v>0</v>
      </c>
    </row>
    <row r="12" spans="2:50">
      <c r="B12" s="18" t="s">
        <v>247</v>
      </c>
      <c r="C12" s="17">
        <v>2.1771669265585901E-2</v>
      </c>
      <c r="D12" s="17">
        <v>2.6272549485171898E-2</v>
      </c>
      <c r="E12" s="17">
        <v>1.7494790238017099E-2</v>
      </c>
      <c r="F12" s="17"/>
      <c r="G12" s="17">
        <v>4.7159433754458198E-2</v>
      </c>
      <c r="H12" s="17">
        <v>9.3555360582423894E-3</v>
      </c>
      <c r="I12" s="17">
        <v>2.77380208251055E-2</v>
      </c>
      <c r="J12" s="17">
        <v>0</v>
      </c>
      <c r="K12" s="17">
        <v>4.1864000467437497E-2</v>
      </c>
      <c r="L12" s="17">
        <v>1.7160928475529E-2</v>
      </c>
      <c r="M12" s="17"/>
      <c r="N12" s="17">
        <v>7.3824353239542997E-3</v>
      </c>
      <c r="O12" s="17">
        <v>2.23253641190885E-2</v>
      </c>
      <c r="P12" s="17">
        <v>3.9456365600981501E-2</v>
      </c>
      <c r="Q12" s="17">
        <v>2.03973688835021E-2</v>
      </c>
      <c r="R12" s="17"/>
      <c r="S12" s="17">
        <v>1.3574950902607E-2</v>
      </c>
      <c r="T12" s="17">
        <v>0</v>
      </c>
      <c r="U12" s="17">
        <v>0</v>
      </c>
      <c r="V12" s="17">
        <v>3.5927842928207998E-2</v>
      </c>
      <c r="W12" s="17">
        <v>0</v>
      </c>
      <c r="X12" s="17">
        <v>6.2117722670740297E-2</v>
      </c>
      <c r="Y12" s="17">
        <v>5.7614000455294898E-2</v>
      </c>
      <c r="Z12" s="17">
        <v>7.09428280506193E-2</v>
      </c>
      <c r="AA12" s="17">
        <v>2.73589564836264E-2</v>
      </c>
      <c r="AB12" s="17">
        <v>0</v>
      </c>
      <c r="AC12" s="17">
        <v>2.4599878713655401E-2</v>
      </c>
      <c r="AD12" s="17">
        <v>0</v>
      </c>
      <c r="AE12" s="17"/>
      <c r="AF12" s="17">
        <v>2.3545730751087599E-2</v>
      </c>
      <c r="AG12" s="17">
        <v>1.0626244880028101E-2</v>
      </c>
      <c r="AH12" s="17">
        <v>3.2046574260437603E-2</v>
      </c>
      <c r="AI12" s="17"/>
      <c r="AJ12" s="17">
        <v>2.4070672878247799E-2</v>
      </c>
      <c r="AK12" s="17">
        <v>0</v>
      </c>
      <c r="AL12" s="17">
        <v>0</v>
      </c>
      <c r="AM12" s="17">
        <v>0</v>
      </c>
      <c r="AN12" s="17">
        <v>4.00885622828124E-2</v>
      </c>
      <c r="AO12" s="17"/>
      <c r="AP12" s="17">
        <v>4.0109131772721698E-2</v>
      </c>
      <c r="AQ12" s="17">
        <v>0</v>
      </c>
      <c r="AR12" s="17">
        <v>0</v>
      </c>
      <c r="AS12" s="17"/>
      <c r="AT12" s="17">
        <v>1.23900829189176E-2</v>
      </c>
      <c r="AU12" s="17">
        <v>8.1078911597128392E-3</v>
      </c>
      <c r="AV12" s="17">
        <v>9.8278035122792394E-3</v>
      </c>
      <c r="AW12" s="17">
        <v>2.5345512066380398E-2</v>
      </c>
      <c r="AX12" s="17">
        <v>0</v>
      </c>
    </row>
    <row r="13" spans="2:50">
      <c r="B13" s="18" t="s">
        <v>248</v>
      </c>
      <c r="C13" s="17">
        <v>1.3367370673077399E-2</v>
      </c>
      <c r="D13" s="17">
        <v>1.31560428573938E-2</v>
      </c>
      <c r="E13" s="17">
        <v>1.3693923579699001E-2</v>
      </c>
      <c r="F13" s="17"/>
      <c r="G13" s="17">
        <v>9.5265565557009595E-3</v>
      </c>
      <c r="H13" s="17">
        <v>5.6726545674396903E-2</v>
      </c>
      <c r="I13" s="17">
        <v>0</v>
      </c>
      <c r="J13" s="17">
        <v>0</v>
      </c>
      <c r="K13" s="17">
        <v>1.05046980162071E-2</v>
      </c>
      <c r="L13" s="17">
        <v>0</v>
      </c>
      <c r="M13" s="17"/>
      <c r="N13" s="17">
        <v>4.5456427368905702E-3</v>
      </c>
      <c r="O13" s="17">
        <v>0</v>
      </c>
      <c r="P13" s="17">
        <v>1.7867929513147598E-2</v>
      </c>
      <c r="Q13" s="17">
        <v>3.3886689245949703E-2</v>
      </c>
      <c r="R13" s="17"/>
      <c r="S13" s="17">
        <v>1.5831907386304099E-2</v>
      </c>
      <c r="T13" s="17">
        <v>0</v>
      </c>
      <c r="U13" s="17">
        <v>0</v>
      </c>
      <c r="V13" s="17">
        <v>0</v>
      </c>
      <c r="W13" s="17">
        <v>2.9112771516364599E-2</v>
      </c>
      <c r="X13" s="17">
        <v>0</v>
      </c>
      <c r="Y13" s="17">
        <v>0</v>
      </c>
      <c r="Z13" s="17">
        <v>0</v>
      </c>
      <c r="AA13" s="17">
        <v>5.6997475873653801E-2</v>
      </c>
      <c r="AB13" s="17">
        <v>1.4754011413347499E-2</v>
      </c>
      <c r="AC13" s="17">
        <v>3.39048443899371E-2</v>
      </c>
      <c r="AD13" s="17">
        <v>0</v>
      </c>
      <c r="AE13" s="17"/>
      <c r="AF13" s="17">
        <v>1.1438292948484601E-2</v>
      </c>
      <c r="AG13" s="17">
        <v>8.3416565958014492E-3</v>
      </c>
      <c r="AH13" s="17">
        <v>4.5713588158697298E-2</v>
      </c>
      <c r="AI13" s="17"/>
      <c r="AJ13" s="17">
        <v>3.4405478456295698E-3</v>
      </c>
      <c r="AK13" s="17">
        <v>1.214768046455E-2</v>
      </c>
      <c r="AL13" s="17">
        <v>0</v>
      </c>
      <c r="AM13" s="17">
        <v>0.14510651593895901</v>
      </c>
      <c r="AN13" s="17">
        <v>5.47749213927659E-2</v>
      </c>
      <c r="AO13" s="17"/>
      <c r="AP13" s="17">
        <v>4.5999209358622301E-3</v>
      </c>
      <c r="AQ13" s="17">
        <v>1.71556662836591E-2</v>
      </c>
      <c r="AR13" s="17">
        <v>0</v>
      </c>
      <c r="AS13" s="17"/>
      <c r="AT13" s="17">
        <v>0</v>
      </c>
      <c r="AU13" s="17">
        <v>1.1174721278118201E-2</v>
      </c>
      <c r="AV13" s="17">
        <v>0</v>
      </c>
      <c r="AW13" s="17">
        <v>2.69553394483916E-2</v>
      </c>
      <c r="AX13" s="17">
        <v>0</v>
      </c>
    </row>
    <row r="14" spans="2:50">
      <c r="B14" s="18" t="s">
        <v>92</v>
      </c>
      <c r="C14" s="17">
        <v>2.5411660430645699E-2</v>
      </c>
      <c r="D14" s="17">
        <v>1.4523929918087101E-2</v>
      </c>
      <c r="E14" s="17">
        <v>3.6439804313430503E-2</v>
      </c>
      <c r="F14" s="17"/>
      <c r="G14" s="17">
        <v>3.03915490186915E-2</v>
      </c>
      <c r="H14" s="17">
        <v>3.0080984957445302E-2</v>
      </c>
      <c r="I14" s="17">
        <v>1.0954634153956901E-2</v>
      </c>
      <c r="J14" s="17">
        <v>4.5912904159742002E-2</v>
      </c>
      <c r="K14" s="17">
        <v>2.6185554734310699E-2</v>
      </c>
      <c r="L14" s="17">
        <v>1.0652356348634101E-2</v>
      </c>
      <c r="M14" s="17"/>
      <c r="N14" s="17">
        <v>5.5318311891352301E-3</v>
      </c>
      <c r="O14" s="17">
        <v>5.0492167318189403E-2</v>
      </c>
      <c r="P14" s="17">
        <v>3.1282626910129202E-2</v>
      </c>
      <c r="Q14" s="17">
        <v>1.4143816853942901E-2</v>
      </c>
      <c r="R14" s="17"/>
      <c r="S14" s="17">
        <v>1.32451439368527E-2</v>
      </c>
      <c r="T14" s="17">
        <v>0</v>
      </c>
      <c r="U14" s="17">
        <v>2.47093171853007E-2</v>
      </c>
      <c r="V14" s="17">
        <v>4.0532611788888097E-2</v>
      </c>
      <c r="W14" s="17">
        <v>0</v>
      </c>
      <c r="X14" s="17">
        <v>2.99463423338935E-2</v>
      </c>
      <c r="Y14" s="17">
        <v>2.3875717251026E-2</v>
      </c>
      <c r="Z14" s="17">
        <v>9.5548267714632207E-2</v>
      </c>
      <c r="AA14" s="17">
        <v>0</v>
      </c>
      <c r="AB14" s="17">
        <v>4.7068136159098301E-2</v>
      </c>
      <c r="AC14" s="17">
        <v>0.101581351755496</v>
      </c>
      <c r="AD14" s="17">
        <v>0</v>
      </c>
      <c r="AE14" s="17"/>
      <c r="AF14" s="17">
        <v>2.0748510068501699E-2</v>
      </c>
      <c r="AG14" s="17">
        <v>2.7884941006905199E-2</v>
      </c>
      <c r="AH14" s="17">
        <v>2.7204427307336201E-2</v>
      </c>
      <c r="AI14" s="17"/>
      <c r="AJ14" s="17">
        <v>9.8092276053943408E-3</v>
      </c>
      <c r="AK14" s="17">
        <v>7.63176373498267E-3</v>
      </c>
      <c r="AL14" s="17">
        <v>0</v>
      </c>
      <c r="AM14" s="17">
        <v>0</v>
      </c>
      <c r="AN14" s="17">
        <v>1.0725179882630401E-2</v>
      </c>
      <c r="AO14" s="17"/>
      <c r="AP14" s="17">
        <v>1.9771084871501601E-2</v>
      </c>
      <c r="AQ14" s="17">
        <v>6.7671790081060999E-3</v>
      </c>
      <c r="AR14" s="17">
        <v>0</v>
      </c>
      <c r="AS14" s="17"/>
      <c r="AT14" s="17">
        <v>3.1875489811612201E-2</v>
      </c>
      <c r="AU14" s="17">
        <v>7.2613379836362199E-3</v>
      </c>
      <c r="AV14" s="17">
        <v>4.5447982292154701E-2</v>
      </c>
      <c r="AW14" s="17">
        <v>0</v>
      </c>
      <c r="AX14" s="17">
        <v>9.8418426008816701E-2</v>
      </c>
    </row>
    <row r="15" spans="2:50">
      <c r="B15" s="18" t="s">
        <v>249</v>
      </c>
      <c r="C15" s="21">
        <v>0.837930287050619</v>
      </c>
      <c r="D15" s="21">
        <v>0.86353719147305497</v>
      </c>
      <c r="E15" s="21">
        <v>0.81109916854611197</v>
      </c>
      <c r="F15" s="21"/>
      <c r="G15" s="21">
        <v>0.79776059193472404</v>
      </c>
      <c r="H15" s="21">
        <v>0.83411059327012305</v>
      </c>
      <c r="I15" s="21">
        <v>0.85047101975464801</v>
      </c>
      <c r="J15" s="21">
        <v>0.82408360422543303</v>
      </c>
      <c r="K15" s="21">
        <v>0.81334383128403098</v>
      </c>
      <c r="L15" s="21">
        <v>0.888949172548127</v>
      </c>
      <c r="M15" s="21"/>
      <c r="N15" s="21">
        <v>0.89738542179232605</v>
      </c>
      <c r="O15" s="21">
        <v>0.81501640685771404</v>
      </c>
      <c r="P15" s="21">
        <v>0.82433431127031997</v>
      </c>
      <c r="Q15" s="21">
        <v>0.80837009988336195</v>
      </c>
      <c r="R15" s="21"/>
      <c r="S15" s="21">
        <v>0.87990139659178901</v>
      </c>
      <c r="T15" s="21">
        <v>0.88074568737507997</v>
      </c>
      <c r="U15" s="21">
        <v>0.78621417849804298</v>
      </c>
      <c r="V15" s="21">
        <v>0.88420114831154495</v>
      </c>
      <c r="W15" s="21">
        <v>0.94249686923589104</v>
      </c>
      <c r="X15" s="21">
        <v>0.78698036958942097</v>
      </c>
      <c r="Y15" s="21">
        <v>0.85260344624548801</v>
      </c>
      <c r="Z15" s="21">
        <v>0.76829870585122195</v>
      </c>
      <c r="AA15" s="21">
        <v>0.79445138863822495</v>
      </c>
      <c r="AB15" s="21">
        <v>0.76401209640499701</v>
      </c>
      <c r="AC15" s="21">
        <v>0.76751564137329398</v>
      </c>
      <c r="AD15" s="21">
        <v>0.88044549885464896</v>
      </c>
      <c r="AE15" s="21"/>
      <c r="AF15" s="21">
        <v>0.82714814066801201</v>
      </c>
      <c r="AG15" s="21">
        <v>0.87140340751350798</v>
      </c>
      <c r="AH15" s="21">
        <v>0.79624597221515803</v>
      </c>
      <c r="AI15" s="21"/>
      <c r="AJ15" s="21">
        <v>0.86153166138711101</v>
      </c>
      <c r="AK15" s="21">
        <v>0.87187784253820499</v>
      </c>
      <c r="AL15" s="21">
        <v>0.95729439043188103</v>
      </c>
      <c r="AM15" s="21">
        <v>0.60575728905468595</v>
      </c>
      <c r="AN15" s="21">
        <v>0.71716477224136499</v>
      </c>
      <c r="AO15" s="21"/>
      <c r="AP15" s="21">
        <v>0.84820583315770204</v>
      </c>
      <c r="AQ15" s="21">
        <v>0.88216070949375303</v>
      </c>
      <c r="AR15" s="21">
        <v>0.92004478084247598</v>
      </c>
      <c r="AS15" s="21"/>
      <c r="AT15" s="21">
        <v>0.84691856193577897</v>
      </c>
      <c r="AU15" s="21">
        <v>0.87757435462634403</v>
      </c>
      <c r="AV15" s="21">
        <v>0.804799981849183</v>
      </c>
      <c r="AW15" s="21">
        <v>0.88330419196154497</v>
      </c>
      <c r="AX15" s="21">
        <v>0.90158157399118299</v>
      </c>
    </row>
    <row r="16" spans="2:50">
      <c r="B16" s="18" t="s">
        <v>250</v>
      </c>
      <c r="C16" s="21">
        <v>3.5139039938663401E-2</v>
      </c>
      <c r="D16" s="21">
        <v>3.9428592342565703E-2</v>
      </c>
      <c r="E16" s="21">
        <v>3.11887138177162E-2</v>
      </c>
      <c r="F16" s="21"/>
      <c r="G16" s="21">
        <v>5.6685990310159202E-2</v>
      </c>
      <c r="H16" s="21">
        <v>6.6082081732639297E-2</v>
      </c>
      <c r="I16" s="21">
        <v>2.77380208251055E-2</v>
      </c>
      <c r="J16" s="21">
        <v>0</v>
      </c>
      <c r="K16" s="21">
        <v>5.2368698483644602E-2</v>
      </c>
      <c r="L16" s="21">
        <v>1.7160928475529E-2</v>
      </c>
      <c r="M16" s="21"/>
      <c r="N16" s="21">
        <v>1.19280780608449E-2</v>
      </c>
      <c r="O16" s="21">
        <v>2.23253641190885E-2</v>
      </c>
      <c r="P16" s="21">
        <v>5.7324295114129099E-2</v>
      </c>
      <c r="Q16" s="21">
        <v>5.42840581294518E-2</v>
      </c>
      <c r="R16" s="21"/>
      <c r="S16" s="21">
        <v>2.9406858288911E-2</v>
      </c>
      <c r="T16" s="21">
        <v>0</v>
      </c>
      <c r="U16" s="21">
        <v>0</v>
      </c>
      <c r="V16" s="21">
        <v>3.5927842928207998E-2</v>
      </c>
      <c r="W16" s="21">
        <v>2.9112771516364599E-2</v>
      </c>
      <c r="X16" s="21">
        <v>6.2117722670740297E-2</v>
      </c>
      <c r="Y16" s="21">
        <v>5.7614000455294898E-2</v>
      </c>
      <c r="Z16" s="21">
        <v>7.09428280506193E-2</v>
      </c>
      <c r="AA16" s="21">
        <v>8.4356432357280103E-2</v>
      </c>
      <c r="AB16" s="21">
        <v>1.4754011413347499E-2</v>
      </c>
      <c r="AC16" s="21">
        <v>5.8504723103592497E-2</v>
      </c>
      <c r="AD16" s="21">
        <v>0</v>
      </c>
      <c r="AE16" s="21"/>
      <c r="AF16" s="21">
        <v>3.4984023699572202E-2</v>
      </c>
      <c r="AG16" s="21">
        <v>1.89679014758296E-2</v>
      </c>
      <c r="AH16" s="21">
        <v>7.7760162419134901E-2</v>
      </c>
      <c r="AI16" s="21"/>
      <c r="AJ16" s="21">
        <v>2.7511220723877301E-2</v>
      </c>
      <c r="AK16" s="21">
        <v>1.214768046455E-2</v>
      </c>
      <c r="AL16" s="21">
        <v>0</v>
      </c>
      <c r="AM16" s="21">
        <v>0.14510651593895901</v>
      </c>
      <c r="AN16" s="21">
        <v>9.48634836755783E-2</v>
      </c>
      <c r="AO16" s="21"/>
      <c r="AP16" s="21">
        <v>4.4709052708583899E-2</v>
      </c>
      <c r="AQ16" s="21">
        <v>1.71556662836591E-2</v>
      </c>
      <c r="AR16" s="21">
        <v>0</v>
      </c>
      <c r="AS16" s="21"/>
      <c r="AT16" s="21">
        <v>1.23900829189176E-2</v>
      </c>
      <c r="AU16" s="21">
        <v>1.9282612437831002E-2</v>
      </c>
      <c r="AV16" s="21">
        <v>9.8278035122792394E-3</v>
      </c>
      <c r="AW16" s="21">
        <v>5.2300851514771998E-2</v>
      </c>
      <c r="AX16" s="21">
        <v>0</v>
      </c>
    </row>
    <row r="17" spans="2:50">
      <c r="B17" s="18" t="s">
        <v>251</v>
      </c>
      <c r="C17" s="22">
        <v>0.80279124711195504</v>
      </c>
      <c r="D17" s="22">
        <v>0.82410859913048995</v>
      </c>
      <c r="E17" s="22">
        <v>0.77991045472839604</v>
      </c>
      <c r="F17" s="22"/>
      <c r="G17" s="22">
        <v>0.74107460162456495</v>
      </c>
      <c r="H17" s="22">
        <v>0.76802851153748297</v>
      </c>
      <c r="I17" s="22">
        <v>0.82273299892954299</v>
      </c>
      <c r="J17" s="22">
        <v>0.82408360422543303</v>
      </c>
      <c r="K17" s="22">
        <v>0.76097513280038598</v>
      </c>
      <c r="L17" s="22">
        <v>0.87178824407259803</v>
      </c>
      <c r="M17" s="22"/>
      <c r="N17" s="22">
        <v>0.88545734373148099</v>
      </c>
      <c r="O17" s="22">
        <v>0.79269104273862601</v>
      </c>
      <c r="P17" s="22">
        <v>0.76701001615619102</v>
      </c>
      <c r="Q17" s="22">
        <v>0.75408604175391003</v>
      </c>
      <c r="R17" s="22"/>
      <c r="S17" s="22">
        <v>0.85049453830287802</v>
      </c>
      <c r="T17" s="22">
        <v>0.88074568737507997</v>
      </c>
      <c r="U17" s="22">
        <v>0.78621417849804298</v>
      </c>
      <c r="V17" s="22">
        <v>0.84827330538333701</v>
      </c>
      <c r="W17" s="22">
        <v>0.913384097719526</v>
      </c>
      <c r="X17" s="22">
        <v>0.72486264691868096</v>
      </c>
      <c r="Y17" s="22">
        <v>0.79498944579019304</v>
      </c>
      <c r="Z17" s="22">
        <v>0.69735587780060204</v>
      </c>
      <c r="AA17" s="22">
        <v>0.71009495628094499</v>
      </c>
      <c r="AB17" s="22">
        <v>0.74925808499164903</v>
      </c>
      <c r="AC17" s="22">
        <v>0.70901091826970197</v>
      </c>
      <c r="AD17" s="22">
        <v>0.88044549885464896</v>
      </c>
      <c r="AE17" s="22"/>
      <c r="AF17" s="22">
        <v>0.79216411696844002</v>
      </c>
      <c r="AG17" s="22">
        <v>0.85243550603767904</v>
      </c>
      <c r="AH17" s="22">
        <v>0.71848580979602295</v>
      </c>
      <c r="AI17" s="22"/>
      <c r="AJ17" s="22">
        <v>0.834020440663234</v>
      </c>
      <c r="AK17" s="22">
        <v>0.85973016207365505</v>
      </c>
      <c r="AL17" s="22">
        <v>0.95729439043188103</v>
      </c>
      <c r="AM17" s="22">
        <v>0.460650773115726</v>
      </c>
      <c r="AN17" s="22">
        <v>0.62230128856578604</v>
      </c>
      <c r="AO17" s="22"/>
      <c r="AP17" s="22">
        <v>0.80349678044911799</v>
      </c>
      <c r="AQ17" s="22">
        <v>0.86500504321009397</v>
      </c>
      <c r="AR17" s="22">
        <v>0.92004478084247598</v>
      </c>
      <c r="AS17" s="22"/>
      <c r="AT17" s="22">
        <v>0.834528479016862</v>
      </c>
      <c r="AU17" s="22">
        <v>0.85829174218851301</v>
      </c>
      <c r="AV17" s="22">
        <v>0.79497217833690403</v>
      </c>
      <c r="AW17" s="22">
        <v>0.83100334044677304</v>
      </c>
      <c r="AX17" s="22">
        <v>0.90158157399118299</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401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520</v>
      </c>
      <c r="D7" s="10">
        <v>260</v>
      </c>
      <c r="E7" s="10">
        <v>260</v>
      </c>
      <c r="F7" s="10"/>
      <c r="G7" s="10">
        <v>66</v>
      </c>
      <c r="H7" s="10">
        <v>78</v>
      </c>
      <c r="I7" s="10">
        <v>91</v>
      </c>
      <c r="J7" s="10">
        <v>85</v>
      </c>
      <c r="K7" s="10">
        <v>82</v>
      </c>
      <c r="L7" s="10">
        <v>118</v>
      </c>
      <c r="M7" s="10"/>
      <c r="N7" s="10">
        <v>158</v>
      </c>
      <c r="O7" s="10">
        <v>130</v>
      </c>
      <c r="P7" s="10">
        <v>100</v>
      </c>
      <c r="Q7" s="10">
        <v>129</v>
      </c>
      <c r="R7" s="10"/>
      <c r="S7" s="10">
        <v>70</v>
      </c>
      <c r="T7" s="10">
        <v>61</v>
      </c>
      <c r="U7" s="10">
        <v>44</v>
      </c>
      <c r="V7" s="10">
        <v>40</v>
      </c>
      <c r="W7" s="10">
        <v>33</v>
      </c>
      <c r="X7" s="10">
        <v>34</v>
      </c>
      <c r="Y7" s="10">
        <v>46</v>
      </c>
      <c r="Z7" s="10">
        <v>23</v>
      </c>
      <c r="AA7" s="10">
        <v>70</v>
      </c>
      <c r="AB7" s="10">
        <v>48</v>
      </c>
      <c r="AC7" s="10">
        <v>30</v>
      </c>
      <c r="AD7" s="10">
        <v>21</v>
      </c>
      <c r="AE7" s="10"/>
      <c r="AF7" s="10">
        <v>189</v>
      </c>
      <c r="AG7" s="10">
        <v>230</v>
      </c>
      <c r="AH7" s="10">
        <v>66</v>
      </c>
      <c r="AI7" s="10"/>
      <c r="AJ7" s="10">
        <v>196</v>
      </c>
      <c r="AK7" s="10">
        <v>134</v>
      </c>
      <c r="AL7" s="10">
        <v>32</v>
      </c>
      <c r="AM7" s="10">
        <v>4</v>
      </c>
      <c r="AN7" s="10">
        <v>68</v>
      </c>
      <c r="AO7" s="10"/>
      <c r="AP7" s="10">
        <v>131</v>
      </c>
      <c r="AQ7" s="10">
        <v>161</v>
      </c>
      <c r="AR7" s="10">
        <v>46</v>
      </c>
      <c r="AS7" s="10"/>
      <c r="AT7" s="10">
        <v>123</v>
      </c>
      <c r="AU7" s="10">
        <v>102</v>
      </c>
      <c r="AV7" s="10">
        <v>125</v>
      </c>
      <c r="AW7" s="10">
        <v>47</v>
      </c>
      <c r="AX7" s="10">
        <v>14</v>
      </c>
    </row>
    <row r="8" spans="2:50" ht="30" customHeight="1">
      <c r="B8" s="11" t="s">
        <v>77</v>
      </c>
      <c r="C8" s="11">
        <v>520</v>
      </c>
      <c r="D8" s="11">
        <v>265</v>
      </c>
      <c r="E8" s="11">
        <v>255</v>
      </c>
      <c r="F8" s="11"/>
      <c r="G8" s="11">
        <v>77</v>
      </c>
      <c r="H8" s="11">
        <v>78</v>
      </c>
      <c r="I8" s="11">
        <v>102</v>
      </c>
      <c r="J8" s="11">
        <v>88</v>
      </c>
      <c r="K8" s="11">
        <v>66</v>
      </c>
      <c r="L8" s="11">
        <v>108</v>
      </c>
      <c r="M8" s="11"/>
      <c r="N8" s="11">
        <v>146</v>
      </c>
      <c r="O8" s="11">
        <v>135</v>
      </c>
      <c r="P8" s="11">
        <v>108</v>
      </c>
      <c r="Q8" s="11">
        <v>128</v>
      </c>
      <c r="R8" s="11"/>
      <c r="S8" s="11">
        <v>73</v>
      </c>
      <c r="T8" s="11">
        <v>61</v>
      </c>
      <c r="U8" s="11">
        <v>41</v>
      </c>
      <c r="V8" s="11">
        <v>42</v>
      </c>
      <c r="W8" s="11">
        <v>33</v>
      </c>
      <c r="X8" s="11">
        <v>44</v>
      </c>
      <c r="Y8" s="11">
        <v>42</v>
      </c>
      <c r="Z8" s="11">
        <v>21</v>
      </c>
      <c r="AA8" s="11">
        <v>72</v>
      </c>
      <c r="AB8" s="11">
        <v>42</v>
      </c>
      <c r="AC8" s="11">
        <v>31</v>
      </c>
      <c r="AD8" s="11">
        <v>19</v>
      </c>
      <c r="AE8" s="11"/>
      <c r="AF8" s="11">
        <v>189</v>
      </c>
      <c r="AG8" s="11">
        <v>220</v>
      </c>
      <c r="AH8" s="11">
        <v>71</v>
      </c>
      <c r="AI8" s="11"/>
      <c r="AJ8" s="11">
        <v>192</v>
      </c>
      <c r="AK8" s="11">
        <v>136</v>
      </c>
      <c r="AL8" s="11">
        <v>32</v>
      </c>
      <c r="AM8" s="11">
        <v>4</v>
      </c>
      <c r="AN8" s="11">
        <v>70</v>
      </c>
      <c r="AO8" s="11"/>
      <c r="AP8" s="11">
        <v>129</v>
      </c>
      <c r="AQ8" s="11">
        <v>165</v>
      </c>
      <c r="AR8" s="11">
        <v>45</v>
      </c>
      <c r="AS8" s="11"/>
      <c r="AT8" s="11">
        <v>125</v>
      </c>
      <c r="AU8" s="11">
        <v>104</v>
      </c>
      <c r="AV8" s="11">
        <v>126</v>
      </c>
      <c r="AW8" s="11">
        <v>46</v>
      </c>
      <c r="AX8" s="11">
        <v>12</v>
      </c>
    </row>
    <row r="9" spans="2:50">
      <c r="B9" s="18" t="s">
        <v>244</v>
      </c>
      <c r="C9" s="17">
        <v>0.28624912027017702</v>
      </c>
      <c r="D9" s="17">
        <v>0.30336146490351801</v>
      </c>
      <c r="E9" s="17">
        <v>0.26841473609795602</v>
      </c>
      <c r="F9" s="17"/>
      <c r="G9" s="17">
        <v>0.29848467321215499</v>
      </c>
      <c r="H9" s="17">
        <v>0.265267525413936</v>
      </c>
      <c r="I9" s="17">
        <v>0.23155846641955299</v>
      </c>
      <c r="J9" s="17">
        <v>0.29306602293226303</v>
      </c>
      <c r="K9" s="17">
        <v>0.28042470834820199</v>
      </c>
      <c r="L9" s="17">
        <v>0.342342674484305</v>
      </c>
      <c r="M9" s="17"/>
      <c r="N9" s="17">
        <v>0.289473915616417</v>
      </c>
      <c r="O9" s="17">
        <v>0.29130271602387398</v>
      </c>
      <c r="P9" s="17">
        <v>0.28929792385431702</v>
      </c>
      <c r="Q9" s="17">
        <v>0.26787184612668602</v>
      </c>
      <c r="R9" s="17"/>
      <c r="S9" s="17">
        <v>0.384630130405273</v>
      </c>
      <c r="T9" s="17">
        <v>0.229246916106156</v>
      </c>
      <c r="U9" s="17">
        <v>0.19936860412891899</v>
      </c>
      <c r="V9" s="17">
        <v>0.380392236290648</v>
      </c>
      <c r="W9" s="17">
        <v>0.120345319584995</v>
      </c>
      <c r="X9" s="17">
        <v>0.24964847901854501</v>
      </c>
      <c r="Y9" s="17">
        <v>0.35903654086238102</v>
      </c>
      <c r="Z9" s="17">
        <v>0.21156422133236699</v>
      </c>
      <c r="AA9" s="17">
        <v>0.27411099343492201</v>
      </c>
      <c r="AB9" s="17">
        <v>0.28024618020175601</v>
      </c>
      <c r="AC9" s="17">
        <v>0.39763589483737899</v>
      </c>
      <c r="AD9" s="17">
        <v>0.243375267712684</v>
      </c>
      <c r="AE9" s="17"/>
      <c r="AF9" s="17">
        <v>0.32062158459774398</v>
      </c>
      <c r="AG9" s="17">
        <v>0.31315657829515597</v>
      </c>
      <c r="AH9" s="17">
        <v>0.14614511644400599</v>
      </c>
      <c r="AI9" s="17"/>
      <c r="AJ9" s="17">
        <v>0.34656829185039201</v>
      </c>
      <c r="AK9" s="17">
        <v>0.26753191668086201</v>
      </c>
      <c r="AL9" s="17">
        <v>0.50186237749968599</v>
      </c>
      <c r="AM9" s="17">
        <v>0</v>
      </c>
      <c r="AN9" s="17">
        <v>8.36805872344559E-2</v>
      </c>
      <c r="AO9" s="17"/>
      <c r="AP9" s="17">
        <v>0.33161454899412901</v>
      </c>
      <c r="AQ9" s="17">
        <v>0.29078054413282101</v>
      </c>
      <c r="AR9" s="17">
        <v>0.47424219299944798</v>
      </c>
      <c r="AS9" s="17"/>
      <c r="AT9" s="17">
        <v>0.24743839313166899</v>
      </c>
      <c r="AU9" s="17">
        <v>0.296879379966001</v>
      </c>
      <c r="AV9" s="17">
        <v>0.31760576261363699</v>
      </c>
      <c r="AW9" s="17">
        <v>0.33819748637081398</v>
      </c>
      <c r="AX9" s="17">
        <v>0.36667335866137601</v>
      </c>
    </row>
    <row r="10" spans="2:50">
      <c r="B10" s="18" t="s">
        <v>245</v>
      </c>
      <c r="C10" s="17">
        <v>0.440968189984558</v>
      </c>
      <c r="D10" s="17">
        <v>0.415305010740255</v>
      </c>
      <c r="E10" s="17">
        <v>0.46771420331763103</v>
      </c>
      <c r="F10" s="17"/>
      <c r="G10" s="17">
        <v>0.40513926447319998</v>
      </c>
      <c r="H10" s="17">
        <v>0.48429765307329598</v>
      </c>
      <c r="I10" s="17">
        <v>0.41713366056240098</v>
      </c>
      <c r="J10" s="17">
        <v>0.40445241692808298</v>
      </c>
      <c r="K10" s="17">
        <v>0.50806559423165598</v>
      </c>
      <c r="L10" s="17">
        <v>0.44638269834422101</v>
      </c>
      <c r="M10" s="17"/>
      <c r="N10" s="17">
        <v>0.46558312413209801</v>
      </c>
      <c r="O10" s="17">
        <v>0.54188280075397799</v>
      </c>
      <c r="P10" s="17">
        <v>0.38128093249171102</v>
      </c>
      <c r="Q10" s="17">
        <v>0.36548965166515202</v>
      </c>
      <c r="R10" s="17"/>
      <c r="S10" s="17">
        <v>0.41102430378564497</v>
      </c>
      <c r="T10" s="17">
        <v>0.46316224414449803</v>
      </c>
      <c r="U10" s="17">
        <v>0.50298515491150197</v>
      </c>
      <c r="V10" s="17">
        <v>0.32289685261499601</v>
      </c>
      <c r="W10" s="17">
        <v>0.67642300979287195</v>
      </c>
      <c r="X10" s="17">
        <v>0.53118082553776402</v>
      </c>
      <c r="Y10" s="17">
        <v>0.360518962767228</v>
      </c>
      <c r="Z10" s="17">
        <v>0.51124475267550196</v>
      </c>
      <c r="AA10" s="17">
        <v>0.337024404136192</v>
      </c>
      <c r="AB10" s="17">
        <v>0.44056457720259701</v>
      </c>
      <c r="AC10" s="17">
        <v>0.42967251855056998</v>
      </c>
      <c r="AD10" s="17">
        <v>0.51143965651030598</v>
      </c>
      <c r="AE10" s="17"/>
      <c r="AF10" s="17">
        <v>0.41370908481392399</v>
      </c>
      <c r="AG10" s="17">
        <v>0.496710038678771</v>
      </c>
      <c r="AH10" s="17">
        <v>0.371130286799711</v>
      </c>
      <c r="AI10" s="17"/>
      <c r="AJ10" s="17">
        <v>0.41304555938391002</v>
      </c>
      <c r="AK10" s="17">
        <v>0.49617867915040098</v>
      </c>
      <c r="AL10" s="17">
        <v>0.38700829999462399</v>
      </c>
      <c r="AM10" s="17">
        <v>0.55818268238008995</v>
      </c>
      <c r="AN10" s="17">
        <v>0.45148188275843099</v>
      </c>
      <c r="AO10" s="17"/>
      <c r="AP10" s="17">
        <v>0.49579825395808402</v>
      </c>
      <c r="AQ10" s="17">
        <v>0.43728403194168203</v>
      </c>
      <c r="AR10" s="17">
        <v>0.357943049986928</v>
      </c>
      <c r="AS10" s="17"/>
      <c r="AT10" s="17">
        <v>0.464301881739556</v>
      </c>
      <c r="AU10" s="17">
        <v>0.437261176769773</v>
      </c>
      <c r="AV10" s="17">
        <v>0.46656444087899801</v>
      </c>
      <c r="AW10" s="17">
        <v>0.32892638289198001</v>
      </c>
      <c r="AX10" s="17">
        <v>0.19792313360116101</v>
      </c>
    </row>
    <row r="11" spans="2:50">
      <c r="B11" s="18" t="s">
        <v>246</v>
      </c>
      <c r="C11" s="17">
        <v>0.17986128272089</v>
      </c>
      <c r="D11" s="17">
        <v>0.18704639485271299</v>
      </c>
      <c r="E11" s="17">
        <v>0.17237300143477499</v>
      </c>
      <c r="F11" s="17"/>
      <c r="G11" s="17">
        <v>0.18746642648570999</v>
      </c>
      <c r="H11" s="17">
        <v>0.20065949349482701</v>
      </c>
      <c r="I11" s="17">
        <v>0.173110187923078</v>
      </c>
      <c r="J11" s="17">
        <v>0.216018416842197</v>
      </c>
      <c r="K11" s="17">
        <v>0.141958399885735</v>
      </c>
      <c r="L11" s="17">
        <v>0.15974792892558801</v>
      </c>
      <c r="M11" s="17"/>
      <c r="N11" s="17">
        <v>0.19612353068949001</v>
      </c>
      <c r="O11" s="17">
        <v>0.10941172658897599</v>
      </c>
      <c r="P11" s="17">
        <v>0.20495182008798199</v>
      </c>
      <c r="Q11" s="17">
        <v>0.21061610193553201</v>
      </c>
      <c r="R11" s="17"/>
      <c r="S11" s="17">
        <v>0.13254312359075099</v>
      </c>
      <c r="T11" s="17">
        <v>0.22470961400960801</v>
      </c>
      <c r="U11" s="17">
        <v>0.132900588179344</v>
      </c>
      <c r="V11" s="17">
        <v>0.20997946732641701</v>
      </c>
      <c r="W11" s="17">
        <v>0.14758387643214499</v>
      </c>
      <c r="X11" s="17">
        <v>0.13936674051692</v>
      </c>
      <c r="Y11" s="17">
        <v>0.176625573621809</v>
      </c>
      <c r="Z11" s="17">
        <v>0.22851901789194101</v>
      </c>
      <c r="AA11" s="17">
        <v>0.243698960957903</v>
      </c>
      <c r="AB11" s="17">
        <v>0.16583736992582301</v>
      </c>
      <c r="AC11" s="17">
        <v>0.13759975411891301</v>
      </c>
      <c r="AD11" s="17">
        <v>0.20821559487292099</v>
      </c>
      <c r="AE11" s="17"/>
      <c r="AF11" s="17">
        <v>0.17632172746251901</v>
      </c>
      <c r="AG11" s="17">
        <v>0.13651550724111799</v>
      </c>
      <c r="AH11" s="17">
        <v>0.32959907393174498</v>
      </c>
      <c r="AI11" s="17"/>
      <c r="AJ11" s="17">
        <v>0.17317248986056399</v>
      </c>
      <c r="AK11" s="17">
        <v>0.17726737875842299</v>
      </c>
      <c r="AL11" s="17">
        <v>0.11112932250569001</v>
      </c>
      <c r="AM11" s="17">
        <v>0.44181731761991</v>
      </c>
      <c r="AN11" s="17">
        <v>0.23428774689672199</v>
      </c>
      <c r="AO11" s="17"/>
      <c r="AP11" s="17">
        <v>0.12537746642115599</v>
      </c>
      <c r="AQ11" s="17">
        <v>0.201568907908137</v>
      </c>
      <c r="AR11" s="17">
        <v>0.14158469500471099</v>
      </c>
      <c r="AS11" s="17"/>
      <c r="AT11" s="17">
        <v>0.15849370172041199</v>
      </c>
      <c r="AU11" s="17">
        <v>0.15814991953428501</v>
      </c>
      <c r="AV11" s="17">
        <v>0.15969927406859299</v>
      </c>
      <c r="AW11" s="17">
        <v>0.23979909503188801</v>
      </c>
      <c r="AX11" s="17">
        <v>0.381457770604688</v>
      </c>
    </row>
    <row r="12" spans="2:50">
      <c r="B12" s="18" t="s">
        <v>247</v>
      </c>
      <c r="C12" s="17">
        <v>2.9468240657099899E-2</v>
      </c>
      <c r="D12" s="17">
        <v>2.0634148906340799E-2</v>
      </c>
      <c r="E12" s="17">
        <v>3.8675078730517502E-2</v>
      </c>
      <c r="F12" s="17"/>
      <c r="G12" s="17">
        <v>4.3663646386039798E-2</v>
      </c>
      <c r="H12" s="17">
        <v>1.4123584584994599E-2</v>
      </c>
      <c r="I12" s="17">
        <v>4.5259102298254202E-2</v>
      </c>
      <c r="J12" s="17">
        <v>3.7373787253094398E-2</v>
      </c>
      <c r="K12" s="17">
        <v>8.3148794581260101E-3</v>
      </c>
      <c r="L12" s="17">
        <v>2.2014600554575499E-2</v>
      </c>
      <c r="M12" s="17"/>
      <c r="N12" s="17">
        <v>2.2842144645338399E-2</v>
      </c>
      <c r="O12" s="17">
        <v>8.1246201545788505E-3</v>
      </c>
      <c r="P12" s="17">
        <v>3.0440179481095699E-2</v>
      </c>
      <c r="Q12" s="17">
        <v>5.93931421692954E-2</v>
      </c>
      <c r="R12" s="17"/>
      <c r="S12" s="17">
        <v>2.26666271855731E-2</v>
      </c>
      <c r="T12" s="17">
        <v>1.79420953239375E-2</v>
      </c>
      <c r="U12" s="17">
        <v>6.7879299144285393E-2</v>
      </c>
      <c r="V12" s="17">
        <v>3.0659414627921301E-2</v>
      </c>
      <c r="W12" s="17">
        <v>3.60616694405188E-2</v>
      </c>
      <c r="X12" s="17">
        <v>5.3973667401198001E-2</v>
      </c>
      <c r="Y12" s="17">
        <v>1.9261741428525301E-2</v>
      </c>
      <c r="Z12" s="17">
        <v>0</v>
      </c>
      <c r="AA12" s="17">
        <v>2.3015673706891299E-2</v>
      </c>
      <c r="AB12" s="17">
        <v>6.0535235972478403E-2</v>
      </c>
      <c r="AC12" s="17">
        <v>0</v>
      </c>
      <c r="AD12" s="17">
        <v>0</v>
      </c>
      <c r="AE12" s="17"/>
      <c r="AF12" s="17">
        <v>3.2697399188197897E-2</v>
      </c>
      <c r="AG12" s="17">
        <v>1.78593806382886E-2</v>
      </c>
      <c r="AH12" s="17">
        <v>3.4416678742447797E-2</v>
      </c>
      <c r="AI12" s="17"/>
      <c r="AJ12" s="17">
        <v>3.47731880378047E-2</v>
      </c>
      <c r="AK12" s="17">
        <v>2.2607412521103602E-2</v>
      </c>
      <c r="AL12" s="17">
        <v>0</v>
      </c>
      <c r="AM12" s="17">
        <v>0</v>
      </c>
      <c r="AN12" s="17">
        <v>3.4753030387581298E-2</v>
      </c>
      <c r="AO12" s="17"/>
      <c r="AP12" s="17">
        <v>2.5280120121219999E-2</v>
      </c>
      <c r="AQ12" s="17">
        <v>3.1558764330187103E-2</v>
      </c>
      <c r="AR12" s="17">
        <v>2.6230062008913299E-2</v>
      </c>
      <c r="AS12" s="17"/>
      <c r="AT12" s="17">
        <v>2.9281193731992301E-2</v>
      </c>
      <c r="AU12" s="17">
        <v>3.70573575598038E-2</v>
      </c>
      <c r="AV12" s="17">
        <v>2.3121663891150401E-2</v>
      </c>
      <c r="AW12" s="17">
        <v>1.480261887646E-2</v>
      </c>
      <c r="AX12" s="17">
        <v>0</v>
      </c>
    </row>
    <row r="13" spans="2:50">
      <c r="B13" s="18" t="s">
        <v>248</v>
      </c>
      <c r="C13" s="17">
        <v>2.7122890374199501E-2</v>
      </c>
      <c r="D13" s="17">
        <v>4.1763162937430098E-2</v>
      </c>
      <c r="E13" s="17">
        <v>1.18648850643973E-2</v>
      </c>
      <c r="F13" s="17"/>
      <c r="G13" s="17">
        <v>5.1053359185466898E-2</v>
      </c>
      <c r="H13" s="17">
        <v>0</v>
      </c>
      <c r="I13" s="17">
        <v>3.5218036524346498E-2</v>
      </c>
      <c r="J13" s="17">
        <v>3.6940382662867997E-2</v>
      </c>
      <c r="K13" s="17">
        <v>3.9041523559403699E-2</v>
      </c>
      <c r="L13" s="17">
        <v>6.6189545410786001E-3</v>
      </c>
      <c r="M13" s="17"/>
      <c r="N13" s="17">
        <v>1.4101705639022801E-2</v>
      </c>
      <c r="O13" s="17">
        <v>7.8538884817684704E-3</v>
      </c>
      <c r="P13" s="17">
        <v>5.2377781151902301E-2</v>
      </c>
      <c r="Q13" s="17">
        <v>4.1580763799419301E-2</v>
      </c>
      <c r="R13" s="17"/>
      <c r="S13" s="17">
        <v>0</v>
      </c>
      <c r="T13" s="17">
        <v>1.73442220217579E-2</v>
      </c>
      <c r="U13" s="17">
        <v>5.4540605023778402E-2</v>
      </c>
      <c r="V13" s="17">
        <v>2.9943423811162301E-2</v>
      </c>
      <c r="W13" s="17">
        <v>0</v>
      </c>
      <c r="X13" s="17">
        <v>0</v>
      </c>
      <c r="Y13" s="17">
        <v>4.4430577046849599E-2</v>
      </c>
      <c r="Z13" s="17">
        <v>4.8672008100190303E-2</v>
      </c>
      <c r="AA13" s="17">
        <v>7.3386583512589296E-2</v>
      </c>
      <c r="AB13" s="17">
        <v>3.3008366966651999E-2</v>
      </c>
      <c r="AC13" s="17">
        <v>0</v>
      </c>
      <c r="AD13" s="17">
        <v>0</v>
      </c>
      <c r="AE13" s="17"/>
      <c r="AF13" s="17">
        <v>2.5646727169194399E-2</v>
      </c>
      <c r="AG13" s="17">
        <v>9.5407692219636603E-3</v>
      </c>
      <c r="AH13" s="17">
        <v>6.6204105350291795E-2</v>
      </c>
      <c r="AI13" s="17"/>
      <c r="AJ13" s="17">
        <v>2.3201462748195501E-2</v>
      </c>
      <c r="AK13" s="17">
        <v>6.6590608827833096E-3</v>
      </c>
      <c r="AL13" s="17">
        <v>0</v>
      </c>
      <c r="AM13" s="17">
        <v>0</v>
      </c>
      <c r="AN13" s="17">
        <v>9.5044663675493801E-2</v>
      </c>
      <c r="AO13" s="17"/>
      <c r="AP13" s="17">
        <v>8.2269986920503798E-3</v>
      </c>
      <c r="AQ13" s="17">
        <v>7.2182359776850596E-3</v>
      </c>
      <c r="AR13" s="17">
        <v>0</v>
      </c>
      <c r="AS13" s="17"/>
      <c r="AT13" s="17">
        <v>5.1411240976794698E-2</v>
      </c>
      <c r="AU13" s="17">
        <v>4.7274686446082001E-2</v>
      </c>
      <c r="AV13" s="17">
        <v>6.3627910627643896E-3</v>
      </c>
      <c r="AW13" s="17">
        <v>2.7024761621338999E-2</v>
      </c>
      <c r="AX13" s="17">
        <v>0</v>
      </c>
    </row>
    <row r="14" spans="2:50">
      <c r="B14" s="18" t="s">
        <v>92</v>
      </c>
      <c r="C14" s="17">
        <v>3.6330275993074798E-2</v>
      </c>
      <c r="D14" s="17">
        <v>3.1889817659743802E-2</v>
      </c>
      <c r="E14" s="17">
        <v>4.0958095354722703E-2</v>
      </c>
      <c r="F14" s="17"/>
      <c r="G14" s="17">
        <v>1.41926302574285E-2</v>
      </c>
      <c r="H14" s="17">
        <v>3.5651743432946102E-2</v>
      </c>
      <c r="I14" s="17">
        <v>9.7720546272367703E-2</v>
      </c>
      <c r="J14" s="17">
        <v>1.2148973381494999E-2</v>
      </c>
      <c r="K14" s="17">
        <v>2.2194894516876999E-2</v>
      </c>
      <c r="L14" s="17">
        <v>2.2893143150232002E-2</v>
      </c>
      <c r="M14" s="17"/>
      <c r="N14" s="17">
        <v>1.1875579277633899E-2</v>
      </c>
      <c r="O14" s="17">
        <v>4.1424247996824301E-2</v>
      </c>
      <c r="P14" s="17">
        <v>4.1651362932992202E-2</v>
      </c>
      <c r="Q14" s="17">
        <v>5.5048494303914397E-2</v>
      </c>
      <c r="R14" s="17"/>
      <c r="S14" s="17">
        <v>4.9135815032757803E-2</v>
      </c>
      <c r="T14" s="17">
        <v>4.7594908394041902E-2</v>
      </c>
      <c r="U14" s="17">
        <v>4.2325748612171803E-2</v>
      </c>
      <c r="V14" s="17">
        <v>2.6128605328854901E-2</v>
      </c>
      <c r="W14" s="17">
        <v>1.9586124749470302E-2</v>
      </c>
      <c r="X14" s="17">
        <v>2.5830287525573099E-2</v>
      </c>
      <c r="Y14" s="17">
        <v>4.0126604273206502E-2</v>
      </c>
      <c r="Z14" s="17">
        <v>0</v>
      </c>
      <c r="AA14" s="17">
        <v>4.8763384251502298E-2</v>
      </c>
      <c r="AB14" s="17">
        <v>1.9808269730693401E-2</v>
      </c>
      <c r="AC14" s="17">
        <v>3.5091832493137798E-2</v>
      </c>
      <c r="AD14" s="17">
        <v>3.6969480904089198E-2</v>
      </c>
      <c r="AE14" s="17"/>
      <c r="AF14" s="17">
        <v>3.1003476768420801E-2</v>
      </c>
      <c r="AG14" s="17">
        <v>2.6217725924703499E-2</v>
      </c>
      <c r="AH14" s="17">
        <v>5.25047387317975E-2</v>
      </c>
      <c r="AI14" s="17"/>
      <c r="AJ14" s="17">
        <v>9.2390081191337497E-3</v>
      </c>
      <c r="AK14" s="17">
        <v>2.9755552006427401E-2</v>
      </c>
      <c r="AL14" s="17">
        <v>0</v>
      </c>
      <c r="AM14" s="17">
        <v>0</v>
      </c>
      <c r="AN14" s="17">
        <v>0.100752089047317</v>
      </c>
      <c r="AO14" s="17"/>
      <c r="AP14" s="17">
        <v>1.3702611813360899E-2</v>
      </c>
      <c r="AQ14" s="17">
        <v>3.1589515709488099E-2</v>
      </c>
      <c r="AR14" s="17">
        <v>0</v>
      </c>
      <c r="AS14" s="17"/>
      <c r="AT14" s="17">
        <v>4.9073588699575003E-2</v>
      </c>
      <c r="AU14" s="17">
        <v>2.3377479724055201E-2</v>
      </c>
      <c r="AV14" s="17">
        <v>2.6646067484857199E-2</v>
      </c>
      <c r="AW14" s="17">
        <v>5.1249655207519E-2</v>
      </c>
      <c r="AX14" s="17">
        <v>5.3945737132775701E-2</v>
      </c>
    </row>
    <row r="15" spans="2:50">
      <c r="B15" s="18" t="s">
        <v>249</v>
      </c>
      <c r="C15" s="21">
        <v>0.72721731025473502</v>
      </c>
      <c r="D15" s="21">
        <v>0.71866647564377295</v>
      </c>
      <c r="E15" s="21">
        <v>0.73612893941558799</v>
      </c>
      <c r="F15" s="21"/>
      <c r="G15" s="21">
        <v>0.70362393768535503</v>
      </c>
      <c r="H15" s="21">
        <v>0.74956517848723203</v>
      </c>
      <c r="I15" s="21">
        <v>0.648692126981954</v>
      </c>
      <c r="J15" s="21">
        <v>0.69751843986034601</v>
      </c>
      <c r="K15" s="21">
        <v>0.78849030257985897</v>
      </c>
      <c r="L15" s="21">
        <v>0.78872537282852595</v>
      </c>
      <c r="M15" s="21"/>
      <c r="N15" s="21">
        <v>0.75505703974851501</v>
      </c>
      <c r="O15" s="21">
        <v>0.83318551677785202</v>
      </c>
      <c r="P15" s="21">
        <v>0.67057885634602798</v>
      </c>
      <c r="Q15" s="21">
        <v>0.63336149779183804</v>
      </c>
      <c r="R15" s="21"/>
      <c r="S15" s="21">
        <v>0.79565443419091797</v>
      </c>
      <c r="T15" s="21">
        <v>0.69240916025065402</v>
      </c>
      <c r="U15" s="21">
        <v>0.70235375904042097</v>
      </c>
      <c r="V15" s="21">
        <v>0.70328908890564401</v>
      </c>
      <c r="W15" s="21">
        <v>0.79676832937786601</v>
      </c>
      <c r="X15" s="21">
        <v>0.78082930455630895</v>
      </c>
      <c r="Y15" s="21">
        <v>0.71955550362960896</v>
      </c>
      <c r="Z15" s="21">
        <v>0.72280897400786803</v>
      </c>
      <c r="AA15" s="21">
        <v>0.61113539757111401</v>
      </c>
      <c r="AB15" s="21">
        <v>0.72081075740435296</v>
      </c>
      <c r="AC15" s="21">
        <v>0.82730841338794903</v>
      </c>
      <c r="AD15" s="21">
        <v>0.75481492422299001</v>
      </c>
      <c r="AE15" s="21"/>
      <c r="AF15" s="21">
        <v>0.73433066941166802</v>
      </c>
      <c r="AG15" s="21">
        <v>0.80986661697392603</v>
      </c>
      <c r="AH15" s="21">
        <v>0.51727540324371701</v>
      </c>
      <c r="AI15" s="21"/>
      <c r="AJ15" s="21">
        <v>0.75961385123430203</v>
      </c>
      <c r="AK15" s="21">
        <v>0.763710595831262</v>
      </c>
      <c r="AL15" s="21">
        <v>0.88887067749431004</v>
      </c>
      <c r="AM15" s="21">
        <v>0.55818268238008995</v>
      </c>
      <c r="AN15" s="21">
        <v>0.53516246999288697</v>
      </c>
      <c r="AO15" s="21"/>
      <c r="AP15" s="21">
        <v>0.82741280295221298</v>
      </c>
      <c r="AQ15" s="21">
        <v>0.72806457607450303</v>
      </c>
      <c r="AR15" s="21">
        <v>0.83218524298637597</v>
      </c>
      <c r="AS15" s="21"/>
      <c r="AT15" s="21">
        <v>0.71174027487122604</v>
      </c>
      <c r="AU15" s="21">
        <v>0.73414055673577405</v>
      </c>
      <c r="AV15" s="21">
        <v>0.784170203492635</v>
      </c>
      <c r="AW15" s="21">
        <v>0.66712386926279399</v>
      </c>
      <c r="AX15" s="21">
        <v>0.56459649226253705</v>
      </c>
    </row>
    <row r="16" spans="2:50">
      <c r="B16" s="18" t="s">
        <v>250</v>
      </c>
      <c r="C16" s="21">
        <v>5.6591131031299403E-2</v>
      </c>
      <c r="D16" s="21">
        <v>6.2397311843770897E-2</v>
      </c>
      <c r="E16" s="21">
        <v>5.0539963794914801E-2</v>
      </c>
      <c r="F16" s="21"/>
      <c r="G16" s="21">
        <v>9.4717005571506696E-2</v>
      </c>
      <c r="H16" s="21">
        <v>1.4123584584994599E-2</v>
      </c>
      <c r="I16" s="21">
        <v>8.04771388226007E-2</v>
      </c>
      <c r="J16" s="21">
        <v>7.4314169915962403E-2</v>
      </c>
      <c r="K16" s="21">
        <v>4.7356403017529698E-2</v>
      </c>
      <c r="L16" s="21">
        <v>2.8633555095654101E-2</v>
      </c>
      <c r="M16" s="21"/>
      <c r="N16" s="21">
        <v>3.6943850284361202E-2</v>
      </c>
      <c r="O16" s="21">
        <v>1.59785086363473E-2</v>
      </c>
      <c r="P16" s="21">
        <v>8.2817960632997997E-2</v>
      </c>
      <c r="Q16" s="21">
        <v>0.100973905968715</v>
      </c>
      <c r="R16" s="21"/>
      <c r="S16" s="21">
        <v>2.26666271855731E-2</v>
      </c>
      <c r="T16" s="21">
        <v>3.52863173456954E-2</v>
      </c>
      <c r="U16" s="21">
        <v>0.122419904168064</v>
      </c>
      <c r="V16" s="21">
        <v>6.0602838439083699E-2</v>
      </c>
      <c r="W16" s="21">
        <v>3.60616694405188E-2</v>
      </c>
      <c r="X16" s="21">
        <v>5.3973667401198001E-2</v>
      </c>
      <c r="Y16" s="21">
        <v>6.3692318475374904E-2</v>
      </c>
      <c r="Z16" s="21">
        <v>4.8672008100190303E-2</v>
      </c>
      <c r="AA16" s="21">
        <v>9.6402257219480605E-2</v>
      </c>
      <c r="AB16" s="21">
        <v>9.3543602939130499E-2</v>
      </c>
      <c r="AC16" s="21">
        <v>0</v>
      </c>
      <c r="AD16" s="21">
        <v>0</v>
      </c>
      <c r="AE16" s="21"/>
      <c r="AF16" s="21">
        <v>5.8344126357392299E-2</v>
      </c>
      <c r="AG16" s="21">
        <v>2.7400149860252299E-2</v>
      </c>
      <c r="AH16" s="21">
        <v>0.10062078409274</v>
      </c>
      <c r="AI16" s="21"/>
      <c r="AJ16" s="21">
        <v>5.7974650786000198E-2</v>
      </c>
      <c r="AK16" s="21">
        <v>2.9266473403886901E-2</v>
      </c>
      <c r="AL16" s="21">
        <v>0</v>
      </c>
      <c r="AM16" s="21">
        <v>0</v>
      </c>
      <c r="AN16" s="21">
        <v>0.12979769406307501</v>
      </c>
      <c r="AO16" s="21"/>
      <c r="AP16" s="21">
        <v>3.3507118813270398E-2</v>
      </c>
      <c r="AQ16" s="21">
        <v>3.8777000307872102E-2</v>
      </c>
      <c r="AR16" s="21">
        <v>2.6230062008913299E-2</v>
      </c>
      <c r="AS16" s="21"/>
      <c r="AT16" s="21">
        <v>8.0692434708786995E-2</v>
      </c>
      <c r="AU16" s="21">
        <v>8.4332044005885801E-2</v>
      </c>
      <c r="AV16" s="21">
        <v>2.9484454953914802E-2</v>
      </c>
      <c r="AW16" s="21">
        <v>4.1827380497799001E-2</v>
      </c>
      <c r="AX16" s="21">
        <v>0</v>
      </c>
    </row>
    <row r="17" spans="2:50">
      <c r="B17" s="18" t="s">
        <v>251</v>
      </c>
      <c r="C17" s="22">
        <v>0.67062617922343604</v>
      </c>
      <c r="D17" s="22">
        <v>0.656269163800002</v>
      </c>
      <c r="E17" s="22">
        <v>0.685588975620673</v>
      </c>
      <c r="F17" s="22"/>
      <c r="G17" s="22">
        <v>0.60890693211384805</v>
      </c>
      <c r="H17" s="22">
        <v>0.73544159390223796</v>
      </c>
      <c r="I17" s="22">
        <v>0.56821498815935301</v>
      </c>
      <c r="J17" s="22">
        <v>0.62320426994438305</v>
      </c>
      <c r="K17" s="22">
        <v>0.741133899562329</v>
      </c>
      <c r="L17" s="22">
        <v>0.76009181773287204</v>
      </c>
      <c r="M17" s="22"/>
      <c r="N17" s="22">
        <v>0.71811318946415403</v>
      </c>
      <c r="O17" s="22">
        <v>0.81720700814150504</v>
      </c>
      <c r="P17" s="22">
        <v>0.58776089571303003</v>
      </c>
      <c r="Q17" s="22">
        <v>0.53238759182312401</v>
      </c>
      <c r="R17" s="22"/>
      <c r="S17" s="22">
        <v>0.77298780700534497</v>
      </c>
      <c r="T17" s="22">
        <v>0.65712284290495904</v>
      </c>
      <c r="U17" s="22">
        <v>0.57993385487235705</v>
      </c>
      <c r="V17" s="22">
        <v>0.64268625046656103</v>
      </c>
      <c r="W17" s="22">
        <v>0.76070665993734798</v>
      </c>
      <c r="X17" s="22">
        <v>0.72685563715511103</v>
      </c>
      <c r="Y17" s="22">
        <v>0.65586318515423403</v>
      </c>
      <c r="Z17" s="22">
        <v>0.67413696590767802</v>
      </c>
      <c r="AA17" s="22">
        <v>0.51473314035163298</v>
      </c>
      <c r="AB17" s="22">
        <v>0.62726715446522197</v>
      </c>
      <c r="AC17" s="22">
        <v>0.82730841338794903</v>
      </c>
      <c r="AD17" s="22">
        <v>0.75481492422299001</v>
      </c>
      <c r="AE17" s="22"/>
      <c r="AF17" s="22">
        <v>0.67598654305427497</v>
      </c>
      <c r="AG17" s="22">
        <v>0.78246646711367396</v>
      </c>
      <c r="AH17" s="22">
        <v>0.41665461915097801</v>
      </c>
      <c r="AI17" s="22"/>
      <c r="AJ17" s="22">
        <v>0.70163920044830197</v>
      </c>
      <c r="AK17" s="22">
        <v>0.734444122427376</v>
      </c>
      <c r="AL17" s="22">
        <v>0.88887067749431004</v>
      </c>
      <c r="AM17" s="22">
        <v>0.55818268238008995</v>
      </c>
      <c r="AN17" s="22">
        <v>0.40536477592981102</v>
      </c>
      <c r="AO17" s="22"/>
      <c r="AP17" s="22">
        <v>0.79390568413894302</v>
      </c>
      <c r="AQ17" s="22">
        <v>0.68928757576663002</v>
      </c>
      <c r="AR17" s="22">
        <v>0.80595518097746299</v>
      </c>
      <c r="AS17" s="22"/>
      <c r="AT17" s="22">
        <v>0.63104784016243898</v>
      </c>
      <c r="AU17" s="22">
        <v>0.64980851272988804</v>
      </c>
      <c r="AV17" s="22">
        <v>0.75468574853871995</v>
      </c>
      <c r="AW17" s="22">
        <v>0.625296488764995</v>
      </c>
      <c r="AX17" s="22">
        <v>0.56459649226253705</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402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474</v>
      </c>
      <c r="D7" s="10">
        <v>228</v>
      </c>
      <c r="E7" s="10">
        <v>245</v>
      </c>
      <c r="F7" s="10"/>
      <c r="G7" s="10">
        <v>49</v>
      </c>
      <c r="H7" s="10">
        <v>80</v>
      </c>
      <c r="I7" s="10">
        <v>58</v>
      </c>
      <c r="J7" s="10">
        <v>79</v>
      </c>
      <c r="K7" s="10">
        <v>89</v>
      </c>
      <c r="L7" s="10">
        <v>119</v>
      </c>
      <c r="M7" s="10"/>
      <c r="N7" s="10">
        <v>133</v>
      </c>
      <c r="O7" s="10">
        <v>114</v>
      </c>
      <c r="P7" s="10">
        <v>93</v>
      </c>
      <c r="Q7" s="10">
        <v>134</v>
      </c>
      <c r="R7" s="10"/>
      <c r="S7" s="10">
        <v>58</v>
      </c>
      <c r="T7" s="10">
        <v>53</v>
      </c>
      <c r="U7" s="10">
        <v>39</v>
      </c>
      <c r="V7" s="10">
        <v>47</v>
      </c>
      <c r="W7" s="10">
        <v>38</v>
      </c>
      <c r="X7" s="10">
        <v>36</v>
      </c>
      <c r="Y7" s="10">
        <v>39</v>
      </c>
      <c r="Z7" s="10">
        <v>24</v>
      </c>
      <c r="AA7" s="10">
        <v>45</v>
      </c>
      <c r="AB7" s="10">
        <v>59</v>
      </c>
      <c r="AC7" s="10">
        <v>20</v>
      </c>
      <c r="AD7" s="10">
        <v>16</v>
      </c>
      <c r="AE7" s="10"/>
      <c r="AF7" s="10">
        <v>208</v>
      </c>
      <c r="AG7" s="10">
        <v>185</v>
      </c>
      <c r="AH7" s="10">
        <v>56</v>
      </c>
      <c r="AI7" s="10"/>
      <c r="AJ7" s="10">
        <v>167</v>
      </c>
      <c r="AK7" s="10">
        <v>125</v>
      </c>
      <c r="AL7" s="10">
        <v>28</v>
      </c>
      <c r="AM7" s="10">
        <v>13</v>
      </c>
      <c r="AN7" s="10">
        <v>47</v>
      </c>
      <c r="AO7" s="10"/>
      <c r="AP7" s="10">
        <v>106</v>
      </c>
      <c r="AQ7" s="10">
        <v>138</v>
      </c>
      <c r="AR7" s="10">
        <v>43</v>
      </c>
      <c r="AS7" s="10"/>
      <c r="AT7" s="10">
        <v>124</v>
      </c>
      <c r="AU7" s="10">
        <v>67</v>
      </c>
      <c r="AV7" s="10">
        <v>118</v>
      </c>
      <c r="AW7" s="10">
        <v>41</v>
      </c>
      <c r="AX7" s="10">
        <v>5</v>
      </c>
    </row>
    <row r="8" spans="2:50" ht="30" customHeight="1">
      <c r="B8" s="11" t="s">
        <v>77</v>
      </c>
      <c r="C8" s="11">
        <v>465</v>
      </c>
      <c r="D8" s="11">
        <v>232</v>
      </c>
      <c r="E8" s="11">
        <v>232</v>
      </c>
      <c r="F8" s="11"/>
      <c r="G8" s="11">
        <v>56</v>
      </c>
      <c r="H8" s="11">
        <v>79</v>
      </c>
      <c r="I8" s="11">
        <v>62</v>
      </c>
      <c r="J8" s="11">
        <v>84</v>
      </c>
      <c r="K8" s="11">
        <v>76</v>
      </c>
      <c r="L8" s="11">
        <v>107</v>
      </c>
      <c r="M8" s="11"/>
      <c r="N8" s="11">
        <v>126</v>
      </c>
      <c r="O8" s="11">
        <v>116</v>
      </c>
      <c r="P8" s="11">
        <v>98</v>
      </c>
      <c r="Q8" s="11">
        <v>125</v>
      </c>
      <c r="R8" s="11"/>
      <c r="S8" s="11">
        <v>60</v>
      </c>
      <c r="T8" s="11">
        <v>53</v>
      </c>
      <c r="U8" s="11">
        <v>37</v>
      </c>
      <c r="V8" s="11">
        <v>47</v>
      </c>
      <c r="W8" s="11">
        <v>37</v>
      </c>
      <c r="X8" s="11">
        <v>46</v>
      </c>
      <c r="Y8" s="11">
        <v>35</v>
      </c>
      <c r="Z8" s="11">
        <v>21</v>
      </c>
      <c r="AA8" s="11">
        <v>43</v>
      </c>
      <c r="AB8" s="11">
        <v>53</v>
      </c>
      <c r="AC8" s="11">
        <v>17</v>
      </c>
      <c r="AD8" s="11">
        <v>14</v>
      </c>
      <c r="AE8" s="11"/>
      <c r="AF8" s="11">
        <v>202</v>
      </c>
      <c r="AG8" s="11">
        <v>180</v>
      </c>
      <c r="AH8" s="11">
        <v>54</v>
      </c>
      <c r="AI8" s="11"/>
      <c r="AJ8" s="11">
        <v>161</v>
      </c>
      <c r="AK8" s="11">
        <v>128</v>
      </c>
      <c r="AL8" s="11">
        <v>28</v>
      </c>
      <c r="AM8" s="11">
        <v>12</v>
      </c>
      <c r="AN8" s="11">
        <v>45</v>
      </c>
      <c r="AO8" s="11"/>
      <c r="AP8" s="11">
        <v>103</v>
      </c>
      <c r="AQ8" s="11">
        <v>140</v>
      </c>
      <c r="AR8" s="11">
        <v>44</v>
      </c>
      <c r="AS8" s="11"/>
      <c r="AT8" s="11">
        <v>117</v>
      </c>
      <c r="AU8" s="11">
        <v>69</v>
      </c>
      <c r="AV8" s="11">
        <v>119</v>
      </c>
      <c r="AW8" s="11">
        <v>38</v>
      </c>
      <c r="AX8" s="11">
        <v>5</v>
      </c>
    </row>
    <row r="9" spans="2:50">
      <c r="B9" s="18" t="s">
        <v>244</v>
      </c>
      <c r="C9" s="17">
        <v>0.22653222584302299</v>
      </c>
      <c r="D9" s="17">
        <v>0.245893791037577</v>
      </c>
      <c r="E9" s="17">
        <v>0.208171014745652</v>
      </c>
      <c r="F9" s="17"/>
      <c r="G9" s="17">
        <v>0.29185486611831601</v>
      </c>
      <c r="H9" s="17">
        <v>0.234157549542962</v>
      </c>
      <c r="I9" s="17">
        <v>0.29549950024688998</v>
      </c>
      <c r="J9" s="17">
        <v>0.11239512897868099</v>
      </c>
      <c r="K9" s="17">
        <v>0.201006704116337</v>
      </c>
      <c r="L9" s="17">
        <v>0.25481173052425998</v>
      </c>
      <c r="M9" s="17"/>
      <c r="N9" s="17">
        <v>0.31716352459147001</v>
      </c>
      <c r="O9" s="17">
        <v>0.16396430710822399</v>
      </c>
      <c r="P9" s="17">
        <v>0.18199463734792501</v>
      </c>
      <c r="Q9" s="17">
        <v>0.22863226568684</v>
      </c>
      <c r="R9" s="17"/>
      <c r="S9" s="17">
        <v>0.20246944095126601</v>
      </c>
      <c r="T9" s="17">
        <v>0.26770814447057301</v>
      </c>
      <c r="U9" s="17">
        <v>0.144700150577071</v>
      </c>
      <c r="V9" s="17">
        <v>0.18216432033400201</v>
      </c>
      <c r="W9" s="17">
        <v>0.16828627654660799</v>
      </c>
      <c r="X9" s="17">
        <v>0.204433068772153</v>
      </c>
      <c r="Y9" s="17">
        <v>0.28139299806658502</v>
      </c>
      <c r="Z9" s="17">
        <v>0.12383389963283201</v>
      </c>
      <c r="AA9" s="17">
        <v>0.20568707958507801</v>
      </c>
      <c r="AB9" s="17">
        <v>0.345580114221479</v>
      </c>
      <c r="AC9" s="17">
        <v>0.32823733053998599</v>
      </c>
      <c r="AD9" s="17">
        <v>0.26784602818729197</v>
      </c>
      <c r="AE9" s="17"/>
      <c r="AF9" s="17">
        <v>0.20260076940243299</v>
      </c>
      <c r="AG9" s="17">
        <v>0.25585578650027102</v>
      </c>
      <c r="AH9" s="17">
        <v>0.19124049585514</v>
      </c>
      <c r="AI9" s="17"/>
      <c r="AJ9" s="17">
        <v>0.257278941460865</v>
      </c>
      <c r="AK9" s="17">
        <v>0.21334303190913401</v>
      </c>
      <c r="AL9" s="17">
        <v>0.36065085404698</v>
      </c>
      <c r="AM9" s="17">
        <v>0.211013956365773</v>
      </c>
      <c r="AN9" s="17">
        <v>0.16587893489304001</v>
      </c>
      <c r="AO9" s="17"/>
      <c r="AP9" s="17">
        <v>0.29510056944840402</v>
      </c>
      <c r="AQ9" s="17">
        <v>0.222074599302197</v>
      </c>
      <c r="AR9" s="17">
        <v>0.30614443435297101</v>
      </c>
      <c r="AS9" s="17"/>
      <c r="AT9" s="17">
        <v>0.23148339414061</v>
      </c>
      <c r="AU9" s="17">
        <v>0.19621960936142599</v>
      </c>
      <c r="AV9" s="17">
        <v>0.23270552908651301</v>
      </c>
      <c r="AW9" s="17">
        <v>0.32072979515682598</v>
      </c>
      <c r="AX9" s="17">
        <v>0.277183456597628</v>
      </c>
    </row>
    <row r="10" spans="2:50">
      <c r="B10" s="18" t="s">
        <v>245</v>
      </c>
      <c r="C10" s="17">
        <v>0.43741796519433501</v>
      </c>
      <c r="D10" s="17">
        <v>0.46816048154907702</v>
      </c>
      <c r="E10" s="17">
        <v>0.408601877117304</v>
      </c>
      <c r="F10" s="17"/>
      <c r="G10" s="17">
        <v>0.40411941643596699</v>
      </c>
      <c r="H10" s="17">
        <v>0.43751085302964199</v>
      </c>
      <c r="I10" s="17">
        <v>0.36351163819123</v>
      </c>
      <c r="J10" s="17">
        <v>0.49192955859835402</v>
      </c>
      <c r="K10" s="17">
        <v>0.46870191583026199</v>
      </c>
      <c r="L10" s="17">
        <v>0.43239437221183502</v>
      </c>
      <c r="M10" s="17"/>
      <c r="N10" s="17">
        <v>0.47544497925012802</v>
      </c>
      <c r="O10" s="17">
        <v>0.49120513326640203</v>
      </c>
      <c r="P10" s="17">
        <v>0.37152994423638502</v>
      </c>
      <c r="Q10" s="17">
        <v>0.40083843366997102</v>
      </c>
      <c r="R10" s="17"/>
      <c r="S10" s="17">
        <v>0.42797201933932899</v>
      </c>
      <c r="T10" s="17">
        <v>0.377273236809891</v>
      </c>
      <c r="U10" s="17">
        <v>0.44707063831337301</v>
      </c>
      <c r="V10" s="17">
        <v>0.372001973005396</v>
      </c>
      <c r="W10" s="17">
        <v>0.45838046240270902</v>
      </c>
      <c r="X10" s="17">
        <v>0.568637685013062</v>
      </c>
      <c r="Y10" s="17">
        <v>0.31068968639017303</v>
      </c>
      <c r="Z10" s="17">
        <v>0.60953211832552801</v>
      </c>
      <c r="AA10" s="17">
        <v>0.444995270283917</v>
      </c>
      <c r="AB10" s="17">
        <v>0.36208456064498601</v>
      </c>
      <c r="AC10" s="17">
        <v>0.49275183006752699</v>
      </c>
      <c r="AD10" s="17">
        <v>0.67207652902779202</v>
      </c>
      <c r="AE10" s="17"/>
      <c r="AF10" s="17">
        <v>0.42792125562011502</v>
      </c>
      <c r="AG10" s="17">
        <v>0.452137648952321</v>
      </c>
      <c r="AH10" s="17">
        <v>0.45653868756685201</v>
      </c>
      <c r="AI10" s="17"/>
      <c r="AJ10" s="17">
        <v>0.435128199480811</v>
      </c>
      <c r="AK10" s="17">
        <v>0.48778610382095</v>
      </c>
      <c r="AL10" s="17">
        <v>0.46708552581416901</v>
      </c>
      <c r="AM10" s="17">
        <v>0.46319531345761</v>
      </c>
      <c r="AN10" s="17">
        <v>0.37574022563554199</v>
      </c>
      <c r="AO10" s="17"/>
      <c r="AP10" s="17">
        <v>0.385492876698036</v>
      </c>
      <c r="AQ10" s="17">
        <v>0.492753934222943</v>
      </c>
      <c r="AR10" s="17">
        <v>0.45349490501065698</v>
      </c>
      <c r="AS10" s="17"/>
      <c r="AT10" s="17">
        <v>0.39758404991673701</v>
      </c>
      <c r="AU10" s="17">
        <v>0.351014282547083</v>
      </c>
      <c r="AV10" s="17">
        <v>0.53011143731934895</v>
      </c>
      <c r="AW10" s="17">
        <v>0.28873187007920897</v>
      </c>
      <c r="AX10" s="17">
        <v>0.722816543402372</v>
      </c>
    </row>
    <row r="11" spans="2:50">
      <c r="B11" s="18" t="s">
        <v>246</v>
      </c>
      <c r="C11" s="17">
        <v>0.22240420655013299</v>
      </c>
      <c r="D11" s="17">
        <v>0.171819282392077</v>
      </c>
      <c r="E11" s="17">
        <v>0.27391692981617499</v>
      </c>
      <c r="F11" s="17"/>
      <c r="G11" s="17">
        <v>0.20802694925557499</v>
      </c>
      <c r="H11" s="17">
        <v>0.18012352058063399</v>
      </c>
      <c r="I11" s="17">
        <v>0.211086903039503</v>
      </c>
      <c r="J11" s="17">
        <v>0.27146144686201701</v>
      </c>
      <c r="K11" s="17">
        <v>0.22897824954455701</v>
      </c>
      <c r="L11" s="17">
        <v>0.224380798332872</v>
      </c>
      <c r="M11" s="17"/>
      <c r="N11" s="17">
        <v>0.15442043657962101</v>
      </c>
      <c r="O11" s="17">
        <v>0.222274125589077</v>
      </c>
      <c r="P11" s="17">
        <v>0.28389655438685801</v>
      </c>
      <c r="Q11" s="17">
        <v>0.24259565669272001</v>
      </c>
      <c r="R11" s="17"/>
      <c r="S11" s="17">
        <v>0.246485400128994</v>
      </c>
      <c r="T11" s="17">
        <v>0.223391342268319</v>
      </c>
      <c r="U11" s="17">
        <v>0.26243088022078298</v>
      </c>
      <c r="V11" s="17">
        <v>0.33397055359269701</v>
      </c>
      <c r="W11" s="17">
        <v>0.32263316347646998</v>
      </c>
      <c r="X11" s="17">
        <v>9.4814560096278103E-2</v>
      </c>
      <c r="Y11" s="17">
        <v>0.19081922852482</v>
      </c>
      <c r="Z11" s="17">
        <v>0.232482573554917</v>
      </c>
      <c r="AA11" s="17">
        <v>0.22304734654542899</v>
      </c>
      <c r="AB11" s="17">
        <v>0.22506257949532801</v>
      </c>
      <c r="AC11" s="17">
        <v>4.3402708420020801E-2</v>
      </c>
      <c r="AD11" s="17">
        <v>6.00774427849156E-2</v>
      </c>
      <c r="AE11" s="17"/>
      <c r="AF11" s="17">
        <v>0.24763574434059901</v>
      </c>
      <c r="AG11" s="17">
        <v>0.19908134391221299</v>
      </c>
      <c r="AH11" s="17">
        <v>0.18606621972419499</v>
      </c>
      <c r="AI11" s="17"/>
      <c r="AJ11" s="17">
        <v>0.22799320401780199</v>
      </c>
      <c r="AK11" s="17">
        <v>0.20909088258894501</v>
      </c>
      <c r="AL11" s="17">
        <v>0.10590850493206599</v>
      </c>
      <c r="AM11" s="17">
        <v>0.17864204729359501</v>
      </c>
      <c r="AN11" s="17">
        <v>0.24202627472309499</v>
      </c>
      <c r="AO11" s="17"/>
      <c r="AP11" s="17">
        <v>0.22989927146070499</v>
      </c>
      <c r="AQ11" s="17">
        <v>0.200963820444825</v>
      </c>
      <c r="AR11" s="17">
        <v>0.14373415572449399</v>
      </c>
      <c r="AS11" s="17"/>
      <c r="AT11" s="17">
        <v>0.25289613332020999</v>
      </c>
      <c r="AU11" s="17">
        <v>0.30592055973699001</v>
      </c>
      <c r="AV11" s="17">
        <v>0.16457563011409401</v>
      </c>
      <c r="AW11" s="17">
        <v>0.22576451682210699</v>
      </c>
      <c r="AX11" s="17">
        <v>0</v>
      </c>
    </row>
    <row r="12" spans="2:50">
      <c r="B12" s="18" t="s">
        <v>247</v>
      </c>
      <c r="C12" s="17">
        <v>4.1097565537406497E-2</v>
      </c>
      <c r="D12" s="17">
        <v>3.0373781457371799E-2</v>
      </c>
      <c r="E12" s="17">
        <v>5.1991721126599798E-2</v>
      </c>
      <c r="F12" s="17"/>
      <c r="G12" s="17">
        <v>4.0122529598497401E-2</v>
      </c>
      <c r="H12" s="17">
        <v>6.8923658898065496E-2</v>
      </c>
      <c r="I12" s="17">
        <v>3.2142152944334403E-2</v>
      </c>
      <c r="J12" s="17">
        <v>4.6578868237750003E-2</v>
      </c>
      <c r="K12" s="17">
        <v>2.3626274054789401E-2</v>
      </c>
      <c r="L12" s="17">
        <v>3.43291907393291E-2</v>
      </c>
      <c r="M12" s="17"/>
      <c r="N12" s="17">
        <v>2.8588766062120501E-2</v>
      </c>
      <c r="O12" s="17">
        <v>4.3027323646944102E-2</v>
      </c>
      <c r="P12" s="17">
        <v>5.2821430262135802E-2</v>
      </c>
      <c r="Q12" s="17">
        <v>4.2667088621851097E-2</v>
      </c>
      <c r="R12" s="17"/>
      <c r="S12" s="17">
        <v>8.5396079955535595E-2</v>
      </c>
      <c r="T12" s="17">
        <v>5.1587856926657502E-2</v>
      </c>
      <c r="U12" s="17">
        <v>5.1430929079839503E-2</v>
      </c>
      <c r="V12" s="17">
        <v>2.2757451337456901E-2</v>
      </c>
      <c r="W12" s="17">
        <v>5.0700097574213301E-2</v>
      </c>
      <c r="X12" s="17">
        <v>0</v>
      </c>
      <c r="Y12" s="17">
        <v>2.8420594207744902E-2</v>
      </c>
      <c r="Z12" s="17">
        <v>3.4151408486723003E-2</v>
      </c>
      <c r="AA12" s="17">
        <v>6.3811743708091798E-2</v>
      </c>
      <c r="AB12" s="17">
        <v>3.5262521783439901E-2</v>
      </c>
      <c r="AC12" s="17">
        <v>0</v>
      </c>
      <c r="AD12" s="17">
        <v>0</v>
      </c>
      <c r="AE12" s="17"/>
      <c r="AF12" s="17">
        <v>4.6369325964062097E-2</v>
      </c>
      <c r="AG12" s="17">
        <v>4.3032679523293399E-2</v>
      </c>
      <c r="AH12" s="17">
        <v>3.5958901327511797E-2</v>
      </c>
      <c r="AI12" s="17"/>
      <c r="AJ12" s="17">
        <v>2.3546721744514498E-2</v>
      </c>
      <c r="AK12" s="17">
        <v>3.0881870626354401E-2</v>
      </c>
      <c r="AL12" s="17">
        <v>3.4065739751463098E-2</v>
      </c>
      <c r="AM12" s="17">
        <v>0.14714868288302099</v>
      </c>
      <c r="AN12" s="17">
        <v>8.3305590227904097E-2</v>
      </c>
      <c r="AO12" s="17"/>
      <c r="AP12" s="17">
        <v>4.62782060326681E-2</v>
      </c>
      <c r="AQ12" s="17">
        <v>2.8251867325104801E-2</v>
      </c>
      <c r="AR12" s="17">
        <v>4.6671183206773603E-2</v>
      </c>
      <c r="AS12" s="17"/>
      <c r="AT12" s="17">
        <v>4.6942882651992299E-2</v>
      </c>
      <c r="AU12" s="17">
        <v>8.7881257266964399E-2</v>
      </c>
      <c r="AV12" s="17">
        <v>2.2408603928828801E-2</v>
      </c>
      <c r="AW12" s="17">
        <v>5.6613666854486398E-2</v>
      </c>
      <c r="AX12" s="17">
        <v>0</v>
      </c>
    </row>
    <row r="13" spans="2:50">
      <c r="B13" s="18" t="s">
        <v>248</v>
      </c>
      <c r="C13" s="17">
        <v>1.42756859541865E-2</v>
      </c>
      <c r="D13" s="17">
        <v>2.0425483504388501E-2</v>
      </c>
      <c r="E13" s="17">
        <v>8.1927772341538908E-3</v>
      </c>
      <c r="F13" s="17"/>
      <c r="G13" s="17">
        <v>0</v>
      </c>
      <c r="H13" s="17">
        <v>0</v>
      </c>
      <c r="I13" s="17">
        <v>3.4993156527832303E-2</v>
      </c>
      <c r="J13" s="17">
        <v>1.4610703076897101E-2</v>
      </c>
      <c r="K13" s="17">
        <v>1.12777064352752E-2</v>
      </c>
      <c r="L13" s="17">
        <v>2.2100287337617101E-2</v>
      </c>
      <c r="M13" s="17"/>
      <c r="N13" s="17">
        <v>0</v>
      </c>
      <c r="O13" s="17">
        <v>9.6837818707335294E-3</v>
      </c>
      <c r="P13" s="17">
        <v>3.1888201676503997E-2</v>
      </c>
      <c r="Q13" s="17">
        <v>1.9068671483547201E-2</v>
      </c>
      <c r="R13" s="17"/>
      <c r="S13" s="17">
        <v>0</v>
      </c>
      <c r="T13" s="17">
        <v>0</v>
      </c>
      <c r="U13" s="17">
        <v>5.2953443397918597E-2</v>
      </c>
      <c r="V13" s="17">
        <v>2.5944886368845101E-2</v>
      </c>
      <c r="W13" s="17">
        <v>0</v>
      </c>
      <c r="X13" s="17">
        <v>2.0202784092420101E-2</v>
      </c>
      <c r="Y13" s="17">
        <v>2.96769821059546E-2</v>
      </c>
      <c r="Z13" s="17">
        <v>0</v>
      </c>
      <c r="AA13" s="17">
        <v>0</v>
      </c>
      <c r="AB13" s="17">
        <v>0</v>
      </c>
      <c r="AC13" s="17">
        <v>8.4879545567271605E-2</v>
      </c>
      <c r="AD13" s="17">
        <v>0</v>
      </c>
      <c r="AE13" s="17"/>
      <c r="AF13" s="17">
        <v>2.1360647511094601E-2</v>
      </c>
      <c r="AG13" s="17">
        <v>1.2814376344956401E-2</v>
      </c>
      <c r="AH13" s="17">
        <v>0</v>
      </c>
      <c r="AI13" s="17"/>
      <c r="AJ13" s="17">
        <v>1.34868383835751E-2</v>
      </c>
      <c r="AK13" s="17">
        <v>1.12981766110895E-2</v>
      </c>
      <c r="AL13" s="17">
        <v>0</v>
      </c>
      <c r="AM13" s="17">
        <v>0</v>
      </c>
      <c r="AN13" s="17">
        <v>2.0389307374499101E-2</v>
      </c>
      <c r="AO13" s="17"/>
      <c r="AP13" s="17">
        <v>1.08813633188997E-2</v>
      </c>
      <c r="AQ13" s="17">
        <v>1.03359861354935E-2</v>
      </c>
      <c r="AR13" s="17">
        <v>0</v>
      </c>
      <c r="AS13" s="17"/>
      <c r="AT13" s="17">
        <v>6.1845017982190302E-3</v>
      </c>
      <c r="AU13" s="17">
        <v>1.79697125533522E-2</v>
      </c>
      <c r="AV13" s="17">
        <v>6.09543414506285E-3</v>
      </c>
      <c r="AW13" s="17">
        <v>5.20268352951411E-2</v>
      </c>
      <c r="AX13" s="17">
        <v>0</v>
      </c>
    </row>
    <row r="14" spans="2:50">
      <c r="B14" s="18" t="s">
        <v>92</v>
      </c>
      <c r="C14" s="17">
        <v>5.8272350920916101E-2</v>
      </c>
      <c r="D14" s="17">
        <v>6.3327180059508006E-2</v>
      </c>
      <c r="E14" s="17">
        <v>4.9125679960115201E-2</v>
      </c>
      <c r="F14" s="17"/>
      <c r="G14" s="17">
        <v>5.5876238591644901E-2</v>
      </c>
      <c r="H14" s="17">
        <v>7.9284417948695896E-2</v>
      </c>
      <c r="I14" s="17">
        <v>6.2766649050210593E-2</v>
      </c>
      <c r="J14" s="17">
        <v>6.30242942463006E-2</v>
      </c>
      <c r="K14" s="17">
        <v>6.6409150018779894E-2</v>
      </c>
      <c r="L14" s="17">
        <v>3.19836208540865E-2</v>
      </c>
      <c r="M14" s="17"/>
      <c r="N14" s="17">
        <v>2.4382293516660301E-2</v>
      </c>
      <c r="O14" s="17">
        <v>6.9845328518619507E-2</v>
      </c>
      <c r="P14" s="17">
        <v>7.7869232090192503E-2</v>
      </c>
      <c r="Q14" s="17">
        <v>6.6197883845071803E-2</v>
      </c>
      <c r="R14" s="17"/>
      <c r="S14" s="17">
        <v>3.7677059624875102E-2</v>
      </c>
      <c r="T14" s="17">
        <v>8.0039419524559605E-2</v>
      </c>
      <c r="U14" s="17">
        <v>4.1413958411014799E-2</v>
      </c>
      <c r="V14" s="17">
        <v>6.3160815361602493E-2</v>
      </c>
      <c r="W14" s="17">
        <v>0</v>
      </c>
      <c r="X14" s="17">
        <v>0.111911902026087</v>
      </c>
      <c r="Y14" s="17">
        <v>0.15900051070472199</v>
      </c>
      <c r="Z14" s="17">
        <v>0</v>
      </c>
      <c r="AA14" s="17">
        <v>6.2458559877483701E-2</v>
      </c>
      <c r="AB14" s="17">
        <v>3.2010223854766998E-2</v>
      </c>
      <c r="AC14" s="17">
        <v>5.0728585405194003E-2</v>
      </c>
      <c r="AD14" s="17">
        <v>0</v>
      </c>
      <c r="AE14" s="17"/>
      <c r="AF14" s="17">
        <v>5.4112257161695897E-2</v>
      </c>
      <c r="AG14" s="17">
        <v>3.7078164766946198E-2</v>
      </c>
      <c r="AH14" s="17">
        <v>0.1301956955263</v>
      </c>
      <c r="AI14" s="17"/>
      <c r="AJ14" s="17">
        <v>4.2566094912432399E-2</v>
      </c>
      <c r="AK14" s="17">
        <v>4.7599934443527198E-2</v>
      </c>
      <c r="AL14" s="17">
        <v>3.22893754553219E-2</v>
      </c>
      <c r="AM14" s="17">
        <v>0</v>
      </c>
      <c r="AN14" s="17">
        <v>0.11265966714592</v>
      </c>
      <c r="AO14" s="17"/>
      <c r="AP14" s="17">
        <v>3.2347713041286801E-2</v>
      </c>
      <c r="AQ14" s="17">
        <v>4.56197925694369E-2</v>
      </c>
      <c r="AR14" s="17">
        <v>4.9955321705104902E-2</v>
      </c>
      <c r="AS14" s="17"/>
      <c r="AT14" s="17">
        <v>6.4909038172231606E-2</v>
      </c>
      <c r="AU14" s="17">
        <v>4.0994578534184201E-2</v>
      </c>
      <c r="AV14" s="17">
        <v>4.4103365406152097E-2</v>
      </c>
      <c r="AW14" s="17">
        <v>5.6133315792230298E-2</v>
      </c>
      <c r="AX14" s="17">
        <v>0</v>
      </c>
    </row>
    <row r="15" spans="2:50">
      <c r="B15" s="18" t="s">
        <v>249</v>
      </c>
      <c r="C15" s="21">
        <v>0.66395019103735797</v>
      </c>
      <c r="D15" s="21">
        <v>0.71405427258665399</v>
      </c>
      <c r="E15" s="21">
        <v>0.61677289186295603</v>
      </c>
      <c r="F15" s="21"/>
      <c r="G15" s="21">
        <v>0.69597428255428295</v>
      </c>
      <c r="H15" s="21">
        <v>0.67166840257260496</v>
      </c>
      <c r="I15" s="21">
        <v>0.65901113843811898</v>
      </c>
      <c r="J15" s="21">
        <v>0.60432468757703495</v>
      </c>
      <c r="K15" s="21">
        <v>0.66970861994659903</v>
      </c>
      <c r="L15" s="21">
        <v>0.68720610273609495</v>
      </c>
      <c r="M15" s="21"/>
      <c r="N15" s="21">
        <v>0.79260850384159798</v>
      </c>
      <c r="O15" s="21">
        <v>0.65516944037462599</v>
      </c>
      <c r="P15" s="21">
        <v>0.55352458158430995</v>
      </c>
      <c r="Q15" s="21">
        <v>0.62947069935680999</v>
      </c>
      <c r="R15" s="21"/>
      <c r="S15" s="21">
        <v>0.630441460290596</v>
      </c>
      <c r="T15" s="21">
        <v>0.64498138128046401</v>
      </c>
      <c r="U15" s="21">
        <v>0.59177078889044399</v>
      </c>
      <c r="V15" s="21">
        <v>0.55416629333939804</v>
      </c>
      <c r="W15" s="21">
        <v>0.62666673894931701</v>
      </c>
      <c r="X15" s="21">
        <v>0.77307075378521495</v>
      </c>
      <c r="Y15" s="21">
        <v>0.59208268445675805</v>
      </c>
      <c r="Z15" s="21">
        <v>0.73336601795835998</v>
      </c>
      <c r="AA15" s="21">
        <v>0.65068234986899598</v>
      </c>
      <c r="AB15" s="21">
        <v>0.707664674866465</v>
      </c>
      <c r="AC15" s="21">
        <v>0.82098916060751403</v>
      </c>
      <c r="AD15" s="21">
        <v>0.939922557215084</v>
      </c>
      <c r="AE15" s="21"/>
      <c r="AF15" s="21">
        <v>0.63052202502254895</v>
      </c>
      <c r="AG15" s="21">
        <v>0.70799343545259197</v>
      </c>
      <c r="AH15" s="21">
        <v>0.64777918342199303</v>
      </c>
      <c r="AI15" s="21"/>
      <c r="AJ15" s="21">
        <v>0.69240714094167599</v>
      </c>
      <c r="AK15" s="21">
        <v>0.70112913573008395</v>
      </c>
      <c r="AL15" s="21">
        <v>0.82773637986114901</v>
      </c>
      <c r="AM15" s="21">
        <v>0.67420926982338403</v>
      </c>
      <c r="AN15" s="21">
        <v>0.54161916052858206</v>
      </c>
      <c r="AO15" s="21"/>
      <c r="AP15" s="21">
        <v>0.68059344614644002</v>
      </c>
      <c r="AQ15" s="21">
        <v>0.71482853352513998</v>
      </c>
      <c r="AR15" s="21">
        <v>0.75963933936362704</v>
      </c>
      <c r="AS15" s="21"/>
      <c r="AT15" s="21">
        <v>0.62906744405734705</v>
      </c>
      <c r="AU15" s="21">
        <v>0.54723389190850902</v>
      </c>
      <c r="AV15" s="21">
        <v>0.76281696640586205</v>
      </c>
      <c r="AW15" s="21">
        <v>0.60946166523603595</v>
      </c>
      <c r="AX15" s="21">
        <v>1</v>
      </c>
    </row>
    <row r="16" spans="2:50">
      <c r="B16" s="18" t="s">
        <v>250</v>
      </c>
      <c r="C16" s="21">
        <v>5.5373251491593001E-2</v>
      </c>
      <c r="D16" s="21">
        <v>5.07992649617603E-2</v>
      </c>
      <c r="E16" s="21">
        <v>6.0184498360753701E-2</v>
      </c>
      <c r="F16" s="21"/>
      <c r="G16" s="21">
        <v>4.0122529598497401E-2</v>
      </c>
      <c r="H16" s="21">
        <v>6.8923658898065496E-2</v>
      </c>
      <c r="I16" s="21">
        <v>6.7135309472166699E-2</v>
      </c>
      <c r="J16" s="21">
        <v>6.1189571314647098E-2</v>
      </c>
      <c r="K16" s="21">
        <v>3.4903980490064497E-2</v>
      </c>
      <c r="L16" s="21">
        <v>5.6429478076946198E-2</v>
      </c>
      <c r="M16" s="21"/>
      <c r="N16" s="21">
        <v>2.8588766062120501E-2</v>
      </c>
      <c r="O16" s="21">
        <v>5.2711105517677603E-2</v>
      </c>
      <c r="P16" s="21">
        <v>8.4709631938639798E-2</v>
      </c>
      <c r="Q16" s="21">
        <v>6.1735760105398302E-2</v>
      </c>
      <c r="R16" s="21"/>
      <c r="S16" s="21">
        <v>8.5396079955535595E-2</v>
      </c>
      <c r="T16" s="21">
        <v>5.1587856926657502E-2</v>
      </c>
      <c r="U16" s="21">
        <v>0.104384372477758</v>
      </c>
      <c r="V16" s="21">
        <v>4.8702337706302098E-2</v>
      </c>
      <c r="W16" s="21">
        <v>5.0700097574213301E-2</v>
      </c>
      <c r="X16" s="21">
        <v>2.0202784092420101E-2</v>
      </c>
      <c r="Y16" s="21">
        <v>5.8097576313699502E-2</v>
      </c>
      <c r="Z16" s="21">
        <v>3.4151408486723003E-2</v>
      </c>
      <c r="AA16" s="21">
        <v>6.3811743708091798E-2</v>
      </c>
      <c r="AB16" s="21">
        <v>3.5262521783439901E-2</v>
      </c>
      <c r="AC16" s="21">
        <v>8.4879545567271605E-2</v>
      </c>
      <c r="AD16" s="21">
        <v>0</v>
      </c>
      <c r="AE16" s="21"/>
      <c r="AF16" s="21">
        <v>6.7729973475156705E-2</v>
      </c>
      <c r="AG16" s="21">
        <v>5.5847055868249798E-2</v>
      </c>
      <c r="AH16" s="21">
        <v>3.5958901327511797E-2</v>
      </c>
      <c r="AI16" s="21"/>
      <c r="AJ16" s="21">
        <v>3.7033560128089602E-2</v>
      </c>
      <c r="AK16" s="21">
        <v>4.2180047237443903E-2</v>
      </c>
      <c r="AL16" s="21">
        <v>3.4065739751463098E-2</v>
      </c>
      <c r="AM16" s="21">
        <v>0.14714868288302099</v>
      </c>
      <c r="AN16" s="21">
        <v>0.103694897602403</v>
      </c>
      <c r="AO16" s="21"/>
      <c r="AP16" s="21">
        <v>5.7159569351567699E-2</v>
      </c>
      <c r="AQ16" s="21">
        <v>3.8587853460598301E-2</v>
      </c>
      <c r="AR16" s="21">
        <v>4.6671183206773603E-2</v>
      </c>
      <c r="AS16" s="21"/>
      <c r="AT16" s="21">
        <v>5.3127384450211299E-2</v>
      </c>
      <c r="AU16" s="21">
        <v>0.105850969820317</v>
      </c>
      <c r="AV16" s="21">
        <v>2.85040380738916E-2</v>
      </c>
      <c r="AW16" s="21">
        <v>0.10864050214962701</v>
      </c>
      <c r="AX16" s="21">
        <v>0</v>
      </c>
    </row>
    <row r="17" spans="2:50">
      <c r="B17" s="18" t="s">
        <v>251</v>
      </c>
      <c r="C17" s="22">
        <v>0.60857693954576497</v>
      </c>
      <c r="D17" s="22">
        <v>0.66325500762489398</v>
      </c>
      <c r="E17" s="22">
        <v>0.55658839350220202</v>
      </c>
      <c r="F17" s="22"/>
      <c r="G17" s="22">
        <v>0.65585175295578602</v>
      </c>
      <c r="H17" s="22">
        <v>0.60274474367453901</v>
      </c>
      <c r="I17" s="22">
        <v>0.59187582896595303</v>
      </c>
      <c r="J17" s="22">
        <v>0.54313511626238797</v>
      </c>
      <c r="K17" s="22">
        <v>0.63480463945653398</v>
      </c>
      <c r="L17" s="22">
        <v>0.63077662465914897</v>
      </c>
      <c r="M17" s="22"/>
      <c r="N17" s="22">
        <v>0.76401973777947796</v>
      </c>
      <c r="O17" s="22">
        <v>0.602458334856948</v>
      </c>
      <c r="P17" s="22">
        <v>0.46881494964567</v>
      </c>
      <c r="Q17" s="22">
        <v>0.56773493925141205</v>
      </c>
      <c r="R17" s="22"/>
      <c r="S17" s="22">
        <v>0.54504538033506</v>
      </c>
      <c r="T17" s="22">
        <v>0.59339352435380599</v>
      </c>
      <c r="U17" s="22">
        <v>0.48738641641268599</v>
      </c>
      <c r="V17" s="22">
        <v>0.50546395563309598</v>
      </c>
      <c r="W17" s="22">
        <v>0.575966641375104</v>
      </c>
      <c r="X17" s="22">
        <v>0.75286796969279501</v>
      </c>
      <c r="Y17" s="22">
        <v>0.533985108143058</v>
      </c>
      <c r="Z17" s="22">
        <v>0.69921460947163605</v>
      </c>
      <c r="AA17" s="22">
        <v>0.58687060616090403</v>
      </c>
      <c r="AB17" s="22">
        <v>0.67240215308302598</v>
      </c>
      <c r="AC17" s="22">
        <v>0.73610961504024197</v>
      </c>
      <c r="AD17" s="22">
        <v>0.939922557215084</v>
      </c>
      <c r="AE17" s="22"/>
      <c r="AF17" s="22">
        <v>0.56279205154739198</v>
      </c>
      <c r="AG17" s="22">
        <v>0.65214637958434196</v>
      </c>
      <c r="AH17" s="22">
        <v>0.61182028209448103</v>
      </c>
      <c r="AI17" s="22"/>
      <c r="AJ17" s="22">
        <v>0.65537358081358599</v>
      </c>
      <c r="AK17" s="22">
        <v>0.65894908849264</v>
      </c>
      <c r="AL17" s="22">
        <v>0.79367064010968602</v>
      </c>
      <c r="AM17" s="22">
        <v>0.52706058694036195</v>
      </c>
      <c r="AN17" s="22">
        <v>0.43792426292617898</v>
      </c>
      <c r="AO17" s="22"/>
      <c r="AP17" s="22">
        <v>0.62343387679487205</v>
      </c>
      <c r="AQ17" s="22">
        <v>0.67624068006454197</v>
      </c>
      <c r="AR17" s="22">
        <v>0.71296815615685405</v>
      </c>
      <c r="AS17" s="22"/>
      <c r="AT17" s="22">
        <v>0.57594005960713501</v>
      </c>
      <c r="AU17" s="22">
        <v>0.44138292208819202</v>
      </c>
      <c r="AV17" s="22">
        <v>0.73431292833197004</v>
      </c>
      <c r="AW17" s="22">
        <v>0.50082116308640801</v>
      </c>
      <c r="AX17" s="22">
        <v>1</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403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527</v>
      </c>
      <c r="D7" s="10">
        <v>242</v>
      </c>
      <c r="E7" s="10">
        <v>284</v>
      </c>
      <c r="F7" s="10"/>
      <c r="G7" s="10">
        <v>61</v>
      </c>
      <c r="H7" s="10">
        <v>91</v>
      </c>
      <c r="I7" s="10">
        <v>86</v>
      </c>
      <c r="J7" s="10">
        <v>75</v>
      </c>
      <c r="K7" s="10">
        <v>93</v>
      </c>
      <c r="L7" s="10">
        <v>121</v>
      </c>
      <c r="M7" s="10"/>
      <c r="N7" s="10">
        <v>148</v>
      </c>
      <c r="O7" s="10">
        <v>132</v>
      </c>
      <c r="P7" s="10">
        <v>110</v>
      </c>
      <c r="Q7" s="10">
        <v>133</v>
      </c>
      <c r="R7" s="10"/>
      <c r="S7" s="10">
        <v>80</v>
      </c>
      <c r="T7" s="10">
        <v>70</v>
      </c>
      <c r="U7" s="10">
        <v>47</v>
      </c>
      <c r="V7" s="10">
        <v>37</v>
      </c>
      <c r="W7" s="10">
        <v>40</v>
      </c>
      <c r="X7" s="10">
        <v>39</v>
      </c>
      <c r="Y7" s="10">
        <v>45</v>
      </c>
      <c r="Z7" s="10">
        <v>28</v>
      </c>
      <c r="AA7" s="10">
        <v>54</v>
      </c>
      <c r="AB7" s="10">
        <v>48</v>
      </c>
      <c r="AC7" s="10">
        <v>25</v>
      </c>
      <c r="AD7" s="10">
        <v>14</v>
      </c>
      <c r="AE7" s="10"/>
      <c r="AF7" s="10">
        <v>212</v>
      </c>
      <c r="AG7" s="10">
        <v>225</v>
      </c>
      <c r="AH7" s="10">
        <v>66</v>
      </c>
      <c r="AI7" s="10"/>
      <c r="AJ7" s="10">
        <v>213</v>
      </c>
      <c r="AK7" s="10">
        <v>135</v>
      </c>
      <c r="AL7" s="10">
        <v>43</v>
      </c>
      <c r="AM7" s="10">
        <v>7</v>
      </c>
      <c r="AN7" s="10">
        <v>55</v>
      </c>
      <c r="AO7" s="10"/>
      <c r="AP7" s="10">
        <v>143</v>
      </c>
      <c r="AQ7" s="10">
        <v>172</v>
      </c>
      <c r="AR7" s="10">
        <v>33</v>
      </c>
      <c r="AS7" s="10"/>
      <c r="AT7" s="10">
        <v>134</v>
      </c>
      <c r="AU7" s="10">
        <v>80</v>
      </c>
      <c r="AV7" s="10">
        <v>130</v>
      </c>
      <c r="AW7" s="10">
        <v>48</v>
      </c>
      <c r="AX7" s="10">
        <v>11</v>
      </c>
    </row>
    <row r="8" spans="2:50" ht="30" customHeight="1">
      <c r="B8" s="11" t="s">
        <v>77</v>
      </c>
      <c r="C8" s="11">
        <v>526</v>
      </c>
      <c r="D8" s="11">
        <v>246</v>
      </c>
      <c r="E8" s="11">
        <v>279</v>
      </c>
      <c r="F8" s="11"/>
      <c r="G8" s="11">
        <v>74</v>
      </c>
      <c r="H8" s="11">
        <v>91</v>
      </c>
      <c r="I8" s="11">
        <v>91</v>
      </c>
      <c r="J8" s="11">
        <v>80</v>
      </c>
      <c r="K8" s="11">
        <v>79</v>
      </c>
      <c r="L8" s="11">
        <v>111</v>
      </c>
      <c r="M8" s="11"/>
      <c r="N8" s="11">
        <v>137</v>
      </c>
      <c r="O8" s="11">
        <v>135</v>
      </c>
      <c r="P8" s="11">
        <v>119</v>
      </c>
      <c r="Q8" s="11">
        <v>130</v>
      </c>
      <c r="R8" s="11"/>
      <c r="S8" s="11">
        <v>83</v>
      </c>
      <c r="T8" s="11">
        <v>74</v>
      </c>
      <c r="U8" s="11">
        <v>46</v>
      </c>
      <c r="V8" s="11">
        <v>39</v>
      </c>
      <c r="W8" s="11">
        <v>39</v>
      </c>
      <c r="X8" s="11">
        <v>49</v>
      </c>
      <c r="Y8" s="11">
        <v>43</v>
      </c>
      <c r="Z8" s="11">
        <v>25</v>
      </c>
      <c r="AA8" s="11">
        <v>53</v>
      </c>
      <c r="AB8" s="11">
        <v>40</v>
      </c>
      <c r="AC8" s="11">
        <v>23</v>
      </c>
      <c r="AD8" s="11">
        <v>12</v>
      </c>
      <c r="AE8" s="11"/>
      <c r="AF8" s="11">
        <v>211</v>
      </c>
      <c r="AG8" s="11">
        <v>218</v>
      </c>
      <c r="AH8" s="11">
        <v>69</v>
      </c>
      <c r="AI8" s="11"/>
      <c r="AJ8" s="11">
        <v>209</v>
      </c>
      <c r="AK8" s="11">
        <v>134</v>
      </c>
      <c r="AL8" s="11">
        <v>42</v>
      </c>
      <c r="AM8" s="11">
        <v>7</v>
      </c>
      <c r="AN8" s="11">
        <v>58</v>
      </c>
      <c r="AO8" s="11"/>
      <c r="AP8" s="11">
        <v>139</v>
      </c>
      <c r="AQ8" s="11">
        <v>177</v>
      </c>
      <c r="AR8" s="11">
        <v>33</v>
      </c>
      <c r="AS8" s="11"/>
      <c r="AT8" s="11">
        <v>135</v>
      </c>
      <c r="AU8" s="11">
        <v>81</v>
      </c>
      <c r="AV8" s="11">
        <v>130</v>
      </c>
      <c r="AW8" s="11">
        <v>46</v>
      </c>
      <c r="AX8" s="11">
        <v>9</v>
      </c>
    </row>
    <row r="9" spans="2:50">
      <c r="B9" s="18" t="s">
        <v>244</v>
      </c>
      <c r="C9" s="17">
        <v>0.225656966699465</v>
      </c>
      <c r="D9" s="17">
        <v>0.24175629255803099</v>
      </c>
      <c r="E9" s="17">
        <v>0.21204033601487801</v>
      </c>
      <c r="F9" s="17"/>
      <c r="G9" s="17">
        <v>0.17096779745365401</v>
      </c>
      <c r="H9" s="17">
        <v>0.32120665540912202</v>
      </c>
      <c r="I9" s="17">
        <v>0.28592848813997002</v>
      </c>
      <c r="J9" s="17">
        <v>0.18624453383603201</v>
      </c>
      <c r="K9" s="17">
        <v>0.17042601029158</v>
      </c>
      <c r="L9" s="17">
        <v>0.20241056691776901</v>
      </c>
      <c r="M9" s="17"/>
      <c r="N9" s="17">
        <v>0.27442714308365201</v>
      </c>
      <c r="O9" s="17">
        <v>0.225629736082989</v>
      </c>
      <c r="P9" s="17">
        <v>0.22086168810943699</v>
      </c>
      <c r="Q9" s="17">
        <v>0.17806808845951599</v>
      </c>
      <c r="R9" s="17"/>
      <c r="S9" s="17">
        <v>0.298659474675536</v>
      </c>
      <c r="T9" s="17">
        <v>0.16916618415395801</v>
      </c>
      <c r="U9" s="17">
        <v>0.24289309128393599</v>
      </c>
      <c r="V9" s="17">
        <v>0.19074393292628899</v>
      </c>
      <c r="W9" s="17">
        <v>0.30488338838993301</v>
      </c>
      <c r="X9" s="17">
        <v>0.25095334058452701</v>
      </c>
      <c r="Y9" s="17">
        <v>0.25673116282549702</v>
      </c>
      <c r="Z9" s="17">
        <v>0.24512568157739101</v>
      </c>
      <c r="AA9" s="17">
        <v>0.25111206013541199</v>
      </c>
      <c r="AB9" s="17">
        <v>0.130125301570751</v>
      </c>
      <c r="AC9" s="17">
        <v>8.0037660875686006E-2</v>
      </c>
      <c r="AD9" s="17">
        <v>7.9442418290217795E-2</v>
      </c>
      <c r="AE9" s="17"/>
      <c r="AF9" s="17">
        <v>0.235533890045173</v>
      </c>
      <c r="AG9" s="17">
        <v>0.24849744462838999</v>
      </c>
      <c r="AH9" s="17">
        <v>0.14673282602999099</v>
      </c>
      <c r="AI9" s="17"/>
      <c r="AJ9" s="17">
        <v>0.27205822355794801</v>
      </c>
      <c r="AK9" s="17">
        <v>0.22523909587079799</v>
      </c>
      <c r="AL9" s="17">
        <v>0.23360161332038701</v>
      </c>
      <c r="AM9" s="17">
        <v>0.13749498222796</v>
      </c>
      <c r="AN9" s="17">
        <v>0.121686505082195</v>
      </c>
      <c r="AO9" s="17"/>
      <c r="AP9" s="17">
        <v>0.22042480454197899</v>
      </c>
      <c r="AQ9" s="17">
        <v>0.24940306756635799</v>
      </c>
      <c r="AR9" s="17">
        <v>0.30007841512837902</v>
      </c>
      <c r="AS9" s="17"/>
      <c r="AT9" s="17">
        <v>0.21534906609756199</v>
      </c>
      <c r="AU9" s="17">
        <v>0.18361878635091</v>
      </c>
      <c r="AV9" s="17">
        <v>0.23534502038973701</v>
      </c>
      <c r="AW9" s="17">
        <v>0.37474448795001303</v>
      </c>
      <c r="AX9" s="17">
        <v>0.495401394792165</v>
      </c>
    </row>
    <row r="10" spans="2:50">
      <c r="B10" s="18" t="s">
        <v>245</v>
      </c>
      <c r="C10" s="17">
        <v>0.44732373449639901</v>
      </c>
      <c r="D10" s="17">
        <v>0.41453382808481398</v>
      </c>
      <c r="E10" s="17">
        <v>0.47729528597224702</v>
      </c>
      <c r="F10" s="17"/>
      <c r="G10" s="17">
        <v>0.44030899427578102</v>
      </c>
      <c r="H10" s="17">
        <v>0.36253447683641699</v>
      </c>
      <c r="I10" s="17">
        <v>0.34605180237394301</v>
      </c>
      <c r="J10" s="17">
        <v>0.50685975909158698</v>
      </c>
      <c r="K10" s="17">
        <v>0.49867700266705201</v>
      </c>
      <c r="L10" s="17">
        <v>0.52453802850248199</v>
      </c>
      <c r="M10" s="17"/>
      <c r="N10" s="17">
        <v>0.49274044486170998</v>
      </c>
      <c r="O10" s="17">
        <v>0.45806715586413099</v>
      </c>
      <c r="P10" s="17">
        <v>0.42671662690956302</v>
      </c>
      <c r="Q10" s="17">
        <v>0.412457849170141</v>
      </c>
      <c r="R10" s="17"/>
      <c r="S10" s="17">
        <v>0.35173671358436298</v>
      </c>
      <c r="T10" s="17">
        <v>0.48908059955685301</v>
      </c>
      <c r="U10" s="17">
        <v>0.50749623811407196</v>
      </c>
      <c r="V10" s="17">
        <v>0.411024067644786</v>
      </c>
      <c r="W10" s="17">
        <v>0.28548703302378098</v>
      </c>
      <c r="X10" s="17">
        <v>0.519638822776889</v>
      </c>
      <c r="Y10" s="17">
        <v>0.38762297596140399</v>
      </c>
      <c r="Z10" s="17">
        <v>0.458879389252698</v>
      </c>
      <c r="AA10" s="17">
        <v>0.45348715585799498</v>
      </c>
      <c r="AB10" s="17">
        <v>0.53922226348649704</v>
      </c>
      <c r="AC10" s="17">
        <v>0.52066512335542903</v>
      </c>
      <c r="AD10" s="17">
        <v>0.702096362371747</v>
      </c>
      <c r="AE10" s="17"/>
      <c r="AF10" s="17">
        <v>0.40268939288540301</v>
      </c>
      <c r="AG10" s="17">
        <v>0.50193933600321605</v>
      </c>
      <c r="AH10" s="17">
        <v>0.41319308627679902</v>
      </c>
      <c r="AI10" s="17"/>
      <c r="AJ10" s="17">
        <v>0.42290160323936499</v>
      </c>
      <c r="AK10" s="17">
        <v>0.45923815845858001</v>
      </c>
      <c r="AL10" s="17">
        <v>0.53453912245951996</v>
      </c>
      <c r="AM10" s="17">
        <v>0.33926626124856202</v>
      </c>
      <c r="AN10" s="17">
        <v>0.40950916864500297</v>
      </c>
      <c r="AO10" s="17"/>
      <c r="AP10" s="17">
        <v>0.49604258132186602</v>
      </c>
      <c r="AQ10" s="17">
        <v>0.42304073454455898</v>
      </c>
      <c r="AR10" s="17">
        <v>0.55617987471208297</v>
      </c>
      <c r="AS10" s="17"/>
      <c r="AT10" s="17">
        <v>0.406903279046539</v>
      </c>
      <c r="AU10" s="17">
        <v>0.44401628977673002</v>
      </c>
      <c r="AV10" s="17">
        <v>0.50716670605268399</v>
      </c>
      <c r="AW10" s="17">
        <v>0.39601542546515101</v>
      </c>
      <c r="AX10" s="17">
        <v>0.43760697375319202</v>
      </c>
    </row>
    <row r="11" spans="2:50">
      <c r="B11" s="18" t="s">
        <v>246</v>
      </c>
      <c r="C11" s="17">
        <v>0.21253074728617999</v>
      </c>
      <c r="D11" s="17">
        <v>0.210803378374434</v>
      </c>
      <c r="E11" s="17">
        <v>0.21210808237703899</v>
      </c>
      <c r="F11" s="17"/>
      <c r="G11" s="17">
        <v>0.19851973539099499</v>
      </c>
      <c r="H11" s="17">
        <v>0.217229661457773</v>
      </c>
      <c r="I11" s="17">
        <v>0.24957714530466801</v>
      </c>
      <c r="J11" s="17">
        <v>0.207377818399957</v>
      </c>
      <c r="K11" s="17">
        <v>0.22680601699674</v>
      </c>
      <c r="L11" s="17">
        <v>0.18137614020000301</v>
      </c>
      <c r="M11" s="17"/>
      <c r="N11" s="17">
        <v>0.18139059609368499</v>
      </c>
      <c r="O11" s="17">
        <v>0.21025507229162799</v>
      </c>
      <c r="P11" s="17">
        <v>0.234195498136374</v>
      </c>
      <c r="Q11" s="17">
        <v>0.21918888346652199</v>
      </c>
      <c r="R11" s="17"/>
      <c r="S11" s="17">
        <v>0.23992821498386199</v>
      </c>
      <c r="T11" s="17">
        <v>0.22107915107978399</v>
      </c>
      <c r="U11" s="17">
        <v>0.17096638741911599</v>
      </c>
      <c r="V11" s="17">
        <v>0.251926270928923</v>
      </c>
      <c r="W11" s="17">
        <v>0.329588816575831</v>
      </c>
      <c r="X11" s="17">
        <v>0.20625055489034999</v>
      </c>
      <c r="Y11" s="17">
        <v>0.166954492545901</v>
      </c>
      <c r="Z11" s="17">
        <v>0.19233186096768001</v>
      </c>
      <c r="AA11" s="17">
        <v>0.171289019530843</v>
      </c>
      <c r="AB11" s="17">
        <v>0.20869010722901099</v>
      </c>
      <c r="AC11" s="17">
        <v>0.23331137007475899</v>
      </c>
      <c r="AD11" s="17">
        <v>0</v>
      </c>
      <c r="AE11" s="17"/>
      <c r="AF11" s="17">
        <v>0.24483721071434</v>
      </c>
      <c r="AG11" s="17">
        <v>0.189460871351573</v>
      </c>
      <c r="AH11" s="17">
        <v>0.16100263363478301</v>
      </c>
      <c r="AI11" s="17"/>
      <c r="AJ11" s="17">
        <v>0.21982920360286701</v>
      </c>
      <c r="AK11" s="17">
        <v>0.20782210085047201</v>
      </c>
      <c r="AL11" s="17">
        <v>0.17110065572888999</v>
      </c>
      <c r="AM11" s="17">
        <v>0.38600898082902402</v>
      </c>
      <c r="AN11" s="17">
        <v>0.21289972143873201</v>
      </c>
      <c r="AO11" s="17"/>
      <c r="AP11" s="17">
        <v>0.22662546537561901</v>
      </c>
      <c r="AQ11" s="17">
        <v>0.20017427507718999</v>
      </c>
      <c r="AR11" s="17">
        <v>9.1102580690586896E-2</v>
      </c>
      <c r="AS11" s="17"/>
      <c r="AT11" s="17">
        <v>0.235313383585535</v>
      </c>
      <c r="AU11" s="17">
        <v>0.24992908673624101</v>
      </c>
      <c r="AV11" s="17">
        <v>0.17386068901363799</v>
      </c>
      <c r="AW11" s="17">
        <v>0.15277374648476</v>
      </c>
      <c r="AX11" s="17">
        <v>6.6991631454642805E-2</v>
      </c>
    </row>
    <row r="12" spans="2:50">
      <c r="B12" s="18" t="s">
        <v>247</v>
      </c>
      <c r="C12" s="17">
        <v>4.9494389623659998E-2</v>
      </c>
      <c r="D12" s="17">
        <v>5.7929876165423298E-2</v>
      </c>
      <c r="E12" s="17">
        <v>4.21900995577758E-2</v>
      </c>
      <c r="F12" s="17"/>
      <c r="G12" s="17">
        <v>9.5543542232480294E-2</v>
      </c>
      <c r="H12" s="17">
        <v>5.1643198223477502E-2</v>
      </c>
      <c r="I12" s="17">
        <v>3.5355496948242499E-2</v>
      </c>
      <c r="J12" s="17">
        <v>2.4250202191739002E-2</v>
      </c>
      <c r="K12" s="17">
        <v>3.2172385219618599E-2</v>
      </c>
      <c r="L12" s="17">
        <v>5.9143855377381503E-2</v>
      </c>
      <c r="M12" s="17"/>
      <c r="N12" s="17">
        <v>2.2805617063661299E-2</v>
      </c>
      <c r="O12" s="17">
        <v>6.3115782718980495E-2</v>
      </c>
      <c r="P12" s="17">
        <v>5.7344801511436401E-2</v>
      </c>
      <c r="Q12" s="17">
        <v>5.7946598265202001E-2</v>
      </c>
      <c r="R12" s="17"/>
      <c r="S12" s="17">
        <v>4.4005628701346902E-2</v>
      </c>
      <c r="T12" s="17">
        <v>5.1615995711800103E-2</v>
      </c>
      <c r="U12" s="17">
        <v>2.13131386782167E-2</v>
      </c>
      <c r="V12" s="17">
        <v>3.1293233368219597E-2</v>
      </c>
      <c r="W12" s="17">
        <v>4.9935287409358202E-2</v>
      </c>
      <c r="X12" s="17">
        <v>2.3157281748234702E-2</v>
      </c>
      <c r="Y12" s="17">
        <v>0.120631021464737</v>
      </c>
      <c r="Z12" s="17">
        <v>3.4041835191203802E-2</v>
      </c>
      <c r="AA12" s="17">
        <v>4.7945222158469601E-2</v>
      </c>
      <c r="AB12" s="17">
        <v>4.1449350085469301E-2</v>
      </c>
      <c r="AC12" s="17">
        <v>0.131099913623729</v>
      </c>
      <c r="AD12" s="17">
        <v>0</v>
      </c>
      <c r="AE12" s="17"/>
      <c r="AF12" s="17">
        <v>5.8837967334478602E-2</v>
      </c>
      <c r="AG12" s="17">
        <v>2.35106682383696E-2</v>
      </c>
      <c r="AH12" s="17">
        <v>0.100838416323364</v>
      </c>
      <c r="AI12" s="17"/>
      <c r="AJ12" s="17">
        <v>4.0576708348468903E-2</v>
      </c>
      <c r="AK12" s="17">
        <v>5.9102440780508601E-2</v>
      </c>
      <c r="AL12" s="17">
        <v>4.3860815927436299E-2</v>
      </c>
      <c r="AM12" s="17">
        <v>0.13722977569445299</v>
      </c>
      <c r="AN12" s="17">
        <v>8.4245374908746895E-2</v>
      </c>
      <c r="AO12" s="17"/>
      <c r="AP12" s="17">
        <v>3.1819020847419999E-2</v>
      </c>
      <c r="AQ12" s="17">
        <v>6.9086550253041695E-2</v>
      </c>
      <c r="AR12" s="17">
        <v>2.6395642077101399E-2</v>
      </c>
      <c r="AS12" s="17"/>
      <c r="AT12" s="17">
        <v>4.4021635501580302E-2</v>
      </c>
      <c r="AU12" s="17">
        <v>4.5504397882808897E-2</v>
      </c>
      <c r="AV12" s="17">
        <v>3.2008849488881302E-2</v>
      </c>
      <c r="AW12" s="17">
        <v>5.1024478474701103E-2</v>
      </c>
      <c r="AX12" s="17">
        <v>0</v>
      </c>
    </row>
    <row r="13" spans="2:50">
      <c r="B13" s="18" t="s">
        <v>248</v>
      </c>
      <c r="C13" s="17">
        <v>2.1099345981066799E-2</v>
      </c>
      <c r="D13" s="17">
        <v>3.2578124016732997E-2</v>
      </c>
      <c r="E13" s="17">
        <v>1.1045724838659499E-2</v>
      </c>
      <c r="F13" s="17"/>
      <c r="G13" s="17">
        <v>1.9015354237050999E-2</v>
      </c>
      <c r="H13" s="17">
        <v>1.1681554928945801E-2</v>
      </c>
      <c r="I13" s="17">
        <v>3.3986099876905901E-2</v>
      </c>
      <c r="J13" s="17">
        <v>2.5246746548061302E-2</v>
      </c>
      <c r="K13" s="17">
        <v>2.0698255628902099E-2</v>
      </c>
      <c r="L13" s="17">
        <v>1.6900974582730401E-2</v>
      </c>
      <c r="M13" s="17"/>
      <c r="N13" s="17">
        <v>6.6244943724304197E-3</v>
      </c>
      <c r="O13" s="17">
        <v>1.4061465954656099E-2</v>
      </c>
      <c r="P13" s="17">
        <v>8.1724977969449501E-3</v>
      </c>
      <c r="Q13" s="17">
        <v>5.6293260369704501E-2</v>
      </c>
      <c r="R13" s="17"/>
      <c r="S13" s="17">
        <v>0</v>
      </c>
      <c r="T13" s="17">
        <v>0</v>
      </c>
      <c r="U13" s="17">
        <v>0</v>
      </c>
      <c r="V13" s="17">
        <v>0</v>
      </c>
      <c r="W13" s="17">
        <v>3.01054746010966E-2</v>
      </c>
      <c r="X13" s="17">
        <v>0</v>
      </c>
      <c r="Y13" s="17">
        <v>6.8060347202461999E-2</v>
      </c>
      <c r="Z13" s="17">
        <v>3.2460271583525602E-2</v>
      </c>
      <c r="AA13" s="17">
        <v>3.8195640791703997E-2</v>
      </c>
      <c r="AB13" s="17">
        <v>6.0774114731304299E-2</v>
      </c>
      <c r="AC13" s="17">
        <v>0</v>
      </c>
      <c r="AD13" s="17">
        <v>0.148388479901847</v>
      </c>
      <c r="AE13" s="17"/>
      <c r="AF13" s="17">
        <v>1.9272294563768302E-2</v>
      </c>
      <c r="AG13" s="17">
        <v>1.82425763585214E-2</v>
      </c>
      <c r="AH13" s="17">
        <v>4.4294035549689303E-2</v>
      </c>
      <c r="AI13" s="17"/>
      <c r="AJ13" s="17">
        <v>9.7127126779447698E-3</v>
      </c>
      <c r="AK13" s="17">
        <v>2.42319365987912E-2</v>
      </c>
      <c r="AL13" s="17">
        <v>0</v>
      </c>
      <c r="AM13" s="17">
        <v>0</v>
      </c>
      <c r="AN13" s="17">
        <v>4.7203761958497403E-2</v>
      </c>
      <c r="AO13" s="17"/>
      <c r="AP13" s="17">
        <v>6.55129703958771E-3</v>
      </c>
      <c r="AQ13" s="17">
        <v>2.3949073160348298E-2</v>
      </c>
      <c r="AR13" s="17">
        <v>0</v>
      </c>
      <c r="AS13" s="17"/>
      <c r="AT13" s="17">
        <v>1.82547323514612E-2</v>
      </c>
      <c r="AU13" s="17">
        <v>4.2627971720568203E-2</v>
      </c>
      <c r="AV13" s="17">
        <v>1.53386031836445E-2</v>
      </c>
      <c r="AW13" s="17">
        <v>2.5441861625374498E-2</v>
      </c>
      <c r="AX13" s="17">
        <v>0</v>
      </c>
    </row>
    <row r="14" spans="2:50">
      <c r="B14" s="18" t="s">
        <v>92</v>
      </c>
      <c r="C14" s="17">
        <v>4.3894815913229503E-2</v>
      </c>
      <c r="D14" s="17">
        <v>4.2398500800564898E-2</v>
      </c>
      <c r="E14" s="17">
        <v>4.5320471239400799E-2</v>
      </c>
      <c r="F14" s="17"/>
      <c r="G14" s="17">
        <v>7.5644576410037898E-2</v>
      </c>
      <c r="H14" s="17">
        <v>3.5704453144264799E-2</v>
      </c>
      <c r="I14" s="17">
        <v>4.9100967356271098E-2</v>
      </c>
      <c r="J14" s="17">
        <v>5.0020939932623597E-2</v>
      </c>
      <c r="K14" s="17">
        <v>5.1220329196107597E-2</v>
      </c>
      <c r="L14" s="17">
        <v>1.5630434419633799E-2</v>
      </c>
      <c r="M14" s="17"/>
      <c r="N14" s="17">
        <v>2.20117045248612E-2</v>
      </c>
      <c r="O14" s="17">
        <v>2.8870787087614799E-2</v>
      </c>
      <c r="P14" s="17">
        <v>5.2708887536244801E-2</v>
      </c>
      <c r="Q14" s="17">
        <v>7.6045320268914099E-2</v>
      </c>
      <c r="R14" s="17"/>
      <c r="S14" s="17">
        <v>6.5669968054892197E-2</v>
      </c>
      <c r="T14" s="17">
        <v>6.9058069497605207E-2</v>
      </c>
      <c r="U14" s="17">
        <v>5.7331144504659398E-2</v>
      </c>
      <c r="V14" s="17">
        <v>0.11501249513178299</v>
      </c>
      <c r="W14" s="17">
        <v>0</v>
      </c>
      <c r="X14" s="17">
        <v>0</v>
      </c>
      <c r="Y14" s="17">
        <v>0</v>
      </c>
      <c r="Z14" s="17">
        <v>3.7160961427501298E-2</v>
      </c>
      <c r="AA14" s="17">
        <v>3.79709015255758E-2</v>
      </c>
      <c r="AB14" s="17">
        <v>1.9738862896966702E-2</v>
      </c>
      <c r="AC14" s="17">
        <v>3.4885932070396301E-2</v>
      </c>
      <c r="AD14" s="17">
        <v>7.0072739436189094E-2</v>
      </c>
      <c r="AE14" s="17"/>
      <c r="AF14" s="17">
        <v>3.8829244456836803E-2</v>
      </c>
      <c r="AG14" s="17">
        <v>1.83491034199296E-2</v>
      </c>
      <c r="AH14" s="17">
        <v>0.133939002185374</v>
      </c>
      <c r="AI14" s="17"/>
      <c r="AJ14" s="17">
        <v>3.4921548573405799E-2</v>
      </c>
      <c r="AK14" s="17">
        <v>2.4366267440850901E-2</v>
      </c>
      <c r="AL14" s="17">
        <v>1.6897792563766601E-2</v>
      </c>
      <c r="AM14" s="17">
        <v>0</v>
      </c>
      <c r="AN14" s="17">
        <v>0.12445546796682599</v>
      </c>
      <c r="AO14" s="17"/>
      <c r="AP14" s="17">
        <v>1.85368308735284E-2</v>
      </c>
      <c r="AQ14" s="17">
        <v>3.4346299398502998E-2</v>
      </c>
      <c r="AR14" s="17">
        <v>2.62434873918501E-2</v>
      </c>
      <c r="AS14" s="17"/>
      <c r="AT14" s="17">
        <v>8.0157903417322401E-2</v>
      </c>
      <c r="AU14" s="17">
        <v>3.4303467532741397E-2</v>
      </c>
      <c r="AV14" s="17">
        <v>3.6280131871415398E-2</v>
      </c>
      <c r="AW14" s="17">
        <v>0</v>
      </c>
      <c r="AX14" s="17">
        <v>0</v>
      </c>
    </row>
    <row r="15" spans="2:50">
      <c r="B15" s="18" t="s">
        <v>249</v>
      </c>
      <c r="C15" s="21">
        <v>0.67298070119586395</v>
      </c>
      <c r="D15" s="21">
        <v>0.65629012064284498</v>
      </c>
      <c r="E15" s="21">
        <v>0.68933562198712495</v>
      </c>
      <c r="F15" s="21"/>
      <c r="G15" s="21">
        <v>0.61127679172943605</v>
      </c>
      <c r="H15" s="21">
        <v>0.68374113224553901</v>
      </c>
      <c r="I15" s="21">
        <v>0.63198029051391302</v>
      </c>
      <c r="J15" s="21">
        <v>0.69310429292761899</v>
      </c>
      <c r="K15" s="21">
        <v>0.66910301295863195</v>
      </c>
      <c r="L15" s="21">
        <v>0.72694859542025103</v>
      </c>
      <c r="M15" s="21"/>
      <c r="N15" s="21">
        <v>0.767167587945362</v>
      </c>
      <c r="O15" s="21">
        <v>0.68369689194712002</v>
      </c>
      <c r="P15" s="21">
        <v>0.64757831501899898</v>
      </c>
      <c r="Q15" s="21">
        <v>0.59052593762965699</v>
      </c>
      <c r="R15" s="21"/>
      <c r="S15" s="21">
        <v>0.65039618825989898</v>
      </c>
      <c r="T15" s="21">
        <v>0.65824678371081102</v>
      </c>
      <c r="U15" s="21">
        <v>0.75038932939800795</v>
      </c>
      <c r="V15" s="21">
        <v>0.60176800057107505</v>
      </c>
      <c r="W15" s="21">
        <v>0.59037042141371399</v>
      </c>
      <c r="X15" s="21">
        <v>0.77059216336141501</v>
      </c>
      <c r="Y15" s="21">
        <v>0.64435413878690095</v>
      </c>
      <c r="Z15" s="21">
        <v>0.70400507083008901</v>
      </c>
      <c r="AA15" s="21">
        <v>0.70459921599340702</v>
      </c>
      <c r="AB15" s="21">
        <v>0.66934756505724902</v>
      </c>
      <c r="AC15" s="21">
        <v>0.60070278423111501</v>
      </c>
      <c r="AD15" s="21">
        <v>0.78153878066196403</v>
      </c>
      <c r="AE15" s="21"/>
      <c r="AF15" s="21">
        <v>0.63822328293057595</v>
      </c>
      <c r="AG15" s="21">
        <v>0.75043678063160602</v>
      </c>
      <c r="AH15" s="21">
        <v>0.55992591230679001</v>
      </c>
      <c r="AI15" s="21"/>
      <c r="AJ15" s="21">
        <v>0.69495982679731305</v>
      </c>
      <c r="AK15" s="21">
        <v>0.684477254329378</v>
      </c>
      <c r="AL15" s="21">
        <v>0.76814073577990705</v>
      </c>
      <c r="AM15" s="21">
        <v>0.47676124347652199</v>
      </c>
      <c r="AN15" s="21">
        <v>0.531195673727198</v>
      </c>
      <c r="AO15" s="21"/>
      <c r="AP15" s="21">
        <v>0.71646738586384495</v>
      </c>
      <c r="AQ15" s="21">
        <v>0.67244380211091703</v>
      </c>
      <c r="AR15" s="21">
        <v>0.85625828984046204</v>
      </c>
      <c r="AS15" s="21"/>
      <c r="AT15" s="21">
        <v>0.62225234514410099</v>
      </c>
      <c r="AU15" s="21">
        <v>0.62763507612764002</v>
      </c>
      <c r="AV15" s="21">
        <v>0.74251172644242003</v>
      </c>
      <c r="AW15" s="21">
        <v>0.77075991341516403</v>
      </c>
      <c r="AX15" s="21">
        <v>0.93300836854535696</v>
      </c>
    </row>
    <row r="16" spans="2:50">
      <c r="B16" s="18" t="s">
        <v>250</v>
      </c>
      <c r="C16" s="21">
        <v>7.0593735604726898E-2</v>
      </c>
      <c r="D16" s="21">
        <v>9.0508000182156295E-2</v>
      </c>
      <c r="E16" s="21">
        <v>5.3235824396435302E-2</v>
      </c>
      <c r="F16" s="21"/>
      <c r="G16" s="21">
        <v>0.114558896469531</v>
      </c>
      <c r="H16" s="21">
        <v>6.3324753152423294E-2</v>
      </c>
      <c r="I16" s="21">
        <v>6.9341596825148399E-2</v>
      </c>
      <c r="J16" s="21">
        <v>4.94969487398004E-2</v>
      </c>
      <c r="K16" s="21">
        <v>5.2870640848520598E-2</v>
      </c>
      <c r="L16" s="21">
        <v>7.6044829960111901E-2</v>
      </c>
      <c r="M16" s="21"/>
      <c r="N16" s="21">
        <v>2.9430111436091699E-2</v>
      </c>
      <c r="O16" s="21">
        <v>7.7177248673636706E-2</v>
      </c>
      <c r="P16" s="21">
        <v>6.5517299308381405E-2</v>
      </c>
      <c r="Q16" s="21">
        <v>0.114239858634907</v>
      </c>
      <c r="R16" s="21"/>
      <c r="S16" s="21">
        <v>4.4005628701346902E-2</v>
      </c>
      <c r="T16" s="21">
        <v>5.1615995711800103E-2</v>
      </c>
      <c r="U16" s="21">
        <v>2.13131386782167E-2</v>
      </c>
      <c r="V16" s="21">
        <v>3.1293233368219597E-2</v>
      </c>
      <c r="W16" s="21">
        <v>8.0040762010454805E-2</v>
      </c>
      <c r="X16" s="21">
        <v>2.3157281748234702E-2</v>
      </c>
      <c r="Y16" s="21">
        <v>0.18869136866719899</v>
      </c>
      <c r="Z16" s="21">
        <v>6.6502106774729397E-2</v>
      </c>
      <c r="AA16" s="21">
        <v>8.6140862950173605E-2</v>
      </c>
      <c r="AB16" s="21">
        <v>0.102223464816774</v>
      </c>
      <c r="AC16" s="21">
        <v>0.131099913623729</v>
      </c>
      <c r="AD16" s="21">
        <v>0.148388479901847</v>
      </c>
      <c r="AE16" s="21"/>
      <c r="AF16" s="21">
        <v>7.8110261898246894E-2</v>
      </c>
      <c r="AG16" s="21">
        <v>4.1753244596890997E-2</v>
      </c>
      <c r="AH16" s="21">
        <v>0.14513245187305299</v>
      </c>
      <c r="AI16" s="21"/>
      <c r="AJ16" s="21">
        <v>5.0289421026413601E-2</v>
      </c>
      <c r="AK16" s="21">
        <v>8.3334377379299898E-2</v>
      </c>
      <c r="AL16" s="21">
        <v>4.3860815927436299E-2</v>
      </c>
      <c r="AM16" s="21">
        <v>0.13722977569445299</v>
      </c>
      <c r="AN16" s="21">
        <v>0.13144913686724399</v>
      </c>
      <c r="AO16" s="21"/>
      <c r="AP16" s="21">
        <v>3.8370317887007697E-2</v>
      </c>
      <c r="AQ16" s="21">
        <v>9.3035623413390001E-2</v>
      </c>
      <c r="AR16" s="21">
        <v>2.6395642077101399E-2</v>
      </c>
      <c r="AS16" s="21"/>
      <c r="AT16" s="21">
        <v>6.2276367853041498E-2</v>
      </c>
      <c r="AU16" s="21">
        <v>8.81323696033771E-2</v>
      </c>
      <c r="AV16" s="21">
        <v>4.7347452672525797E-2</v>
      </c>
      <c r="AW16" s="21">
        <v>7.6466340100075594E-2</v>
      </c>
      <c r="AX16" s="21">
        <v>0</v>
      </c>
    </row>
    <row r="17" spans="2:50">
      <c r="B17" s="18" t="s">
        <v>251</v>
      </c>
      <c r="C17" s="22">
        <v>0.60238696559113702</v>
      </c>
      <c r="D17" s="22">
        <v>0.56578212046068899</v>
      </c>
      <c r="E17" s="22">
        <v>0.63609979759068902</v>
      </c>
      <c r="F17" s="22"/>
      <c r="G17" s="22">
        <v>0.49671789525990401</v>
      </c>
      <c r="H17" s="22">
        <v>0.62041637909311598</v>
      </c>
      <c r="I17" s="22">
        <v>0.56263869368876396</v>
      </c>
      <c r="J17" s="22">
        <v>0.64360734418781895</v>
      </c>
      <c r="K17" s="22">
        <v>0.61623237211011195</v>
      </c>
      <c r="L17" s="22">
        <v>0.65090376546013895</v>
      </c>
      <c r="M17" s="22"/>
      <c r="N17" s="22">
        <v>0.73773747650927002</v>
      </c>
      <c r="O17" s="22">
        <v>0.60651964327348395</v>
      </c>
      <c r="P17" s="22">
        <v>0.58206101571061797</v>
      </c>
      <c r="Q17" s="22">
        <v>0.47628607899475001</v>
      </c>
      <c r="R17" s="22"/>
      <c r="S17" s="22">
        <v>0.60639055955855203</v>
      </c>
      <c r="T17" s="22">
        <v>0.60663078799901105</v>
      </c>
      <c r="U17" s="22">
        <v>0.72907619071979102</v>
      </c>
      <c r="V17" s="22">
        <v>0.57047476720285495</v>
      </c>
      <c r="W17" s="22">
        <v>0.51032965940325903</v>
      </c>
      <c r="X17" s="22">
        <v>0.74743488161318095</v>
      </c>
      <c r="Y17" s="22">
        <v>0.45566277011970202</v>
      </c>
      <c r="Z17" s="22">
        <v>0.637502964055359</v>
      </c>
      <c r="AA17" s="22">
        <v>0.61845835304323404</v>
      </c>
      <c r="AB17" s="22">
        <v>0.56712410024047499</v>
      </c>
      <c r="AC17" s="22">
        <v>0.46960287060738598</v>
      </c>
      <c r="AD17" s="22">
        <v>0.63315030076011802</v>
      </c>
      <c r="AE17" s="22"/>
      <c r="AF17" s="22">
        <v>0.56011302103232896</v>
      </c>
      <c r="AG17" s="22">
        <v>0.70868353603471501</v>
      </c>
      <c r="AH17" s="22">
        <v>0.41479346043373699</v>
      </c>
      <c r="AI17" s="22"/>
      <c r="AJ17" s="22">
        <v>0.64467040577089996</v>
      </c>
      <c r="AK17" s="22">
        <v>0.60114287695007795</v>
      </c>
      <c r="AL17" s="22">
        <v>0.72427991985247098</v>
      </c>
      <c r="AM17" s="22">
        <v>0.339531467782069</v>
      </c>
      <c r="AN17" s="22">
        <v>0.39974653685995398</v>
      </c>
      <c r="AO17" s="22"/>
      <c r="AP17" s="22">
        <v>0.678097067976837</v>
      </c>
      <c r="AQ17" s="22">
        <v>0.57940817869752703</v>
      </c>
      <c r="AR17" s="22">
        <v>0.82986264776336005</v>
      </c>
      <c r="AS17" s="22"/>
      <c r="AT17" s="22">
        <v>0.55997597729105997</v>
      </c>
      <c r="AU17" s="22">
        <v>0.53950270652426302</v>
      </c>
      <c r="AV17" s="22">
        <v>0.69516427376989498</v>
      </c>
      <c r="AW17" s="22">
        <v>0.69429357331508901</v>
      </c>
      <c r="AX17" s="22">
        <v>0.93300836854535696</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AX18"/>
  <sheetViews>
    <sheetView showGridLines="0" topLeftCell="A7"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404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516</v>
      </c>
      <c r="D7" s="10">
        <v>250</v>
      </c>
      <c r="E7" s="10">
        <v>264</v>
      </c>
      <c r="F7" s="10"/>
      <c r="G7" s="10">
        <v>63</v>
      </c>
      <c r="H7" s="10">
        <v>99</v>
      </c>
      <c r="I7" s="10">
        <v>83</v>
      </c>
      <c r="J7" s="10">
        <v>88</v>
      </c>
      <c r="K7" s="10">
        <v>74</v>
      </c>
      <c r="L7" s="10">
        <v>109</v>
      </c>
      <c r="M7" s="10"/>
      <c r="N7" s="10">
        <v>139</v>
      </c>
      <c r="O7" s="10">
        <v>133</v>
      </c>
      <c r="P7" s="10">
        <v>112</v>
      </c>
      <c r="Q7" s="10">
        <v>130</v>
      </c>
      <c r="R7" s="10"/>
      <c r="S7" s="10">
        <v>65</v>
      </c>
      <c r="T7" s="10">
        <v>72</v>
      </c>
      <c r="U7" s="10">
        <v>40</v>
      </c>
      <c r="V7" s="10">
        <v>50</v>
      </c>
      <c r="W7" s="10">
        <v>36</v>
      </c>
      <c r="X7" s="10">
        <v>34</v>
      </c>
      <c r="Y7" s="10">
        <v>45</v>
      </c>
      <c r="Z7" s="10">
        <v>18</v>
      </c>
      <c r="AA7" s="10">
        <v>55</v>
      </c>
      <c r="AB7" s="10">
        <v>53</v>
      </c>
      <c r="AC7" s="10">
        <v>32</v>
      </c>
      <c r="AD7" s="10">
        <v>16</v>
      </c>
      <c r="AE7" s="10"/>
      <c r="AF7" s="10">
        <v>208</v>
      </c>
      <c r="AG7" s="10">
        <v>212</v>
      </c>
      <c r="AH7" s="10">
        <v>61</v>
      </c>
      <c r="AI7" s="10"/>
      <c r="AJ7" s="10">
        <v>183</v>
      </c>
      <c r="AK7" s="10">
        <v>141</v>
      </c>
      <c r="AL7" s="10">
        <v>41</v>
      </c>
      <c r="AM7" s="10">
        <v>8</v>
      </c>
      <c r="AN7" s="10">
        <v>65</v>
      </c>
      <c r="AO7" s="10"/>
      <c r="AP7" s="10">
        <v>134</v>
      </c>
      <c r="AQ7" s="10">
        <v>157</v>
      </c>
      <c r="AR7" s="10">
        <v>41</v>
      </c>
      <c r="AS7" s="10"/>
      <c r="AT7" s="10">
        <v>135</v>
      </c>
      <c r="AU7" s="10">
        <v>90</v>
      </c>
      <c r="AV7" s="10">
        <v>104</v>
      </c>
      <c r="AW7" s="10">
        <v>50</v>
      </c>
      <c r="AX7" s="10">
        <v>11</v>
      </c>
    </row>
    <row r="8" spans="2:50" ht="30" customHeight="1">
      <c r="B8" s="11" t="s">
        <v>77</v>
      </c>
      <c r="C8" s="11">
        <v>527</v>
      </c>
      <c r="D8" s="11">
        <v>261</v>
      </c>
      <c r="E8" s="11">
        <v>263</v>
      </c>
      <c r="F8" s="11"/>
      <c r="G8" s="11">
        <v>75</v>
      </c>
      <c r="H8" s="11">
        <v>100</v>
      </c>
      <c r="I8" s="11">
        <v>93</v>
      </c>
      <c r="J8" s="11">
        <v>94</v>
      </c>
      <c r="K8" s="11">
        <v>64</v>
      </c>
      <c r="L8" s="11">
        <v>101</v>
      </c>
      <c r="M8" s="11"/>
      <c r="N8" s="11">
        <v>138</v>
      </c>
      <c r="O8" s="11">
        <v>140</v>
      </c>
      <c r="P8" s="11">
        <v>121</v>
      </c>
      <c r="Q8" s="11">
        <v>126</v>
      </c>
      <c r="R8" s="11"/>
      <c r="S8" s="11">
        <v>69</v>
      </c>
      <c r="T8" s="11">
        <v>76</v>
      </c>
      <c r="U8" s="11">
        <v>39</v>
      </c>
      <c r="V8" s="11">
        <v>54</v>
      </c>
      <c r="W8" s="11">
        <v>35</v>
      </c>
      <c r="X8" s="11">
        <v>44</v>
      </c>
      <c r="Y8" s="11">
        <v>43</v>
      </c>
      <c r="Z8" s="11">
        <v>15</v>
      </c>
      <c r="AA8" s="11">
        <v>55</v>
      </c>
      <c r="AB8" s="11">
        <v>49</v>
      </c>
      <c r="AC8" s="11">
        <v>32</v>
      </c>
      <c r="AD8" s="11">
        <v>16</v>
      </c>
      <c r="AE8" s="11"/>
      <c r="AF8" s="11">
        <v>207</v>
      </c>
      <c r="AG8" s="11">
        <v>215</v>
      </c>
      <c r="AH8" s="11">
        <v>63</v>
      </c>
      <c r="AI8" s="11"/>
      <c r="AJ8" s="11">
        <v>183</v>
      </c>
      <c r="AK8" s="11">
        <v>148</v>
      </c>
      <c r="AL8" s="11">
        <v>42</v>
      </c>
      <c r="AM8" s="11">
        <v>7</v>
      </c>
      <c r="AN8" s="11">
        <v>65</v>
      </c>
      <c r="AO8" s="11"/>
      <c r="AP8" s="11">
        <v>137</v>
      </c>
      <c r="AQ8" s="11">
        <v>167</v>
      </c>
      <c r="AR8" s="11">
        <v>42</v>
      </c>
      <c r="AS8" s="11"/>
      <c r="AT8" s="11">
        <v>132</v>
      </c>
      <c r="AU8" s="11">
        <v>96</v>
      </c>
      <c r="AV8" s="11">
        <v>110</v>
      </c>
      <c r="AW8" s="11">
        <v>50</v>
      </c>
      <c r="AX8" s="11">
        <v>10</v>
      </c>
    </row>
    <row r="9" spans="2:50">
      <c r="B9" s="18" t="s">
        <v>375</v>
      </c>
      <c r="C9" s="17">
        <v>0.43778873220414999</v>
      </c>
      <c r="D9" s="17">
        <v>0.45424283994505699</v>
      </c>
      <c r="E9" s="17">
        <v>0.42108864012020503</v>
      </c>
      <c r="F9" s="17"/>
      <c r="G9" s="17">
        <v>0.37504721355998399</v>
      </c>
      <c r="H9" s="17">
        <v>0.314859678613579</v>
      </c>
      <c r="I9" s="17">
        <v>0.47183863788752201</v>
      </c>
      <c r="J9" s="17">
        <v>0.52072084403230401</v>
      </c>
      <c r="K9" s="17">
        <v>0.45853878440922002</v>
      </c>
      <c r="L9" s="17">
        <v>0.484146590303213</v>
      </c>
      <c r="M9" s="17"/>
      <c r="N9" s="17">
        <v>0.50262776648360596</v>
      </c>
      <c r="O9" s="17">
        <v>0.454956783961316</v>
      </c>
      <c r="P9" s="17">
        <v>0.388208903061877</v>
      </c>
      <c r="Q9" s="17">
        <v>0.39494464674747598</v>
      </c>
      <c r="R9" s="17"/>
      <c r="S9" s="17">
        <v>0.46442685839091502</v>
      </c>
      <c r="T9" s="17">
        <v>0.45170032678115102</v>
      </c>
      <c r="U9" s="17">
        <v>0.54714641520779095</v>
      </c>
      <c r="V9" s="17">
        <v>0.47744821629339501</v>
      </c>
      <c r="W9" s="17">
        <v>0.46074433713469498</v>
      </c>
      <c r="X9" s="17">
        <v>0.44124093004323001</v>
      </c>
      <c r="Y9" s="17">
        <v>0.55410095821532301</v>
      </c>
      <c r="Z9" s="17">
        <v>0.44399406723520701</v>
      </c>
      <c r="AA9" s="17">
        <v>0.43489798831207099</v>
      </c>
      <c r="AB9" s="17">
        <v>0.25797818078817403</v>
      </c>
      <c r="AC9" s="17">
        <v>0.30072106697501799</v>
      </c>
      <c r="AD9" s="17">
        <v>0.30408644142608199</v>
      </c>
      <c r="AE9" s="17"/>
      <c r="AF9" s="17">
        <v>0.40101638619360003</v>
      </c>
      <c r="AG9" s="17">
        <v>0.47334569317751002</v>
      </c>
      <c r="AH9" s="17">
        <v>0.45247888051694601</v>
      </c>
      <c r="AI9" s="17"/>
      <c r="AJ9" s="17">
        <v>0.44585413621832598</v>
      </c>
      <c r="AK9" s="17">
        <v>0.47258290995791602</v>
      </c>
      <c r="AL9" s="17">
        <v>0.56989740428576496</v>
      </c>
      <c r="AM9" s="17">
        <v>0.490398845924919</v>
      </c>
      <c r="AN9" s="17">
        <v>0.31038363136025399</v>
      </c>
      <c r="AO9" s="17"/>
      <c r="AP9" s="17">
        <v>0.47745295866832699</v>
      </c>
      <c r="AQ9" s="17">
        <v>0.54388969738484005</v>
      </c>
      <c r="AR9" s="17">
        <v>0.45237555806417001</v>
      </c>
      <c r="AS9" s="17"/>
      <c r="AT9" s="17">
        <v>0.45700954248004999</v>
      </c>
      <c r="AU9" s="17">
        <v>0.50436919648942802</v>
      </c>
      <c r="AV9" s="17">
        <v>0.40541214880233001</v>
      </c>
      <c r="AW9" s="17">
        <v>0.42271155837778401</v>
      </c>
      <c r="AX9" s="17">
        <v>0.65440827156589798</v>
      </c>
    </row>
    <row r="10" spans="2:50">
      <c r="B10" s="18" t="s">
        <v>376</v>
      </c>
      <c r="C10" s="17">
        <v>0.41815106541934199</v>
      </c>
      <c r="D10" s="17">
        <v>0.39619780162102403</v>
      </c>
      <c r="E10" s="17">
        <v>0.439050217143996</v>
      </c>
      <c r="F10" s="17"/>
      <c r="G10" s="17">
        <v>0.398596304713005</v>
      </c>
      <c r="H10" s="17">
        <v>0.49533252679144701</v>
      </c>
      <c r="I10" s="17">
        <v>0.42202754686497002</v>
      </c>
      <c r="J10" s="17">
        <v>0.35461428575007098</v>
      </c>
      <c r="K10" s="17">
        <v>0.39190086153484599</v>
      </c>
      <c r="L10" s="17">
        <v>0.42914725612834398</v>
      </c>
      <c r="M10" s="17"/>
      <c r="N10" s="17">
        <v>0.38053681098152697</v>
      </c>
      <c r="O10" s="17">
        <v>0.4373299321238</v>
      </c>
      <c r="P10" s="17">
        <v>0.41470493901744698</v>
      </c>
      <c r="Q10" s="17">
        <v>0.43902263455528201</v>
      </c>
      <c r="R10" s="17"/>
      <c r="S10" s="17">
        <v>0.37377752635545503</v>
      </c>
      <c r="T10" s="17">
        <v>0.46797408164648302</v>
      </c>
      <c r="U10" s="17">
        <v>0.31581386093781999</v>
      </c>
      <c r="V10" s="17">
        <v>0.36682935802871403</v>
      </c>
      <c r="W10" s="17">
        <v>0.35695929334261001</v>
      </c>
      <c r="X10" s="17">
        <v>0.46919094344915102</v>
      </c>
      <c r="Y10" s="17">
        <v>0.314355410214465</v>
      </c>
      <c r="Z10" s="17">
        <v>0.460457665050161</v>
      </c>
      <c r="AA10" s="17">
        <v>0.39171258206236498</v>
      </c>
      <c r="AB10" s="17">
        <v>0.57588175765399496</v>
      </c>
      <c r="AC10" s="17">
        <v>0.45492354366405002</v>
      </c>
      <c r="AD10" s="17">
        <v>0.56625856028974997</v>
      </c>
      <c r="AE10" s="17"/>
      <c r="AF10" s="17">
        <v>0.43647195911390202</v>
      </c>
      <c r="AG10" s="17">
        <v>0.41144777082095202</v>
      </c>
      <c r="AH10" s="17">
        <v>0.36357062674038698</v>
      </c>
      <c r="AI10" s="17"/>
      <c r="AJ10" s="17">
        <v>0.42862734503111</v>
      </c>
      <c r="AK10" s="17">
        <v>0.36174530913855801</v>
      </c>
      <c r="AL10" s="17">
        <v>0.35703331681556799</v>
      </c>
      <c r="AM10" s="17">
        <v>0.24575509168364501</v>
      </c>
      <c r="AN10" s="17">
        <v>0.55056512904500698</v>
      </c>
      <c r="AO10" s="17"/>
      <c r="AP10" s="17">
        <v>0.39839863493473399</v>
      </c>
      <c r="AQ10" s="17">
        <v>0.33597957114941801</v>
      </c>
      <c r="AR10" s="17">
        <v>0.45040528876151698</v>
      </c>
      <c r="AS10" s="17"/>
      <c r="AT10" s="17">
        <v>0.41783970221406003</v>
      </c>
      <c r="AU10" s="17">
        <v>0.37930559194373498</v>
      </c>
      <c r="AV10" s="17">
        <v>0.42187309609515899</v>
      </c>
      <c r="AW10" s="17">
        <v>0.42305277650197698</v>
      </c>
      <c r="AX10" s="17">
        <v>0.159712023683309</v>
      </c>
    </row>
    <row r="11" spans="2:50">
      <c r="B11" s="18" t="s">
        <v>377</v>
      </c>
      <c r="C11" s="17">
        <v>7.1789847600901902E-2</v>
      </c>
      <c r="D11" s="17">
        <v>8.6274316945950599E-2</v>
      </c>
      <c r="E11" s="17">
        <v>5.80413242503846E-2</v>
      </c>
      <c r="F11" s="17"/>
      <c r="G11" s="17">
        <v>9.7728016742717902E-2</v>
      </c>
      <c r="H11" s="17">
        <v>9.6852753474225395E-2</v>
      </c>
      <c r="I11" s="17">
        <v>6.2497919352399602E-2</v>
      </c>
      <c r="J11" s="17">
        <v>4.6509488737832103E-2</v>
      </c>
      <c r="K11" s="17">
        <v>8.4468475476737498E-2</v>
      </c>
      <c r="L11" s="17">
        <v>5.17319444673221E-2</v>
      </c>
      <c r="M11" s="17"/>
      <c r="N11" s="17">
        <v>7.5171845527312098E-2</v>
      </c>
      <c r="O11" s="17">
        <v>5.1403722995336201E-2</v>
      </c>
      <c r="P11" s="17">
        <v>0.107231101797749</v>
      </c>
      <c r="Q11" s="17">
        <v>5.79445295715669E-2</v>
      </c>
      <c r="R11" s="17"/>
      <c r="S11" s="17">
        <v>3.3495792741440697E-2</v>
      </c>
      <c r="T11" s="17">
        <v>5.5922785544350997E-2</v>
      </c>
      <c r="U11" s="17">
        <v>0.118832466143765</v>
      </c>
      <c r="V11" s="17">
        <v>0.115189813889002</v>
      </c>
      <c r="W11" s="17">
        <v>8.2526349366195503E-2</v>
      </c>
      <c r="X11" s="17">
        <v>5.9621784173726301E-2</v>
      </c>
      <c r="Y11" s="17">
        <v>6.2876628583999394E-2</v>
      </c>
      <c r="Z11" s="17">
        <v>0</v>
      </c>
      <c r="AA11" s="17">
        <v>8.8969928032311102E-2</v>
      </c>
      <c r="AB11" s="17">
        <v>5.4489068585280402E-2</v>
      </c>
      <c r="AC11" s="17">
        <v>8.0021587354724394E-2</v>
      </c>
      <c r="AD11" s="17">
        <v>0.12965499828416799</v>
      </c>
      <c r="AE11" s="17"/>
      <c r="AF11" s="17">
        <v>9.7003647776282703E-2</v>
      </c>
      <c r="AG11" s="17">
        <v>5.1784703988677697E-2</v>
      </c>
      <c r="AH11" s="17">
        <v>5.7001266912724301E-2</v>
      </c>
      <c r="AI11" s="17"/>
      <c r="AJ11" s="17">
        <v>9.16723138032111E-2</v>
      </c>
      <c r="AK11" s="17">
        <v>8.1010009526153101E-2</v>
      </c>
      <c r="AL11" s="17">
        <v>4.9056207275246101E-2</v>
      </c>
      <c r="AM11" s="17">
        <v>0</v>
      </c>
      <c r="AN11" s="17">
        <v>3.9551294900121797E-2</v>
      </c>
      <c r="AO11" s="17"/>
      <c r="AP11" s="17">
        <v>7.22405223088326E-2</v>
      </c>
      <c r="AQ11" s="17">
        <v>5.81438670270399E-2</v>
      </c>
      <c r="AR11" s="17">
        <v>7.29810194307529E-2</v>
      </c>
      <c r="AS11" s="17"/>
      <c r="AT11" s="17">
        <v>6.0857751618676403E-2</v>
      </c>
      <c r="AU11" s="17">
        <v>7.5205810170541093E-2</v>
      </c>
      <c r="AV11" s="17">
        <v>9.7677053149148804E-2</v>
      </c>
      <c r="AW11" s="17">
        <v>0.13275239641200601</v>
      </c>
      <c r="AX11" s="17">
        <v>0</v>
      </c>
    </row>
    <row r="12" spans="2:50">
      <c r="B12" s="18" t="s">
        <v>378</v>
      </c>
      <c r="C12" s="17">
        <v>2.3187554904251E-2</v>
      </c>
      <c r="D12" s="17">
        <v>2.2938360812085602E-2</v>
      </c>
      <c r="E12" s="17">
        <v>2.3637503097281999E-2</v>
      </c>
      <c r="F12" s="17"/>
      <c r="G12" s="17">
        <v>6.5640050111896997E-2</v>
      </c>
      <c r="H12" s="17">
        <v>6.1788088977831002E-2</v>
      </c>
      <c r="I12" s="17">
        <v>1.19561836323911E-2</v>
      </c>
      <c r="J12" s="17">
        <v>0</v>
      </c>
      <c r="K12" s="17">
        <v>0</v>
      </c>
      <c r="L12" s="17">
        <v>0</v>
      </c>
      <c r="M12" s="17"/>
      <c r="N12" s="17">
        <v>1.48802047816733E-2</v>
      </c>
      <c r="O12" s="17">
        <v>6.6537838975124297E-3</v>
      </c>
      <c r="P12" s="17">
        <v>3.1115401519608801E-2</v>
      </c>
      <c r="Q12" s="17">
        <v>4.3540052611185702E-2</v>
      </c>
      <c r="R12" s="17"/>
      <c r="S12" s="17">
        <v>7.1077012849076901E-2</v>
      </c>
      <c r="T12" s="17">
        <v>0</v>
      </c>
      <c r="U12" s="17">
        <v>0</v>
      </c>
      <c r="V12" s="17">
        <v>0</v>
      </c>
      <c r="W12" s="17">
        <v>2.9112771516364599E-2</v>
      </c>
      <c r="X12" s="17">
        <v>0</v>
      </c>
      <c r="Y12" s="17">
        <v>2.1878522246519299E-2</v>
      </c>
      <c r="Z12" s="17">
        <v>0</v>
      </c>
      <c r="AA12" s="17">
        <v>4.0073657199593098E-2</v>
      </c>
      <c r="AB12" s="17">
        <v>2.2794766501278999E-2</v>
      </c>
      <c r="AC12" s="17">
        <v>6.5170258064457504E-2</v>
      </c>
      <c r="AD12" s="17">
        <v>0</v>
      </c>
      <c r="AE12" s="17"/>
      <c r="AF12" s="17">
        <v>1.52747779880663E-2</v>
      </c>
      <c r="AG12" s="17">
        <v>1.7097964672792999E-2</v>
      </c>
      <c r="AH12" s="17">
        <v>8.5316962355394502E-2</v>
      </c>
      <c r="AI12" s="17"/>
      <c r="AJ12" s="17">
        <v>1.0965341769602999E-2</v>
      </c>
      <c r="AK12" s="17">
        <v>3.1927812999582597E-2</v>
      </c>
      <c r="AL12" s="17">
        <v>0</v>
      </c>
      <c r="AM12" s="17">
        <v>0.14510651593895901</v>
      </c>
      <c r="AN12" s="17">
        <v>5.0435729894076797E-2</v>
      </c>
      <c r="AO12" s="17"/>
      <c r="AP12" s="17">
        <v>1.4660370219514199E-2</v>
      </c>
      <c r="AQ12" s="17">
        <v>2.7935488510973001E-2</v>
      </c>
      <c r="AR12" s="17">
        <v>0</v>
      </c>
      <c r="AS12" s="17"/>
      <c r="AT12" s="17">
        <v>8.4382148005157694E-3</v>
      </c>
      <c r="AU12" s="17">
        <v>2.3198460720911699E-2</v>
      </c>
      <c r="AV12" s="17">
        <v>8.9355312543373706E-3</v>
      </c>
      <c r="AW12" s="17">
        <v>2.1483268708233302E-2</v>
      </c>
      <c r="AX12" s="17">
        <v>0</v>
      </c>
    </row>
    <row r="13" spans="2:50">
      <c r="B13" s="18" t="s">
        <v>92</v>
      </c>
      <c r="C13" s="19">
        <v>4.9082799871355297E-2</v>
      </c>
      <c r="D13" s="19">
        <v>4.0346680675883297E-2</v>
      </c>
      <c r="E13" s="19">
        <v>5.8182315388132802E-2</v>
      </c>
      <c r="F13" s="19"/>
      <c r="G13" s="19">
        <v>6.2988414872396398E-2</v>
      </c>
      <c r="H13" s="19">
        <v>3.1166952142917401E-2</v>
      </c>
      <c r="I13" s="19">
        <v>3.1679712262717097E-2</v>
      </c>
      <c r="J13" s="19">
        <v>7.8155381479793201E-2</v>
      </c>
      <c r="K13" s="19">
        <v>6.5091878579196794E-2</v>
      </c>
      <c r="L13" s="19">
        <v>3.4974209101121201E-2</v>
      </c>
      <c r="M13" s="19"/>
      <c r="N13" s="19">
        <v>2.6783372225881501E-2</v>
      </c>
      <c r="O13" s="19">
        <v>4.9655777022035802E-2</v>
      </c>
      <c r="P13" s="19">
        <v>5.8739654603318397E-2</v>
      </c>
      <c r="Q13" s="19">
        <v>6.4548136514490095E-2</v>
      </c>
      <c r="R13" s="19"/>
      <c r="S13" s="19">
        <v>5.7222809663112002E-2</v>
      </c>
      <c r="T13" s="19">
        <v>2.4402806028015599E-2</v>
      </c>
      <c r="U13" s="19">
        <v>1.8207257710625199E-2</v>
      </c>
      <c r="V13" s="19">
        <v>4.0532611788888097E-2</v>
      </c>
      <c r="W13" s="19">
        <v>7.0657248640135298E-2</v>
      </c>
      <c r="X13" s="19">
        <v>2.99463423338935E-2</v>
      </c>
      <c r="Y13" s="19">
        <v>4.6788480739693897E-2</v>
      </c>
      <c r="Z13" s="19">
        <v>9.5548267714632207E-2</v>
      </c>
      <c r="AA13" s="19">
        <v>4.4345844393659101E-2</v>
      </c>
      <c r="AB13" s="19">
        <v>8.8856226471271199E-2</v>
      </c>
      <c r="AC13" s="19">
        <v>9.9163543941749394E-2</v>
      </c>
      <c r="AD13" s="19">
        <v>0</v>
      </c>
      <c r="AE13" s="19"/>
      <c r="AF13" s="19">
        <v>5.0233228928149201E-2</v>
      </c>
      <c r="AG13" s="19">
        <v>4.6323867340067097E-2</v>
      </c>
      <c r="AH13" s="19">
        <v>4.1632263474548403E-2</v>
      </c>
      <c r="AI13" s="19"/>
      <c r="AJ13" s="19">
        <v>2.28808631777494E-2</v>
      </c>
      <c r="AK13" s="19">
        <v>5.2733958377789901E-2</v>
      </c>
      <c r="AL13" s="19">
        <v>2.40130716234212E-2</v>
      </c>
      <c r="AM13" s="19">
        <v>0.118739546452476</v>
      </c>
      <c r="AN13" s="19">
        <v>4.90642148005404E-2</v>
      </c>
      <c r="AO13" s="19"/>
      <c r="AP13" s="19">
        <v>3.7247513868592E-2</v>
      </c>
      <c r="AQ13" s="19">
        <v>3.4051375927728902E-2</v>
      </c>
      <c r="AR13" s="19">
        <v>2.4238133743560101E-2</v>
      </c>
      <c r="AS13" s="19"/>
      <c r="AT13" s="19">
        <v>5.58547888866976E-2</v>
      </c>
      <c r="AU13" s="19">
        <v>1.7920940675383999E-2</v>
      </c>
      <c r="AV13" s="19">
        <v>6.6102170699024895E-2</v>
      </c>
      <c r="AW13" s="19">
        <v>0</v>
      </c>
      <c r="AX13" s="19">
        <v>0.18587970475079399</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AX16"/>
  <sheetViews>
    <sheetView showGridLines="0" topLeftCell="A7"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405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516</v>
      </c>
      <c r="D7" s="10">
        <v>250</v>
      </c>
      <c r="E7" s="10">
        <v>264</v>
      </c>
      <c r="F7" s="10"/>
      <c r="G7" s="10">
        <v>63</v>
      </c>
      <c r="H7" s="10">
        <v>99</v>
      </c>
      <c r="I7" s="10">
        <v>83</v>
      </c>
      <c r="J7" s="10">
        <v>88</v>
      </c>
      <c r="K7" s="10">
        <v>74</v>
      </c>
      <c r="L7" s="10">
        <v>109</v>
      </c>
      <c r="M7" s="10"/>
      <c r="N7" s="10">
        <v>139</v>
      </c>
      <c r="O7" s="10">
        <v>133</v>
      </c>
      <c r="P7" s="10">
        <v>112</v>
      </c>
      <c r="Q7" s="10">
        <v>130</v>
      </c>
      <c r="R7" s="10"/>
      <c r="S7" s="10">
        <v>65</v>
      </c>
      <c r="T7" s="10">
        <v>72</v>
      </c>
      <c r="U7" s="10">
        <v>40</v>
      </c>
      <c r="V7" s="10">
        <v>50</v>
      </c>
      <c r="W7" s="10">
        <v>36</v>
      </c>
      <c r="X7" s="10">
        <v>34</v>
      </c>
      <c r="Y7" s="10">
        <v>45</v>
      </c>
      <c r="Z7" s="10">
        <v>18</v>
      </c>
      <c r="AA7" s="10">
        <v>55</v>
      </c>
      <c r="AB7" s="10">
        <v>53</v>
      </c>
      <c r="AC7" s="10">
        <v>32</v>
      </c>
      <c r="AD7" s="10">
        <v>16</v>
      </c>
      <c r="AE7" s="10"/>
      <c r="AF7" s="10">
        <v>208</v>
      </c>
      <c r="AG7" s="10">
        <v>212</v>
      </c>
      <c r="AH7" s="10">
        <v>61</v>
      </c>
      <c r="AI7" s="10"/>
      <c r="AJ7" s="10">
        <v>183</v>
      </c>
      <c r="AK7" s="10">
        <v>141</v>
      </c>
      <c r="AL7" s="10">
        <v>41</v>
      </c>
      <c r="AM7" s="10">
        <v>8</v>
      </c>
      <c r="AN7" s="10">
        <v>65</v>
      </c>
      <c r="AO7" s="10"/>
      <c r="AP7" s="10">
        <v>134</v>
      </c>
      <c r="AQ7" s="10">
        <v>157</v>
      </c>
      <c r="AR7" s="10">
        <v>41</v>
      </c>
      <c r="AS7" s="10"/>
      <c r="AT7" s="10">
        <v>135</v>
      </c>
      <c r="AU7" s="10">
        <v>90</v>
      </c>
      <c r="AV7" s="10">
        <v>104</v>
      </c>
      <c r="AW7" s="10">
        <v>50</v>
      </c>
      <c r="AX7" s="10">
        <v>11</v>
      </c>
    </row>
    <row r="8" spans="2:50" ht="30" customHeight="1">
      <c r="B8" s="11" t="s">
        <v>77</v>
      </c>
      <c r="C8" s="11">
        <v>527</v>
      </c>
      <c r="D8" s="11">
        <v>261</v>
      </c>
      <c r="E8" s="11">
        <v>263</v>
      </c>
      <c r="F8" s="11"/>
      <c r="G8" s="11">
        <v>75</v>
      </c>
      <c r="H8" s="11">
        <v>100</v>
      </c>
      <c r="I8" s="11">
        <v>93</v>
      </c>
      <c r="J8" s="11">
        <v>94</v>
      </c>
      <c r="K8" s="11">
        <v>64</v>
      </c>
      <c r="L8" s="11">
        <v>101</v>
      </c>
      <c r="M8" s="11"/>
      <c r="N8" s="11">
        <v>138</v>
      </c>
      <c r="O8" s="11">
        <v>140</v>
      </c>
      <c r="P8" s="11">
        <v>121</v>
      </c>
      <c r="Q8" s="11">
        <v>126</v>
      </c>
      <c r="R8" s="11"/>
      <c r="S8" s="11">
        <v>69</v>
      </c>
      <c r="T8" s="11">
        <v>76</v>
      </c>
      <c r="U8" s="11">
        <v>39</v>
      </c>
      <c r="V8" s="11">
        <v>54</v>
      </c>
      <c r="W8" s="11">
        <v>35</v>
      </c>
      <c r="X8" s="11">
        <v>44</v>
      </c>
      <c r="Y8" s="11">
        <v>43</v>
      </c>
      <c r="Z8" s="11">
        <v>15</v>
      </c>
      <c r="AA8" s="11">
        <v>55</v>
      </c>
      <c r="AB8" s="11">
        <v>49</v>
      </c>
      <c r="AC8" s="11">
        <v>32</v>
      </c>
      <c r="AD8" s="11">
        <v>16</v>
      </c>
      <c r="AE8" s="11"/>
      <c r="AF8" s="11">
        <v>207</v>
      </c>
      <c r="AG8" s="11">
        <v>215</v>
      </c>
      <c r="AH8" s="11">
        <v>63</v>
      </c>
      <c r="AI8" s="11"/>
      <c r="AJ8" s="11">
        <v>183</v>
      </c>
      <c r="AK8" s="11">
        <v>148</v>
      </c>
      <c r="AL8" s="11">
        <v>42</v>
      </c>
      <c r="AM8" s="11">
        <v>7</v>
      </c>
      <c r="AN8" s="11">
        <v>65</v>
      </c>
      <c r="AO8" s="11"/>
      <c r="AP8" s="11">
        <v>137</v>
      </c>
      <c r="AQ8" s="11">
        <v>167</v>
      </c>
      <c r="AR8" s="11">
        <v>42</v>
      </c>
      <c r="AS8" s="11"/>
      <c r="AT8" s="11">
        <v>132</v>
      </c>
      <c r="AU8" s="11">
        <v>96</v>
      </c>
      <c r="AV8" s="11">
        <v>110</v>
      </c>
      <c r="AW8" s="11">
        <v>50</v>
      </c>
      <c r="AX8" s="11">
        <v>10</v>
      </c>
    </row>
    <row r="9" spans="2:50">
      <c r="B9" s="18" t="s">
        <v>380</v>
      </c>
      <c r="C9" s="17">
        <v>0.72503099676157601</v>
      </c>
      <c r="D9" s="17">
        <v>0.72222047176690096</v>
      </c>
      <c r="E9" s="17">
        <v>0.72541764979532297</v>
      </c>
      <c r="F9" s="17"/>
      <c r="G9" s="17">
        <v>0.70747226308565503</v>
      </c>
      <c r="H9" s="17">
        <v>0.68421615810678105</v>
      </c>
      <c r="I9" s="17">
        <v>0.76299178601968998</v>
      </c>
      <c r="J9" s="17">
        <v>0.67360319140334701</v>
      </c>
      <c r="K9" s="17">
        <v>0.70007790744954201</v>
      </c>
      <c r="L9" s="17">
        <v>0.80780150106924298</v>
      </c>
      <c r="M9" s="17"/>
      <c r="N9" s="17">
        <v>0.80257974868248205</v>
      </c>
      <c r="O9" s="17">
        <v>0.75920848678623298</v>
      </c>
      <c r="P9" s="17">
        <v>0.68093968517507897</v>
      </c>
      <c r="Q9" s="17">
        <v>0.63932791813073497</v>
      </c>
      <c r="R9" s="17"/>
      <c r="S9" s="17">
        <v>0.73605028690165697</v>
      </c>
      <c r="T9" s="17">
        <v>0.77615698670737598</v>
      </c>
      <c r="U9" s="17">
        <v>0.65971097603820905</v>
      </c>
      <c r="V9" s="17">
        <v>0.81118724103933604</v>
      </c>
      <c r="W9" s="17">
        <v>0.64872828212328104</v>
      </c>
      <c r="X9" s="17">
        <v>0.68716645315798097</v>
      </c>
      <c r="Y9" s="17">
        <v>0.73890069056461305</v>
      </c>
      <c r="Z9" s="17">
        <v>0.68183434390757003</v>
      </c>
      <c r="AA9" s="17">
        <v>0.79219680381757196</v>
      </c>
      <c r="AB9" s="17">
        <v>0.65356655616228698</v>
      </c>
      <c r="AC9" s="17">
        <v>0.58916559982407102</v>
      </c>
      <c r="AD9" s="17">
        <v>0.83328511419893403</v>
      </c>
      <c r="AE9" s="17"/>
      <c r="AF9" s="17">
        <v>0.679664752040121</v>
      </c>
      <c r="AG9" s="17">
        <v>0.77704025106392105</v>
      </c>
      <c r="AH9" s="17">
        <v>0.69174662429911005</v>
      </c>
      <c r="AI9" s="17"/>
      <c r="AJ9" s="17">
        <v>0.72518788062808603</v>
      </c>
      <c r="AK9" s="17">
        <v>0.76754426436020995</v>
      </c>
      <c r="AL9" s="17">
        <v>0.76447799099053204</v>
      </c>
      <c r="AM9" s="17">
        <v>0.62447901478387302</v>
      </c>
      <c r="AN9" s="17">
        <v>0.67627565841983905</v>
      </c>
      <c r="AO9" s="17"/>
      <c r="AP9" s="17">
        <v>0.72631186127471603</v>
      </c>
      <c r="AQ9" s="17">
        <v>0.81518961016825597</v>
      </c>
      <c r="AR9" s="17">
        <v>0.71137342878895005</v>
      </c>
      <c r="AS9" s="17"/>
      <c r="AT9" s="17">
        <v>0.72605354582763704</v>
      </c>
      <c r="AU9" s="17">
        <v>0.74704939586672903</v>
      </c>
      <c r="AV9" s="17">
        <v>0.71867755793607602</v>
      </c>
      <c r="AW9" s="17">
        <v>0.74259271335309396</v>
      </c>
      <c r="AX9" s="17">
        <v>0.73431167560280997</v>
      </c>
    </row>
    <row r="10" spans="2:50" ht="30">
      <c r="B10" s="18" t="s">
        <v>381</v>
      </c>
      <c r="C10" s="17">
        <v>0.15260749690064301</v>
      </c>
      <c r="D10" s="17">
        <v>0.15816107145608099</v>
      </c>
      <c r="E10" s="17">
        <v>0.148429116740491</v>
      </c>
      <c r="F10" s="17"/>
      <c r="G10" s="17">
        <v>0.140773926661238</v>
      </c>
      <c r="H10" s="17">
        <v>0.215197054304611</v>
      </c>
      <c r="I10" s="17">
        <v>0.11941618988590499</v>
      </c>
      <c r="J10" s="17">
        <v>0.218676721493229</v>
      </c>
      <c r="K10" s="17">
        <v>0.13498369204183</v>
      </c>
      <c r="L10" s="17">
        <v>7.9284346252067997E-2</v>
      </c>
      <c r="M10" s="17"/>
      <c r="N10" s="17">
        <v>0.12695074271970599</v>
      </c>
      <c r="O10" s="17">
        <v>0.108968257890224</v>
      </c>
      <c r="P10" s="17">
        <v>0.16398668216717499</v>
      </c>
      <c r="Q10" s="17">
        <v>0.221074258799414</v>
      </c>
      <c r="R10" s="17"/>
      <c r="S10" s="17">
        <v>0.13674925027528501</v>
      </c>
      <c r="T10" s="17">
        <v>0.107998231802353</v>
      </c>
      <c r="U10" s="17">
        <v>0.18638462446154799</v>
      </c>
      <c r="V10" s="17">
        <v>0.12770101640859099</v>
      </c>
      <c r="W10" s="17">
        <v>0.218929048269009</v>
      </c>
      <c r="X10" s="17">
        <v>0.107191030989836</v>
      </c>
      <c r="Y10" s="17">
        <v>0.151459287263359</v>
      </c>
      <c r="Z10" s="17">
        <v>0.221477163535691</v>
      </c>
      <c r="AA10" s="17">
        <v>0.163475806482764</v>
      </c>
      <c r="AB10" s="17">
        <v>0.146166233444781</v>
      </c>
      <c r="AC10" s="17">
        <v>0.23823493670648299</v>
      </c>
      <c r="AD10" s="17">
        <v>0.166714885801066</v>
      </c>
      <c r="AE10" s="17"/>
      <c r="AF10" s="17">
        <v>0.16825098034327199</v>
      </c>
      <c r="AG10" s="17">
        <v>0.11823837819239</v>
      </c>
      <c r="AH10" s="17">
        <v>0.19378266616159501</v>
      </c>
      <c r="AI10" s="17"/>
      <c r="AJ10" s="17">
        <v>0.17661147166643701</v>
      </c>
      <c r="AK10" s="17">
        <v>0.12802075493602</v>
      </c>
      <c r="AL10" s="17">
        <v>0.14577050273898201</v>
      </c>
      <c r="AM10" s="17">
        <v>0.14510651593895901</v>
      </c>
      <c r="AN10" s="17">
        <v>0.18452458547822101</v>
      </c>
      <c r="AO10" s="17"/>
      <c r="AP10" s="17">
        <v>0.17132822551516499</v>
      </c>
      <c r="AQ10" s="17">
        <v>0.11055711512163199</v>
      </c>
      <c r="AR10" s="17">
        <v>0.200491712444966</v>
      </c>
      <c r="AS10" s="17"/>
      <c r="AT10" s="17">
        <v>0.144261792468237</v>
      </c>
      <c r="AU10" s="17">
        <v>0.152929724333944</v>
      </c>
      <c r="AV10" s="17">
        <v>0.15696257247046899</v>
      </c>
      <c r="AW10" s="17">
        <v>0.16676088170813899</v>
      </c>
      <c r="AX10" s="17">
        <v>8.7631333071478204E-2</v>
      </c>
    </row>
    <row r="11" spans="2:50">
      <c r="B11" s="18" t="s">
        <v>92</v>
      </c>
      <c r="C11" s="19">
        <v>0.12236150633778101</v>
      </c>
      <c r="D11" s="19">
        <v>0.119618456777018</v>
      </c>
      <c r="E11" s="19">
        <v>0.126153233464186</v>
      </c>
      <c r="F11" s="19"/>
      <c r="G11" s="19">
        <v>0.151753810253107</v>
      </c>
      <c r="H11" s="19">
        <v>0.10058678758860801</v>
      </c>
      <c r="I11" s="19">
        <v>0.117592024094405</v>
      </c>
      <c r="J11" s="19">
        <v>0.107720087103424</v>
      </c>
      <c r="K11" s="19">
        <v>0.16493840050862801</v>
      </c>
      <c r="L11" s="19">
        <v>0.112914152678689</v>
      </c>
      <c r="M11" s="19"/>
      <c r="N11" s="19">
        <v>7.0469508597812702E-2</v>
      </c>
      <c r="O11" s="19">
        <v>0.131823255323543</v>
      </c>
      <c r="P11" s="19">
        <v>0.15507363265774601</v>
      </c>
      <c r="Q11" s="19">
        <v>0.139597823069851</v>
      </c>
      <c r="R11" s="19"/>
      <c r="S11" s="19">
        <v>0.127200462823059</v>
      </c>
      <c r="T11" s="19">
        <v>0.115844781490271</v>
      </c>
      <c r="U11" s="19">
        <v>0.15390439950024301</v>
      </c>
      <c r="V11" s="19">
        <v>6.11117425520738E-2</v>
      </c>
      <c r="W11" s="19">
        <v>0.13234266960770899</v>
      </c>
      <c r="X11" s="19">
        <v>0.20564251585218399</v>
      </c>
      <c r="Y11" s="19">
        <v>0.10964002217202801</v>
      </c>
      <c r="Z11" s="19">
        <v>9.6688492556738906E-2</v>
      </c>
      <c r="AA11" s="19">
        <v>4.4327389699663301E-2</v>
      </c>
      <c r="AB11" s="19">
        <v>0.20026721039293199</v>
      </c>
      <c r="AC11" s="19">
        <v>0.17259946346944599</v>
      </c>
      <c r="AD11" s="19">
        <v>0</v>
      </c>
      <c r="AE11" s="19"/>
      <c r="AF11" s="19">
        <v>0.15208426761660701</v>
      </c>
      <c r="AG11" s="19">
        <v>0.10472137074368799</v>
      </c>
      <c r="AH11" s="19">
        <v>0.114470709539294</v>
      </c>
      <c r="AI11" s="19"/>
      <c r="AJ11" s="19">
        <v>9.8200647705476304E-2</v>
      </c>
      <c r="AK11" s="19">
        <v>0.104434980703771</v>
      </c>
      <c r="AL11" s="19">
        <v>8.9751506270486697E-2</v>
      </c>
      <c r="AM11" s="19">
        <v>0.23041446927716799</v>
      </c>
      <c r="AN11" s="19">
        <v>0.13919975610193999</v>
      </c>
      <c r="AO11" s="19"/>
      <c r="AP11" s="19">
        <v>0.102359913210119</v>
      </c>
      <c r="AQ11" s="19">
        <v>7.42532747101112E-2</v>
      </c>
      <c r="AR11" s="19">
        <v>8.8134858766083901E-2</v>
      </c>
      <c r="AS11" s="19"/>
      <c r="AT11" s="19">
        <v>0.12968466170412599</v>
      </c>
      <c r="AU11" s="19">
        <v>0.100020879799326</v>
      </c>
      <c r="AV11" s="19">
        <v>0.12435986959345501</v>
      </c>
      <c r="AW11" s="19">
        <v>9.0646404938767799E-2</v>
      </c>
      <c r="AX11" s="19">
        <v>0.17805699132571201</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AX18"/>
  <sheetViews>
    <sheetView showGridLines="0" topLeftCell="A4"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406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520</v>
      </c>
      <c r="D7" s="10">
        <v>260</v>
      </c>
      <c r="E7" s="10">
        <v>260</v>
      </c>
      <c r="F7" s="10"/>
      <c r="G7" s="10">
        <v>66</v>
      </c>
      <c r="H7" s="10">
        <v>78</v>
      </c>
      <c r="I7" s="10">
        <v>91</v>
      </c>
      <c r="J7" s="10">
        <v>85</v>
      </c>
      <c r="K7" s="10">
        <v>82</v>
      </c>
      <c r="L7" s="10">
        <v>118</v>
      </c>
      <c r="M7" s="10"/>
      <c r="N7" s="10">
        <v>158</v>
      </c>
      <c r="O7" s="10">
        <v>130</v>
      </c>
      <c r="P7" s="10">
        <v>100</v>
      </c>
      <c r="Q7" s="10">
        <v>129</v>
      </c>
      <c r="R7" s="10"/>
      <c r="S7" s="10">
        <v>70</v>
      </c>
      <c r="T7" s="10">
        <v>61</v>
      </c>
      <c r="U7" s="10">
        <v>44</v>
      </c>
      <c r="V7" s="10">
        <v>40</v>
      </c>
      <c r="W7" s="10">
        <v>33</v>
      </c>
      <c r="X7" s="10">
        <v>34</v>
      </c>
      <c r="Y7" s="10">
        <v>46</v>
      </c>
      <c r="Z7" s="10">
        <v>23</v>
      </c>
      <c r="AA7" s="10">
        <v>70</v>
      </c>
      <c r="AB7" s="10">
        <v>48</v>
      </c>
      <c r="AC7" s="10">
        <v>30</v>
      </c>
      <c r="AD7" s="10">
        <v>21</v>
      </c>
      <c r="AE7" s="10"/>
      <c r="AF7" s="10">
        <v>189</v>
      </c>
      <c r="AG7" s="10">
        <v>230</v>
      </c>
      <c r="AH7" s="10">
        <v>66</v>
      </c>
      <c r="AI7" s="10"/>
      <c r="AJ7" s="10">
        <v>196</v>
      </c>
      <c r="AK7" s="10">
        <v>134</v>
      </c>
      <c r="AL7" s="10">
        <v>32</v>
      </c>
      <c r="AM7" s="10">
        <v>4</v>
      </c>
      <c r="AN7" s="10">
        <v>68</v>
      </c>
      <c r="AO7" s="10"/>
      <c r="AP7" s="10">
        <v>131</v>
      </c>
      <c r="AQ7" s="10">
        <v>161</v>
      </c>
      <c r="AR7" s="10">
        <v>46</v>
      </c>
      <c r="AS7" s="10"/>
      <c r="AT7" s="10">
        <v>123</v>
      </c>
      <c r="AU7" s="10">
        <v>102</v>
      </c>
      <c r="AV7" s="10">
        <v>125</v>
      </c>
      <c r="AW7" s="10">
        <v>47</v>
      </c>
      <c r="AX7" s="10">
        <v>14</v>
      </c>
    </row>
    <row r="8" spans="2:50" ht="30" customHeight="1">
      <c r="B8" s="11" t="s">
        <v>77</v>
      </c>
      <c r="C8" s="11">
        <v>520</v>
      </c>
      <c r="D8" s="11">
        <v>265</v>
      </c>
      <c r="E8" s="11">
        <v>255</v>
      </c>
      <c r="F8" s="11"/>
      <c r="G8" s="11">
        <v>77</v>
      </c>
      <c r="H8" s="11">
        <v>78</v>
      </c>
      <c r="I8" s="11">
        <v>102</v>
      </c>
      <c r="J8" s="11">
        <v>88</v>
      </c>
      <c r="K8" s="11">
        <v>66</v>
      </c>
      <c r="L8" s="11">
        <v>108</v>
      </c>
      <c r="M8" s="11"/>
      <c r="N8" s="11">
        <v>146</v>
      </c>
      <c r="O8" s="11">
        <v>135</v>
      </c>
      <c r="P8" s="11">
        <v>108</v>
      </c>
      <c r="Q8" s="11">
        <v>128</v>
      </c>
      <c r="R8" s="11"/>
      <c r="S8" s="11">
        <v>73</v>
      </c>
      <c r="T8" s="11">
        <v>61</v>
      </c>
      <c r="U8" s="11">
        <v>41</v>
      </c>
      <c r="V8" s="11">
        <v>42</v>
      </c>
      <c r="W8" s="11">
        <v>33</v>
      </c>
      <c r="X8" s="11">
        <v>44</v>
      </c>
      <c r="Y8" s="11">
        <v>42</v>
      </c>
      <c r="Z8" s="11">
        <v>21</v>
      </c>
      <c r="AA8" s="11">
        <v>72</v>
      </c>
      <c r="AB8" s="11">
        <v>42</v>
      </c>
      <c r="AC8" s="11">
        <v>31</v>
      </c>
      <c r="AD8" s="11">
        <v>19</v>
      </c>
      <c r="AE8" s="11"/>
      <c r="AF8" s="11">
        <v>189</v>
      </c>
      <c r="AG8" s="11">
        <v>220</v>
      </c>
      <c r="AH8" s="11">
        <v>71</v>
      </c>
      <c r="AI8" s="11"/>
      <c r="AJ8" s="11">
        <v>192</v>
      </c>
      <c r="AK8" s="11">
        <v>136</v>
      </c>
      <c r="AL8" s="11">
        <v>32</v>
      </c>
      <c r="AM8" s="11">
        <v>4</v>
      </c>
      <c r="AN8" s="11">
        <v>70</v>
      </c>
      <c r="AO8" s="11"/>
      <c r="AP8" s="11">
        <v>129</v>
      </c>
      <c r="AQ8" s="11">
        <v>165</v>
      </c>
      <c r="AR8" s="11">
        <v>45</v>
      </c>
      <c r="AS8" s="11"/>
      <c r="AT8" s="11">
        <v>125</v>
      </c>
      <c r="AU8" s="11">
        <v>104</v>
      </c>
      <c r="AV8" s="11">
        <v>126</v>
      </c>
      <c r="AW8" s="11">
        <v>46</v>
      </c>
      <c r="AX8" s="11">
        <v>12</v>
      </c>
    </row>
    <row r="9" spans="2:50">
      <c r="B9" s="18" t="s">
        <v>375</v>
      </c>
      <c r="C9" s="17">
        <v>0.36536901081193801</v>
      </c>
      <c r="D9" s="17">
        <v>0.38296171920270999</v>
      </c>
      <c r="E9" s="17">
        <v>0.34703399437826998</v>
      </c>
      <c r="F9" s="17"/>
      <c r="G9" s="17">
        <v>0.28077686623504</v>
      </c>
      <c r="H9" s="17">
        <v>0.23219522852698901</v>
      </c>
      <c r="I9" s="17">
        <v>0.32558624196994002</v>
      </c>
      <c r="J9" s="17">
        <v>0.34829991740327199</v>
      </c>
      <c r="K9" s="17">
        <v>0.44812151466377498</v>
      </c>
      <c r="L9" s="17">
        <v>0.52202138153413202</v>
      </c>
      <c r="M9" s="17"/>
      <c r="N9" s="17">
        <v>0.38514068038672999</v>
      </c>
      <c r="O9" s="17">
        <v>0.42245286620433797</v>
      </c>
      <c r="P9" s="17">
        <v>0.33727974279648198</v>
      </c>
      <c r="Q9" s="17">
        <v>0.30096874139499202</v>
      </c>
      <c r="R9" s="17"/>
      <c r="S9" s="17">
        <v>0.435443363810948</v>
      </c>
      <c r="T9" s="17">
        <v>0.32064059291416402</v>
      </c>
      <c r="U9" s="17">
        <v>0.35047984114589797</v>
      </c>
      <c r="V9" s="17">
        <v>0.255384621764082</v>
      </c>
      <c r="W9" s="17">
        <v>0.31953553729816703</v>
      </c>
      <c r="X9" s="17">
        <v>0.30878446181473201</v>
      </c>
      <c r="Y9" s="17">
        <v>0.35297732894234402</v>
      </c>
      <c r="Z9" s="17">
        <v>0.453392058572197</v>
      </c>
      <c r="AA9" s="17">
        <v>0.30930104850755402</v>
      </c>
      <c r="AB9" s="17">
        <v>0.39934240385618303</v>
      </c>
      <c r="AC9" s="17">
        <v>0.472130051378433</v>
      </c>
      <c r="AD9" s="17">
        <v>0.61720942635829601</v>
      </c>
      <c r="AE9" s="17"/>
      <c r="AF9" s="17">
        <v>0.34776943250341003</v>
      </c>
      <c r="AG9" s="17">
        <v>0.46595507306675299</v>
      </c>
      <c r="AH9" s="17">
        <v>0.16179289298465099</v>
      </c>
      <c r="AI9" s="17"/>
      <c r="AJ9" s="17">
        <v>0.42197649999230802</v>
      </c>
      <c r="AK9" s="17">
        <v>0.35867504304891001</v>
      </c>
      <c r="AL9" s="17">
        <v>0.59070580453690902</v>
      </c>
      <c r="AM9" s="17">
        <v>0</v>
      </c>
      <c r="AN9" s="17">
        <v>0.143492432005106</v>
      </c>
      <c r="AO9" s="17"/>
      <c r="AP9" s="17">
        <v>0.41940927049366</v>
      </c>
      <c r="AQ9" s="17">
        <v>0.38257775326410498</v>
      </c>
      <c r="AR9" s="17">
        <v>0.517533606546138</v>
      </c>
      <c r="AS9" s="17"/>
      <c r="AT9" s="17">
        <v>0.33381702481962899</v>
      </c>
      <c r="AU9" s="17">
        <v>0.39108328921586899</v>
      </c>
      <c r="AV9" s="17">
        <v>0.41474241308841397</v>
      </c>
      <c r="AW9" s="17">
        <v>0.37952040062129599</v>
      </c>
      <c r="AX9" s="17">
        <v>0.46309887243241499</v>
      </c>
    </row>
    <row r="10" spans="2:50">
      <c r="B10" s="18" t="s">
        <v>376</v>
      </c>
      <c r="C10" s="17">
        <v>0.40824509273333998</v>
      </c>
      <c r="D10" s="17">
        <v>0.37669430499622197</v>
      </c>
      <c r="E10" s="17">
        <v>0.441127136748726</v>
      </c>
      <c r="F10" s="17"/>
      <c r="G10" s="17">
        <v>0.33755665951317698</v>
      </c>
      <c r="H10" s="17">
        <v>0.56403769313946495</v>
      </c>
      <c r="I10" s="17">
        <v>0.39687023963212198</v>
      </c>
      <c r="J10" s="17">
        <v>0.41297036108866603</v>
      </c>
      <c r="K10" s="17">
        <v>0.40706702386050703</v>
      </c>
      <c r="L10" s="17">
        <v>0.35426925169288598</v>
      </c>
      <c r="M10" s="17"/>
      <c r="N10" s="17">
        <v>0.42968884765249299</v>
      </c>
      <c r="O10" s="17">
        <v>0.40147983146696697</v>
      </c>
      <c r="P10" s="17">
        <v>0.39677835944731199</v>
      </c>
      <c r="Q10" s="17">
        <v>0.40897902608363601</v>
      </c>
      <c r="R10" s="17"/>
      <c r="S10" s="17">
        <v>0.36227063783879199</v>
      </c>
      <c r="T10" s="17">
        <v>0.493567379849772</v>
      </c>
      <c r="U10" s="17">
        <v>0.45255916342882402</v>
      </c>
      <c r="V10" s="17">
        <v>0.54554103046491498</v>
      </c>
      <c r="W10" s="17">
        <v>0.41666531072437901</v>
      </c>
      <c r="X10" s="17">
        <v>0.427090178760197</v>
      </c>
      <c r="Y10" s="17">
        <v>0.49589359402939498</v>
      </c>
      <c r="Z10" s="17">
        <v>0.177604823813893</v>
      </c>
      <c r="AA10" s="17">
        <v>0.35526377697631401</v>
      </c>
      <c r="AB10" s="17">
        <v>0.38795671649552999</v>
      </c>
      <c r="AC10" s="17">
        <v>0.36119630788016099</v>
      </c>
      <c r="AD10" s="17">
        <v>0.242174083516983</v>
      </c>
      <c r="AE10" s="17"/>
      <c r="AF10" s="17">
        <v>0.46005925491004701</v>
      </c>
      <c r="AG10" s="17">
        <v>0.38638568188042999</v>
      </c>
      <c r="AH10" s="17">
        <v>0.36361727180352199</v>
      </c>
      <c r="AI10" s="17"/>
      <c r="AJ10" s="17">
        <v>0.42507091146478498</v>
      </c>
      <c r="AK10" s="17">
        <v>0.427986364321222</v>
      </c>
      <c r="AL10" s="17">
        <v>0.37663287094686199</v>
      </c>
      <c r="AM10" s="17">
        <v>0.55818268238008995</v>
      </c>
      <c r="AN10" s="17">
        <v>0.35218389594357102</v>
      </c>
      <c r="AO10" s="17"/>
      <c r="AP10" s="17">
        <v>0.45212556545378602</v>
      </c>
      <c r="AQ10" s="17">
        <v>0.39506528300925697</v>
      </c>
      <c r="AR10" s="17">
        <v>0.35277403869117502</v>
      </c>
      <c r="AS10" s="17"/>
      <c r="AT10" s="17">
        <v>0.43003099394796501</v>
      </c>
      <c r="AU10" s="17">
        <v>0.369946602342139</v>
      </c>
      <c r="AV10" s="17">
        <v>0.43240171207450001</v>
      </c>
      <c r="AW10" s="17">
        <v>0.42999007059324001</v>
      </c>
      <c r="AX10" s="17">
        <v>0.332397861506532</v>
      </c>
    </row>
    <row r="11" spans="2:50">
      <c r="B11" s="18" t="s">
        <v>377</v>
      </c>
      <c r="C11" s="17">
        <v>0.112735753223666</v>
      </c>
      <c r="D11" s="17">
        <v>0.12483978992857001</v>
      </c>
      <c r="E11" s="17">
        <v>0.100120997896139</v>
      </c>
      <c r="F11" s="17"/>
      <c r="G11" s="17">
        <v>0.19986167427712001</v>
      </c>
      <c r="H11" s="17">
        <v>0.12960080161780399</v>
      </c>
      <c r="I11" s="17">
        <v>0.105649939945333</v>
      </c>
      <c r="J11" s="17">
        <v>0.13944869659630901</v>
      </c>
      <c r="K11" s="17">
        <v>6.9630776689702495E-2</v>
      </c>
      <c r="L11" s="17">
        <v>4.9992004209100202E-2</v>
      </c>
      <c r="M11" s="17"/>
      <c r="N11" s="17">
        <v>9.6917100922585001E-2</v>
      </c>
      <c r="O11" s="17">
        <v>9.7721368111788595E-2</v>
      </c>
      <c r="P11" s="17">
        <v>0.13180799269882101</v>
      </c>
      <c r="Q11" s="17">
        <v>0.125074123542534</v>
      </c>
      <c r="R11" s="17"/>
      <c r="S11" s="17">
        <v>0.14333342501567001</v>
      </c>
      <c r="T11" s="17">
        <v>6.85905751303275E-2</v>
      </c>
      <c r="U11" s="17">
        <v>7.5463359508865402E-2</v>
      </c>
      <c r="V11" s="17">
        <v>8.6056666129968901E-2</v>
      </c>
      <c r="W11" s="17">
        <v>0.21924398855381499</v>
      </c>
      <c r="X11" s="17">
        <v>0.14861467823938901</v>
      </c>
      <c r="Y11" s="17">
        <v>4.3686433192059698E-2</v>
      </c>
      <c r="Z11" s="17">
        <v>0.28572002856244499</v>
      </c>
      <c r="AA11" s="17">
        <v>0.13204100265779101</v>
      </c>
      <c r="AB11" s="17">
        <v>7.78310668965842E-2</v>
      </c>
      <c r="AC11" s="17">
        <v>6.0825746340282399E-2</v>
      </c>
      <c r="AD11" s="17">
        <v>5.6178226851385897E-2</v>
      </c>
      <c r="AE11" s="17"/>
      <c r="AF11" s="17">
        <v>0.102310133570172</v>
      </c>
      <c r="AG11" s="17">
        <v>8.8475877366184993E-2</v>
      </c>
      <c r="AH11" s="17">
        <v>0.15961382726557699</v>
      </c>
      <c r="AI11" s="17"/>
      <c r="AJ11" s="17">
        <v>8.6795738346285595E-2</v>
      </c>
      <c r="AK11" s="17">
        <v>0.13126180090151901</v>
      </c>
      <c r="AL11" s="17">
        <v>3.2661324516229197E-2</v>
      </c>
      <c r="AM11" s="17">
        <v>0.44181731761991</v>
      </c>
      <c r="AN11" s="17">
        <v>0.16326636769323299</v>
      </c>
      <c r="AO11" s="17"/>
      <c r="AP11" s="17">
        <v>7.9319980516723801E-2</v>
      </c>
      <c r="AQ11" s="17">
        <v>0.12382418658100899</v>
      </c>
      <c r="AR11" s="17">
        <v>0.109499759414745</v>
      </c>
      <c r="AS11" s="17"/>
      <c r="AT11" s="17">
        <v>0.118105679451561</v>
      </c>
      <c r="AU11" s="17">
        <v>0.13334132644449501</v>
      </c>
      <c r="AV11" s="17">
        <v>8.4237580189838901E-2</v>
      </c>
      <c r="AW11" s="17">
        <v>7.4826783983088299E-2</v>
      </c>
      <c r="AX11" s="17">
        <v>5.9221766331334899E-2</v>
      </c>
    </row>
    <row r="12" spans="2:50">
      <c r="B12" s="18" t="s">
        <v>378</v>
      </c>
      <c r="C12" s="17">
        <v>5.2865411943077201E-2</v>
      </c>
      <c r="D12" s="17">
        <v>5.9504060354158603E-2</v>
      </c>
      <c r="E12" s="17">
        <v>4.59466519084731E-2</v>
      </c>
      <c r="F12" s="17"/>
      <c r="G12" s="17">
        <v>7.5273739333754294E-2</v>
      </c>
      <c r="H12" s="17">
        <v>0</v>
      </c>
      <c r="I12" s="17">
        <v>7.0468243810793599E-2</v>
      </c>
      <c r="J12" s="17">
        <v>7.3950929229774698E-2</v>
      </c>
      <c r="K12" s="17">
        <v>5.2985790269138702E-2</v>
      </c>
      <c r="L12" s="17">
        <v>4.10396409998742E-2</v>
      </c>
      <c r="M12" s="17"/>
      <c r="N12" s="17">
        <v>4.2942451167783301E-2</v>
      </c>
      <c r="O12" s="17">
        <v>2.37692951483577E-2</v>
      </c>
      <c r="P12" s="17">
        <v>6.6258084574082804E-2</v>
      </c>
      <c r="Q12" s="17">
        <v>8.4740102134218703E-2</v>
      </c>
      <c r="R12" s="17"/>
      <c r="S12" s="17">
        <v>9.8167583018311799E-3</v>
      </c>
      <c r="T12" s="17">
        <v>6.8370101017366999E-2</v>
      </c>
      <c r="U12" s="17">
        <v>7.8840902277465402E-2</v>
      </c>
      <c r="V12" s="17">
        <v>2.9943423811162301E-2</v>
      </c>
      <c r="W12" s="17">
        <v>0</v>
      </c>
      <c r="X12" s="17">
        <v>6.4257971766829194E-2</v>
      </c>
      <c r="Y12" s="17">
        <v>6.6496298850593494E-2</v>
      </c>
      <c r="Z12" s="17">
        <v>0</v>
      </c>
      <c r="AA12" s="17">
        <v>0.10836906728378599</v>
      </c>
      <c r="AB12" s="17">
        <v>9.1127899252402902E-2</v>
      </c>
      <c r="AC12" s="17">
        <v>0</v>
      </c>
      <c r="AD12" s="17">
        <v>4.74687823692461E-2</v>
      </c>
      <c r="AE12" s="17"/>
      <c r="AF12" s="17">
        <v>4.0916424091360003E-2</v>
      </c>
      <c r="AG12" s="17">
        <v>3.8605732247765701E-2</v>
      </c>
      <c r="AH12" s="17">
        <v>0.112102190114007</v>
      </c>
      <c r="AI12" s="17"/>
      <c r="AJ12" s="17">
        <v>4.4004890176763498E-2</v>
      </c>
      <c r="AK12" s="17">
        <v>2.0706401567162799E-2</v>
      </c>
      <c r="AL12" s="17">
        <v>0</v>
      </c>
      <c r="AM12" s="17">
        <v>0</v>
      </c>
      <c r="AN12" s="17">
        <v>0.17247902341066201</v>
      </c>
      <c r="AO12" s="17"/>
      <c r="AP12" s="17">
        <v>2.3935237747981199E-2</v>
      </c>
      <c r="AQ12" s="17">
        <v>2.77140055843236E-2</v>
      </c>
      <c r="AR12" s="17">
        <v>2.0192595347941902E-2</v>
      </c>
      <c r="AS12" s="17"/>
      <c r="AT12" s="17">
        <v>6.7781709544971105E-2</v>
      </c>
      <c r="AU12" s="17">
        <v>6.29067481275499E-2</v>
      </c>
      <c r="AV12" s="17">
        <v>2.5928925095472299E-2</v>
      </c>
      <c r="AW12" s="17">
        <v>6.9350266935771093E-2</v>
      </c>
      <c r="AX12" s="17">
        <v>9.1335762596942094E-2</v>
      </c>
    </row>
    <row r="13" spans="2:50">
      <c r="B13" s="18" t="s">
        <v>92</v>
      </c>
      <c r="C13" s="19">
        <v>6.0784731287978497E-2</v>
      </c>
      <c r="D13" s="19">
        <v>5.6000125518339099E-2</v>
      </c>
      <c r="E13" s="19">
        <v>6.5771219068391701E-2</v>
      </c>
      <c r="F13" s="19"/>
      <c r="G13" s="19">
        <v>0.106531060640909</v>
      </c>
      <c r="H13" s="19">
        <v>7.4166276715741802E-2</v>
      </c>
      <c r="I13" s="19">
        <v>0.101425334641812</v>
      </c>
      <c r="J13" s="19">
        <v>2.5330095681977999E-2</v>
      </c>
      <c r="K13" s="19">
        <v>2.2194894516876999E-2</v>
      </c>
      <c r="L13" s="19">
        <v>3.2677721564007202E-2</v>
      </c>
      <c r="M13" s="19"/>
      <c r="N13" s="19">
        <v>4.53109198704078E-2</v>
      </c>
      <c r="O13" s="19">
        <v>5.4576639068548302E-2</v>
      </c>
      <c r="P13" s="19">
        <v>6.7875820483301499E-2</v>
      </c>
      <c r="Q13" s="19">
        <v>8.0238006844619306E-2</v>
      </c>
      <c r="R13" s="19"/>
      <c r="S13" s="19">
        <v>4.9135815032757803E-2</v>
      </c>
      <c r="T13" s="19">
        <v>4.8831351088369897E-2</v>
      </c>
      <c r="U13" s="19">
        <v>4.2656733638947099E-2</v>
      </c>
      <c r="V13" s="19">
        <v>8.3074257829871906E-2</v>
      </c>
      <c r="W13" s="19">
        <v>4.45551634236395E-2</v>
      </c>
      <c r="X13" s="19">
        <v>5.1252709418853203E-2</v>
      </c>
      <c r="Y13" s="19">
        <v>4.0946344985608701E-2</v>
      </c>
      <c r="Z13" s="19">
        <v>8.3283089051465198E-2</v>
      </c>
      <c r="AA13" s="19">
        <v>9.5025104574554806E-2</v>
      </c>
      <c r="AB13" s="19">
        <v>4.3741913499300102E-2</v>
      </c>
      <c r="AC13" s="19">
        <v>0.10584789440112401</v>
      </c>
      <c r="AD13" s="19">
        <v>3.6969480904089198E-2</v>
      </c>
      <c r="AE13" s="19"/>
      <c r="AF13" s="19">
        <v>4.8944754925010998E-2</v>
      </c>
      <c r="AG13" s="19">
        <v>2.0577635438866301E-2</v>
      </c>
      <c r="AH13" s="19">
        <v>0.20287381783224301</v>
      </c>
      <c r="AI13" s="19"/>
      <c r="AJ13" s="19">
        <v>2.21519600198581E-2</v>
      </c>
      <c r="AK13" s="19">
        <v>6.1370390161185999E-2</v>
      </c>
      <c r="AL13" s="19">
        <v>0</v>
      </c>
      <c r="AM13" s="19">
        <v>0</v>
      </c>
      <c r="AN13" s="19">
        <v>0.16857828094742799</v>
      </c>
      <c r="AO13" s="19"/>
      <c r="AP13" s="19">
        <v>2.5209945787848902E-2</v>
      </c>
      <c r="AQ13" s="19">
        <v>7.0818771561305893E-2</v>
      </c>
      <c r="AR13" s="19">
        <v>0</v>
      </c>
      <c r="AS13" s="19"/>
      <c r="AT13" s="19">
        <v>5.0264592235873602E-2</v>
      </c>
      <c r="AU13" s="19">
        <v>4.2722033869946899E-2</v>
      </c>
      <c r="AV13" s="19">
        <v>4.2689369551774797E-2</v>
      </c>
      <c r="AW13" s="19">
        <v>4.6312477866604002E-2</v>
      </c>
      <c r="AX13" s="19">
        <v>5.3945737132775701E-2</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AX16"/>
  <sheetViews>
    <sheetView showGridLines="0" topLeftCell="A4"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407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520</v>
      </c>
      <c r="D7" s="10">
        <v>260</v>
      </c>
      <c r="E7" s="10">
        <v>260</v>
      </c>
      <c r="F7" s="10"/>
      <c r="G7" s="10">
        <v>66</v>
      </c>
      <c r="H7" s="10">
        <v>78</v>
      </c>
      <c r="I7" s="10">
        <v>91</v>
      </c>
      <c r="J7" s="10">
        <v>85</v>
      </c>
      <c r="K7" s="10">
        <v>82</v>
      </c>
      <c r="L7" s="10">
        <v>118</v>
      </c>
      <c r="M7" s="10"/>
      <c r="N7" s="10">
        <v>158</v>
      </c>
      <c r="O7" s="10">
        <v>130</v>
      </c>
      <c r="P7" s="10">
        <v>100</v>
      </c>
      <c r="Q7" s="10">
        <v>129</v>
      </c>
      <c r="R7" s="10"/>
      <c r="S7" s="10">
        <v>70</v>
      </c>
      <c r="T7" s="10">
        <v>61</v>
      </c>
      <c r="U7" s="10">
        <v>44</v>
      </c>
      <c r="V7" s="10">
        <v>40</v>
      </c>
      <c r="W7" s="10">
        <v>33</v>
      </c>
      <c r="X7" s="10">
        <v>34</v>
      </c>
      <c r="Y7" s="10">
        <v>46</v>
      </c>
      <c r="Z7" s="10">
        <v>23</v>
      </c>
      <c r="AA7" s="10">
        <v>70</v>
      </c>
      <c r="AB7" s="10">
        <v>48</v>
      </c>
      <c r="AC7" s="10">
        <v>30</v>
      </c>
      <c r="AD7" s="10">
        <v>21</v>
      </c>
      <c r="AE7" s="10"/>
      <c r="AF7" s="10">
        <v>189</v>
      </c>
      <c r="AG7" s="10">
        <v>230</v>
      </c>
      <c r="AH7" s="10">
        <v>66</v>
      </c>
      <c r="AI7" s="10"/>
      <c r="AJ7" s="10">
        <v>196</v>
      </c>
      <c r="AK7" s="10">
        <v>134</v>
      </c>
      <c r="AL7" s="10">
        <v>32</v>
      </c>
      <c r="AM7" s="10">
        <v>4</v>
      </c>
      <c r="AN7" s="10">
        <v>68</v>
      </c>
      <c r="AO7" s="10"/>
      <c r="AP7" s="10">
        <v>131</v>
      </c>
      <c r="AQ7" s="10">
        <v>161</v>
      </c>
      <c r="AR7" s="10">
        <v>46</v>
      </c>
      <c r="AS7" s="10"/>
      <c r="AT7" s="10">
        <v>123</v>
      </c>
      <c r="AU7" s="10">
        <v>102</v>
      </c>
      <c r="AV7" s="10">
        <v>125</v>
      </c>
      <c r="AW7" s="10">
        <v>47</v>
      </c>
      <c r="AX7" s="10">
        <v>14</v>
      </c>
    </row>
    <row r="8" spans="2:50" ht="30" customHeight="1">
      <c r="B8" s="11" t="s">
        <v>77</v>
      </c>
      <c r="C8" s="11">
        <v>520</v>
      </c>
      <c r="D8" s="11">
        <v>265</v>
      </c>
      <c r="E8" s="11">
        <v>255</v>
      </c>
      <c r="F8" s="11"/>
      <c r="G8" s="11">
        <v>77</v>
      </c>
      <c r="H8" s="11">
        <v>78</v>
      </c>
      <c r="I8" s="11">
        <v>102</v>
      </c>
      <c r="J8" s="11">
        <v>88</v>
      </c>
      <c r="K8" s="11">
        <v>66</v>
      </c>
      <c r="L8" s="11">
        <v>108</v>
      </c>
      <c r="M8" s="11"/>
      <c r="N8" s="11">
        <v>146</v>
      </c>
      <c r="O8" s="11">
        <v>135</v>
      </c>
      <c r="P8" s="11">
        <v>108</v>
      </c>
      <c r="Q8" s="11">
        <v>128</v>
      </c>
      <c r="R8" s="11"/>
      <c r="S8" s="11">
        <v>73</v>
      </c>
      <c r="T8" s="11">
        <v>61</v>
      </c>
      <c r="U8" s="11">
        <v>41</v>
      </c>
      <c r="V8" s="11">
        <v>42</v>
      </c>
      <c r="W8" s="11">
        <v>33</v>
      </c>
      <c r="X8" s="11">
        <v>44</v>
      </c>
      <c r="Y8" s="11">
        <v>42</v>
      </c>
      <c r="Z8" s="11">
        <v>21</v>
      </c>
      <c r="AA8" s="11">
        <v>72</v>
      </c>
      <c r="AB8" s="11">
        <v>42</v>
      </c>
      <c r="AC8" s="11">
        <v>31</v>
      </c>
      <c r="AD8" s="11">
        <v>19</v>
      </c>
      <c r="AE8" s="11"/>
      <c r="AF8" s="11">
        <v>189</v>
      </c>
      <c r="AG8" s="11">
        <v>220</v>
      </c>
      <c r="AH8" s="11">
        <v>71</v>
      </c>
      <c r="AI8" s="11"/>
      <c r="AJ8" s="11">
        <v>192</v>
      </c>
      <c r="AK8" s="11">
        <v>136</v>
      </c>
      <c r="AL8" s="11">
        <v>32</v>
      </c>
      <c r="AM8" s="11">
        <v>4</v>
      </c>
      <c r="AN8" s="11">
        <v>70</v>
      </c>
      <c r="AO8" s="11"/>
      <c r="AP8" s="11">
        <v>129</v>
      </c>
      <c r="AQ8" s="11">
        <v>165</v>
      </c>
      <c r="AR8" s="11">
        <v>45</v>
      </c>
      <c r="AS8" s="11"/>
      <c r="AT8" s="11">
        <v>125</v>
      </c>
      <c r="AU8" s="11">
        <v>104</v>
      </c>
      <c r="AV8" s="11">
        <v>126</v>
      </c>
      <c r="AW8" s="11">
        <v>46</v>
      </c>
      <c r="AX8" s="11">
        <v>12</v>
      </c>
    </row>
    <row r="9" spans="2:50">
      <c r="B9" s="18" t="s">
        <v>380</v>
      </c>
      <c r="C9" s="17">
        <v>0.66438459974679798</v>
      </c>
      <c r="D9" s="17">
        <v>0.65275740336599297</v>
      </c>
      <c r="E9" s="17">
        <v>0.67650239491421704</v>
      </c>
      <c r="F9" s="17"/>
      <c r="G9" s="17">
        <v>0.49919505842103301</v>
      </c>
      <c r="H9" s="17">
        <v>0.70455392645814796</v>
      </c>
      <c r="I9" s="17">
        <v>0.60673126799342803</v>
      </c>
      <c r="J9" s="17">
        <v>0.60997824729183903</v>
      </c>
      <c r="K9" s="17">
        <v>0.79689478563072202</v>
      </c>
      <c r="L9" s="17">
        <v>0.77057873392731402</v>
      </c>
      <c r="M9" s="17"/>
      <c r="N9" s="17">
        <v>0.69771229524825995</v>
      </c>
      <c r="O9" s="17">
        <v>0.75051546030633398</v>
      </c>
      <c r="P9" s="17">
        <v>0.59939249468407696</v>
      </c>
      <c r="Q9" s="17">
        <v>0.591051098556719</v>
      </c>
      <c r="R9" s="17"/>
      <c r="S9" s="17">
        <v>0.74070667457119299</v>
      </c>
      <c r="T9" s="17">
        <v>0.65915301936704196</v>
      </c>
      <c r="U9" s="17">
        <v>0.61142944310693803</v>
      </c>
      <c r="V9" s="17">
        <v>0.63430304847651198</v>
      </c>
      <c r="W9" s="17">
        <v>0.63211355304961903</v>
      </c>
      <c r="X9" s="17">
        <v>0.62004737350502204</v>
      </c>
      <c r="Y9" s="17">
        <v>0.66008401767918401</v>
      </c>
      <c r="Z9" s="17">
        <v>0.79593953352438596</v>
      </c>
      <c r="AA9" s="17">
        <v>0.56351104837068</v>
      </c>
      <c r="AB9" s="17">
        <v>0.71834623565470401</v>
      </c>
      <c r="AC9" s="17">
        <v>0.75376657044959505</v>
      </c>
      <c r="AD9" s="17">
        <v>0.707445242633433</v>
      </c>
      <c r="AE9" s="17"/>
      <c r="AF9" s="17">
        <v>0.71017245892755598</v>
      </c>
      <c r="AG9" s="17">
        <v>0.74618458681273503</v>
      </c>
      <c r="AH9" s="17">
        <v>0.39308777637570502</v>
      </c>
      <c r="AI9" s="17"/>
      <c r="AJ9" s="17">
        <v>0.72624193398923698</v>
      </c>
      <c r="AK9" s="17">
        <v>0.68509577430147095</v>
      </c>
      <c r="AL9" s="17">
        <v>0.91005661262550996</v>
      </c>
      <c r="AM9" s="17">
        <v>0.55818268238008995</v>
      </c>
      <c r="AN9" s="17">
        <v>0.39437068667451303</v>
      </c>
      <c r="AO9" s="17"/>
      <c r="AP9" s="17">
        <v>0.69869757735548399</v>
      </c>
      <c r="AQ9" s="17">
        <v>0.70141270570067005</v>
      </c>
      <c r="AR9" s="17">
        <v>0.84724972740120597</v>
      </c>
      <c r="AS9" s="17"/>
      <c r="AT9" s="17">
        <v>0.62122723148185599</v>
      </c>
      <c r="AU9" s="17">
        <v>0.67544233773454398</v>
      </c>
      <c r="AV9" s="17">
        <v>0.71776374778382801</v>
      </c>
      <c r="AW9" s="17">
        <v>0.727301490175848</v>
      </c>
      <c r="AX9" s="17">
        <v>0.770664484807418</v>
      </c>
    </row>
    <row r="10" spans="2:50" ht="30">
      <c r="B10" s="18" t="s">
        <v>381</v>
      </c>
      <c r="C10" s="17">
        <v>0.206726902067392</v>
      </c>
      <c r="D10" s="17">
        <v>0.215403939482715</v>
      </c>
      <c r="E10" s="17">
        <v>0.19768374509169101</v>
      </c>
      <c r="F10" s="17"/>
      <c r="G10" s="17">
        <v>0.28763601877838402</v>
      </c>
      <c r="H10" s="17">
        <v>0.180071151867776</v>
      </c>
      <c r="I10" s="17">
        <v>0.22607095004114799</v>
      </c>
      <c r="J10" s="17">
        <v>0.27492266451060599</v>
      </c>
      <c r="K10" s="17">
        <v>0.15047230875513701</v>
      </c>
      <c r="L10" s="17">
        <v>0.129050346675116</v>
      </c>
      <c r="M10" s="17"/>
      <c r="N10" s="17">
        <v>0.19718259833728299</v>
      </c>
      <c r="O10" s="17">
        <v>0.124803251387003</v>
      </c>
      <c r="P10" s="17">
        <v>0.27106019040584001</v>
      </c>
      <c r="Q10" s="17">
        <v>0.246436163507084</v>
      </c>
      <c r="R10" s="17"/>
      <c r="S10" s="17">
        <v>0.20021073157673</v>
      </c>
      <c r="T10" s="17">
        <v>0.203322702145524</v>
      </c>
      <c r="U10" s="17">
        <v>0.24171020624646</v>
      </c>
      <c r="V10" s="17">
        <v>0.15859851083700699</v>
      </c>
      <c r="W10" s="17">
        <v>0.21326968425753701</v>
      </c>
      <c r="X10" s="17">
        <v>0.27234343030608699</v>
      </c>
      <c r="Y10" s="17">
        <v>0.24558091711472799</v>
      </c>
      <c r="Z10" s="17">
        <v>0.16377663542590701</v>
      </c>
      <c r="AA10" s="17">
        <v>0.27354248817280302</v>
      </c>
      <c r="AB10" s="17">
        <v>0.17616040648558201</v>
      </c>
      <c r="AC10" s="17">
        <v>0.10799415626558601</v>
      </c>
      <c r="AD10" s="17">
        <v>4.74687823692461E-2</v>
      </c>
      <c r="AE10" s="17"/>
      <c r="AF10" s="17">
        <v>0.174954981682657</v>
      </c>
      <c r="AG10" s="17">
        <v>0.17762635152971101</v>
      </c>
      <c r="AH10" s="17">
        <v>0.30435877347656198</v>
      </c>
      <c r="AI10" s="17"/>
      <c r="AJ10" s="17">
        <v>0.19454047225672</v>
      </c>
      <c r="AK10" s="17">
        <v>0.19115387365725101</v>
      </c>
      <c r="AL10" s="17">
        <v>5.8229409067883202E-2</v>
      </c>
      <c r="AM10" s="17">
        <v>0.44181731761991</v>
      </c>
      <c r="AN10" s="17">
        <v>0.28711985498743298</v>
      </c>
      <c r="AO10" s="17"/>
      <c r="AP10" s="17">
        <v>0.18000593230249701</v>
      </c>
      <c r="AQ10" s="17">
        <v>0.20621658297652401</v>
      </c>
      <c r="AR10" s="17">
        <v>0.10686262524818101</v>
      </c>
      <c r="AS10" s="17"/>
      <c r="AT10" s="17">
        <v>0.234278595828223</v>
      </c>
      <c r="AU10" s="17">
        <v>0.20882548064099801</v>
      </c>
      <c r="AV10" s="17">
        <v>0.18257823240059501</v>
      </c>
      <c r="AW10" s="17">
        <v>0.17892893866861401</v>
      </c>
      <c r="AX10" s="17">
        <v>9.1335762596942094E-2</v>
      </c>
    </row>
    <row r="11" spans="2:50">
      <c r="B11" s="18" t="s">
        <v>92</v>
      </c>
      <c r="C11" s="19">
        <v>0.12888849818581</v>
      </c>
      <c r="D11" s="19">
        <v>0.131838657151292</v>
      </c>
      <c r="E11" s="19">
        <v>0.125813859994091</v>
      </c>
      <c r="F11" s="19"/>
      <c r="G11" s="19">
        <v>0.213168922800583</v>
      </c>
      <c r="H11" s="19">
        <v>0.11537492167407599</v>
      </c>
      <c r="I11" s="19">
        <v>0.16719778196542401</v>
      </c>
      <c r="J11" s="19">
        <v>0.115099088197554</v>
      </c>
      <c r="K11" s="19">
        <v>5.2632905614141197E-2</v>
      </c>
      <c r="L11" s="19">
        <v>0.10037091939756899</v>
      </c>
      <c r="M11" s="19"/>
      <c r="N11" s="19">
        <v>0.105105106414456</v>
      </c>
      <c r="O11" s="19">
        <v>0.124681288306663</v>
      </c>
      <c r="P11" s="19">
        <v>0.12954731491008301</v>
      </c>
      <c r="Q11" s="19">
        <v>0.162512737936197</v>
      </c>
      <c r="R11" s="19"/>
      <c r="S11" s="19">
        <v>5.9082593852077397E-2</v>
      </c>
      <c r="T11" s="19">
        <v>0.13752427848743401</v>
      </c>
      <c r="U11" s="19">
        <v>0.14686035064660199</v>
      </c>
      <c r="V11" s="19">
        <v>0.20709844068648101</v>
      </c>
      <c r="W11" s="19">
        <v>0.154616762692843</v>
      </c>
      <c r="X11" s="19">
        <v>0.10760919618889001</v>
      </c>
      <c r="Y11" s="19">
        <v>9.4335065206088003E-2</v>
      </c>
      <c r="Z11" s="19">
        <v>4.02838310497073E-2</v>
      </c>
      <c r="AA11" s="19">
        <v>0.162946463456517</v>
      </c>
      <c r="AB11" s="19">
        <v>0.10549335785971301</v>
      </c>
      <c r="AC11" s="19">
        <v>0.13823927328482</v>
      </c>
      <c r="AD11" s="19">
        <v>0.24508597499732099</v>
      </c>
      <c r="AE11" s="19"/>
      <c r="AF11" s="19">
        <v>0.11487255938978599</v>
      </c>
      <c r="AG11" s="19">
        <v>7.6189061657554596E-2</v>
      </c>
      <c r="AH11" s="19">
        <v>0.30255345014773299</v>
      </c>
      <c r="AI11" s="19"/>
      <c r="AJ11" s="19">
        <v>7.9217593754042401E-2</v>
      </c>
      <c r="AK11" s="19">
        <v>0.123750352041278</v>
      </c>
      <c r="AL11" s="19">
        <v>3.1713978306607098E-2</v>
      </c>
      <c r="AM11" s="19">
        <v>0</v>
      </c>
      <c r="AN11" s="19">
        <v>0.318509458338054</v>
      </c>
      <c r="AO11" s="19"/>
      <c r="AP11" s="19">
        <v>0.12129649034202</v>
      </c>
      <c r="AQ11" s="19">
        <v>9.2370711322806401E-2</v>
      </c>
      <c r="AR11" s="19">
        <v>4.58876473506135E-2</v>
      </c>
      <c r="AS11" s="19"/>
      <c r="AT11" s="19">
        <v>0.14449417268992101</v>
      </c>
      <c r="AU11" s="19">
        <v>0.115732181624457</v>
      </c>
      <c r="AV11" s="19">
        <v>9.9658019815576704E-2</v>
      </c>
      <c r="AW11" s="19">
        <v>9.3769571155538106E-2</v>
      </c>
      <c r="AX11" s="19">
        <v>0.13799975259564001</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AX18"/>
  <sheetViews>
    <sheetView showGridLines="0" topLeftCell="A4"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408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474</v>
      </c>
      <c r="D7" s="10">
        <v>228</v>
      </c>
      <c r="E7" s="10">
        <v>245</v>
      </c>
      <c r="F7" s="10"/>
      <c r="G7" s="10">
        <v>49</v>
      </c>
      <c r="H7" s="10">
        <v>80</v>
      </c>
      <c r="I7" s="10">
        <v>58</v>
      </c>
      <c r="J7" s="10">
        <v>79</v>
      </c>
      <c r="K7" s="10">
        <v>89</v>
      </c>
      <c r="L7" s="10">
        <v>119</v>
      </c>
      <c r="M7" s="10"/>
      <c r="N7" s="10">
        <v>133</v>
      </c>
      <c r="O7" s="10">
        <v>114</v>
      </c>
      <c r="P7" s="10">
        <v>93</v>
      </c>
      <c r="Q7" s="10">
        <v>134</v>
      </c>
      <c r="R7" s="10"/>
      <c r="S7" s="10">
        <v>58</v>
      </c>
      <c r="T7" s="10">
        <v>53</v>
      </c>
      <c r="U7" s="10">
        <v>39</v>
      </c>
      <c r="V7" s="10">
        <v>47</v>
      </c>
      <c r="W7" s="10">
        <v>38</v>
      </c>
      <c r="X7" s="10">
        <v>36</v>
      </c>
      <c r="Y7" s="10">
        <v>39</v>
      </c>
      <c r="Z7" s="10">
        <v>24</v>
      </c>
      <c r="AA7" s="10">
        <v>45</v>
      </c>
      <c r="AB7" s="10">
        <v>59</v>
      </c>
      <c r="AC7" s="10">
        <v>20</v>
      </c>
      <c r="AD7" s="10">
        <v>16</v>
      </c>
      <c r="AE7" s="10"/>
      <c r="AF7" s="10">
        <v>208</v>
      </c>
      <c r="AG7" s="10">
        <v>185</v>
      </c>
      <c r="AH7" s="10">
        <v>56</v>
      </c>
      <c r="AI7" s="10"/>
      <c r="AJ7" s="10">
        <v>167</v>
      </c>
      <c r="AK7" s="10">
        <v>125</v>
      </c>
      <c r="AL7" s="10">
        <v>28</v>
      </c>
      <c r="AM7" s="10">
        <v>13</v>
      </c>
      <c r="AN7" s="10">
        <v>47</v>
      </c>
      <c r="AO7" s="10"/>
      <c r="AP7" s="10">
        <v>106</v>
      </c>
      <c r="AQ7" s="10">
        <v>138</v>
      </c>
      <c r="AR7" s="10">
        <v>43</v>
      </c>
      <c r="AS7" s="10"/>
      <c r="AT7" s="10">
        <v>124</v>
      </c>
      <c r="AU7" s="10">
        <v>67</v>
      </c>
      <c r="AV7" s="10">
        <v>118</v>
      </c>
      <c r="AW7" s="10">
        <v>41</v>
      </c>
      <c r="AX7" s="10">
        <v>5</v>
      </c>
    </row>
    <row r="8" spans="2:50" ht="30" customHeight="1">
      <c r="B8" s="11" t="s">
        <v>77</v>
      </c>
      <c r="C8" s="11">
        <v>465</v>
      </c>
      <c r="D8" s="11">
        <v>232</v>
      </c>
      <c r="E8" s="11">
        <v>232</v>
      </c>
      <c r="F8" s="11"/>
      <c r="G8" s="11">
        <v>56</v>
      </c>
      <c r="H8" s="11">
        <v>79</v>
      </c>
      <c r="I8" s="11">
        <v>62</v>
      </c>
      <c r="J8" s="11">
        <v>84</v>
      </c>
      <c r="K8" s="11">
        <v>76</v>
      </c>
      <c r="L8" s="11">
        <v>107</v>
      </c>
      <c r="M8" s="11"/>
      <c r="N8" s="11">
        <v>126</v>
      </c>
      <c r="O8" s="11">
        <v>116</v>
      </c>
      <c r="P8" s="11">
        <v>98</v>
      </c>
      <c r="Q8" s="11">
        <v>125</v>
      </c>
      <c r="R8" s="11"/>
      <c r="S8" s="11">
        <v>60</v>
      </c>
      <c r="T8" s="11">
        <v>53</v>
      </c>
      <c r="U8" s="11">
        <v>37</v>
      </c>
      <c r="V8" s="11">
        <v>47</v>
      </c>
      <c r="W8" s="11">
        <v>37</v>
      </c>
      <c r="X8" s="11">
        <v>46</v>
      </c>
      <c r="Y8" s="11">
        <v>35</v>
      </c>
      <c r="Z8" s="11">
        <v>21</v>
      </c>
      <c r="AA8" s="11">
        <v>43</v>
      </c>
      <c r="AB8" s="11">
        <v>53</v>
      </c>
      <c r="AC8" s="11">
        <v>17</v>
      </c>
      <c r="AD8" s="11">
        <v>14</v>
      </c>
      <c r="AE8" s="11"/>
      <c r="AF8" s="11">
        <v>202</v>
      </c>
      <c r="AG8" s="11">
        <v>180</v>
      </c>
      <c r="AH8" s="11">
        <v>54</v>
      </c>
      <c r="AI8" s="11"/>
      <c r="AJ8" s="11">
        <v>161</v>
      </c>
      <c r="AK8" s="11">
        <v>128</v>
      </c>
      <c r="AL8" s="11">
        <v>28</v>
      </c>
      <c r="AM8" s="11">
        <v>12</v>
      </c>
      <c r="AN8" s="11">
        <v>45</v>
      </c>
      <c r="AO8" s="11"/>
      <c r="AP8" s="11">
        <v>103</v>
      </c>
      <c r="AQ8" s="11">
        <v>140</v>
      </c>
      <c r="AR8" s="11">
        <v>44</v>
      </c>
      <c r="AS8" s="11"/>
      <c r="AT8" s="11">
        <v>117</v>
      </c>
      <c r="AU8" s="11">
        <v>69</v>
      </c>
      <c r="AV8" s="11">
        <v>119</v>
      </c>
      <c r="AW8" s="11">
        <v>38</v>
      </c>
      <c r="AX8" s="11">
        <v>5</v>
      </c>
    </row>
    <row r="9" spans="2:50">
      <c r="B9" s="18" t="s">
        <v>375</v>
      </c>
      <c r="C9" s="17">
        <v>0.21383740870978499</v>
      </c>
      <c r="D9" s="17">
        <v>0.23718817589414501</v>
      </c>
      <c r="E9" s="17">
        <v>0.19143489700784899</v>
      </c>
      <c r="F9" s="17"/>
      <c r="G9" s="17">
        <v>0.29763799177455202</v>
      </c>
      <c r="H9" s="17">
        <v>0.21196437710322999</v>
      </c>
      <c r="I9" s="17">
        <v>0.20126275498371601</v>
      </c>
      <c r="J9" s="17">
        <v>0.18048099552979699</v>
      </c>
      <c r="K9" s="17">
        <v>0.19049513182950401</v>
      </c>
      <c r="L9" s="17">
        <v>0.22162137653504399</v>
      </c>
      <c r="M9" s="17"/>
      <c r="N9" s="17">
        <v>0.30774105531224699</v>
      </c>
      <c r="O9" s="17">
        <v>0.156659849973279</v>
      </c>
      <c r="P9" s="17">
        <v>0.15865465449813601</v>
      </c>
      <c r="Q9" s="17">
        <v>0.21600170793839299</v>
      </c>
      <c r="R9" s="17"/>
      <c r="S9" s="17">
        <v>0.23022270979296799</v>
      </c>
      <c r="T9" s="17">
        <v>0.199577047812138</v>
      </c>
      <c r="U9" s="17">
        <v>0.15941415963507199</v>
      </c>
      <c r="V9" s="17">
        <v>0.16528218915790099</v>
      </c>
      <c r="W9" s="17">
        <v>0.19103812362811501</v>
      </c>
      <c r="X9" s="17">
        <v>0.222216290908721</v>
      </c>
      <c r="Y9" s="17">
        <v>0.19600144975508799</v>
      </c>
      <c r="Z9" s="17">
        <v>0.207784097210405</v>
      </c>
      <c r="AA9" s="17">
        <v>0.134472497496192</v>
      </c>
      <c r="AB9" s="17">
        <v>0.272961790091862</v>
      </c>
      <c r="AC9" s="17">
        <v>0.33388190054419498</v>
      </c>
      <c r="AD9" s="17">
        <v>0.46193197419014298</v>
      </c>
      <c r="AE9" s="17"/>
      <c r="AF9" s="17">
        <v>0.20095984235512801</v>
      </c>
      <c r="AG9" s="17">
        <v>0.25478683001324398</v>
      </c>
      <c r="AH9" s="17">
        <v>9.9186888846177601E-2</v>
      </c>
      <c r="AI9" s="17"/>
      <c r="AJ9" s="17">
        <v>0.237689996398353</v>
      </c>
      <c r="AK9" s="17">
        <v>0.21007792955312299</v>
      </c>
      <c r="AL9" s="17">
        <v>0.23615394123509001</v>
      </c>
      <c r="AM9" s="17">
        <v>6.6678823914334606E-2</v>
      </c>
      <c r="AN9" s="17">
        <v>0.13492651254313301</v>
      </c>
      <c r="AO9" s="17"/>
      <c r="AP9" s="17">
        <v>0.21788327734814</v>
      </c>
      <c r="AQ9" s="17">
        <v>0.244976501481631</v>
      </c>
      <c r="AR9" s="17">
        <v>0.249352758007439</v>
      </c>
      <c r="AS9" s="17"/>
      <c r="AT9" s="17">
        <v>0.148128700853529</v>
      </c>
      <c r="AU9" s="17">
        <v>0.189058128359086</v>
      </c>
      <c r="AV9" s="17">
        <v>0.270546587281905</v>
      </c>
      <c r="AW9" s="17">
        <v>0.29119365043235901</v>
      </c>
      <c r="AX9" s="17">
        <v>0.47143911964804402</v>
      </c>
    </row>
    <row r="10" spans="2:50">
      <c r="B10" s="18" t="s">
        <v>376</v>
      </c>
      <c r="C10" s="17">
        <v>0.41083355977006297</v>
      </c>
      <c r="D10" s="17">
        <v>0.44313414551303099</v>
      </c>
      <c r="E10" s="17">
        <v>0.38034499693289298</v>
      </c>
      <c r="F10" s="17"/>
      <c r="G10" s="17">
        <v>0.26557681109075398</v>
      </c>
      <c r="H10" s="17">
        <v>0.42844086456166502</v>
      </c>
      <c r="I10" s="17">
        <v>0.469865199619517</v>
      </c>
      <c r="J10" s="17">
        <v>0.41400136622647699</v>
      </c>
      <c r="K10" s="17">
        <v>0.45435116155984701</v>
      </c>
      <c r="L10" s="17">
        <v>0.40601572884510501</v>
      </c>
      <c r="M10" s="17"/>
      <c r="N10" s="17">
        <v>0.42099763066414098</v>
      </c>
      <c r="O10" s="17">
        <v>0.40997266264725402</v>
      </c>
      <c r="P10" s="17">
        <v>0.43670353265207701</v>
      </c>
      <c r="Q10" s="17">
        <v>0.38099003512282698</v>
      </c>
      <c r="R10" s="17"/>
      <c r="S10" s="17">
        <v>0.40477916567308603</v>
      </c>
      <c r="T10" s="17">
        <v>0.39913558669846599</v>
      </c>
      <c r="U10" s="17">
        <v>0.40269470690417097</v>
      </c>
      <c r="V10" s="17">
        <v>0.43057176283413401</v>
      </c>
      <c r="W10" s="17">
        <v>0.39631153544830799</v>
      </c>
      <c r="X10" s="17">
        <v>0.44920954256669299</v>
      </c>
      <c r="Y10" s="17">
        <v>0.38943308186798797</v>
      </c>
      <c r="Z10" s="17">
        <v>0.47281198073795999</v>
      </c>
      <c r="AA10" s="17">
        <v>0.49354009740844801</v>
      </c>
      <c r="AB10" s="17">
        <v>0.34294130615570401</v>
      </c>
      <c r="AC10" s="17">
        <v>0.38797551055746798</v>
      </c>
      <c r="AD10" s="17">
        <v>0.342395902154632</v>
      </c>
      <c r="AE10" s="17"/>
      <c r="AF10" s="17">
        <v>0.39522779105315797</v>
      </c>
      <c r="AG10" s="17">
        <v>0.43171057168461602</v>
      </c>
      <c r="AH10" s="17">
        <v>0.37189066733151699</v>
      </c>
      <c r="AI10" s="17"/>
      <c r="AJ10" s="17">
        <v>0.41363944780241202</v>
      </c>
      <c r="AK10" s="17">
        <v>0.49262373256731401</v>
      </c>
      <c r="AL10" s="17">
        <v>0.49809372559670001</v>
      </c>
      <c r="AM10" s="17">
        <v>0.40456199397602199</v>
      </c>
      <c r="AN10" s="17">
        <v>0.40641340595467201</v>
      </c>
      <c r="AO10" s="17"/>
      <c r="AP10" s="17">
        <v>0.38365697154038902</v>
      </c>
      <c r="AQ10" s="17">
        <v>0.47124891295809201</v>
      </c>
      <c r="AR10" s="17">
        <v>0.41008985517535901</v>
      </c>
      <c r="AS10" s="17"/>
      <c r="AT10" s="17">
        <v>0.39093220524928901</v>
      </c>
      <c r="AU10" s="17">
        <v>0.38433463126687301</v>
      </c>
      <c r="AV10" s="17">
        <v>0.48444033912755702</v>
      </c>
      <c r="AW10" s="17">
        <v>0.32111356587219703</v>
      </c>
      <c r="AX10" s="17">
        <v>0.190950264264515</v>
      </c>
    </row>
    <row r="11" spans="2:50">
      <c r="B11" s="18" t="s">
        <v>377</v>
      </c>
      <c r="C11" s="17">
        <v>0.124077434828438</v>
      </c>
      <c r="D11" s="17">
        <v>9.5709894344972998E-2</v>
      </c>
      <c r="E11" s="17">
        <v>0.152962472157705</v>
      </c>
      <c r="F11" s="17"/>
      <c r="G11" s="17">
        <v>0.19183317696600599</v>
      </c>
      <c r="H11" s="17">
        <v>0.12756536594041001</v>
      </c>
      <c r="I11" s="17">
        <v>0.10275978248268899</v>
      </c>
      <c r="J11" s="17">
        <v>0.123979587054475</v>
      </c>
      <c r="K11" s="17">
        <v>9.4366496052447998E-2</v>
      </c>
      <c r="L11" s="17">
        <v>0.119692429065985</v>
      </c>
      <c r="M11" s="17"/>
      <c r="N11" s="17">
        <v>7.8979444998819398E-2</v>
      </c>
      <c r="O11" s="17">
        <v>0.13186818736049799</v>
      </c>
      <c r="P11" s="17">
        <v>0.15481129428981599</v>
      </c>
      <c r="Q11" s="17">
        <v>0.138052717679014</v>
      </c>
      <c r="R11" s="17"/>
      <c r="S11" s="17">
        <v>0.20924124819143899</v>
      </c>
      <c r="T11" s="17">
        <v>0.107470568252628</v>
      </c>
      <c r="U11" s="17">
        <v>0.127297375230782</v>
      </c>
      <c r="V11" s="17">
        <v>0.13110968955657201</v>
      </c>
      <c r="W11" s="17">
        <v>0.21708889505006801</v>
      </c>
      <c r="X11" s="17">
        <v>4.2902779878028499E-2</v>
      </c>
      <c r="Y11" s="17">
        <v>0.13329132350838299</v>
      </c>
      <c r="Z11" s="17">
        <v>7.1833956024413406E-2</v>
      </c>
      <c r="AA11" s="17">
        <v>0.10894896561449</v>
      </c>
      <c r="AB11" s="17">
        <v>0.12802348419042001</v>
      </c>
      <c r="AC11" s="17">
        <v>4.2439772783635803E-2</v>
      </c>
      <c r="AD11" s="17">
        <v>0</v>
      </c>
      <c r="AE11" s="17"/>
      <c r="AF11" s="17">
        <v>0.14165997167807101</v>
      </c>
      <c r="AG11" s="17">
        <v>9.8809081981644606E-2</v>
      </c>
      <c r="AH11" s="17">
        <v>0.19087761740076301</v>
      </c>
      <c r="AI11" s="17"/>
      <c r="AJ11" s="17">
        <v>0.118277644487394</v>
      </c>
      <c r="AK11" s="17">
        <v>0.10282128959004801</v>
      </c>
      <c r="AL11" s="17">
        <v>2.9691424278234201E-2</v>
      </c>
      <c r="AM11" s="17">
        <v>0.330312430500531</v>
      </c>
      <c r="AN11" s="17">
        <v>9.7804011447450601E-2</v>
      </c>
      <c r="AO11" s="17"/>
      <c r="AP11" s="17">
        <v>0.175097205506762</v>
      </c>
      <c r="AQ11" s="17">
        <v>9.2324752630519299E-2</v>
      </c>
      <c r="AR11" s="17">
        <v>8.7926860659390496E-2</v>
      </c>
      <c r="AS11" s="17"/>
      <c r="AT11" s="17">
        <v>0.175609603234548</v>
      </c>
      <c r="AU11" s="17">
        <v>0.17881276215360101</v>
      </c>
      <c r="AV11" s="17">
        <v>7.5845063777025004E-2</v>
      </c>
      <c r="AW11" s="17">
        <v>1.4177139278957199E-2</v>
      </c>
      <c r="AX11" s="17">
        <v>0.207014159640242</v>
      </c>
    </row>
    <row r="12" spans="2:50">
      <c r="B12" s="18" t="s">
        <v>378</v>
      </c>
      <c r="C12" s="17">
        <v>5.0569185077530499E-2</v>
      </c>
      <c r="D12" s="17">
        <v>4.95727250475042E-2</v>
      </c>
      <c r="E12" s="17">
        <v>5.1784804141239899E-2</v>
      </c>
      <c r="F12" s="17"/>
      <c r="G12" s="17">
        <v>0.16352119008836699</v>
      </c>
      <c r="H12" s="17">
        <v>4.0597112926416601E-2</v>
      </c>
      <c r="I12" s="17">
        <v>4.8452136040421999E-2</v>
      </c>
      <c r="J12" s="17">
        <v>3.8953740400012399E-2</v>
      </c>
      <c r="K12" s="17">
        <v>1.4187172854018999E-2</v>
      </c>
      <c r="L12" s="17">
        <v>3.53018109810311E-2</v>
      </c>
      <c r="M12" s="17"/>
      <c r="N12" s="17">
        <v>4.9452272233240002E-2</v>
      </c>
      <c r="O12" s="17">
        <v>5.7945431854001202E-2</v>
      </c>
      <c r="P12" s="17">
        <v>7.4253223008692804E-2</v>
      </c>
      <c r="Q12" s="17">
        <v>2.61395727817419E-2</v>
      </c>
      <c r="R12" s="17"/>
      <c r="S12" s="17">
        <v>5.1266118944726297E-2</v>
      </c>
      <c r="T12" s="17">
        <v>6.1357280937051999E-2</v>
      </c>
      <c r="U12" s="17">
        <v>6.9170094393934095E-2</v>
      </c>
      <c r="V12" s="17">
        <v>2.5944886368845101E-2</v>
      </c>
      <c r="W12" s="17">
        <v>8.0894363582835596E-2</v>
      </c>
      <c r="X12" s="17">
        <v>9.7910492766033197E-2</v>
      </c>
      <c r="Y12" s="17">
        <v>0</v>
      </c>
      <c r="Z12" s="17">
        <v>8.1518669798647303E-2</v>
      </c>
      <c r="AA12" s="17">
        <v>5.7943328924396298E-2</v>
      </c>
      <c r="AB12" s="17">
        <v>1.7929995952895399E-2</v>
      </c>
      <c r="AC12" s="17">
        <v>4.2439772783635803E-2</v>
      </c>
      <c r="AD12" s="17">
        <v>0</v>
      </c>
      <c r="AE12" s="17"/>
      <c r="AF12" s="17">
        <v>4.2079647321089701E-2</v>
      </c>
      <c r="AG12" s="17">
        <v>6.4730106294726003E-2</v>
      </c>
      <c r="AH12" s="17">
        <v>2.6880502572861901E-2</v>
      </c>
      <c r="AI12" s="17"/>
      <c r="AJ12" s="17">
        <v>4.1801785984707601E-2</v>
      </c>
      <c r="AK12" s="17">
        <v>5.3106780915284202E-2</v>
      </c>
      <c r="AL12" s="17">
        <v>7.7399244263469905E-2</v>
      </c>
      <c r="AM12" s="17">
        <v>4.8879889683295999E-2</v>
      </c>
      <c r="AN12" s="17">
        <v>7.5602575143041501E-2</v>
      </c>
      <c r="AO12" s="17"/>
      <c r="AP12" s="17">
        <v>6.5001291412781395E-2</v>
      </c>
      <c r="AQ12" s="17">
        <v>5.2785476521089003E-2</v>
      </c>
      <c r="AR12" s="17">
        <v>4.9674708255573199E-2</v>
      </c>
      <c r="AS12" s="17"/>
      <c r="AT12" s="17">
        <v>1.0807585063478601E-2</v>
      </c>
      <c r="AU12" s="17">
        <v>5.2492140487557501E-2</v>
      </c>
      <c r="AV12" s="17">
        <v>4.9446460224435197E-2</v>
      </c>
      <c r="AW12" s="17">
        <v>0.14325421156735299</v>
      </c>
      <c r="AX12" s="17">
        <v>0.130596456447199</v>
      </c>
    </row>
    <row r="13" spans="2:50">
      <c r="B13" s="18" t="s">
        <v>92</v>
      </c>
      <c r="C13" s="19">
        <v>0.20068241161418501</v>
      </c>
      <c r="D13" s="19">
        <v>0.17439505920034701</v>
      </c>
      <c r="E13" s="19">
        <v>0.22347282976031299</v>
      </c>
      <c r="F13" s="19"/>
      <c r="G13" s="19">
        <v>8.1430830080320801E-2</v>
      </c>
      <c r="H13" s="19">
        <v>0.19143227946827801</v>
      </c>
      <c r="I13" s="19">
        <v>0.17766012687365501</v>
      </c>
      <c r="J13" s="19">
        <v>0.24258431078923801</v>
      </c>
      <c r="K13" s="19">
        <v>0.24660003770418101</v>
      </c>
      <c r="L13" s="19">
        <v>0.217368654572835</v>
      </c>
      <c r="M13" s="19"/>
      <c r="N13" s="19">
        <v>0.14282959679155299</v>
      </c>
      <c r="O13" s="19">
        <v>0.24355386816496799</v>
      </c>
      <c r="P13" s="19">
        <v>0.17557729555127899</v>
      </c>
      <c r="Q13" s="19">
        <v>0.238815966478024</v>
      </c>
      <c r="R13" s="19"/>
      <c r="S13" s="19">
        <v>0.10449075739778101</v>
      </c>
      <c r="T13" s="19">
        <v>0.23245951629971601</v>
      </c>
      <c r="U13" s="19">
        <v>0.241423663836042</v>
      </c>
      <c r="V13" s="19">
        <v>0.247091472082548</v>
      </c>
      <c r="W13" s="19">
        <v>0.114667082290673</v>
      </c>
      <c r="X13" s="19">
        <v>0.187760893880525</v>
      </c>
      <c r="Y13" s="19">
        <v>0.28127414486854102</v>
      </c>
      <c r="Z13" s="19">
        <v>0.16605129622857401</v>
      </c>
      <c r="AA13" s="19">
        <v>0.205095110556474</v>
      </c>
      <c r="AB13" s="19">
        <v>0.238143423609118</v>
      </c>
      <c r="AC13" s="19">
        <v>0.193263043331066</v>
      </c>
      <c r="AD13" s="19">
        <v>0.19567212365522499</v>
      </c>
      <c r="AE13" s="19"/>
      <c r="AF13" s="19">
        <v>0.22007274759255399</v>
      </c>
      <c r="AG13" s="19">
        <v>0.14996341002576899</v>
      </c>
      <c r="AH13" s="19">
        <v>0.31116432384867998</v>
      </c>
      <c r="AI13" s="19"/>
      <c r="AJ13" s="19">
        <v>0.18859112532713301</v>
      </c>
      <c r="AK13" s="19">
        <v>0.141370267374231</v>
      </c>
      <c r="AL13" s="19">
        <v>0.15866166462650499</v>
      </c>
      <c r="AM13" s="19">
        <v>0.149566861925816</v>
      </c>
      <c r="AN13" s="19">
        <v>0.28525349491170299</v>
      </c>
      <c r="AO13" s="19"/>
      <c r="AP13" s="19">
        <v>0.15836125419192801</v>
      </c>
      <c r="AQ13" s="19">
        <v>0.138664356408669</v>
      </c>
      <c r="AR13" s="19">
        <v>0.20295581790223799</v>
      </c>
      <c r="AS13" s="19"/>
      <c r="AT13" s="19">
        <v>0.27452190559915501</v>
      </c>
      <c r="AU13" s="19">
        <v>0.195302337732882</v>
      </c>
      <c r="AV13" s="19">
        <v>0.11972154958907701</v>
      </c>
      <c r="AW13" s="19">
        <v>0.230261432849134</v>
      </c>
      <c r="AX13" s="19">
        <v>0</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X16"/>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130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131</v>
      </c>
      <c r="C9" s="17">
        <v>0.69515170539945803</v>
      </c>
      <c r="D9" s="17">
        <v>0.80587402058256996</v>
      </c>
      <c r="E9" s="17">
        <v>0.58698927964931702</v>
      </c>
      <c r="F9" s="17"/>
      <c r="G9" s="17">
        <v>0.57671143007205805</v>
      </c>
      <c r="H9" s="17">
        <v>0.69468373092251201</v>
      </c>
      <c r="I9" s="17">
        <v>0.70212673243295398</v>
      </c>
      <c r="J9" s="17">
        <v>0.69462000478156605</v>
      </c>
      <c r="K9" s="17">
        <v>0.74418401004339396</v>
      </c>
      <c r="L9" s="17">
        <v>0.73579121188771901</v>
      </c>
      <c r="M9" s="17"/>
      <c r="N9" s="17">
        <v>0.82307031437992595</v>
      </c>
      <c r="O9" s="17">
        <v>0.72155088132182199</v>
      </c>
      <c r="P9" s="17">
        <v>0.66279409579040405</v>
      </c>
      <c r="Q9" s="17">
        <v>0.55721287024462496</v>
      </c>
      <c r="R9" s="17"/>
      <c r="S9" s="17">
        <v>0.73848480866852395</v>
      </c>
      <c r="T9" s="17">
        <v>0.70002170563378296</v>
      </c>
      <c r="U9" s="17">
        <v>0.64947529388810699</v>
      </c>
      <c r="V9" s="17">
        <v>0.73038305683343396</v>
      </c>
      <c r="W9" s="17">
        <v>0.67450093551950696</v>
      </c>
      <c r="X9" s="17">
        <v>0.68584201102772502</v>
      </c>
      <c r="Y9" s="17">
        <v>0.62239575235549705</v>
      </c>
      <c r="Z9" s="17">
        <v>0.68139895819262697</v>
      </c>
      <c r="AA9" s="17">
        <v>0.69761945933493497</v>
      </c>
      <c r="AB9" s="17">
        <v>0.71063233646606405</v>
      </c>
      <c r="AC9" s="17">
        <v>0.62581152733310597</v>
      </c>
      <c r="AD9" s="17">
        <v>0.83760666928031902</v>
      </c>
      <c r="AE9" s="17"/>
      <c r="AF9" s="17">
        <v>0.69481767785715598</v>
      </c>
      <c r="AG9" s="17">
        <v>0.76792714183747302</v>
      </c>
      <c r="AH9" s="17">
        <v>0.56018643609254803</v>
      </c>
      <c r="AI9" s="17"/>
      <c r="AJ9" s="17">
        <v>0.73090317828261597</v>
      </c>
      <c r="AK9" s="17">
        <v>0.69654351027309303</v>
      </c>
      <c r="AL9" s="17">
        <v>0.80664504961626304</v>
      </c>
      <c r="AM9" s="17">
        <v>0.65299833887696701</v>
      </c>
      <c r="AN9" s="17">
        <v>0.55552426397281995</v>
      </c>
      <c r="AO9" s="17"/>
      <c r="AP9" s="17">
        <v>0.74672231752687002</v>
      </c>
      <c r="AQ9" s="17">
        <v>0.69700881023147199</v>
      </c>
      <c r="AR9" s="17">
        <v>0.78447210204181494</v>
      </c>
      <c r="AS9" s="17"/>
      <c r="AT9" s="17">
        <v>0.57477656469395899</v>
      </c>
      <c r="AU9" s="17">
        <v>0.69095064165040299</v>
      </c>
      <c r="AV9" s="17">
        <v>0.82079557398590997</v>
      </c>
      <c r="AW9" s="17">
        <v>0.80712972003466799</v>
      </c>
      <c r="AX9" s="17">
        <v>0.93064483035649104</v>
      </c>
    </row>
    <row r="10" spans="2:50">
      <c r="B10" s="18" t="s">
        <v>132</v>
      </c>
      <c r="C10" s="17">
        <v>0.25306828807686099</v>
      </c>
      <c r="D10" s="17">
        <v>0.16082122456912201</v>
      </c>
      <c r="E10" s="17">
        <v>0.34299996624587498</v>
      </c>
      <c r="F10" s="17"/>
      <c r="G10" s="17">
        <v>0.345840187051214</v>
      </c>
      <c r="H10" s="17">
        <v>0.25150343999536701</v>
      </c>
      <c r="I10" s="17">
        <v>0.27050285847065503</v>
      </c>
      <c r="J10" s="17">
        <v>0.25618840612942101</v>
      </c>
      <c r="K10" s="17">
        <v>0.189557699231445</v>
      </c>
      <c r="L10" s="17">
        <v>0.21869744100432201</v>
      </c>
      <c r="M10" s="17"/>
      <c r="N10" s="17">
        <v>0.13765233330173399</v>
      </c>
      <c r="O10" s="17">
        <v>0.23574612128553701</v>
      </c>
      <c r="P10" s="17">
        <v>0.28493910953992102</v>
      </c>
      <c r="Q10" s="17">
        <v>0.36763813069629903</v>
      </c>
      <c r="R10" s="17"/>
      <c r="S10" s="17">
        <v>0.204010378677037</v>
      </c>
      <c r="T10" s="17">
        <v>0.23877472488826501</v>
      </c>
      <c r="U10" s="17">
        <v>0.30126730269802499</v>
      </c>
      <c r="V10" s="17">
        <v>0.228502845449578</v>
      </c>
      <c r="W10" s="17">
        <v>0.28459426129696203</v>
      </c>
      <c r="X10" s="17">
        <v>0.26173692684285199</v>
      </c>
      <c r="Y10" s="17">
        <v>0.341792852348202</v>
      </c>
      <c r="Z10" s="17">
        <v>0.218418732001879</v>
      </c>
      <c r="AA10" s="17">
        <v>0.26569624393507602</v>
      </c>
      <c r="AB10" s="17">
        <v>0.23324534903157201</v>
      </c>
      <c r="AC10" s="17">
        <v>0.29920889104820297</v>
      </c>
      <c r="AD10" s="17">
        <v>0.134766172122083</v>
      </c>
      <c r="AE10" s="17"/>
      <c r="AF10" s="17">
        <v>0.25092733138575901</v>
      </c>
      <c r="AG10" s="17">
        <v>0.19069488599974099</v>
      </c>
      <c r="AH10" s="17">
        <v>0.375511535912878</v>
      </c>
      <c r="AI10" s="17"/>
      <c r="AJ10" s="17">
        <v>0.22366342340367801</v>
      </c>
      <c r="AK10" s="17">
        <v>0.258131208816757</v>
      </c>
      <c r="AL10" s="17">
        <v>0.168976409770347</v>
      </c>
      <c r="AM10" s="17">
        <v>0.34700166112303299</v>
      </c>
      <c r="AN10" s="17">
        <v>0.36756138604982802</v>
      </c>
      <c r="AO10" s="17"/>
      <c r="AP10" s="17">
        <v>0.20682526424309</v>
      </c>
      <c r="AQ10" s="17">
        <v>0.26994355414860699</v>
      </c>
      <c r="AR10" s="17">
        <v>0.20434501785758999</v>
      </c>
      <c r="AS10" s="17"/>
      <c r="AT10" s="17">
        <v>0.356815284799882</v>
      </c>
      <c r="AU10" s="17">
        <v>0.25702044083035003</v>
      </c>
      <c r="AV10" s="17">
        <v>0.15441734714924499</v>
      </c>
      <c r="AW10" s="17">
        <v>0.14966464195534199</v>
      </c>
      <c r="AX10" s="17">
        <v>6.9355169643509407E-2</v>
      </c>
    </row>
    <row r="11" spans="2:50">
      <c r="B11" s="18" t="s">
        <v>92</v>
      </c>
      <c r="C11" s="19">
        <v>5.1780006523681602E-2</v>
      </c>
      <c r="D11" s="19">
        <v>3.3304754848308103E-2</v>
      </c>
      <c r="E11" s="19">
        <v>7.0010754104807907E-2</v>
      </c>
      <c r="F11" s="19"/>
      <c r="G11" s="19">
        <v>7.7448382876728505E-2</v>
      </c>
      <c r="H11" s="19">
        <v>5.3812829082120997E-2</v>
      </c>
      <c r="I11" s="19">
        <v>2.7370409096390099E-2</v>
      </c>
      <c r="J11" s="19">
        <v>4.9191589089013603E-2</v>
      </c>
      <c r="K11" s="19">
        <v>6.6258290725160998E-2</v>
      </c>
      <c r="L11" s="19">
        <v>4.5511347107959101E-2</v>
      </c>
      <c r="M11" s="19"/>
      <c r="N11" s="19">
        <v>3.9277352318339898E-2</v>
      </c>
      <c r="O11" s="19">
        <v>4.2702997392640898E-2</v>
      </c>
      <c r="P11" s="19">
        <v>5.2266794669674897E-2</v>
      </c>
      <c r="Q11" s="19">
        <v>7.5148999059076294E-2</v>
      </c>
      <c r="R11" s="19"/>
      <c r="S11" s="19">
        <v>5.7504812654439401E-2</v>
      </c>
      <c r="T11" s="19">
        <v>6.1203569477952101E-2</v>
      </c>
      <c r="U11" s="19">
        <v>4.9257403413867598E-2</v>
      </c>
      <c r="V11" s="19">
        <v>4.1114097716987999E-2</v>
      </c>
      <c r="W11" s="19">
        <v>4.0904803183530902E-2</v>
      </c>
      <c r="X11" s="19">
        <v>5.2421062129422803E-2</v>
      </c>
      <c r="Y11" s="19">
        <v>3.5811395296301701E-2</v>
      </c>
      <c r="Z11" s="19">
        <v>0.100182309805495</v>
      </c>
      <c r="AA11" s="19">
        <v>3.6684296729989602E-2</v>
      </c>
      <c r="AB11" s="19">
        <v>5.61223145023634E-2</v>
      </c>
      <c r="AC11" s="19">
        <v>7.4979581618691102E-2</v>
      </c>
      <c r="AD11" s="19">
        <v>2.7627158597598699E-2</v>
      </c>
      <c r="AE11" s="19"/>
      <c r="AF11" s="19">
        <v>5.4254990757085501E-2</v>
      </c>
      <c r="AG11" s="19">
        <v>4.1377972162785999E-2</v>
      </c>
      <c r="AH11" s="19">
        <v>6.4302027994573893E-2</v>
      </c>
      <c r="AI11" s="19"/>
      <c r="AJ11" s="19">
        <v>4.5433398313706297E-2</v>
      </c>
      <c r="AK11" s="19">
        <v>4.5325280910149E-2</v>
      </c>
      <c r="AL11" s="19">
        <v>2.4378540613389999E-2</v>
      </c>
      <c r="AM11" s="19">
        <v>0</v>
      </c>
      <c r="AN11" s="19">
        <v>7.6914349977351401E-2</v>
      </c>
      <c r="AO11" s="19"/>
      <c r="AP11" s="19">
        <v>4.6452418230039302E-2</v>
      </c>
      <c r="AQ11" s="19">
        <v>3.3047635619920801E-2</v>
      </c>
      <c r="AR11" s="19">
        <v>1.11828801005949E-2</v>
      </c>
      <c r="AS11" s="19"/>
      <c r="AT11" s="19">
        <v>6.8408150506158102E-2</v>
      </c>
      <c r="AU11" s="19">
        <v>5.2028917519246098E-2</v>
      </c>
      <c r="AV11" s="19">
        <v>2.4787078864844901E-2</v>
      </c>
      <c r="AW11" s="19">
        <v>4.32056380099907E-2</v>
      </c>
      <c r="AX11" s="19">
        <v>0</v>
      </c>
    </row>
    <row r="12" spans="2:50">
      <c r="B12" s="16"/>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AX16"/>
  <sheetViews>
    <sheetView showGridLines="0" topLeftCell="A4"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409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474</v>
      </c>
      <c r="D7" s="10">
        <v>228</v>
      </c>
      <c r="E7" s="10">
        <v>245</v>
      </c>
      <c r="F7" s="10"/>
      <c r="G7" s="10">
        <v>49</v>
      </c>
      <c r="H7" s="10">
        <v>80</v>
      </c>
      <c r="I7" s="10">
        <v>58</v>
      </c>
      <c r="J7" s="10">
        <v>79</v>
      </c>
      <c r="K7" s="10">
        <v>89</v>
      </c>
      <c r="L7" s="10">
        <v>119</v>
      </c>
      <c r="M7" s="10"/>
      <c r="N7" s="10">
        <v>133</v>
      </c>
      <c r="O7" s="10">
        <v>114</v>
      </c>
      <c r="P7" s="10">
        <v>93</v>
      </c>
      <c r="Q7" s="10">
        <v>134</v>
      </c>
      <c r="R7" s="10"/>
      <c r="S7" s="10">
        <v>58</v>
      </c>
      <c r="T7" s="10">
        <v>53</v>
      </c>
      <c r="U7" s="10">
        <v>39</v>
      </c>
      <c r="V7" s="10">
        <v>47</v>
      </c>
      <c r="W7" s="10">
        <v>38</v>
      </c>
      <c r="X7" s="10">
        <v>36</v>
      </c>
      <c r="Y7" s="10">
        <v>39</v>
      </c>
      <c r="Z7" s="10">
        <v>24</v>
      </c>
      <c r="AA7" s="10">
        <v>45</v>
      </c>
      <c r="AB7" s="10">
        <v>59</v>
      </c>
      <c r="AC7" s="10">
        <v>20</v>
      </c>
      <c r="AD7" s="10">
        <v>16</v>
      </c>
      <c r="AE7" s="10"/>
      <c r="AF7" s="10">
        <v>208</v>
      </c>
      <c r="AG7" s="10">
        <v>185</v>
      </c>
      <c r="AH7" s="10">
        <v>56</v>
      </c>
      <c r="AI7" s="10"/>
      <c r="AJ7" s="10">
        <v>167</v>
      </c>
      <c r="AK7" s="10">
        <v>125</v>
      </c>
      <c r="AL7" s="10">
        <v>28</v>
      </c>
      <c r="AM7" s="10">
        <v>13</v>
      </c>
      <c r="AN7" s="10">
        <v>47</v>
      </c>
      <c r="AO7" s="10"/>
      <c r="AP7" s="10">
        <v>106</v>
      </c>
      <c r="AQ7" s="10">
        <v>138</v>
      </c>
      <c r="AR7" s="10">
        <v>43</v>
      </c>
      <c r="AS7" s="10"/>
      <c r="AT7" s="10">
        <v>124</v>
      </c>
      <c r="AU7" s="10">
        <v>67</v>
      </c>
      <c r="AV7" s="10">
        <v>118</v>
      </c>
      <c r="AW7" s="10">
        <v>41</v>
      </c>
      <c r="AX7" s="10">
        <v>5</v>
      </c>
    </row>
    <row r="8" spans="2:50" ht="30" customHeight="1">
      <c r="B8" s="11" t="s">
        <v>77</v>
      </c>
      <c r="C8" s="11">
        <v>465</v>
      </c>
      <c r="D8" s="11">
        <v>232</v>
      </c>
      <c r="E8" s="11">
        <v>232</v>
      </c>
      <c r="F8" s="11"/>
      <c r="G8" s="11">
        <v>56</v>
      </c>
      <c r="H8" s="11">
        <v>79</v>
      </c>
      <c r="I8" s="11">
        <v>62</v>
      </c>
      <c r="J8" s="11">
        <v>84</v>
      </c>
      <c r="K8" s="11">
        <v>76</v>
      </c>
      <c r="L8" s="11">
        <v>107</v>
      </c>
      <c r="M8" s="11"/>
      <c r="N8" s="11">
        <v>126</v>
      </c>
      <c r="O8" s="11">
        <v>116</v>
      </c>
      <c r="P8" s="11">
        <v>98</v>
      </c>
      <c r="Q8" s="11">
        <v>125</v>
      </c>
      <c r="R8" s="11"/>
      <c r="S8" s="11">
        <v>60</v>
      </c>
      <c r="T8" s="11">
        <v>53</v>
      </c>
      <c r="U8" s="11">
        <v>37</v>
      </c>
      <c r="V8" s="11">
        <v>47</v>
      </c>
      <c r="W8" s="11">
        <v>37</v>
      </c>
      <c r="X8" s="11">
        <v>46</v>
      </c>
      <c r="Y8" s="11">
        <v>35</v>
      </c>
      <c r="Z8" s="11">
        <v>21</v>
      </c>
      <c r="AA8" s="11">
        <v>43</v>
      </c>
      <c r="AB8" s="11">
        <v>53</v>
      </c>
      <c r="AC8" s="11">
        <v>17</v>
      </c>
      <c r="AD8" s="11">
        <v>14</v>
      </c>
      <c r="AE8" s="11"/>
      <c r="AF8" s="11">
        <v>202</v>
      </c>
      <c r="AG8" s="11">
        <v>180</v>
      </c>
      <c r="AH8" s="11">
        <v>54</v>
      </c>
      <c r="AI8" s="11"/>
      <c r="AJ8" s="11">
        <v>161</v>
      </c>
      <c r="AK8" s="11">
        <v>128</v>
      </c>
      <c r="AL8" s="11">
        <v>28</v>
      </c>
      <c r="AM8" s="11">
        <v>12</v>
      </c>
      <c r="AN8" s="11">
        <v>45</v>
      </c>
      <c r="AO8" s="11"/>
      <c r="AP8" s="11">
        <v>103</v>
      </c>
      <c r="AQ8" s="11">
        <v>140</v>
      </c>
      <c r="AR8" s="11">
        <v>44</v>
      </c>
      <c r="AS8" s="11"/>
      <c r="AT8" s="11">
        <v>117</v>
      </c>
      <c r="AU8" s="11">
        <v>69</v>
      </c>
      <c r="AV8" s="11">
        <v>119</v>
      </c>
      <c r="AW8" s="11">
        <v>38</v>
      </c>
      <c r="AX8" s="11">
        <v>5</v>
      </c>
    </row>
    <row r="9" spans="2:50">
      <c r="B9" s="18" t="s">
        <v>380</v>
      </c>
      <c r="C9" s="17">
        <v>0.52470689889901201</v>
      </c>
      <c r="D9" s="17">
        <v>0.56871626729243996</v>
      </c>
      <c r="E9" s="17">
        <v>0.48301395451255402</v>
      </c>
      <c r="F9" s="17"/>
      <c r="G9" s="17">
        <v>0.45664246326419999</v>
      </c>
      <c r="H9" s="17">
        <v>0.58614571277975602</v>
      </c>
      <c r="I9" s="17">
        <v>0.58324305673187804</v>
      </c>
      <c r="J9" s="17">
        <v>0.44371091668409901</v>
      </c>
      <c r="K9" s="17">
        <v>0.53903406822368904</v>
      </c>
      <c r="L9" s="17">
        <v>0.53449228481613198</v>
      </c>
      <c r="M9" s="17"/>
      <c r="N9" s="17">
        <v>0.59844145167310803</v>
      </c>
      <c r="O9" s="17">
        <v>0.474287226918648</v>
      </c>
      <c r="P9" s="17">
        <v>0.47727045466234802</v>
      </c>
      <c r="Q9" s="17">
        <v>0.53479678776014505</v>
      </c>
      <c r="R9" s="17"/>
      <c r="S9" s="17">
        <v>0.50842286039681905</v>
      </c>
      <c r="T9" s="17">
        <v>0.42253232341126201</v>
      </c>
      <c r="U9" s="17">
        <v>0.48068401982957998</v>
      </c>
      <c r="V9" s="17">
        <v>0.485938367400987</v>
      </c>
      <c r="W9" s="17">
        <v>0.54641574298437701</v>
      </c>
      <c r="X9" s="17">
        <v>0.66993416786650695</v>
      </c>
      <c r="Y9" s="17">
        <v>0.42924203680494</v>
      </c>
      <c r="Z9" s="17">
        <v>0.514479660203505</v>
      </c>
      <c r="AA9" s="17">
        <v>0.50703345181358195</v>
      </c>
      <c r="AB9" s="17">
        <v>0.60165334974468898</v>
      </c>
      <c r="AC9" s="17">
        <v>0.45144430410988601</v>
      </c>
      <c r="AD9" s="17">
        <v>0.79972693807209405</v>
      </c>
      <c r="AE9" s="17"/>
      <c r="AF9" s="17">
        <v>0.52521022630804604</v>
      </c>
      <c r="AG9" s="17">
        <v>0.54445670082948605</v>
      </c>
      <c r="AH9" s="17">
        <v>0.40466053893684301</v>
      </c>
      <c r="AI9" s="17"/>
      <c r="AJ9" s="17">
        <v>0.51415538391034898</v>
      </c>
      <c r="AK9" s="17">
        <v>0.60370845735572998</v>
      </c>
      <c r="AL9" s="17">
        <v>0.635952241434945</v>
      </c>
      <c r="AM9" s="17">
        <v>0.40676647072621702</v>
      </c>
      <c r="AN9" s="17">
        <v>0.40228642688838301</v>
      </c>
      <c r="AO9" s="17"/>
      <c r="AP9" s="17">
        <v>0.48685973139050298</v>
      </c>
      <c r="AQ9" s="17">
        <v>0.62031102210279399</v>
      </c>
      <c r="AR9" s="17">
        <v>0.59368259371586996</v>
      </c>
      <c r="AS9" s="17"/>
      <c r="AT9" s="17">
        <v>0.46584391757699301</v>
      </c>
      <c r="AU9" s="17">
        <v>0.46692289327867997</v>
      </c>
      <c r="AV9" s="17">
        <v>0.67308556206067605</v>
      </c>
      <c r="AW9" s="17">
        <v>0.41263898781150599</v>
      </c>
      <c r="AX9" s="17">
        <v>0.66238938391255897</v>
      </c>
    </row>
    <row r="10" spans="2:50" ht="30">
      <c r="B10" s="18" t="s">
        <v>381</v>
      </c>
      <c r="C10" s="17">
        <v>0.24218924403345299</v>
      </c>
      <c r="D10" s="17">
        <v>0.233717243533615</v>
      </c>
      <c r="E10" s="17">
        <v>0.25170796725789502</v>
      </c>
      <c r="F10" s="17"/>
      <c r="G10" s="17">
        <v>0.35364400589385298</v>
      </c>
      <c r="H10" s="17">
        <v>0.19746424825835099</v>
      </c>
      <c r="I10" s="17">
        <v>0.180645084731098</v>
      </c>
      <c r="J10" s="17">
        <v>0.32128186481489301</v>
      </c>
      <c r="K10" s="17">
        <v>0.20789309597656999</v>
      </c>
      <c r="L10" s="17">
        <v>0.214909557704835</v>
      </c>
      <c r="M10" s="17"/>
      <c r="N10" s="17">
        <v>0.214327030842378</v>
      </c>
      <c r="O10" s="17">
        <v>0.24225464710217801</v>
      </c>
      <c r="P10" s="17">
        <v>0.26612105111672302</v>
      </c>
      <c r="Q10" s="17">
        <v>0.25135500177755699</v>
      </c>
      <c r="R10" s="17"/>
      <c r="S10" s="17">
        <v>0.25724511987963899</v>
      </c>
      <c r="T10" s="17">
        <v>0.191004338383468</v>
      </c>
      <c r="U10" s="17">
        <v>0.30434833835277803</v>
      </c>
      <c r="V10" s="17">
        <v>0.31627918471218902</v>
      </c>
      <c r="W10" s="17">
        <v>0.26979288413046199</v>
      </c>
      <c r="X10" s="17">
        <v>0.15941187603094401</v>
      </c>
      <c r="Y10" s="17">
        <v>0.26565900054272301</v>
      </c>
      <c r="Z10" s="17">
        <v>0.23276898053130399</v>
      </c>
      <c r="AA10" s="17">
        <v>0.24073156152903</v>
      </c>
      <c r="AB10" s="17">
        <v>0.23271018762492801</v>
      </c>
      <c r="AC10" s="17">
        <v>0.25529598860087999</v>
      </c>
      <c r="AD10" s="17">
        <v>0.13591134913557101</v>
      </c>
      <c r="AE10" s="17"/>
      <c r="AF10" s="17">
        <v>0.25240182514180098</v>
      </c>
      <c r="AG10" s="17">
        <v>0.23497003690172899</v>
      </c>
      <c r="AH10" s="17">
        <v>0.26377605659894499</v>
      </c>
      <c r="AI10" s="17"/>
      <c r="AJ10" s="17">
        <v>0.24422058695059301</v>
      </c>
      <c r="AK10" s="17">
        <v>0.210716460716523</v>
      </c>
      <c r="AL10" s="17">
        <v>9.7802213558106796E-2</v>
      </c>
      <c r="AM10" s="17">
        <v>0.46545229909646202</v>
      </c>
      <c r="AN10" s="17">
        <v>0.220038581034292</v>
      </c>
      <c r="AO10" s="17"/>
      <c r="AP10" s="17">
        <v>0.25070715337828298</v>
      </c>
      <c r="AQ10" s="17">
        <v>0.22000603068618199</v>
      </c>
      <c r="AR10" s="17">
        <v>0.182535659704961</v>
      </c>
      <c r="AS10" s="17"/>
      <c r="AT10" s="17">
        <v>0.29088436957983699</v>
      </c>
      <c r="AU10" s="17">
        <v>0.32666781675467998</v>
      </c>
      <c r="AV10" s="17">
        <v>0.14864962020625899</v>
      </c>
      <c r="AW10" s="17">
        <v>0.248279605483128</v>
      </c>
      <c r="AX10" s="17">
        <v>0.130596456447199</v>
      </c>
    </row>
    <row r="11" spans="2:50">
      <c r="B11" s="18" t="s">
        <v>92</v>
      </c>
      <c r="C11" s="19">
        <v>0.233103857067536</v>
      </c>
      <c r="D11" s="19">
        <v>0.19756648917394501</v>
      </c>
      <c r="E11" s="19">
        <v>0.26527807822955102</v>
      </c>
      <c r="F11" s="19"/>
      <c r="G11" s="19">
        <v>0.189713530841947</v>
      </c>
      <c r="H11" s="19">
        <v>0.21639003896189299</v>
      </c>
      <c r="I11" s="19">
        <v>0.23611185853702399</v>
      </c>
      <c r="J11" s="19">
        <v>0.235007218501008</v>
      </c>
      <c r="K11" s="19">
        <v>0.25307283579974099</v>
      </c>
      <c r="L11" s="19">
        <v>0.25059815747903302</v>
      </c>
      <c r="M11" s="19"/>
      <c r="N11" s="19">
        <v>0.187231517484514</v>
      </c>
      <c r="O11" s="19">
        <v>0.28345812597917402</v>
      </c>
      <c r="P11" s="19">
        <v>0.25660849422092902</v>
      </c>
      <c r="Q11" s="19">
        <v>0.21384821046229799</v>
      </c>
      <c r="R11" s="19"/>
      <c r="S11" s="19">
        <v>0.23433201972354201</v>
      </c>
      <c r="T11" s="19">
        <v>0.38646333820527001</v>
      </c>
      <c r="U11" s="19">
        <v>0.214967641817642</v>
      </c>
      <c r="V11" s="19">
        <v>0.197782447886823</v>
      </c>
      <c r="W11" s="19">
        <v>0.18379137288516101</v>
      </c>
      <c r="X11" s="19">
        <v>0.17065395610254899</v>
      </c>
      <c r="Y11" s="19">
        <v>0.30509896265233699</v>
      </c>
      <c r="Z11" s="19">
        <v>0.25275135926519099</v>
      </c>
      <c r="AA11" s="19">
        <v>0.25223498665738803</v>
      </c>
      <c r="AB11" s="19">
        <v>0.16563646263038301</v>
      </c>
      <c r="AC11" s="19">
        <v>0.29325970728923501</v>
      </c>
      <c r="AD11" s="19">
        <v>6.4361712792334699E-2</v>
      </c>
      <c r="AE11" s="19"/>
      <c r="AF11" s="19">
        <v>0.22238794855015301</v>
      </c>
      <c r="AG11" s="19">
        <v>0.22057326226878499</v>
      </c>
      <c r="AH11" s="19">
        <v>0.33156340446421201</v>
      </c>
      <c r="AI11" s="19"/>
      <c r="AJ11" s="19">
        <v>0.24162402913905801</v>
      </c>
      <c r="AK11" s="19">
        <v>0.18557508192774799</v>
      </c>
      <c r="AL11" s="19">
        <v>0.26624554500694803</v>
      </c>
      <c r="AM11" s="19">
        <v>0.12778123017732099</v>
      </c>
      <c r="AN11" s="19">
        <v>0.37767499207732402</v>
      </c>
      <c r="AO11" s="19"/>
      <c r="AP11" s="19">
        <v>0.26243311523121399</v>
      </c>
      <c r="AQ11" s="19">
        <v>0.159682947211024</v>
      </c>
      <c r="AR11" s="19">
        <v>0.22378174657916899</v>
      </c>
      <c r="AS11" s="19"/>
      <c r="AT11" s="19">
        <v>0.24327171284317101</v>
      </c>
      <c r="AU11" s="19">
        <v>0.20640928996664001</v>
      </c>
      <c r="AV11" s="19">
        <v>0.17826481773306499</v>
      </c>
      <c r="AW11" s="19">
        <v>0.33908140670536602</v>
      </c>
      <c r="AX11" s="19">
        <v>0.207014159640242</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AX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410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527</v>
      </c>
      <c r="D7" s="10">
        <v>242</v>
      </c>
      <c r="E7" s="10">
        <v>284</v>
      </c>
      <c r="F7" s="10"/>
      <c r="G7" s="10">
        <v>61</v>
      </c>
      <c r="H7" s="10">
        <v>91</v>
      </c>
      <c r="I7" s="10">
        <v>86</v>
      </c>
      <c r="J7" s="10">
        <v>75</v>
      </c>
      <c r="K7" s="10">
        <v>93</v>
      </c>
      <c r="L7" s="10">
        <v>121</v>
      </c>
      <c r="M7" s="10"/>
      <c r="N7" s="10">
        <v>148</v>
      </c>
      <c r="O7" s="10">
        <v>132</v>
      </c>
      <c r="P7" s="10">
        <v>110</v>
      </c>
      <c r="Q7" s="10">
        <v>133</v>
      </c>
      <c r="R7" s="10"/>
      <c r="S7" s="10">
        <v>80</v>
      </c>
      <c r="T7" s="10">
        <v>70</v>
      </c>
      <c r="U7" s="10">
        <v>47</v>
      </c>
      <c r="V7" s="10">
        <v>37</v>
      </c>
      <c r="W7" s="10">
        <v>40</v>
      </c>
      <c r="X7" s="10">
        <v>39</v>
      </c>
      <c r="Y7" s="10">
        <v>45</v>
      </c>
      <c r="Z7" s="10">
        <v>28</v>
      </c>
      <c r="AA7" s="10">
        <v>54</v>
      </c>
      <c r="AB7" s="10">
        <v>48</v>
      </c>
      <c r="AC7" s="10">
        <v>25</v>
      </c>
      <c r="AD7" s="10">
        <v>14</v>
      </c>
      <c r="AE7" s="10"/>
      <c r="AF7" s="10">
        <v>212</v>
      </c>
      <c r="AG7" s="10">
        <v>225</v>
      </c>
      <c r="AH7" s="10">
        <v>66</v>
      </c>
      <c r="AI7" s="10"/>
      <c r="AJ7" s="10">
        <v>213</v>
      </c>
      <c r="AK7" s="10">
        <v>135</v>
      </c>
      <c r="AL7" s="10">
        <v>43</v>
      </c>
      <c r="AM7" s="10">
        <v>7</v>
      </c>
      <c r="AN7" s="10">
        <v>55</v>
      </c>
      <c r="AO7" s="10"/>
      <c r="AP7" s="10">
        <v>143</v>
      </c>
      <c r="AQ7" s="10">
        <v>172</v>
      </c>
      <c r="AR7" s="10">
        <v>33</v>
      </c>
      <c r="AS7" s="10"/>
      <c r="AT7" s="10">
        <v>134</v>
      </c>
      <c r="AU7" s="10">
        <v>80</v>
      </c>
      <c r="AV7" s="10">
        <v>130</v>
      </c>
      <c r="AW7" s="10">
        <v>48</v>
      </c>
      <c r="AX7" s="10">
        <v>11</v>
      </c>
    </row>
    <row r="8" spans="2:50" ht="30" customHeight="1">
      <c r="B8" s="11" t="s">
        <v>77</v>
      </c>
      <c r="C8" s="11">
        <v>526</v>
      </c>
      <c r="D8" s="11">
        <v>246</v>
      </c>
      <c r="E8" s="11">
        <v>279</v>
      </c>
      <c r="F8" s="11"/>
      <c r="G8" s="11">
        <v>74</v>
      </c>
      <c r="H8" s="11">
        <v>91</v>
      </c>
      <c r="I8" s="11">
        <v>91</v>
      </c>
      <c r="J8" s="11">
        <v>80</v>
      </c>
      <c r="K8" s="11">
        <v>79</v>
      </c>
      <c r="L8" s="11">
        <v>111</v>
      </c>
      <c r="M8" s="11"/>
      <c r="N8" s="11">
        <v>137</v>
      </c>
      <c r="O8" s="11">
        <v>135</v>
      </c>
      <c r="P8" s="11">
        <v>119</v>
      </c>
      <c r="Q8" s="11">
        <v>130</v>
      </c>
      <c r="R8" s="11"/>
      <c r="S8" s="11">
        <v>83</v>
      </c>
      <c r="T8" s="11">
        <v>74</v>
      </c>
      <c r="U8" s="11">
        <v>46</v>
      </c>
      <c r="V8" s="11">
        <v>39</v>
      </c>
      <c r="W8" s="11">
        <v>39</v>
      </c>
      <c r="X8" s="11">
        <v>49</v>
      </c>
      <c r="Y8" s="11">
        <v>43</v>
      </c>
      <c r="Z8" s="11">
        <v>25</v>
      </c>
      <c r="AA8" s="11">
        <v>53</v>
      </c>
      <c r="AB8" s="11">
        <v>40</v>
      </c>
      <c r="AC8" s="11">
        <v>23</v>
      </c>
      <c r="AD8" s="11">
        <v>12</v>
      </c>
      <c r="AE8" s="11"/>
      <c r="AF8" s="11">
        <v>211</v>
      </c>
      <c r="AG8" s="11">
        <v>218</v>
      </c>
      <c r="AH8" s="11">
        <v>69</v>
      </c>
      <c r="AI8" s="11"/>
      <c r="AJ8" s="11">
        <v>209</v>
      </c>
      <c r="AK8" s="11">
        <v>134</v>
      </c>
      <c r="AL8" s="11">
        <v>42</v>
      </c>
      <c r="AM8" s="11">
        <v>7</v>
      </c>
      <c r="AN8" s="11">
        <v>58</v>
      </c>
      <c r="AO8" s="11"/>
      <c r="AP8" s="11">
        <v>139</v>
      </c>
      <c r="AQ8" s="11">
        <v>177</v>
      </c>
      <c r="AR8" s="11">
        <v>33</v>
      </c>
      <c r="AS8" s="11"/>
      <c r="AT8" s="11">
        <v>135</v>
      </c>
      <c r="AU8" s="11">
        <v>81</v>
      </c>
      <c r="AV8" s="11">
        <v>130</v>
      </c>
      <c r="AW8" s="11">
        <v>46</v>
      </c>
      <c r="AX8" s="11">
        <v>9</v>
      </c>
    </row>
    <row r="9" spans="2:50">
      <c r="B9" s="18" t="s">
        <v>375</v>
      </c>
      <c r="C9" s="17">
        <v>0.22278135204392299</v>
      </c>
      <c r="D9" s="17">
        <v>0.24743237094618101</v>
      </c>
      <c r="E9" s="17">
        <v>0.20162888065676501</v>
      </c>
      <c r="F9" s="17"/>
      <c r="G9" s="17">
        <v>0.22955127884773399</v>
      </c>
      <c r="H9" s="17">
        <v>0.28575524476021902</v>
      </c>
      <c r="I9" s="17">
        <v>0.25256737759707298</v>
      </c>
      <c r="J9" s="17">
        <v>0.21792795285757099</v>
      </c>
      <c r="K9" s="17">
        <v>0.13768173817155399</v>
      </c>
      <c r="L9" s="17">
        <v>0.206292005190711</v>
      </c>
      <c r="M9" s="17"/>
      <c r="N9" s="17">
        <v>0.30242535684142502</v>
      </c>
      <c r="O9" s="17">
        <v>0.226765842249738</v>
      </c>
      <c r="P9" s="17">
        <v>0.20829235786522099</v>
      </c>
      <c r="Q9" s="17">
        <v>0.15528662641666099</v>
      </c>
      <c r="R9" s="17"/>
      <c r="S9" s="17">
        <v>0.25192477294329002</v>
      </c>
      <c r="T9" s="17">
        <v>0.17618145691871401</v>
      </c>
      <c r="U9" s="17">
        <v>0.28248144717374701</v>
      </c>
      <c r="V9" s="17">
        <v>0.19016054945389699</v>
      </c>
      <c r="W9" s="17">
        <v>0.204931842267602</v>
      </c>
      <c r="X9" s="17">
        <v>0.23907374569242101</v>
      </c>
      <c r="Y9" s="17">
        <v>0.17287212877993399</v>
      </c>
      <c r="Z9" s="17">
        <v>0.207352237894808</v>
      </c>
      <c r="AA9" s="17">
        <v>0.27836496646831599</v>
      </c>
      <c r="AB9" s="17">
        <v>0.19341872954717401</v>
      </c>
      <c r="AC9" s="17">
        <v>0.245834711374499</v>
      </c>
      <c r="AD9" s="17">
        <v>0.19858912913608401</v>
      </c>
      <c r="AE9" s="17"/>
      <c r="AF9" s="17">
        <v>0.181342776239244</v>
      </c>
      <c r="AG9" s="17">
        <v>0.27604144184632901</v>
      </c>
      <c r="AH9" s="17">
        <v>0.123558551053204</v>
      </c>
      <c r="AI9" s="17"/>
      <c r="AJ9" s="17">
        <v>0.195212474511581</v>
      </c>
      <c r="AK9" s="17">
        <v>0.28865903426177097</v>
      </c>
      <c r="AL9" s="17">
        <v>0.247232251298592</v>
      </c>
      <c r="AM9" s="17">
        <v>0</v>
      </c>
      <c r="AN9" s="17">
        <v>0.15521558581852901</v>
      </c>
      <c r="AO9" s="17"/>
      <c r="AP9" s="17">
        <v>0.204470984041842</v>
      </c>
      <c r="AQ9" s="17">
        <v>0.25877881584266599</v>
      </c>
      <c r="AR9" s="17">
        <v>0.27412095458423003</v>
      </c>
      <c r="AS9" s="17"/>
      <c r="AT9" s="17">
        <v>0.197196459685724</v>
      </c>
      <c r="AU9" s="17">
        <v>0.221470605793954</v>
      </c>
      <c r="AV9" s="17">
        <v>0.26776141839342499</v>
      </c>
      <c r="AW9" s="17">
        <v>0.26569021635463103</v>
      </c>
      <c r="AX9" s="17">
        <v>0.30320613612736202</v>
      </c>
    </row>
    <row r="10" spans="2:50">
      <c r="B10" s="18" t="s">
        <v>376</v>
      </c>
      <c r="C10" s="17">
        <v>0.50267438694260502</v>
      </c>
      <c r="D10" s="17">
        <v>0.45281357918121201</v>
      </c>
      <c r="E10" s="17">
        <v>0.54781142803260696</v>
      </c>
      <c r="F10" s="17"/>
      <c r="G10" s="17">
        <v>0.38154324448979099</v>
      </c>
      <c r="H10" s="17">
        <v>0.45312120122829402</v>
      </c>
      <c r="I10" s="17">
        <v>0.47901152517212497</v>
      </c>
      <c r="J10" s="17">
        <v>0.52424721384238704</v>
      </c>
      <c r="K10" s="17">
        <v>0.59734954461817302</v>
      </c>
      <c r="L10" s="17">
        <v>0.56038053006766397</v>
      </c>
      <c r="M10" s="17"/>
      <c r="N10" s="17">
        <v>0.54694508995563795</v>
      </c>
      <c r="O10" s="17">
        <v>0.49490873642777999</v>
      </c>
      <c r="P10" s="17">
        <v>0.47848109756407498</v>
      </c>
      <c r="Q10" s="17">
        <v>0.48673518572380198</v>
      </c>
      <c r="R10" s="17"/>
      <c r="S10" s="17">
        <v>0.491247137382544</v>
      </c>
      <c r="T10" s="17">
        <v>0.49192326966943101</v>
      </c>
      <c r="U10" s="17">
        <v>0.55876302208978901</v>
      </c>
      <c r="V10" s="17">
        <v>0.542729877039134</v>
      </c>
      <c r="W10" s="17">
        <v>0.49703409068347398</v>
      </c>
      <c r="X10" s="17">
        <v>0.56648545934809902</v>
      </c>
      <c r="Y10" s="17">
        <v>0.45525940674577098</v>
      </c>
      <c r="Z10" s="17">
        <v>0.55478412125395604</v>
      </c>
      <c r="AA10" s="17">
        <v>0.39942760477435002</v>
      </c>
      <c r="AB10" s="17">
        <v>0.50312451342600095</v>
      </c>
      <c r="AC10" s="17">
        <v>0.54397063082874297</v>
      </c>
      <c r="AD10" s="17">
        <v>0.50350723323566204</v>
      </c>
      <c r="AE10" s="17"/>
      <c r="AF10" s="17">
        <v>0.53198749103741705</v>
      </c>
      <c r="AG10" s="17">
        <v>0.51791561540350395</v>
      </c>
      <c r="AH10" s="17">
        <v>0.36932856264404901</v>
      </c>
      <c r="AI10" s="17"/>
      <c r="AJ10" s="17">
        <v>0.564899401007536</v>
      </c>
      <c r="AK10" s="17">
        <v>0.46777099598823801</v>
      </c>
      <c r="AL10" s="17">
        <v>0.54382665291542698</v>
      </c>
      <c r="AM10" s="17">
        <v>0.29103591259635497</v>
      </c>
      <c r="AN10" s="17">
        <v>0.38842282081322199</v>
      </c>
      <c r="AO10" s="17"/>
      <c r="AP10" s="17">
        <v>0.57996975733367595</v>
      </c>
      <c r="AQ10" s="17">
        <v>0.47362970671559201</v>
      </c>
      <c r="AR10" s="17">
        <v>0.64205355745425496</v>
      </c>
      <c r="AS10" s="17"/>
      <c r="AT10" s="17">
        <v>0.479936759496637</v>
      </c>
      <c r="AU10" s="17">
        <v>0.42677349612711601</v>
      </c>
      <c r="AV10" s="17">
        <v>0.52857325498082097</v>
      </c>
      <c r="AW10" s="17">
        <v>0.52235092619370604</v>
      </c>
      <c r="AX10" s="17">
        <v>0.69679386387263798</v>
      </c>
    </row>
    <row r="11" spans="2:50">
      <c r="B11" s="18" t="s">
        <v>377</v>
      </c>
      <c r="C11" s="17">
        <v>0.119918111243295</v>
      </c>
      <c r="D11" s="17">
        <v>0.136062609743869</v>
      </c>
      <c r="E11" s="17">
        <v>0.10353284241265701</v>
      </c>
      <c r="F11" s="17"/>
      <c r="G11" s="17">
        <v>0.20742402534221899</v>
      </c>
      <c r="H11" s="17">
        <v>0.16014500131178799</v>
      </c>
      <c r="I11" s="17">
        <v>0.108264398680052</v>
      </c>
      <c r="J11" s="17">
        <v>4.4347668809898801E-2</v>
      </c>
      <c r="K11" s="17">
        <v>0.115466778870129</v>
      </c>
      <c r="L11" s="17">
        <v>9.6241430382431103E-2</v>
      </c>
      <c r="M11" s="17"/>
      <c r="N11" s="17">
        <v>7.4287236984079394E-2</v>
      </c>
      <c r="O11" s="17">
        <v>0.124292578618952</v>
      </c>
      <c r="P11" s="17">
        <v>0.14831879418264199</v>
      </c>
      <c r="Q11" s="17">
        <v>0.13237945665644299</v>
      </c>
      <c r="R11" s="17"/>
      <c r="S11" s="17">
        <v>0.132793533193129</v>
      </c>
      <c r="T11" s="17">
        <v>0.178777994803414</v>
      </c>
      <c r="U11" s="17">
        <v>4.0303845368216802E-2</v>
      </c>
      <c r="V11" s="17">
        <v>8.8049149856358103E-2</v>
      </c>
      <c r="W11" s="17">
        <v>0.174623197315355</v>
      </c>
      <c r="X11" s="17">
        <v>7.6151988730829998E-2</v>
      </c>
      <c r="Y11" s="17">
        <v>0.13640668825489699</v>
      </c>
      <c r="Z11" s="17">
        <v>9.7136007293218599E-2</v>
      </c>
      <c r="AA11" s="17">
        <v>0.116688362840735</v>
      </c>
      <c r="AB11" s="17">
        <v>0.13737568473228201</v>
      </c>
      <c r="AC11" s="17">
        <v>8.7894226693604999E-2</v>
      </c>
      <c r="AD11" s="17">
        <v>7.7842414979420502E-2</v>
      </c>
      <c r="AE11" s="17"/>
      <c r="AF11" s="17">
        <v>0.133530831965396</v>
      </c>
      <c r="AG11" s="17">
        <v>8.4620207974412401E-2</v>
      </c>
      <c r="AH11" s="17">
        <v>0.22456062485780401</v>
      </c>
      <c r="AI11" s="17"/>
      <c r="AJ11" s="17">
        <v>0.110318012578485</v>
      </c>
      <c r="AK11" s="17">
        <v>0.13338395541791601</v>
      </c>
      <c r="AL11" s="17">
        <v>6.8684263773652707E-2</v>
      </c>
      <c r="AM11" s="17">
        <v>0.45505031815459701</v>
      </c>
      <c r="AN11" s="17">
        <v>0.14796147438662799</v>
      </c>
      <c r="AO11" s="17"/>
      <c r="AP11" s="17">
        <v>9.1769313936173505E-2</v>
      </c>
      <c r="AQ11" s="17">
        <v>0.129861141511946</v>
      </c>
      <c r="AR11" s="17">
        <v>2.6395642077101399E-2</v>
      </c>
      <c r="AS11" s="17"/>
      <c r="AT11" s="17">
        <v>0.14063570224896499</v>
      </c>
      <c r="AU11" s="17">
        <v>0.14204803792357301</v>
      </c>
      <c r="AV11" s="17">
        <v>0.11250558303383</v>
      </c>
      <c r="AW11" s="17">
        <v>0.12110958898650701</v>
      </c>
      <c r="AX11" s="17">
        <v>0</v>
      </c>
    </row>
    <row r="12" spans="2:50">
      <c r="B12" s="18" t="s">
        <v>378</v>
      </c>
      <c r="C12" s="17">
        <v>3.1982243081107899E-2</v>
      </c>
      <c r="D12" s="17">
        <v>4.8103379643046902E-2</v>
      </c>
      <c r="E12" s="17">
        <v>1.7868438005947101E-2</v>
      </c>
      <c r="F12" s="17"/>
      <c r="G12" s="17">
        <v>3.3440922186609698E-2</v>
      </c>
      <c r="H12" s="17">
        <v>2.9604403226106201E-2</v>
      </c>
      <c r="I12" s="17">
        <v>2.47355041818768E-2</v>
      </c>
      <c r="J12" s="17">
        <v>5.2464622861694003E-2</v>
      </c>
      <c r="K12" s="17">
        <v>4.1705198103983002E-2</v>
      </c>
      <c r="L12" s="17">
        <v>1.7245311418770299E-2</v>
      </c>
      <c r="M12" s="17"/>
      <c r="N12" s="17">
        <v>8.8359375847800303E-3</v>
      </c>
      <c r="O12" s="17">
        <v>2.2707720412053E-2</v>
      </c>
      <c r="P12" s="17">
        <v>2.5954509123013801E-2</v>
      </c>
      <c r="Q12" s="17">
        <v>7.2698517437563698E-2</v>
      </c>
      <c r="R12" s="17"/>
      <c r="S12" s="17">
        <v>7.9727931157414396E-3</v>
      </c>
      <c r="T12" s="17">
        <v>2.3108003858394201E-2</v>
      </c>
      <c r="U12" s="17">
        <v>0</v>
      </c>
      <c r="V12" s="17">
        <v>0</v>
      </c>
      <c r="W12" s="17">
        <v>3.01054746010966E-2</v>
      </c>
      <c r="X12" s="17">
        <v>2.2547634851979099E-2</v>
      </c>
      <c r="Y12" s="17">
        <v>0.11778410566344701</v>
      </c>
      <c r="Z12" s="17">
        <v>7.3479981128098004E-2</v>
      </c>
      <c r="AA12" s="17">
        <v>1.83095498095719E-2</v>
      </c>
      <c r="AB12" s="17">
        <v>6.0774114731304299E-2</v>
      </c>
      <c r="AC12" s="17">
        <v>4.5537336443925103E-2</v>
      </c>
      <c r="AD12" s="17">
        <v>7.0546064922426099E-2</v>
      </c>
      <c r="AE12" s="17"/>
      <c r="AF12" s="17">
        <v>3.9589398287873001E-2</v>
      </c>
      <c r="AG12" s="17">
        <v>2.1461240311568399E-2</v>
      </c>
      <c r="AH12" s="17">
        <v>4.7103196745665002E-2</v>
      </c>
      <c r="AI12" s="17"/>
      <c r="AJ12" s="17">
        <v>1.9789363090018799E-2</v>
      </c>
      <c r="AK12" s="17">
        <v>5.2398204228280898E-2</v>
      </c>
      <c r="AL12" s="17">
        <v>0</v>
      </c>
      <c r="AM12" s="17">
        <v>0</v>
      </c>
      <c r="AN12" s="17">
        <v>4.9397446377643997E-2</v>
      </c>
      <c r="AO12" s="17"/>
      <c r="AP12" s="17">
        <v>2.0298361000520699E-2</v>
      </c>
      <c r="AQ12" s="17">
        <v>4.1609389432853403E-2</v>
      </c>
      <c r="AR12" s="17">
        <v>0</v>
      </c>
      <c r="AS12" s="17"/>
      <c r="AT12" s="17">
        <v>3.9862577457475103E-2</v>
      </c>
      <c r="AU12" s="17">
        <v>4.1263354596453201E-2</v>
      </c>
      <c r="AV12" s="17">
        <v>2.12914952225286E-2</v>
      </c>
      <c r="AW12" s="17">
        <v>2.5441861625374498E-2</v>
      </c>
      <c r="AX12" s="17">
        <v>0</v>
      </c>
    </row>
    <row r="13" spans="2:50">
      <c r="B13" s="18" t="s">
        <v>92</v>
      </c>
      <c r="C13" s="19">
        <v>0.12264390668906899</v>
      </c>
      <c r="D13" s="19">
        <v>0.11558806048569201</v>
      </c>
      <c r="E13" s="19">
        <v>0.12915841089202401</v>
      </c>
      <c r="F13" s="19"/>
      <c r="G13" s="19">
        <v>0.14804052913364599</v>
      </c>
      <c r="H13" s="19">
        <v>7.1374149473592996E-2</v>
      </c>
      <c r="I13" s="19">
        <v>0.13542119436887301</v>
      </c>
      <c r="J13" s="19">
        <v>0.161012541628449</v>
      </c>
      <c r="K13" s="19">
        <v>0.107796740236161</v>
      </c>
      <c r="L13" s="19">
        <v>0.119840722940424</v>
      </c>
      <c r="M13" s="19"/>
      <c r="N13" s="19">
        <v>6.7506378634078004E-2</v>
      </c>
      <c r="O13" s="19">
        <v>0.131325122291476</v>
      </c>
      <c r="P13" s="19">
        <v>0.13895324126504799</v>
      </c>
      <c r="Q13" s="19">
        <v>0.15290021376553001</v>
      </c>
      <c r="R13" s="19"/>
      <c r="S13" s="19">
        <v>0.116061763365295</v>
      </c>
      <c r="T13" s="19">
        <v>0.130009274750047</v>
      </c>
      <c r="U13" s="19">
        <v>0.118451685368247</v>
      </c>
      <c r="V13" s="19">
        <v>0.17906042365061001</v>
      </c>
      <c r="W13" s="19">
        <v>9.3305395132472504E-2</v>
      </c>
      <c r="X13" s="19">
        <v>9.5741171376671194E-2</v>
      </c>
      <c r="Y13" s="19">
        <v>0.11767767055595101</v>
      </c>
      <c r="Z13" s="19">
        <v>6.7247652429918994E-2</v>
      </c>
      <c r="AA13" s="19">
        <v>0.18720951610702699</v>
      </c>
      <c r="AB13" s="19">
        <v>0.105306957563238</v>
      </c>
      <c r="AC13" s="19">
        <v>7.6763094659228107E-2</v>
      </c>
      <c r="AD13" s="19">
        <v>0.149515157726407</v>
      </c>
      <c r="AE13" s="19"/>
      <c r="AF13" s="19">
        <v>0.11354950247006999</v>
      </c>
      <c r="AG13" s="19">
        <v>9.9961494464185896E-2</v>
      </c>
      <c r="AH13" s="19">
        <v>0.23544906469927801</v>
      </c>
      <c r="AI13" s="19"/>
      <c r="AJ13" s="19">
        <v>0.10978074881237899</v>
      </c>
      <c r="AK13" s="19">
        <v>5.77878101037941E-2</v>
      </c>
      <c r="AL13" s="19">
        <v>0.140256832012328</v>
      </c>
      <c r="AM13" s="19">
        <v>0.25391376924904802</v>
      </c>
      <c r="AN13" s="19">
        <v>0.25900267260397702</v>
      </c>
      <c r="AO13" s="19"/>
      <c r="AP13" s="19">
        <v>0.10349158368778801</v>
      </c>
      <c r="AQ13" s="19">
        <v>9.6120946496942805E-2</v>
      </c>
      <c r="AR13" s="19">
        <v>5.7429845884413598E-2</v>
      </c>
      <c r="AS13" s="19"/>
      <c r="AT13" s="19">
        <v>0.142368501111199</v>
      </c>
      <c r="AU13" s="19">
        <v>0.168444505558904</v>
      </c>
      <c r="AV13" s="19">
        <v>6.98682483693953E-2</v>
      </c>
      <c r="AW13" s="19">
        <v>6.5407406839780802E-2</v>
      </c>
      <c r="AX13" s="19">
        <v>0</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AX16"/>
  <sheetViews>
    <sheetView showGridLines="0" topLeftCell="A4"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411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527</v>
      </c>
      <c r="D7" s="10">
        <v>242</v>
      </c>
      <c r="E7" s="10">
        <v>284</v>
      </c>
      <c r="F7" s="10"/>
      <c r="G7" s="10">
        <v>61</v>
      </c>
      <c r="H7" s="10">
        <v>91</v>
      </c>
      <c r="I7" s="10">
        <v>86</v>
      </c>
      <c r="J7" s="10">
        <v>75</v>
      </c>
      <c r="K7" s="10">
        <v>93</v>
      </c>
      <c r="L7" s="10">
        <v>121</v>
      </c>
      <c r="M7" s="10"/>
      <c r="N7" s="10">
        <v>148</v>
      </c>
      <c r="O7" s="10">
        <v>132</v>
      </c>
      <c r="P7" s="10">
        <v>110</v>
      </c>
      <c r="Q7" s="10">
        <v>133</v>
      </c>
      <c r="R7" s="10"/>
      <c r="S7" s="10">
        <v>80</v>
      </c>
      <c r="T7" s="10">
        <v>70</v>
      </c>
      <c r="U7" s="10">
        <v>47</v>
      </c>
      <c r="V7" s="10">
        <v>37</v>
      </c>
      <c r="W7" s="10">
        <v>40</v>
      </c>
      <c r="X7" s="10">
        <v>39</v>
      </c>
      <c r="Y7" s="10">
        <v>45</v>
      </c>
      <c r="Z7" s="10">
        <v>28</v>
      </c>
      <c r="AA7" s="10">
        <v>54</v>
      </c>
      <c r="AB7" s="10">
        <v>48</v>
      </c>
      <c r="AC7" s="10">
        <v>25</v>
      </c>
      <c r="AD7" s="10">
        <v>14</v>
      </c>
      <c r="AE7" s="10"/>
      <c r="AF7" s="10">
        <v>212</v>
      </c>
      <c r="AG7" s="10">
        <v>225</v>
      </c>
      <c r="AH7" s="10">
        <v>66</v>
      </c>
      <c r="AI7" s="10"/>
      <c r="AJ7" s="10">
        <v>213</v>
      </c>
      <c r="AK7" s="10">
        <v>135</v>
      </c>
      <c r="AL7" s="10">
        <v>43</v>
      </c>
      <c r="AM7" s="10">
        <v>7</v>
      </c>
      <c r="AN7" s="10">
        <v>55</v>
      </c>
      <c r="AO7" s="10"/>
      <c r="AP7" s="10">
        <v>143</v>
      </c>
      <c r="AQ7" s="10">
        <v>172</v>
      </c>
      <c r="AR7" s="10">
        <v>33</v>
      </c>
      <c r="AS7" s="10"/>
      <c r="AT7" s="10">
        <v>134</v>
      </c>
      <c r="AU7" s="10">
        <v>80</v>
      </c>
      <c r="AV7" s="10">
        <v>130</v>
      </c>
      <c r="AW7" s="10">
        <v>48</v>
      </c>
      <c r="AX7" s="10">
        <v>11</v>
      </c>
    </row>
    <row r="8" spans="2:50" ht="30" customHeight="1">
      <c r="B8" s="11" t="s">
        <v>77</v>
      </c>
      <c r="C8" s="11">
        <v>526</v>
      </c>
      <c r="D8" s="11">
        <v>246</v>
      </c>
      <c r="E8" s="11">
        <v>279</v>
      </c>
      <c r="F8" s="11"/>
      <c r="G8" s="11">
        <v>74</v>
      </c>
      <c r="H8" s="11">
        <v>91</v>
      </c>
      <c r="I8" s="11">
        <v>91</v>
      </c>
      <c r="J8" s="11">
        <v>80</v>
      </c>
      <c r="K8" s="11">
        <v>79</v>
      </c>
      <c r="L8" s="11">
        <v>111</v>
      </c>
      <c r="M8" s="11"/>
      <c r="N8" s="11">
        <v>137</v>
      </c>
      <c r="O8" s="11">
        <v>135</v>
      </c>
      <c r="P8" s="11">
        <v>119</v>
      </c>
      <c r="Q8" s="11">
        <v>130</v>
      </c>
      <c r="R8" s="11"/>
      <c r="S8" s="11">
        <v>83</v>
      </c>
      <c r="T8" s="11">
        <v>74</v>
      </c>
      <c r="U8" s="11">
        <v>46</v>
      </c>
      <c r="V8" s="11">
        <v>39</v>
      </c>
      <c r="W8" s="11">
        <v>39</v>
      </c>
      <c r="X8" s="11">
        <v>49</v>
      </c>
      <c r="Y8" s="11">
        <v>43</v>
      </c>
      <c r="Z8" s="11">
        <v>25</v>
      </c>
      <c r="AA8" s="11">
        <v>53</v>
      </c>
      <c r="AB8" s="11">
        <v>40</v>
      </c>
      <c r="AC8" s="11">
        <v>23</v>
      </c>
      <c r="AD8" s="11">
        <v>12</v>
      </c>
      <c r="AE8" s="11"/>
      <c r="AF8" s="11">
        <v>211</v>
      </c>
      <c r="AG8" s="11">
        <v>218</v>
      </c>
      <c r="AH8" s="11">
        <v>69</v>
      </c>
      <c r="AI8" s="11"/>
      <c r="AJ8" s="11">
        <v>209</v>
      </c>
      <c r="AK8" s="11">
        <v>134</v>
      </c>
      <c r="AL8" s="11">
        <v>42</v>
      </c>
      <c r="AM8" s="11">
        <v>7</v>
      </c>
      <c r="AN8" s="11">
        <v>58</v>
      </c>
      <c r="AO8" s="11"/>
      <c r="AP8" s="11">
        <v>139</v>
      </c>
      <c r="AQ8" s="11">
        <v>177</v>
      </c>
      <c r="AR8" s="11">
        <v>33</v>
      </c>
      <c r="AS8" s="11"/>
      <c r="AT8" s="11">
        <v>135</v>
      </c>
      <c r="AU8" s="11">
        <v>81</v>
      </c>
      <c r="AV8" s="11">
        <v>130</v>
      </c>
      <c r="AW8" s="11">
        <v>46</v>
      </c>
      <c r="AX8" s="11">
        <v>9</v>
      </c>
    </row>
    <row r="9" spans="2:50">
      <c r="B9" s="18" t="s">
        <v>380</v>
      </c>
      <c r="C9" s="17">
        <v>0.59297494943244899</v>
      </c>
      <c r="D9" s="17">
        <v>0.575465719102072</v>
      </c>
      <c r="E9" s="17">
        <v>0.60985314617634201</v>
      </c>
      <c r="F9" s="17"/>
      <c r="G9" s="17">
        <v>0.413225995700438</v>
      </c>
      <c r="H9" s="17">
        <v>0.67316882709577397</v>
      </c>
      <c r="I9" s="17">
        <v>0.53274351544195897</v>
      </c>
      <c r="J9" s="17">
        <v>0.63759083917279902</v>
      </c>
      <c r="K9" s="17">
        <v>0.598390282672837</v>
      </c>
      <c r="L9" s="17">
        <v>0.66038625187417299</v>
      </c>
      <c r="M9" s="17"/>
      <c r="N9" s="17">
        <v>0.68076078205341695</v>
      </c>
      <c r="O9" s="17">
        <v>0.61104604877697499</v>
      </c>
      <c r="P9" s="17">
        <v>0.57320248781063698</v>
      </c>
      <c r="Q9" s="17">
        <v>0.50176486323149305</v>
      </c>
      <c r="R9" s="17"/>
      <c r="S9" s="17">
        <v>0.63627106417327295</v>
      </c>
      <c r="T9" s="17">
        <v>0.56569053260919899</v>
      </c>
      <c r="U9" s="17">
        <v>0.72456640602734002</v>
      </c>
      <c r="V9" s="17">
        <v>0.70073594514193605</v>
      </c>
      <c r="W9" s="17">
        <v>0.55059160276234298</v>
      </c>
      <c r="X9" s="17">
        <v>0.570588847056685</v>
      </c>
      <c r="Y9" s="17">
        <v>0.45995451750057498</v>
      </c>
      <c r="Z9" s="17">
        <v>0.502913306611669</v>
      </c>
      <c r="AA9" s="17">
        <v>0.56188652171794495</v>
      </c>
      <c r="AB9" s="17">
        <v>0.62511875649161497</v>
      </c>
      <c r="AC9" s="17">
        <v>0.50488707373997399</v>
      </c>
      <c r="AD9" s="17">
        <v>0.70369636568254401</v>
      </c>
      <c r="AE9" s="17"/>
      <c r="AF9" s="17">
        <v>0.57452791888560995</v>
      </c>
      <c r="AG9" s="17">
        <v>0.68110757777631603</v>
      </c>
      <c r="AH9" s="17">
        <v>0.44686484448685698</v>
      </c>
      <c r="AI9" s="17"/>
      <c r="AJ9" s="17">
        <v>0.58721885895489601</v>
      </c>
      <c r="AK9" s="17">
        <v>0.65448871630382599</v>
      </c>
      <c r="AL9" s="17">
        <v>0.70596177059949805</v>
      </c>
      <c r="AM9" s="17">
        <v>0.29103591259635497</v>
      </c>
      <c r="AN9" s="17">
        <v>0.46607344223512798</v>
      </c>
      <c r="AO9" s="17"/>
      <c r="AP9" s="17">
        <v>0.59085410016547102</v>
      </c>
      <c r="AQ9" s="17">
        <v>0.64708675673114702</v>
      </c>
      <c r="AR9" s="17">
        <v>0.71439863204754905</v>
      </c>
      <c r="AS9" s="17"/>
      <c r="AT9" s="17">
        <v>0.49888360795979197</v>
      </c>
      <c r="AU9" s="17">
        <v>0.52939840907812397</v>
      </c>
      <c r="AV9" s="17">
        <v>0.68045629283991804</v>
      </c>
      <c r="AW9" s="17">
        <v>0.76999848020370198</v>
      </c>
      <c r="AX9" s="17">
        <v>0.80826821768867596</v>
      </c>
    </row>
    <row r="10" spans="2:50" ht="30">
      <c r="B10" s="18" t="s">
        <v>381</v>
      </c>
      <c r="C10" s="17">
        <v>0.23032760733365601</v>
      </c>
      <c r="D10" s="17">
        <v>0.246196740908107</v>
      </c>
      <c r="E10" s="17">
        <v>0.21445724562275001</v>
      </c>
      <c r="F10" s="17"/>
      <c r="G10" s="17">
        <v>0.339137498797972</v>
      </c>
      <c r="H10" s="17">
        <v>0.188543581431285</v>
      </c>
      <c r="I10" s="17">
        <v>0.228878584850952</v>
      </c>
      <c r="J10" s="17">
        <v>0.17709310406704301</v>
      </c>
      <c r="K10" s="17">
        <v>0.22547027639039599</v>
      </c>
      <c r="L10" s="17">
        <v>0.23502657436685601</v>
      </c>
      <c r="M10" s="17"/>
      <c r="N10" s="17">
        <v>0.194061853059453</v>
      </c>
      <c r="O10" s="17">
        <v>0.22007453562356399</v>
      </c>
      <c r="P10" s="17">
        <v>0.24039518455539199</v>
      </c>
      <c r="Q10" s="17">
        <v>0.27780554983410799</v>
      </c>
      <c r="R10" s="17"/>
      <c r="S10" s="17">
        <v>0.20683534000922901</v>
      </c>
      <c r="T10" s="17">
        <v>0.24449083461052201</v>
      </c>
      <c r="U10" s="17">
        <v>7.9000681666607495E-2</v>
      </c>
      <c r="V10" s="17">
        <v>0.15481790591564801</v>
      </c>
      <c r="W10" s="17">
        <v>0.29704810774484702</v>
      </c>
      <c r="X10" s="17">
        <v>0.247227014161951</v>
      </c>
      <c r="Y10" s="17">
        <v>0.34844825624300202</v>
      </c>
      <c r="Z10" s="17">
        <v>0.21030217697444301</v>
      </c>
      <c r="AA10" s="17">
        <v>0.25118260468150999</v>
      </c>
      <c r="AB10" s="17">
        <v>0.21308941135415599</v>
      </c>
      <c r="AC10" s="17">
        <v>0.33399908656570998</v>
      </c>
      <c r="AD10" s="17">
        <v>0.22623089488126699</v>
      </c>
      <c r="AE10" s="17"/>
      <c r="AF10" s="17">
        <v>0.254102864748872</v>
      </c>
      <c r="AG10" s="17">
        <v>0.166345962137672</v>
      </c>
      <c r="AH10" s="17">
        <v>0.31391864968182998</v>
      </c>
      <c r="AI10" s="17"/>
      <c r="AJ10" s="17">
        <v>0.233977998792436</v>
      </c>
      <c r="AK10" s="17">
        <v>0.192912139850963</v>
      </c>
      <c r="AL10" s="17">
        <v>0.198770583701322</v>
      </c>
      <c r="AM10" s="17">
        <v>0.45505031815459701</v>
      </c>
      <c r="AN10" s="17">
        <v>0.32770335885179103</v>
      </c>
      <c r="AO10" s="17"/>
      <c r="AP10" s="17">
        <v>0.24235338571054499</v>
      </c>
      <c r="AQ10" s="17">
        <v>0.197479800202955</v>
      </c>
      <c r="AR10" s="17">
        <v>0.25221048898764398</v>
      </c>
      <c r="AS10" s="17"/>
      <c r="AT10" s="17">
        <v>0.29846103346633301</v>
      </c>
      <c r="AU10" s="17">
        <v>0.28098077761005902</v>
      </c>
      <c r="AV10" s="17">
        <v>0.19173192545244599</v>
      </c>
      <c r="AW10" s="17">
        <v>0.16276764749868899</v>
      </c>
      <c r="AX10" s="17">
        <v>0.124740150856681</v>
      </c>
    </row>
    <row r="11" spans="2:50">
      <c r="B11" s="18" t="s">
        <v>92</v>
      </c>
      <c r="C11" s="19">
        <v>0.176697443233895</v>
      </c>
      <c r="D11" s="19">
        <v>0.17833753998982099</v>
      </c>
      <c r="E11" s="19">
        <v>0.17568960820090801</v>
      </c>
      <c r="F11" s="19"/>
      <c r="G11" s="19">
        <v>0.24763650550159</v>
      </c>
      <c r="H11" s="19">
        <v>0.13828759147294201</v>
      </c>
      <c r="I11" s="19">
        <v>0.238377899707089</v>
      </c>
      <c r="J11" s="19">
        <v>0.185316056760158</v>
      </c>
      <c r="K11" s="19">
        <v>0.17613944093676701</v>
      </c>
      <c r="L11" s="19">
        <v>0.104587173758971</v>
      </c>
      <c r="M11" s="19"/>
      <c r="N11" s="19">
        <v>0.12517736488713099</v>
      </c>
      <c r="O11" s="19">
        <v>0.16887941559946101</v>
      </c>
      <c r="P11" s="19">
        <v>0.18640232763396999</v>
      </c>
      <c r="Q11" s="19">
        <v>0.22042958693439799</v>
      </c>
      <c r="R11" s="19"/>
      <c r="S11" s="19">
        <v>0.15689359581749801</v>
      </c>
      <c r="T11" s="19">
        <v>0.189818632780279</v>
      </c>
      <c r="U11" s="19">
        <v>0.196432912306053</v>
      </c>
      <c r="V11" s="19">
        <v>0.144446148942416</v>
      </c>
      <c r="W11" s="19">
        <v>0.15236028949281</v>
      </c>
      <c r="X11" s="19">
        <v>0.182184138781365</v>
      </c>
      <c r="Y11" s="19">
        <v>0.191597226256422</v>
      </c>
      <c r="Z11" s="19">
        <v>0.28678451641388802</v>
      </c>
      <c r="AA11" s="19">
        <v>0.186930873600544</v>
      </c>
      <c r="AB11" s="19">
        <v>0.16179183215422999</v>
      </c>
      <c r="AC11" s="19">
        <v>0.161113839694316</v>
      </c>
      <c r="AD11" s="19">
        <v>7.0072739436189094E-2</v>
      </c>
      <c r="AE11" s="19"/>
      <c r="AF11" s="19">
        <v>0.17136921636551899</v>
      </c>
      <c r="AG11" s="19">
        <v>0.152546460086012</v>
      </c>
      <c r="AH11" s="19">
        <v>0.23921650583131199</v>
      </c>
      <c r="AI11" s="19"/>
      <c r="AJ11" s="19">
        <v>0.178803142252667</v>
      </c>
      <c r="AK11" s="19">
        <v>0.152599143845211</v>
      </c>
      <c r="AL11" s="19">
        <v>9.5267645699180406E-2</v>
      </c>
      <c r="AM11" s="19">
        <v>0.25391376924904802</v>
      </c>
      <c r="AN11" s="19">
        <v>0.206223198913081</v>
      </c>
      <c r="AO11" s="19"/>
      <c r="AP11" s="19">
        <v>0.16679251412398399</v>
      </c>
      <c r="AQ11" s="19">
        <v>0.15543344306589801</v>
      </c>
      <c r="AR11" s="19">
        <v>3.3390878964806699E-2</v>
      </c>
      <c r="AS11" s="19"/>
      <c r="AT11" s="19">
        <v>0.20265535857387401</v>
      </c>
      <c r="AU11" s="19">
        <v>0.18962081331181699</v>
      </c>
      <c r="AV11" s="19">
        <v>0.12781178170763599</v>
      </c>
      <c r="AW11" s="19">
        <v>6.7233872297608799E-2</v>
      </c>
      <c r="AX11" s="19">
        <v>6.6991631454642805E-2</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AX22"/>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412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520</v>
      </c>
      <c r="D7" s="10">
        <v>264</v>
      </c>
      <c r="E7" s="10">
        <v>255</v>
      </c>
      <c r="F7" s="10"/>
      <c r="G7" s="10">
        <v>69</v>
      </c>
      <c r="H7" s="10">
        <v>98</v>
      </c>
      <c r="I7" s="10">
        <v>78</v>
      </c>
      <c r="J7" s="10">
        <v>79</v>
      </c>
      <c r="K7" s="10">
        <v>84</v>
      </c>
      <c r="L7" s="10">
        <v>112</v>
      </c>
      <c r="M7" s="10"/>
      <c r="N7" s="10">
        <v>145</v>
      </c>
      <c r="O7" s="10">
        <v>135</v>
      </c>
      <c r="P7" s="10">
        <v>102</v>
      </c>
      <c r="Q7" s="10">
        <v>137</v>
      </c>
      <c r="R7" s="10"/>
      <c r="S7" s="10">
        <v>71</v>
      </c>
      <c r="T7" s="10">
        <v>67</v>
      </c>
      <c r="U7" s="10">
        <v>40</v>
      </c>
      <c r="V7" s="10">
        <v>43</v>
      </c>
      <c r="W7" s="10">
        <v>37</v>
      </c>
      <c r="X7" s="10">
        <v>33</v>
      </c>
      <c r="Y7" s="10">
        <v>47</v>
      </c>
      <c r="Z7" s="10">
        <v>24</v>
      </c>
      <c r="AA7" s="10">
        <v>69</v>
      </c>
      <c r="AB7" s="10">
        <v>55</v>
      </c>
      <c r="AC7" s="10">
        <v>19</v>
      </c>
      <c r="AD7" s="10">
        <v>15</v>
      </c>
      <c r="AE7" s="10"/>
      <c r="AF7" s="10">
        <v>202</v>
      </c>
      <c r="AG7" s="10">
        <v>215</v>
      </c>
      <c r="AH7" s="10">
        <v>65</v>
      </c>
      <c r="AI7" s="10"/>
      <c r="AJ7" s="10">
        <v>213</v>
      </c>
      <c r="AK7" s="10">
        <v>131</v>
      </c>
      <c r="AL7" s="10">
        <v>32</v>
      </c>
      <c r="AM7" s="10">
        <v>8</v>
      </c>
      <c r="AN7" s="10">
        <v>54</v>
      </c>
      <c r="AO7" s="10"/>
      <c r="AP7" s="10">
        <v>143</v>
      </c>
      <c r="AQ7" s="10">
        <v>151</v>
      </c>
      <c r="AR7" s="10">
        <v>41</v>
      </c>
      <c r="AS7" s="10"/>
      <c r="AT7" s="10">
        <v>144</v>
      </c>
      <c r="AU7" s="10">
        <v>98</v>
      </c>
      <c r="AV7" s="10">
        <v>110</v>
      </c>
      <c r="AW7" s="10">
        <v>43</v>
      </c>
      <c r="AX7" s="10">
        <v>11</v>
      </c>
    </row>
    <row r="8" spans="2:50" ht="30" customHeight="1">
      <c r="B8" s="11" t="s">
        <v>77</v>
      </c>
      <c r="C8" s="11">
        <v>521</v>
      </c>
      <c r="D8" s="11">
        <v>273</v>
      </c>
      <c r="E8" s="11">
        <v>247</v>
      </c>
      <c r="F8" s="11"/>
      <c r="G8" s="11">
        <v>83</v>
      </c>
      <c r="H8" s="11">
        <v>98</v>
      </c>
      <c r="I8" s="11">
        <v>85</v>
      </c>
      <c r="J8" s="11">
        <v>84</v>
      </c>
      <c r="K8" s="11">
        <v>70</v>
      </c>
      <c r="L8" s="11">
        <v>100</v>
      </c>
      <c r="M8" s="11"/>
      <c r="N8" s="11">
        <v>138</v>
      </c>
      <c r="O8" s="11">
        <v>140</v>
      </c>
      <c r="P8" s="11">
        <v>112</v>
      </c>
      <c r="Q8" s="11">
        <v>131</v>
      </c>
      <c r="R8" s="11"/>
      <c r="S8" s="11">
        <v>75</v>
      </c>
      <c r="T8" s="11">
        <v>68</v>
      </c>
      <c r="U8" s="11">
        <v>38</v>
      </c>
      <c r="V8" s="11">
        <v>45</v>
      </c>
      <c r="W8" s="11">
        <v>36</v>
      </c>
      <c r="X8" s="11">
        <v>43</v>
      </c>
      <c r="Y8" s="11">
        <v>44</v>
      </c>
      <c r="Z8" s="11">
        <v>22</v>
      </c>
      <c r="AA8" s="11">
        <v>68</v>
      </c>
      <c r="AB8" s="11">
        <v>50</v>
      </c>
      <c r="AC8" s="11">
        <v>18</v>
      </c>
      <c r="AD8" s="11">
        <v>14</v>
      </c>
      <c r="AE8" s="11"/>
      <c r="AF8" s="11">
        <v>199</v>
      </c>
      <c r="AG8" s="11">
        <v>213</v>
      </c>
      <c r="AH8" s="11">
        <v>65</v>
      </c>
      <c r="AI8" s="11"/>
      <c r="AJ8" s="11">
        <v>209</v>
      </c>
      <c r="AK8" s="11">
        <v>136</v>
      </c>
      <c r="AL8" s="11">
        <v>32</v>
      </c>
      <c r="AM8" s="11">
        <v>8</v>
      </c>
      <c r="AN8" s="11">
        <v>53</v>
      </c>
      <c r="AO8" s="11"/>
      <c r="AP8" s="11">
        <v>141</v>
      </c>
      <c r="AQ8" s="11">
        <v>157</v>
      </c>
      <c r="AR8" s="11">
        <v>41</v>
      </c>
      <c r="AS8" s="11"/>
      <c r="AT8" s="11">
        <v>142</v>
      </c>
      <c r="AU8" s="11">
        <v>99</v>
      </c>
      <c r="AV8" s="11">
        <v>112</v>
      </c>
      <c r="AW8" s="11">
        <v>42</v>
      </c>
      <c r="AX8" s="11">
        <v>9</v>
      </c>
    </row>
    <row r="9" spans="2:50">
      <c r="B9" s="18" t="s">
        <v>244</v>
      </c>
      <c r="C9" s="17">
        <v>0.253584530482315</v>
      </c>
      <c r="D9" s="17">
        <v>0.26744127799453998</v>
      </c>
      <c r="E9" s="17">
        <v>0.23941980235667601</v>
      </c>
      <c r="F9" s="17"/>
      <c r="G9" s="17">
        <v>0.22070841802539801</v>
      </c>
      <c r="H9" s="17">
        <v>0.30238604433681199</v>
      </c>
      <c r="I9" s="17">
        <v>0.22973412609250199</v>
      </c>
      <c r="J9" s="17">
        <v>0.24183664516919201</v>
      </c>
      <c r="K9" s="17">
        <v>0.26877921924082199</v>
      </c>
      <c r="L9" s="17">
        <v>0.25228780582371202</v>
      </c>
      <c r="M9" s="17"/>
      <c r="N9" s="17">
        <v>0.33100502424301698</v>
      </c>
      <c r="O9" s="17">
        <v>0.231139199336128</v>
      </c>
      <c r="P9" s="17">
        <v>0.26784976421377998</v>
      </c>
      <c r="Q9" s="17">
        <v>0.18600021422281601</v>
      </c>
      <c r="R9" s="17"/>
      <c r="S9" s="17">
        <v>0.235664215579069</v>
      </c>
      <c r="T9" s="17">
        <v>0.25211228186701301</v>
      </c>
      <c r="U9" s="17">
        <v>0.27293346230298099</v>
      </c>
      <c r="V9" s="17">
        <v>0.27908449126495699</v>
      </c>
      <c r="W9" s="17">
        <v>0.26447777623533902</v>
      </c>
      <c r="X9" s="17">
        <v>0.14779526332385501</v>
      </c>
      <c r="Y9" s="17">
        <v>0.29175809234745098</v>
      </c>
      <c r="Z9" s="17">
        <v>0.27518508973017702</v>
      </c>
      <c r="AA9" s="17">
        <v>0.25719244736001601</v>
      </c>
      <c r="AB9" s="17">
        <v>0.24553527812631101</v>
      </c>
      <c r="AC9" s="17">
        <v>0.34339256053077699</v>
      </c>
      <c r="AD9" s="17">
        <v>0.26096079657560201</v>
      </c>
      <c r="AE9" s="17"/>
      <c r="AF9" s="17">
        <v>0.21300990941214201</v>
      </c>
      <c r="AG9" s="17">
        <v>0.32720081579319499</v>
      </c>
      <c r="AH9" s="17">
        <v>0.24586690996043201</v>
      </c>
      <c r="AI9" s="17"/>
      <c r="AJ9" s="17">
        <v>0.276216202932826</v>
      </c>
      <c r="AK9" s="17">
        <v>0.27149460939139802</v>
      </c>
      <c r="AL9" s="17">
        <v>0.31629711164513302</v>
      </c>
      <c r="AM9" s="17">
        <v>0.10713712816030301</v>
      </c>
      <c r="AN9" s="17">
        <v>0.14295465091863399</v>
      </c>
      <c r="AO9" s="17"/>
      <c r="AP9" s="17">
        <v>0.28022793266877</v>
      </c>
      <c r="AQ9" s="17">
        <v>0.30900412604593303</v>
      </c>
      <c r="AR9" s="17">
        <v>0.27783428526626602</v>
      </c>
      <c r="AS9" s="17"/>
      <c r="AT9" s="17">
        <v>0.246514642653548</v>
      </c>
      <c r="AU9" s="17">
        <v>0.239480956026597</v>
      </c>
      <c r="AV9" s="17">
        <v>0.23975201504378801</v>
      </c>
      <c r="AW9" s="17">
        <v>0.337008312984169</v>
      </c>
      <c r="AX9" s="17">
        <v>0.41084807638857601</v>
      </c>
    </row>
    <row r="10" spans="2:50">
      <c r="B10" s="18" t="s">
        <v>245</v>
      </c>
      <c r="C10" s="17">
        <v>0.41787993787125</v>
      </c>
      <c r="D10" s="17">
        <v>0.42309993006579499</v>
      </c>
      <c r="E10" s="17">
        <v>0.40951405016418801</v>
      </c>
      <c r="F10" s="17"/>
      <c r="G10" s="17">
        <v>0.44104214917544399</v>
      </c>
      <c r="H10" s="17">
        <v>0.43160004710229699</v>
      </c>
      <c r="I10" s="17">
        <v>0.39760549723237498</v>
      </c>
      <c r="J10" s="17">
        <v>0.45018301028025498</v>
      </c>
      <c r="K10" s="17">
        <v>0.385908230100037</v>
      </c>
      <c r="L10" s="17">
        <v>0.39761848951579398</v>
      </c>
      <c r="M10" s="17"/>
      <c r="N10" s="17">
        <v>0.40538703851143598</v>
      </c>
      <c r="O10" s="17">
        <v>0.44866863536959201</v>
      </c>
      <c r="P10" s="17">
        <v>0.35052045953102601</v>
      </c>
      <c r="Q10" s="17">
        <v>0.45877228441431001</v>
      </c>
      <c r="R10" s="17"/>
      <c r="S10" s="17">
        <v>0.37417124376752597</v>
      </c>
      <c r="T10" s="17">
        <v>0.36259840998958298</v>
      </c>
      <c r="U10" s="17">
        <v>0.31086175946684702</v>
      </c>
      <c r="V10" s="17">
        <v>0.46252239875807399</v>
      </c>
      <c r="W10" s="17">
        <v>0.43013583142588602</v>
      </c>
      <c r="X10" s="17">
        <v>0.72029934500072101</v>
      </c>
      <c r="Y10" s="17">
        <v>0.37050206433580202</v>
      </c>
      <c r="Z10" s="17">
        <v>0.45801675838767503</v>
      </c>
      <c r="AA10" s="17">
        <v>0.42450077430484101</v>
      </c>
      <c r="AB10" s="17">
        <v>0.405586662804717</v>
      </c>
      <c r="AC10" s="17">
        <v>0.32153436249450401</v>
      </c>
      <c r="AD10" s="17">
        <v>0.33437316531234001</v>
      </c>
      <c r="AE10" s="17"/>
      <c r="AF10" s="17">
        <v>0.41774539817387601</v>
      </c>
      <c r="AG10" s="17">
        <v>0.44374102712012797</v>
      </c>
      <c r="AH10" s="17">
        <v>0.39167226504452402</v>
      </c>
      <c r="AI10" s="17"/>
      <c r="AJ10" s="17">
        <v>0.42826912993140998</v>
      </c>
      <c r="AK10" s="17">
        <v>0.47723640993618499</v>
      </c>
      <c r="AL10" s="17">
        <v>0.36476251760610101</v>
      </c>
      <c r="AM10" s="17">
        <v>0.50438710599062497</v>
      </c>
      <c r="AN10" s="17">
        <v>0.30183420574737102</v>
      </c>
      <c r="AO10" s="17"/>
      <c r="AP10" s="17">
        <v>0.43557564616503902</v>
      </c>
      <c r="AQ10" s="17">
        <v>0.44802413057094398</v>
      </c>
      <c r="AR10" s="17">
        <v>0.42916446836789701</v>
      </c>
      <c r="AS10" s="17"/>
      <c r="AT10" s="17">
        <v>0.355145722102294</v>
      </c>
      <c r="AU10" s="17">
        <v>0.44072670419941301</v>
      </c>
      <c r="AV10" s="17">
        <v>0.52053289969538297</v>
      </c>
      <c r="AW10" s="17">
        <v>0.41545466311878698</v>
      </c>
      <c r="AX10" s="17">
        <v>0.191572823956106</v>
      </c>
    </row>
    <row r="11" spans="2:50">
      <c r="B11" s="18" t="s">
        <v>246</v>
      </c>
      <c r="C11" s="17">
        <v>0.20690098322487999</v>
      </c>
      <c r="D11" s="17">
        <v>0.19307588080101701</v>
      </c>
      <c r="E11" s="17">
        <v>0.22308967951411601</v>
      </c>
      <c r="F11" s="17"/>
      <c r="G11" s="17">
        <v>0.192788978663014</v>
      </c>
      <c r="H11" s="17">
        <v>0.16815863003371101</v>
      </c>
      <c r="I11" s="17">
        <v>0.216532491223517</v>
      </c>
      <c r="J11" s="17">
        <v>0.17841331289181001</v>
      </c>
      <c r="K11" s="17">
        <v>0.23994482302039399</v>
      </c>
      <c r="L11" s="17">
        <v>0.24929214403643099</v>
      </c>
      <c r="M11" s="17"/>
      <c r="N11" s="17">
        <v>0.19561437264453799</v>
      </c>
      <c r="O11" s="17">
        <v>0.24002851910230699</v>
      </c>
      <c r="P11" s="17">
        <v>0.194984857175802</v>
      </c>
      <c r="Q11" s="17">
        <v>0.195207688948834</v>
      </c>
      <c r="R11" s="17"/>
      <c r="S11" s="17">
        <v>0.18530907583446701</v>
      </c>
      <c r="T11" s="17">
        <v>0.25738562144468502</v>
      </c>
      <c r="U11" s="17">
        <v>0.27367490061036098</v>
      </c>
      <c r="V11" s="17">
        <v>0.21012045544923</v>
      </c>
      <c r="W11" s="17">
        <v>0.246904665924085</v>
      </c>
      <c r="X11" s="17">
        <v>0.105420262238312</v>
      </c>
      <c r="Y11" s="17">
        <v>0.206035985743209</v>
      </c>
      <c r="Z11" s="17">
        <v>0.111854815007581</v>
      </c>
      <c r="AA11" s="17">
        <v>0.197901784793757</v>
      </c>
      <c r="AB11" s="17">
        <v>0.196131902594265</v>
      </c>
      <c r="AC11" s="17">
        <v>0.14788593768451899</v>
      </c>
      <c r="AD11" s="17">
        <v>0.40466603811205798</v>
      </c>
      <c r="AE11" s="17"/>
      <c r="AF11" s="17">
        <v>0.24014979875773201</v>
      </c>
      <c r="AG11" s="17">
        <v>0.138691178482342</v>
      </c>
      <c r="AH11" s="17">
        <v>0.240321529031612</v>
      </c>
      <c r="AI11" s="17"/>
      <c r="AJ11" s="17">
        <v>0.20517955442324501</v>
      </c>
      <c r="AK11" s="17">
        <v>0.14999953329103499</v>
      </c>
      <c r="AL11" s="17">
        <v>0.150837868858054</v>
      </c>
      <c r="AM11" s="17">
        <v>0.14259419651090199</v>
      </c>
      <c r="AN11" s="17">
        <v>0.33235835684896398</v>
      </c>
      <c r="AO11" s="17"/>
      <c r="AP11" s="17">
        <v>0.215113707201634</v>
      </c>
      <c r="AQ11" s="17">
        <v>0.173724391183537</v>
      </c>
      <c r="AR11" s="17">
        <v>0.154913212861366</v>
      </c>
      <c r="AS11" s="17"/>
      <c r="AT11" s="17">
        <v>0.23951048945225101</v>
      </c>
      <c r="AU11" s="17">
        <v>0.21728822329758299</v>
      </c>
      <c r="AV11" s="17">
        <v>0.177229909972178</v>
      </c>
      <c r="AW11" s="17">
        <v>0.170801355224488</v>
      </c>
      <c r="AX11" s="17">
        <v>0.25372098331991799</v>
      </c>
    </row>
    <row r="12" spans="2:50">
      <c r="B12" s="18" t="s">
        <v>247</v>
      </c>
      <c r="C12" s="17">
        <v>6.9078148097370798E-2</v>
      </c>
      <c r="D12" s="17">
        <v>6.5896695987554793E-2</v>
      </c>
      <c r="E12" s="17">
        <v>7.2899490871743494E-2</v>
      </c>
      <c r="F12" s="17"/>
      <c r="G12" s="17">
        <v>6.54945347089953E-2</v>
      </c>
      <c r="H12" s="17">
        <v>4.0085290277573203E-2</v>
      </c>
      <c r="I12" s="17">
        <v>8.7119580465902596E-2</v>
      </c>
      <c r="J12" s="17">
        <v>7.9367581037090199E-2</v>
      </c>
      <c r="K12" s="17">
        <v>6.02413092489716E-2</v>
      </c>
      <c r="L12" s="17">
        <v>8.2828111696505793E-2</v>
      </c>
      <c r="M12" s="17"/>
      <c r="N12" s="17">
        <v>5.9471539158578897E-2</v>
      </c>
      <c r="O12" s="17">
        <v>2.93159961668162E-2</v>
      </c>
      <c r="P12" s="17">
        <v>0.106479566004515</v>
      </c>
      <c r="Q12" s="17">
        <v>9.0139783571357907E-2</v>
      </c>
      <c r="R12" s="17"/>
      <c r="S12" s="17">
        <v>0.12311406143614299</v>
      </c>
      <c r="T12" s="17">
        <v>6.5016114187213994E-2</v>
      </c>
      <c r="U12" s="17">
        <v>9.8426431476631507E-2</v>
      </c>
      <c r="V12" s="17">
        <v>2.3305482967061E-2</v>
      </c>
      <c r="W12" s="17">
        <v>0</v>
      </c>
      <c r="X12" s="17">
        <v>0</v>
      </c>
      <c r="Y12" s="17">
        <v>6.2153081362908001E-2</v>
      </c>
      <c r="Z12" s="17">
        <v>0.118557815662854</v>
      </c>
      <c r="AA12" s="17">
        <v>6.2586339001116903E-2</v>
      </c>
      <c r="AB12" s="17">
        <v>9.0991736034427298E-2</v>
      </c>
      <c r="AC12" s="17">
        <v>0.18718713929020001</v>
      </c>
      <c r="AD12" s="17">
        <v>0</v>
      </c>
      <c r="AE12" s="17"/>
      <c r="AF12" s="17">
        <v>7.7549773424265597E-2</v>
      </c>
      <c r="AG12" s="17">
        <v>5.4089875536941799E-2</v>
      </c>
      <c r="AH12" s="17">
        <v>6.5954577512131907E-2</v>
      </c>
      <c r="AI12" s="17"/>
      <c r="AJ12" s="17">
        <v>6.6399090833706195E-2</v>
      </c>
      <c r="AK12" s="17">
        <v>4.2845188238418999E-2</v>
      </c>
      <c r="AL12" s="17">
        <v>0.12846903064540699</v>
      </c>
      <c r="AM12" s="17">
        <v>0.14152041010404801</v>
      </c>
      <c r="AN12" s="17">
        <v>0.105103949029073</v>
      </c>
      <c r="AO12" s="17"/>
      <c r="AP12" s="17">
        <v>4.7981355945636003E-2</v>
      </c>
      <c r="AQ12" s="17">
        <v>3.12087657568846E-2</v>
      </c>
      <c r="AR12" s="17">
        <v>8.0953348261898497E-2</v>
      </c>
      <c r="AS12" s="17"/>
      <c r="AT12" s="17">
        <v>8.0230984733271699E-2</v>
      </c>
      <c r="AU12" s="17">
        <v>8.0468529413766907E-2</v>
      </c>
      <c r="AV12" s="17">
        <v>3.59266712405217E-2</v>
      </c>
      <c r="AW12" s="17">
        <v>4.8820121049955402E-2</v>
      </c>
      <c r="AX12" s="17">
        <v>7.2579801163468696E-2</v>
      </c>
    </row>
    <row r="13" spans="2:50">
      <c r="B13" s="18" t="s">
        <v>248</v>
      </c>
      <c r="C13" s="17">
        <v>1.3721011911951599E-2</v>
      </c>
      <c r="D13" s="17">
        <v>1.1728111178745001E-2</v>
      </c>
      <c r="E13" s="17">
        <v>1.5982623409855502E-2</v>
      </c>
      <c r="F13" s="17"/>
      <c r="G13" s="17">
        <v>1.28032100295146E-2</v>
      </c>
      <c r="H13" s="17">
        <v>1.80687249330902E-2</v>
      </c>
      <c r="I13" s="17">
        <v>4.1537499780228797E-2</v>
      </c>
      <c r="J13" s="17">
        <v>0</v>
      </c>
      <c r="K13" s="17">
        <v>1.1158487370868801E-2</v>
      </c>
      <c r="L13" s="17">
        <v>0</v>
      </c>
      <c r="M13" s="17"/>
      <c r="N13" s="17">
        <v>0</v>
      </c>
      <c r="O13" s="17">
        <v>1.5967766541139999E-2</v>
      </c>
      <c r="P13" s="17">
        <v>1.8217211083224698E-2</v>
      </c>
      <c r="Q13" s="17">
        <v>1.44194517699739E-2</v>
      </c>
      <c r="R13" s="17"/>
      <c r="S13" s="17">
        <v>0</v>
      </c>
      <c r="T13" s="17">
        <v>3.4145782119548003E-2</v>
      </c>
      <c r="U13" s="17">
        <v>0</v>
      </c>
      <c r="V13" s="17">
        <v>0</v>
      </c>
      <c r="W13" s="17">
        <v>5.8481726414689197E-2</v>
      </c>
      <c r="X13" s="17">
        <v>0</v>
      </c>
      <c r="Y13" s="17">
        <v>0</v>
      </c>
      <c r="Z13" s="17">
        <v>3.63855212117132E-2</v>
      </c>
      <c r="AA13" s="17">
        <v>2.8499277972408501E-2</v>
      </c>
      <c r="AB13" s="17">
        <v>0</v>
      </c>
      <c r="AC13" s="17">
        <v>0</v>
      </c>
      <c r="AD13" s="17">
        <v>0</v>
      </c>
      <c r="AE13" s="17"/>
      <c r="AF13" s="17">
        <v>1.5341107353890901E-2</v>
      </c>
      <c r="AG13" s="17">
        <v>9.5626494066682107E-3</v>
      </c>
      <c r="AH13" s="17">
        <v>1.52175300944792E-2</v>
      </c>
      <c r="AI13" s="17"/>
      <c r="AJ13" s="17">
        <v>0</v>
      </c>
      <c r="AK13" s="17">
        <v>2.2482389928441902E-2</v>
      </c>
      <c r="AL13" s="17">
        <v>3.9633471245305203E-2</v>
      </c>
      <c r="AM13" s="17">
        <v>0.10436115923412199</v>
      </c>
      <c r="AN13" s="17">
        <v>3.87578293602798E-2</v>
      </c>
      <c r="AO13" s="17"/>
      <c r="AP13" s="17">
        <v>7.8537069776978292E-3</v>
      </c>
      <c r="AQ13" s="17">
        <v>1.24091172153169E-2</v>
      </c>
      <c r="AR13" s="17">
        <v>3.0831379173583799E-2</v>
      </c>
      <c r="AS13" s="17"/>
      <c r="AT13" s="17">
        <v>2.8863928945245702E-2</v>
      </c>
      <c r="AU13" s="17">
        <v>1.17189396565252E-2</v>
      </c>
      <c r="AV13" s="17">
        <v>0</v>
      </c>
      <c r="AW13" s="17">
        <v>0</v>
      </c>
      <c r="AX13" s="17">
        <v>0</v>
      </c>
    </row>
    <row r="14" spans="2:50">
      <c r="B14" s="18" t="s">
        <v>92</v>
      </c>
      <c r="C14" s="17">
        <v>3.8835388412232698E-2</v>
      </c>
      <c r="D14" s="17">
        <v>3.8758103972349099E-2</v>
      </c>
      <c r="E14" s="17">
        <v>3.9094353683421401E-2</v>
      </c>
      <c r="F14" s="17"/>
      <c r="G14" s="17">
        <v>6.7162709397633996E-2</v>
      </c>
      <c r="H14" s="17">
        <v>3.9701263316517299E-2</v>
      </c>
      <c r="I14" s="17">
        <v>2.7470805205474499E-2</v>
      </c>
      <c r="J14" s="17">
        <v>5.01994506216537E-2</v>
      </c>
      <c r="K14" s="17">
        <v>3.3967931018906598E-2</v>
      </c>
      <c r="L14" s="17">
        <v>1.7973448927557499E-2</v>
      </c>
      <c r="M14" s="17"/>
      <c r="N14" s="17">
        <v>8.5220254424294793E-3</v>
      </c>
      <c r="O14" s="17">
        <v>3.4879883484016397E-2</v>
      </c>
      <c r="P14" s="17">
        <v>6.1948141991653202E-2</v>
      </c>
      <c r="Q14" s="17">
        <v>5.5460577072708801E-2</v>
      </c>
      <c r="R14" s="17"/>
      <c r="S14" s="17">
        <v>8.1741403382794106E-2</v>
      </c>
      <c r="T14" s="17">
        <v>2.8741790391956699E-2</v>
      </c>
      <c r="U14" s="17">
        <v>4.4103446143178897E-2</v>
      </c>
      <c r="V14" s="17">
        <v>2.49671715606785E-2</v>
      </c>
      <c r="W14" s="17">
        <v>0</v>
      </c>
      <c r="X14" s="17">
        <v>2.6485129437112901E-2</v>
      </c>
      <c r="Y14" s="17">
        <v>6.9550776210630494E-2</v>
      </c>
      <c r="Z14" s="17">
        <v>0</v>
      </c>
      <c r="AA14" s="17">
        <v>2.9319376567861401E-2</v>
      </c>
      <c r="AB14" s="17">
        <v>6.1754420440279997E-2</v>
      </c>
      <c r="AC14" s="17">
        <v>0</v>
      </c>
      <c r="AD14" s="17">
        <v>0</v>
      </c>
      <c r="AE14" s="17"/>
      <c r="AF14" s="17">
        <v>3.62040128780933E-2</v>
      </c>
      <c r="AG14" s="17">
        <v>2.6714453660724901E-2</v>
      </c>
      <c r="AH14" s="17">
        <v>4.0967188356820498E-2</v>
      </c>
      <c r="AI14" s="17"/>
      <c r="AJ14" s="17">
        <v>2.3936021878813302E-2</v>
      </c>
      <c r="AK14" s="17">
        <v>3.5941869214521603E-2</v>
      </c>
      <c r="AL14" s="17">
        <v>0</v>
      </c>
      <c r="AM14" s="17">
        <v>0</v>
      </c>
      <c r="AN14" s="17">
        <v>7.8991008095677606E-2</v>
      </c>
      <c r="AO14" s="17"/>
      <c r="AP14" s="17">
        <v>1.32476510412238E-2</v>
      </c>
      <c r="AQ14" s="17">
        <v>2.5629469227383801E-2</v>
      </c>
      <c r="AR14" s="17">
        <v>2.6303306068989101E-2</v>
      </c>
      <c r="AS14" s="17"/>
      <c r="AT14" s="17">
        <v>4.9734232113389398E-2</v>
      </c>
      <c r="AU14" s="17">
        <v>1.0316647406114701E-2</v>
      </c>
      <c r="AV14" s="17">
        <v>2.6558504048128401E-2</v>
      </c>
      <c r="AW14" s="17">
        <v>2.7915547622601102E-2</v>
      </c>
      <c r="AX14" s="17">
        <v>7.1278315171930798E-2</v>
      </c>
    </row>
    <row r="15" spans="2:50">
      <c r="B15" s="18" t="s">
        <v>249</v>
      </c>
      <c r="C15" s="21">
        <v>0.67146446835356499</v>
      </c>
      <c r="D15" s="21">
        <v>0.69054120806033503</v>
      </c>
      <c r="E15" s="21">
        <v>0.648933852520864</v>
      </c>
      <c r="F15" s="21"/>
      <c r="G15" s="21">
        <v>0.66175056720084202</v>
      </c>
      <c r="H15" s="21">
        <v>0.73398609143910898</v>
      </c>
      <c r="I15" s="21">
        <v>0.62733962332487703</v>
      </c>
      <c r="J15" s="21">
        <v>0.69201965544944599</v>
      </c>
      <c r="K15" s="21">
        <v>0.65468744934085898</v>
      </c>
      <c r="L15" s="21">
        <v>0.64990629533950595</v>
      </c>
      <c r="M15" s="21"/>
      <c r="N15" s="21">
        <v>0.73639206275445301</v>
      </c>
      <c r="O15" s="21">
        <v>0.67980783470572004</v>
      </c>
      <c r="P15" s="21">
        <v>0.61837022374480599</v>
      </c>
      <c r="Q15" s="21">
        <v>0.64477249863712605</v>
      </c>
      <c r="R15" s="21"/>
      <c r="S15" s="21">
        <v>0.609835459346595</v>
      </c>
      <c r="T15" s="21">
        <v>0.61471069185659599</v>
      </c>
      <c r="U15" s="21">
        <v>0.58379522176982901</v>
      </c>
      <c r="V15" s="21">
        <v>0.74160689002303004</v>
      </c>
      <c r="W15" s="21">
        <v>0.69461360766122604</v>
      </c>
      <c r="X15" s="21">
        <v>0.86809460832457497</v>
      </c>
      <c r="Y15" s="21">
        <v>0.662260156683252</v>
      </c>
      <c r="Z15" s="21">
        <v>0.73320184811785205</v>
      </c>
      <c r="AA15" s="21">
        <v>0.68169322166485602</v>
      </c>
      <c r="AB15" s="21">
        <v>0.65112194093102804</v>
      </c>
      <c r="AC15" s="21">
        <v>0.664926923025281</v>
      </c>
      <c r="AD15" s="21">
        <v>0.59533396188794196</v>
      </c>
      <c r="AE15" s="21"/>
      <c r="AF15" s="21">
        <v>0.63075530758601805</v>
      </c>
      <c r="AG15" s="21">
        <v>0.77094184291332302</v>
      </c>
      <c r="AH15" s="21">
        <v>0.63753917500495605</v>
      </c>
      <c r="AI15" s="21"/>
      <c r="AJ15" s="21">
        <v>0.70448533286423598</v>
      </c>
      <c r="AK15" s="21">
        <v>0.74873101932758301</v>
      </c>
      <c r="AL15" s="21">
        <v>0.68105962925123298</v>
      </c>
      <c r="AM15" s="21">
        <v>0.61152423415092805</v>
      </c>
      <c r="AN15" s="21">
        <v>0.44478885666600498</v>
      </c>
      <c r="AO15" s="21"/>
      <c r="AP15" s="21">
        <v>0.71580357883380896</v>
      </c>
      <c r="AQ15" s="21">
        <v>0.757028256616877</v>
      </c>
      <c r="AR15" s="21">
        <v>0.70699875363416298</v>
      </c>
      <c r="AS15" s="21"/>
      <c r="AT15" s="21">
        <v>0.60166036475584195</v>
      </c>
      <c r="AU15" s="21">
        <v>0.68020766022600998</v>
      </c>
      <c r="AV15" s="21">
        <v>0.76028491473917104</v>
      </c>
      <c r="AW15" s="21">
        <v>0.75246297610295598</v>
      </c>
      <c r="AX15" s="21">
        <v>0.60242090034468199</v>
      </c>
    </row>
    <row r="16" spans="2:50">
      <c r="B16" s="18" t="s">
        <v>250</v>
      </c>
      <c r="C16" s="21">
        <v>8.2799160009322401E-2</v>
      </c>
      <c r="D16" s="21">
        <v>7.76248071662997E-2</v>
      </c>
      <c r="E16" s="21">
        <v>8.8882114281599006E-2</v>
      </c>
      <c r="F16" s="21"/>
      <c r="G16" s="21">
        <v>7.8297744738509895E-2</v>
      </c>
      <c r="H16" s="21">
        <v>5.8154015210663303E-2</v>
      </c>
      <c r="I16" s="21">
        <v>0.12865708024613101</v>
      </c>
      <c r="J16" s="21">
        <v>7.9367581037090199E-2</v>
      </c>
      <c r="K16" s="21">
        <v>7.1399796619840403E-2</v>
      </c>
      <c r="L16" s="21">
        <v>8.2828111696505793E-2</v>
      </c>
      <c r="M16" s="21"/>
      <c r="N16" s="21">
        <v>5.9471539158578897E-2</v>
      </c>
      <c r="O16" s="21">
        <v>4.5283762707956303E-2</v>
      </c>
      <c r="P16" s="21">
        <v>0.12469677708773901</v>
      </c>
      <c r="Q16" s="21">
        <v>0.104559235341332</v>
      </c>
      <c r="R16" s="21"/>
      <c r="S16" s="21">
        <v>0.12311406143614299</v>
      </c>
      <c r="T16" s="21">
        <v>9.9161896306762004E-2</v>
      </c>
      <c r="U16" s="21">
        <v>9.8426431476631507E-2</v>
      </c>
      <c r="V16" s="21">
        <v>2.3305482967061E-2</v>
      </c>
      <c r="W16" s="21">
        <v>5.8481726414689197E-2</v>
      </c>
      <c r="X16" s="21">
        <v>0</v>
      </c>
      <c r="Y16" s="21">
        <v>6.2153081362908001E-2</v>
      </c>
      <c r="Z16" s="21">
        <v>0.15494333687456699</v>
      </c>
      <c r="AA16" s="21">
        <v>9.1085616973525393E-2</v>
      </c>
      <c r="AB16" s="21">
        <v>9.0991736034427298E-2</v>
      </c>
      <c r="AC16" s="21">
        <v>0.18718713929020001</v>
      </c>
      <c r="AD16" s="21">
        <v>0</v>
      </c>
      <c r="AE16" s="21"/>
      <c r="AF16" s="21">
        <v>9.2890880778156507E-2</v>
      </c>
      <c r="AG16" s="21">
        <v>6.3652524943609998E-2</v>
      </c>
      <c r="AH16" s="21">
        <v>8.1172107606611102E-2</v>
      </c>
      <c r="AI16" s="21"/>
      <c r="AJ16" s="21">
        <v>6.6399090833706195E-2</v>
      </c>
      <c r="AK16" s="21">
        <v>6.5327578166860897E-2</v>
      </c>
      <c r="AL16" s="21">
        <v>0.16810250189071299</v>
      </c>
      <c r="AM16" s="21">
        <v>0.24588156933816999</v>
      </c>
      <c r="AN16" s="21">
        <v>0.14386177838935299</v>
      </c>
      <c r="AO16" s="21"/>
      <c r="AP16" s="21">
        <v>5.5835062923333803E-2</v>
      </c>
      <c r="AQ16" s="21">
        <v>4.3617882972201497E-2</v>
      </c>
      <c r="AR16" s="21">
        <v>0.111784727435482</v>
      </c>
      <c r="AS16" s="21"/>
      <c r="AT16" s="21">
        <v>0.10909491367851699</v>
      </c>
      <c r="AU16" s="21">
        <v>9.2187469070292002E-2</v>
      </c>
      <c r="AV16" s="21">
        <v>3.59266712405217E-2</v>
      </c>
      <c r="AW16" s="21">
        <v>4.8820121049955402E-2</v>
      </c>
      <c r="AX16" s="21">
        <v>7.2579801163468696E-2</v>
      </c>
    </row>
    <row r="17" spans="2:50">
      <c r="B17" s="18" t="s">
        <v>251</v>
      </c>
      <c r="C17" s="22">
        <v>0.58866530834424302</v>
      </c>
      <c r="D17" s="22">
        <v>0.61291640089403499</v>
      </c>
      <c r="E17" s="22">
        <v>0.56005173823926502</v>
      </c>
      <c r="F17" s="22"/>
      <c r="G17" s="22">
        <v>0.58345282246233199</v>
      </c>
      <c r="H17" s="22">
        <v>0.67583207622844499</v>
      </c>
      <c r="I17" s="22">
        <v>0.49868254307874599</v>
      </c>
      <c r="J17" s="22">
        <v>0.61265207441235603</v>
      </c>
      <c r="K17" s="22">
        <v>0.58328765272101801</v>
      </c>
      <c r="L17" s="22">
        <v>0.567078183643</v>
      </c>
      <c r="M17" s="22"/>
      <c r="N17" s="22">
        <v>0.67692052359587496</v>
      </c>
      <c r="O17" s="22">
        <v>0.63452407199776395</v>
      </c>
      <c r="P17" s="22">
        <v>0.49367344665706703</v>
      </c>
      <c r="Q17" s="22">
        <v>0.540213263295794</v>
      </c>
      <c r="R17" s="22"/>
      <c r="S17" s="22">
        <v>0.48672139791045199</v>
      </c>
      <c r="T17" s="22">
        <v>0.51554879554983402</v>
      </c>
      <c r="U17" s="22">
        <v>0.48536879029319702</v>
      </c>
      <c r="V17" s="22">
        <v>0.71830140705596901</v>
      </c>
      <c r="W17" s="22">
        <v>0.63613188124653597</v>
      </c>
      <c r="X17" s="22">
        <v>0.86809460832457497</v>
      </c>
      <c r="Y17" s="22">
        <v>0.60010707532034402</v>
      </c>
      <c r="Z17" s="22">
        <v>0.57825851124328498</v>
      </c>
      <c r="AA17" s="22">
        <v>0.590607604691331</v>
      </c>
      <c r="AB17" s="22">
        <v>0.56013020489660104</v>
      </c>
      <c r="AC17" s="22">
        <v>0.47773978373508103</v>
      </c>
      <c r="AD17" s="22">
        <v>0.59533396188794196</v>
      </c>
      <c r="AE17" s="22"/>
      <c r="AF17" s="22">
        <v>0.53786442680786095</v>
      </c>
      <c r="AG17" s="22">
        <v>0.70728931796971295</v>
      </c>
      <c r="AH17" s="22">
        <v>0.55636706739834496</v>
      </c>
      <c r="AI17" s="22"/>
      <c r="AJ17" s="22">
        <v>0.63808624203052899</v>
      </c>
      <c r="AK17" s="22">
        <v>0.68340344116072205</v>
      </c>
      <c r="AL17" s="22">
        <v>0.51295712736052101</v>
      </c>
      <c r="AM17" s="22">
        <v>0.36564266481275798</v>
      </c>
      <c r="AN17" s="22">
        <v>0.30092707827665199</v>
      </c>
      <c r="AO17" s="22"/>
      <c r="AP17" s="22">
        <v>0.65996851591047501</v>
      </c>
      <c r="AQ17" s="22">
        <v>0.71341037364467597</v>
      </c>
      <c r="AR17" s="22">
        <v>0.59521402619868102</v>
      </c>
      <c r="AS17" s="22"/>
      <c r="AT17" s="22">
        <v>0.49256545107732402</v>
      </c>
      <c r="AU17" s="22">
        <v>0.58802019115571802</v>
      </c>
      <c r="AV17" s="22">
        <v>0.72435824349864997</v>
      </c>
      <c r="AW17" s="22">
        <v>0.70364285505300095</v>
      </c>
      <c r="AX17" s="22">
        <v>0.52984109918121303</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413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522</v>
      </c>
      <c r="D7" s="10">
        <v>251</v>
      </c>
      <c r="E7" s="10">
        <v>270</v>
      </c>
      <c r="F7" s="10"/>
      <c r="G7" s="10">
        <v>61</v>
      </c>
      <c r="H7" s="10">
        <v>81</v>
      </c>
      <c r="I7" s="10">
        <v>82</v>
      </c>
      <c r="J7" s="10">
        <v>84</v>
      </c>
      <c r="K7" s="10">
        <v>87</v>
      </c>
      <c r="L7" s="10">
        <v>127</v>
      </c>
      <c r="M7" s="10"/>
      <c r="N7" s="10">
        <v>161</v>
      </c>
      <c r="O7" s="10">
        <v>132</v>
      </c>
      <c r="P7" s="10">
        <v>93</v>
      </c>
      <c r="Q7" s="10">
        <v>134</v>
      </c>
      <c r="R7" s="10"/>
      <c r="S7" s="10">
        <v>75</v>
      </c>
      <c r="T7" s="10">
        <v>59</v>
      </c>
      <c r="U7" s="10">
        <v>47</v>
      </c>
      <c r="V7" s="10">
        <v>42</v>
      </c>
      <c r="W7" s="10">
        <v>38</v>
      </c>
      <c r="X7" s="10">
        <v>35</v>
      </c>
      <c r="Y7" s="10">
        <v>43</v>
      </c>
      <c r="Z7" s="10">
        <v>19</v>
      </c>
      <c r="AA7" s="10">
        <v>58</v>
      </c>
      <c r="AB7" s="10">
        <v>52</v>
      </c>
      <c r="AC7" s="10">
        <v>29</v>
      </c>
      <c r="AD7" s="10">
        <v>25</v>
      </c>
      <c r="AE7" s="10"/>
      <c r="AF7" s="10">
        <v>217</v>
      </c>
      <c r="AG7" s="10">
        <v>209</v>
      </c>
      <c r="AH7" s="10">
        <v>67</v>
      </c>
      <c r="AI7" s="10"/>
      <c r="AJ7" s="10">
        <v>194</v>
      </c>
      <c r="AK7" s="10">
        <v>131</v>
      </c>
      <c r="AL7" s="10">
        <v>40</v>
      </c>
      <c r="AM7" s="10">
        <v>10</v>
      </c>
      <c r="AN7" s="10">
        <v>63</v>
      </c>
      <c r="AO7" s="10"/>
      <c r="AP7" s="10">
        <v>128</v>
      </c>
      <c r="AQ7" s="10">
        <v>157</v>
      </c>
      <c r="AR7" s="10">
        <v>43</v>
      </c>
      <c r="AS7" s="10"/>
      <c r="AT7" s="10">
        <v>134</v>
      </c>
      <c r="AU7" s="10">
        <v>78</v>
      </c>
      <c r="AV7" s="10">
        <v>145</v>
      </c>
      <c r="AW7" s="10">
        <v>51</v>
      </c>
      <c r="AX7" s="10">
        <v>6</v>
      </c>
    </row>
    <row r="8" spans="2:50" ht="30" customHeight="1">
      <c r="B8" s="11" t="s">
        <v>77</v>
      </c>
      <c r="C8" s="11">
        <v>520</v>
      </c>
      <c r="D8" s="11">
        <v>254</v>
      </c>
      <c r="E8" s="11">
        <v>265</v>
      </c>
      <c r="F8" s="11"/>
      <c r="G8" s="11">
        <v>72</v>
      </c>
      <c r="H8" s="11">
        <v>80</v>
      </c>
      <c r="I8" s="11">
        <v>88</v>
      </c>
      <c r="J8" s="11">
        <v>89</v>
      </c>
      <c r="K8" s="11">
        <v>74</v>
      </c>
      <c r="L8" s="11">
        <v>117</v>
      </c>
      <c r="M8" s="11"/>
      <c r="N8" s="11">
        <v>152</v>
      </c>
      <c r="O8" s="11">
        <v>138</v>
      </c>
      <c r="P8" s="11">
        <v>98</v>
      </c>
      <c r="Q8" s="11">
        <v>130</v>
      </c>
      <c r="R8" s="11"/>
      <c r="S8" s="11">
        <v>78</v>
      </c>
      <c r="T8" s="11">
        <v>60</v>
      </c>
      <c r="U8" s="11">
        <v>47</v>
      </c>
      <c r="V8" s="11">
        <v>42</v>
      </c>
      <c r="W8" s="11">
        <v>36</v>
      </c>
      <c r="X8" s="11">
        <v>45</v>
      </c>
      <c r="Y8" s="11">
        <v>40</v>
      </c>
      <c r="Z8" s="11">
        <v>16</v>
      </c>
      <c r="AA8" s="11">
        <v>58</v>
      </c>
      <c r="AB8" s="11">
        <v>46</v>
      </c>
      <c r="AC8" s="11">
        <v>29</v>
      </c>
      <c r="AD8" s="11">
        <v>23</v>
      </c>
      <c r="AE8" s="11"/>
      <c r="AF8" s="11">
        <v>215</v>
      </c>
      <c r="AG8" s="11">
        <v>203</v>
      </c>
      <c r="AH8" s="11">
        <v>69</v>
      </c>
      <c r="AI8" s="11"/>
      <c r="AJ8" s="11">
        <v>191</v>
      </c>
      <c r="AK8" s="11">
        <v>132</v>
      </c>
      <c r="AL8" s="11">
        <v>40</v>
      </c>
      <c r="AM8" s="11">
        <v>10</v>
      </c>
      <c r="AN8" s="11">
        <v>64</v>
      </c>
      <c r="AO8" s="11"/>
      <c r="AP8" s="11">
        <v>127</v>
      </c>
      <c r="AQ8" s="11">
        <v>163</v>
      </c>
      <c r="AR8" s="11">
        <v>42</v>
      </c>
      <c r="AS8" s="11"/>
      <c r="AT8" s="11">
        <v>131</v>
      </c>
      <c r="AU8" s="11">
        <v>83</v>
      </c>
      <c r="AV8" s="11">
        <v>145</v>
      </c>
      <c r="AW8" s="11">
        <v>49</v>
      </c>
      <c r="AX8" s="11">
        <v>5</v>
      </c>
    </row>
    <row r="9" spans="2:50">
      <c r="B9" s="18" t="s">
        <v>244</v>
      </c>
      <c r="C9" s="17">
        <v>0.17576367041236299</v>
      </c>
      <c r="D9" s="17">
        <v>0.18542446604149199</v>
      </c>
      <c r="E9" s="17">
        <v>0.16716765875963399</v>
      </c>
      <c r="F9" s="17"/>
      <c r="G9" s="17">
        <v>0.21817147757924399</v>
      </c>
      <c r="H9" s="17">
        <v>0.20773684930514899</v>
      </c>
      <c r="I9" s="17">
        <v>0.227230953494681</v>
      </c>
      <c r="J9" s="17">
        <v>9.8508152902819404E-2</v>
      </c>
      <c r="K9" s="17">
        <v>0.1265764461869</v>
      </c>
      <c r="L9" s="17">
        <v>0.178922257201753</v>
      </c>
      <c r="M9" s="17"/>
      <c r="N9" s="17">
        <v>0.14312175659724799</v>
      </c>
      <c r="O9" s="17">
        <v>0.15950989691356399</v>
      </c>
      <c r="P9" s="17">
        <v>0.19200914550099399</v>
      </c>
      <c r="Q9" s="17">
        <v>0.20711528083304401</v>
      </c>
      <c r="R9" s="17"/>
      <c r="S9" s="17">
        <v>0.153350629245461</v>
      </c>
      <c r="T9" s="17">
        <v>0.18467501780866799</v>
      </c>
      <c r="U9" s="17">
        <v>0.13967063628257601</v>
      </c>
      <c r="V9" s="17">
        <v>7.7841923324563606E-2</v>
      </c>
      <c r="W9" s="17">
        <v>0.16755920895862</v>
      </c>
      <c r="X9" s="17">
        <v>0.25569643556336302</v>
      </c>
      <c r="Y9" s="17">
        <v>0.223729717821291</v>
      </c>
      <c r="Z9" s="17">
        <v>0.28003552214590999</v>
      </c>
      <c r="AA9" s="17">
        <v>0.21499747157948201</v>
      </c>
      <c r="AB9" s="17">
        <v>0.151199124728217</v>
      </c>
      <c r="AC9" s="17">
        <v>0.282226874842326</v>
      </c>
      <c r="AD9" s="17">
        <v>0</v>
      </c>
      <c r="AE9" s="17"/>
      <c r="AF9" s="17">
        <v>0.160918087876599</v>
      </c>
      <c r="AG9" s="17">
        <v>0.171212496099653</v>
      </c>
      <c r="AH9" s="17">
        <v>0.18468876415482299</v>
      </c>
      <c r="AI9" s="17"/>
      <c r="AJ9" s="17">
        <v>0.198054491728229</v>
      </c>
      <c r="AK9" s="17">
        <v>0.19157999365454401</v>
      </c>
      <c r="AL9" s="17">
        <v>0.16812118822830299</v>
      </c>
      <c r="AM9" s="17">
        <v>0.18807126214668199</v>
      </c>
      <c r="AN9" s="17">
        <v>7.4361776311428499E-2</v>
      </c>
      <c r="AO9" s="17"/>
      <c r="AP9" s="17">
        <v>0.21665137197023701</v>
      </c>
      <c r="AQ9" s="17">
        <v>0.193832636467279</v>
      </c>
      <c r="AR9" s="17">
        <v>0.19217033990553201</v>
      </c>
      <c r="AS9" s="17"/>
      <c r="AT9" s="17">
        <v>0.182969922703907</v>
      </c>
      <c r="AU9" s="17">
        <v>0.21311518609256599</v>
      </c>
      <c r="AV9" s="17">
        <v>0.15446919891768801</v>
      </c>
      <c r="AW9" s="17">
        <v>0.27436297878251198</v>
      </c>
      <c r="AX9" s="17">
        <v>0.153277178032935</v>
      </c>
    </row>
    <row r="10" spans="2:50">
      <c r="B10" s="18" t="s">
        <v>245</v>
      </c>
      <c r="C10" s="17">
        <v>0.38377956665944402</v>
      </c>
      <c r="D10" s="17">
        <v>0.38801188037511802</v>
      </c>
      <c r="E10" s="17">
        <v>0.38118134803347298</v>
      </c>
      <c r="F10" s="17"/>
      <c r="G10" s="17">
        <v>0.44548921867790803</v>
      </c>
      <c r="H10" s="17">
        <v>0.37941752218650199</v>
      </c>
      <c r="I10" s="17">
        <v>0.29093986676983502</v>
      </c>
      <c r="J10" s="17">
        <v>0.41069980646558302</v>
      </c>
      <c r="K10" s="17">
        <v>0.36784714915191402</v>
      </c>
      <c r="L10" s="17">
        <v>0.40788505432508099</v>
      </c>
      <c r="M10" s="17"/>
      <c r="N10" s="17">
        <v>0.445519198615697</v>
      </c>
      <c r="O10" s="17">
        <v>0.38319983071158797</v>
      </c>
      <c r="P10" s="17">
        <v>0.34701809849000698</v>
      </c>
      <c r="Q10" s="17">
        <v>0.34545996024602899</v>
      </c>
      <c r="R10" s="17"/>
      <c r="S10" s="17">
        <v>0.46778105022773098</v>
      </c>
      <c r="T10" s="17">
        <v>0.34777568450456497</v>
      </c>
      <c r="U10" s="17">
        <v>0.44125741334221902</v>
      </c>
      <c r="V10" s="17">
        <v>0.49160727156558198</v>
      </c>
      <c r="W10" s="17">
        <v>0.33269851484464003</v>
      </c>
      <c r="X10" s="17">
        <v>0.48853573079641199</v>
      </c>
      <c r="Y10" s="17">
        <v>0.34205473322928098</v>
      </c>
      <c r="Z10" s="17">
        <v>0.31628695724677802</v>
      </c>
      <c r="AA10" s="17">
        <v>0.30847237212781897</v>
      </c>
      <c r="AB10" s="17">
        <v>0.21832946309708501</v>
      </c>
      <c r="AC10" s="17">
        <v>0.19247660530364999</v>
      </c>
      <c r="AD10" s="17">
        <v>0.628514798809654</v>
      </c>
      <c r="AE10" s="17"/>
      <c r="AF10" s="17">
        <v>0.371540730430518</v>
      </c>
      <c r="AG10" s="17">
        <v>0.39071931214967598</v>
      </c>
      <c r="AH10" s="17">
        <v>0.34642401999302802</v>
      </c>
      <c r="AI10" s="17"/>
      <c r="AJ10" s="17">
        <v>0.40744080527098397</v>
      </c>
      <c r="AK10" s="17">
        <v>0.424671632436882</v>
      </c>
      <c r="AL10" s="17">
        <v>0.37189825171797197</v>
      </c>
      <c r="AM10" s="17">
        <v>0.183009820395066</v>
      </c>
      <c r="AN10" s="17">
        <v>0.26745685713204098</v>
      </c>
      <c r="AO10" s="17"/>
      <c r="AP10" s="17">
        <v>0.41531139869564698</v>
      </c>
      <c r="AQ10" s="17">
        <v>0.43335350085063201</v>
      </c>
      <c r="AR10" s="17">
        <v>0.31989769594311002</v>
      </c>
      <c r="AS10" s="17"/>
      <c r="AT10" s="17">
        <v>0.36946658617940897</v>
      </c>
      <c r="AU10" s="17">
        <v>0.36362133476565001</v>
      </c>
      <c r="AV10" s="17">
        <v>0.41456552033729899</v>
      </c>
      <c r="AW10" s="17">
        <v>0.34939418004755401</v>
      </c>
      <c r="AX10" s="17">
        <v>0.41731357763111898</v>
      </c>
    </row>
    <row r="11" spans="2:50">
      <c r="B11" s="18" t="s">
        <v>246</v>
      </c>
      <c r="C11" s="17">
        <v>0.236902219677493</v>
      </c>
      <c r="D11" s="17">
        <v>0.25731391487064098</v>
      </c>
      <c r="E11" s="17">
        <v>0.218228484200713</v>
      </c>
      <c r="F11" s="17"/>
      <c r="G11" s="17">
        <v>0.21439216471795799</v>
      </c>
      <c r="H11" s="17">
        <v>0.23104018152556499</v>
      </c>
      <c r="I11" s="17">
        <v>0.20627038471551801</v>
      </c>
      <c r="J11" s="17">
        <v>0.28732621987415102</v>
      </c>
      <c r="K11" s="17">
        <v>0.24089411086119</v>
      </c>
      <c r="L11" s="17">
        <v>0.236953879112765</v>
      </c>
      <c r="M11" s="17"/>
      <c r="N11" s="17">
        <v>0.230123115280298</v>
      </c>
      <c r="O11" s="17">
        <v>0.26127192510993402</v>
      </c>
      <c r="P11" s="17">
        <v>0.27398533730550201</v>
      </c>
      <c r="Q11" s="17">
        <v>0.19437240354975999</v>
      </c>
      <c r="R11" s="17"/>
      <c r="S11" s="17">
        <v>0.16361221456537201</v>
      </c>
      <c r="T11" s="17">
        <v>0.287499687454144</v>
      </c>
      <c r="U11" s="17">
        <v>0.35792718718074201</v>
      </c>
      <c r="V11" s="17">
        <v>0.22905635460187301</v>
      </c>
      <c r="W11" s="17">
        <v>0.28690379630796398</v>
      </c>
      <c r="X11" s="17">
        <v>0.10255408999321899</v>
      </c>
      <c r="Y11" s="17">
        <v>0.17839892810385199</v>
      </c>
      <c r="Z11" s="17">
        <v>0.208757532997629</v>
      </c>
      <c r="AA11" s="17">
        <v>0.26548628078186698</v>
      </c>
      <c r="AB11" s="17">
        <v>0.32731109617350301</v>
      </c>
      <c r="AC11" s="17">
        <v>0.24251793574802999</v>
      </c>
      <c r="AD11" s="17">
        <v>0.16971445103330399</v>
      </c>
      <c r="AE11" s="17"/>
      <c r="AF11" s="17">
        <v>0.25313648041263198</v>
      </c>
      <c r="AG11" s="17">
        <v>0.23230501513133001</v>
      </c>
      <c r="AH11" s="17">
        <v>0.247779753804864</v>
      </c>
      <c r="AI11" s="17"/>
      <c r="AJ11" s="17">
        <v>0.23448127270389901</v>
      </c>
      <c r="AK11" s="17">
        <v>0.195059443389445</v>
      </c>
      <c r="AL11" s="17">
        <v>0.28767517327951803</v>
      </c>
      <c r="AM11" s="17">
        <v>0.53325186560121995</v>
      </c>
      <c r="AN11" s="17">
        <v>0.27287359554468699</v>
      </c>
      <c r="AO11" s="17"/>
      <c r="AP11" s="17">
        <v>0.22420257328520801</v>
      </c>
      <c r="AQ11" s="17">
        <v>0.183353602120432</v>
      </c>
      <c r="AR11" s="17">
        <v>0.29088054428910598</v>
      </c>
      <c r="AS11" s="17"/>
      <c r="AT11" s="17">
        <v>0.22753172036746899</v>
      </c>
      <c r="AU11" s="17">
        <v>0.28209827350496303</v>
      </c>
      <c r="AV11" s="17">
        <v>0.248272629280164</v>
      </c>
      <c r="AW11" s="17">
        <v>0.18208890665244401</v>
      </c>
      <c r="AX11" s="17">
        <v>0.25690112267827397</v>
      </c>
    </row>
    <row r="12" spans="2:50">
      <c r="B12" s="18" t="s">
        <v>247</v>
      </c>
      <c r="C12" s="17">
        <v>0.108434202142857</v>
      </c>
      <c r="D12" s="17">
        <v>8.9811766806406595E-2</v>
      </c>
      <c r="E12" s="17">
        <v>0.12670636051145501</v>
      </c>
      <c r="F12" s="17"/>
      <c r="G12" s="17">
        <v>4.1312066826855801E-2</v>
      </c>
      <c r="H12" s="17">
        <v>9.7293162476584594E-2</v>
      </c>
      <c r="I12" s="17">
        <v>0.16067935217961099</v>
      </c>
      <c r="J12" s="17">
        <v>0.105386669180277</v>
      </c>
      <c r="K12" s="17">
        <v>0.133274189673771</v>
      </c>
      <c r="L12" s="17">
        <v>0.104904829390792</v>
      </c>
      <c r="M12" s="17"/>
      <c r="N12" s="17">
        <v>0.111233907304236</v>
      </c>
      <c r="O12" s="17">
        <v>0.10062593555599</v>
      </c>
      <c r="P12" s="17">
        <v>0.104929969610579</v>
      </c>
      <c r="Q12" s="17">
        <v>0.117629607060595</v>
      </c>
      <c r="R12" s="17"/>
      <c r="S12" s="17">
        <v>0.12195016715554299</v>
      </c>
      <c r="T12" s="17">
        <v>0.121707728064348</v>
      </c>
      <c r="U12" s="17">
        <v>6.1144763194463499E-2</v>
      </c>
      <c r="V12" s="17">
        <v>0.13103459631085199</v>
      </c>
      <c r="W12" s="17">
        <v>0.12851884706332301</v>
      </c>
      <c r="X12" s="17">
        <v>5.1955199337577002E-2</v>
      </c>
      <c r="Y12" s="17">
        <v>8.1715220150257104E-2</v>
      </c>
      <c r="Z12" s="17">
        <v>0.10545081596827</v>
      </c>
      <c r="AA12" s="17">
        <v>0.10194049955067699</v>
      </c>
      <c r="AB12" s="17">
        <v>0.18123720104723001</v>
      </c>
      <c r="AC12" s="17">
        <v>0.106549010754071</v>
      </c>
      <c r="AD12" s="17">
        <v>8.4413478932218497E-2</v>
      </c>
      <c r="AE12" s="17"/>
      <c r="AF12" s="17">
        <v>0.119090558096917</v>
      </c>
      <c r="AG12" s="17">
        <v>0.12186262503260401</v>
      </c>
      <c r="AH12" s="17">
        <v>7.9527526453842395E-2</v>
      </c>
      <c r="AI12" s="17"/>
      <c r="AJ12" s="17">
        <v>9.6842982056252705E-2</v>
      </c>
      <c r="AK12" s="17">
        <v>9.8698600422269606E-2</v>
      </c>
      <c r="AL12" s="17">
        <v>0.129621088568387</v>
      </c>
      <c r="AM12" s="17">
        <v>0</v>
      </c>
      <c r="AN12" s="17">
        <v>0.17058909890854601</v>
      </c>
      <c r="AO12" s="17"/>
      <c r="AP12" s="17">
        <v>9.8293582584378605E-2</v>
      </c>
      <c r="AQ12" s="17">
        <v>9.70170851022613E-2</v>
      </c>
      <c r="AR12" s="17">
        <v>0.176607685129055</v>
      </c>
      <c r="AS12" s="17"/>
      <c r="AT12" s="17">
        <v>0.10929289109790299</v>
      </c>
      <c r="AU12" s="17">
        <v>0.101971535616425</v>
      </c>
      <c r="AV12" s="17">
        <v>9.8967521000142403E-2</v>
      </c>
      <c r="AW12" s="17">
        <v>7.8193301464849499E-2</v>
      </c>
      <c r="AX12" s="17">
        <v>0.17250812165767099</v>
      </c>
    </row>
    <row r="13" spans="2:50">
      <c r="B13" s="18" t="s">
        <v>248</v>
      </c>
      <c r="C13" s="17">
        <v>5.6054039733915699E-2</v>
      </c>
      <c r="D13" s="17">
        <v>6.0191294186319397E-2</v>
      </c>
      <c r="E13" s="17">
        <v>5.2299639489544102E-2</v>
      </c>
      <c r="F13" s="17"/>
      <c r="G13" s="17">
        <v>1.34399079678128E-2</v>
      </c>
      <c r="H13" s="17">
        <v>4.7815219505483897E-2</v>
      </c>
      <c r="I13" s="17">
        <v>6.3884802858649295E-2</v>
      </c>
      <c r="J13" s="17">
        <v>6.80560590223626E-2</v>
      </c>
      <c r="K13" s="17">
        <v>7.1532486457023203E-2</v>
      </c>
      <c r="L13" s="17">
        <v>6.32114488592012E-2</v>
      </c>
      <c r="M13" s="17"/>
      <c r="N13" s="17">
        <v>3.5703646841311498E-2</v>
      </c>
      <c r="O13" s="17">
        <v>7.3399647000572096E-2</v>
      </c>
      <c r="P13" s="17">
        <v>4.9160788023963599E-2</v>
      </c>
      <c r="Q13" s="17">
        <v>6.7472144282743396E-2</v>
      </c>
      <c r="R13" s="17"/>
      <c r="S13" s="17">
        <v>4.2219001601963298E-2</v>
      </c>
      <c r="T13" s="17">
        <v>3.2379299917275603E-2</v>
      </c>
      <c r="U13" s="17">
        <v>0</v>
      </c>
      <c r="V13" s="17">
        <v>4.7306379469251397E-2</v>
      </c>
      <c r="W13" s="17">
        <v>8.4319632825453295E-2</v>
      </c>
      <c r="X13" s="17">
        <v>0.101258544309429</v>
      </c>
      <c r="Y13" s="17">
        <v>7.7174527442903207E-2</v>
      </c>
      <c r="Z13" s="17">
        <v>8.9469171641412701E-2</v>
      </c>
      <c r="AA13" s="17">
        <v>0</v>
      </c>
      <c r="AB13" s="17">
        <v>8.4841761861125894E-2</v>
      </c>
      <c r="AC13" s="17">
        <v>0.111817885465327</v>
      </c>
      <c r="AD13" s="17">
        <v>0.11735727122482401</v>
      </c>
      <c r="AE13" s="17"/>
      <c r="AF13" s="17">
        <v>6.6804796785915499E-2</v>
      </c>
      <c r="AG13" s="17">
        <v>5.7709984245792302E-2</v>
      </c>
      <c r="AH13" s="17">
        <v>4.4683149777157899E-2</v>
      </c>
      <c r="AI13" s="17"/>
      <c r="AJ13" s="17">
        <v>3.7416508917335597E-2</v>
      </c>
      <c r="AK13" s="17">
        <v>4.55635334467272E-2</v>
      </c>
      <c r="AL13" s="17">
        <v>2.6381128664403699E-2</v>
      </c>
      <c r="AM13" s="17">
        <v>9.5667051857032406E-2</v>
      </c>
      <c r="AN13" s="17">
        <v>0.118195316142225</v>
      </c>
      <c r="AO13" s="17"/>
      <c r="AP13" s="17">
        <v>2.1820471704302999E-2</v>
      </c>
      <c r="AQ13" s="17">
        <v>5.0031366226137901E-2</v>
      </c>
      <c r="AR13" s="17">
        <v>0</v>
      </c>
      <c r="AS13" s="17"/>
      <c r="AT13" s="17">
        <v>5.7609685696494203E-2</v>
      </c>
      <c r="AU13" s="17">
        <v>1.35905654573326E-2</v>
      </c>
      <c r="AV13" s="17">
        <v>4.2380189065329199E-2</v>
      </c>
      <c r="AW13" s="17">
        <v>7.94849595962204E-2</v>
      </c>
      <c r="AX13" s="17">
        <v>0</v>
      </c>
    </row>
    <row r="14" spans="2:50">
      <c r="B14" s="18" t="s">
        <v>92</v>
      </c>
      <c r="C14" s="17">
        <v>3.90663013739267E-2</v>
      </c>
      <c r="D14" s="17">
        <v>1.9246677720023201E-2</v>
      </c>
      <c r="E14" s="17">
        <v>5.4416509005180698E-2</v>
      </c>
      <c r="F14" s="17"/>
      <c r="G14" s="17">
        <v>6.7195164230221996E-2</v>
      </c>
      <c r="H14" s="17">
        <v>3.6697065000714998E-2</v>
      </c>
      <c r="I14" s="17">
        <v>5.09946399817061E-2</v>
      </c>
      <c r="J14" s="17">
        <v>3.0023092554807399E-2</v>
      </c>
      <c r="K14" s="17">
        <v>5.9875617669201402E-2</v>
      </c>
      <c r="L14" s="17">
        <v>8.1225311104077599E-3</v>
      </c>
      <c r="M14" s="17"/>
      <c r="N14" s="17">
        <v>3.42983753612097E-2</v>
      </c>
      <c r="O14" s="17">
        <v>2.1992764708352201E-2</v>
      </c>
      <c r="P14" s="17">
        <v>3.2896661068954197E-2</v>
      </c>
      <c r="Q14" s="17">
        <v>6.7950604027828002E-2</v>
      </c>
      <c r="R14" s="17"/>
      <c r="S14" s="17">
        <v>5.1086937203929303E-2</v>
      </c>
      <c r="T14" s="17">
        <v>2.59625822509995E-2</v>
      </c>
      <c r="U14" s="17">
        <v>0</v>
      </c>
      <c r="V14" s="17">
        <v>2.3153474727878098E-2</v>
      </c>
      <c r="W14" s="17">
        <v>0</v>
      </c>
      <c r="X14" s="17">
        <v>0</v>
      </c>
      <c r="Y14" s="17">
        <v>9.6926873252414905E-2</v>
      </c>
      <c r="Z14" s="17">
        <v>0</v>
      </c>
      <c r="AA14" s="17">
        <v>0.109103375960156</v>
      </c>
      <c r="AB14" s="17">
        <v>3.7081353092839602E-2</v>
      </c>
      <c r="AC14" s="17">
        <v>6.44116878865965E-2</v>
      </c>
      <c r="AD14" s="17">
        <v>0</v>
      </c>
      <c r="AE14" s="17"/>
      <c r="AF14" s="17">
        <v>2.8509346397418599E-2</v>
      </c>
      <c r="AG14" s="17">
        <v>2.61905673409446E-2</v>
      </c>
      <c r="AH14" s="17">
        <v>9.6896785816284303E-2</v>
      </c>
      <c r="AI14" s="17"/>
      <c r="AJ14" s="17">
        <v>2.5763939323299699E-2</v>
      </c>
      <c r="AK14" s="17">
        <v>4.4426796650131203E-2</v>
      </c>
      <c r="AL14" s="17">
        <v>1.6303169541416699E-2</v>
      </c>
      <c r="AM14" s="17">
        <v>0</v>
      </c>
      <c r="AN14" s="17">
        <v>9.6523355961072893E-2</v>
      </c>
      <c r="AO14" s="17"/>
      <c r="AP14" s="17">
        <v>2.37206017602269E-2</v>
      </c>
      <c r="AQ14" s="17">
        <v>4.2411809233257602E-2</v>
      </c>
      <c r="AR14" s="17">
        <v>2.0443734733197501E-2</v>
      </c>
      <c r="AS14" s="17"/>
      <c r="AT14" s="17">
        <v>5.3129193954817903E-2</v>
      </c>
      <c r="AU14" s="17">
        <v>2.5603104563062098E-2</v>
      </c>
      <c r="AV14" s="17">
        <v>4.1344941399376597E-2</v>
      </c>
      <c r="AW14" s="17">
        <v>3.6475673456419402E-2</v>
      </c>
      <c r="AX14" s="17">
        <v>0</v>
      </c>
    </row>
    <row r="15" spans="2:50">
      <c r="B15" s="18" t="s">
        <v>249</v>
      </c>
      <c r="C15" s="21">
        <v>0.55954323707180798</v>
      </c>
      <c r="D15" s="21">
        <v>0.57343634641661001</v>
      </c>
      <c r="E15" s="21">
        <v>0.54834900679310705</v>
      </c>
      <c r="F15" s="21"/>
      <c r="G15" s="21">
        <v>0.66366069625715196</v>
      </c>
      <c r="H15" s="21">
        <v>0.58715437149165095</v>
      </c>
      <c r="I15" s="21">
        <v>0.518170820264516</v>
      </c>
      <c r="J15" s="21">
        <v>0.50920795936840202</v>
      </c>
      <c r="K15" s="21">
        <v>0.49442359533881503</v>
      </c>
      <c r="L15" s="21">
        <v>0.58680731152683396</v>
      </c>
      <c r="M15" s="21"/>
      <c r="N15" s="21">
        <v>0.58864095521294502</v>
      </c>
      <c r="O15" s="21">
        <v>0.54270972762515102</v>
      </c>
      <c r="P15" s="21">
        <v>0.53902724399100199</v>
      </c>
      <c r="Q15" s="21">
        <v>0.55257524107907297</v>
      </c>
      <c r="R15" s="21"/>
      <c r="S15" s="21">
        <v>0.62113167947319203</v>
      </c>
      <c r="T15" s="21">
        <v>0.53245070231323299</v>
      </c>
      <c r="U15" s="21">
        <v>0.58092804962479505</v>
      </c>
      <c r="V15" s="21">
        <v>0.56944919489014501</v>
      </c>
      <c r="W15" s="21">
        <v>0.50025772380325995</v>
      </c>
      <c r="X15" s="21">
        <v>0.74423216635977496</v>
      </c>
      <c r="Y15" s="21">
        <v>0.56578445105057296</v>
      </c>
      <c r="Z15" s="21">
        <v>0.59632247939268801</v>
      </c>
      <c r="AA15" s="21">
        <v>0.52346984370730099</v>
      </c>
      <c r="AB15" s="21">
        <v>0.36952858782530201</v>
      </c>
      <c r="AC15" s="21">
        <v>0.47470348014597602</v>
      </c>
      <c r="AD15" s="21">
        <v>0.628514798809654</v>
      </c>
      <c r="AE15" s="21"/>
      <c r="AF15" s="21">
        <v>0.53245881830711705</v>
      </c>
      <c r="AG15" s="21">
        <v>0.56193180824932898</v>
      </c>
      <c r="AH15" s="21">
        <v>0.53111278414785101</v>
      </c>
      <c r="AI15" s="21"/>
      <c r="AJ15" s="21">
        <v>0.60549529699921301</v>
      </c>
      <c r="AK15" s="21">
        <v>0.61625162609142703</v>
      </c>
      <c r="AL15" s="21">
        <v>0.54001943994627499</v>
      </c>
      <c r="AM15" s="21">
        <v>0.37108108254174799</v>
      </c>
      <c r="AN15" s="21">
        <v>0.34181863344346902</v>
      </c>
      <c r="AO15" s="21"/>
      <c r="AP15" s="21">
        <v>0.63196277066588402</v>
      </c>
      <c r="AQ15" s="21">
        <v>0.62718613731791095</v>
      </c>
      <c r="AR15" s="21">
        <v>0.51206803584864202</v>
      </c>
      <c r="AS15" s="21"/>
      <c r="AT15" s="21">
        <v>0.55243650888331597</v>
      </c>
      <c r="AU15" s="21">
        <v>0.57673652085821603</v>
      </c>
      <c r="AV15" s="21">
        <v>0.56903471925498805</v>
      </c>
      <c r="AW15" s="21">
        <v>0.62375715883006599</v>
      </c>
      <c r="AX15" s="21">
        <v>0.57059075566405504</v>
      </c>
    </row>
    <row r="16" spans="2:50">
      <c r="B16" s="18" t="s">
        <v>250</v>
      </c>
      <c r="C16" s="21">
        <v>0.16448824187677299</v>
      </c>
      <c r="D16" s="21">
        <v>0.15000306099272601</v>
      </c>
      <c r="E16" s="21">
        <v>0.179006000000999</v>
      </c>
      <c r="F16" s="21"/>
      <c r="G16" s="21">
        <v>5.47519747946685E-2</v>
      </c>
      <c r="H16" s="21">
        <v>0.14510838198206799</v>
      </c>
      <c r="I16" s="21">
        <v>0.22456415503825999</v>
      </c>
      <c r="J16" s="21">
        <v>0.17344272820263901</v>
      </c>
      <c r="K16" s="21">
        <v>0.20480667613079401</v>
      </c>
      <c r="L16" s="21">
        <v>0.16811627824999301</v>
      </c>
      <c r="M16" s="21"/>
      <c r="N16" s="21">
        <v>0.14693755414554799</v>
      </c>
      <c r="O16" s="21">
        <v>0.174025582556562</v>
      </c>
      <c r="P16" s="21">
        <v>0.154090757634542</v>
      </c>
      <c r="Q16" s="21">
        <v>0.185101751343339</v>
      </c>
      <c r="R16" s="21"/>
      <c r="S16" s="21">
        <v>0.16416916875750601</v>
      </c>
      <c r="T16" s="21">
        <v>0.15408702798162299</v>
      </c>
      <c r="U16" s="21">
        <v>6.1144763194463499E-2</v>
      </c>
      <c r="V16" s="21">
        <v>0.17834097578010399</v>
      </c>
      <c r="W16" s="21">
        <v>0.21283847988877599</v>
      </c>
      <c r="X16" s="21">
        <v>0.15321374364700599</v>
      </c>
      <c r="Y16" s="21">
        <v>0.15888974759315999</v>
      </c>
      <c r="Z16" s="21">
        <v>0.19491998760968199</v>
      </c>
      <c r="AA16" s="21">
        <v>0.10194049955067699</v>
      </c>
      <c r="AB16" s="21">
        <v>0.26607896290835598</v>
      </c>
      <c r="AC16" s="21">
        <v>0.218366896219398</v>
      </c>
      <c r="AD16" s="21">
        <v>0.20177075015704199</v>
      </c>
      <c r="AE16" s="21"/>
      <c r="AF16" s="21">
        <v>0.18589535488283199</v>
      </c>
      <c r="AG16" s="21">
        <v>0.17957260927839699</v>
      </c>
      <c r="AH16" s="21">
        <v>0.124210676231</v>
      </c>
      <c r="AI16" s="21"/>
      <c r="AJ16" s="21">
        <v>0.134259490973588</v>
      </c>
      <c r="AK16" s="21">
        <v>0.144262133868997</v>
      </c>
      <c r="AL16" s="21">
        <v>0.15600221723279001</v>
      </c>
      <c r="AM16" s="21">
        <v>9.5667051857032406E-2</v>
      </c>
      <c r="AN16" s="21">
        <v>0.28878441505077102</v>
      </c>
      <c r="AO16" s="21"/>
      <c r="AP16" s="21">
        <v>0.12011405428868201</v>
      </c>
      <c r="AQ16" s="21">
        <v>0.147048451328399</v>
      </c>
      <c r="AR16" s="21">
        <v>0.176607685129055</v>
      </c>
      <c r="AS16" s="21"/>
      <c r="AT16" s="21">
        <v>0.16690257679439699</v>
      </c>
      <c r="AU16" s="21">
        <v>0.115562101073758</v>
      </c>
      <c r="AV16" s="21">
        <v>0.141347710065472</v>
      </c>
      <c r="AW16" s="21">
        <v>0.15767826106107</v>
      </c>
      <c r="AX16" s="21">
        <v>0.17250812165767099</v>
      </c>
    </row>
    <row r="17" spans="2:50">
      <c r="B17" s="18" t="s">
        <v>251</v>
      </c>
      <c r="C17" s="22">
        <v>0.39505499519503501</v>
      </c>
      <c r="D17" s="22">
        <v>0.42343328542388398</v>
      </c>
      <c r="E17" s="22">
        <v>0.36934300679210802</v>
      </c>
      <c r="F17" s="22"/>
      <c r="G17" s="22">
        <v>0.60890872146248298</v>
      </c>
      <c r="H17" s="22">
        <v>0.44204598950958301</v>
      </c>
      <c r="I17" s="22">
        <v>0.293606665226256</v>
      </c>
      <c r="J17" s="22">
        <v>0.33576523116576301</v>
      </c>
      <c r="K17" s="22">
        <v>0.28961691920802002</v>
      </c>
      <c r="L17" s="22">
        <v>0.41869103327684098</v>
      </c>
      <c r="M17" s="22"/>
      <c r="N17" s="22">
        <v>0.44170340106739697</v>
      </c>
      <c r="O17" s="22">
        <v>0.36868414506858899</v>
      </c>
      <c r="P17" s="22">
        <v>0.384936486356459</v>
      </c>
      <c r="Q17" s="22">
        <v>0.36747348973573402</v>
      </c>
      <c r="R17" s="22"/>
      <c r="S17" s="22">
        <v>0.456962510715686</v>
      </c>
      <c r="T17" s="22">
        <v>0.378363674331609</v>
      </c>
      <c r="U17" s="22">
        <v>0.519783286430332</v>
      </c>
      <c r="V17" s="22">
        <v>0.39110821911004201</v>
      </c>
      <c r="W17" s="22">
        <v>0.28741924391448398</v>
      </c>
      <c r="X17" s="22">
        <v>0.59101842271276805</v>
      </c>
      <c r="Y17" s="22">
        <v>0.40689470345741202</v>
      </c>
      <c r="Z17" s="22">
        <v>0.40140249178300602</v>
      </c>
      <c r="AA17" s="22">
        <v>0.42152934415662402</v>
      </c>
      <c r="AB17" s="22">
        <v>0.103449624916946</v>
      </c>
      <c r="AC17" s="22">
        <v>0.25633658392657799</v>
      </c>
      <c r="AD17" s="22">
        <v>0.42674404865261101</v>
      </c>
      <c r="AE17" s="22"/>
      <c r="AF17" s="22">
        <v>0.34656346342428501</v>
      </c>
      <c r="AG17" s="22">
        <v>0.38235919897093201</v>
      </c>
      <c r="AH17" s="22">
        <v>0.406902107916851</v>
      </c>
      <c r="AI17" s="22"/>
      <c r="AJ17" s="22">
        <v>0.47123580602562498</v>
      </c>
      <c r="AK17" s="22">
        <v>0.47198949222242997</v>
      </c>
      <c r="AL17" s="22">
        <v>0.38401722271348498</v>
      </c>
      <c r="AM17" s="22">
        <v>0.27541403068471598</v>
      </c>
      <c r="AN17" s="22">
        <v>5.3034218392698E-2</v>
      </c>
      <c r="AO17" s="22"/>
      <c r="AP17" s="22">
        <v>0.51184871637720297</v>
      </c>
      <c r="AQ17" s="22">
        <v>0.48013768598951201</v>
      </c>
      <c r="AR17" s="22">
        <v>0.33546035071958702</v>
      </c>
      <c r="AS17" s="22"/>
      <c r="AT17" s="22">
        <v>0.38553393208892001</v>
      </c>
      <c r="AU17" s="22">
        <v>0.461174419784458</v>
      </c>
      <c r="AV17" s="22">
        <v>0.42768700918951602</v>
      </c>
      <c r="AW17" s="22">
        <v>0.46607889776899603</v>
      </c>
      <c r="AX17" s="22">
        <v>0.398082634006384</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414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524</v>
      </c>
      <c r="D7" s="10">
        <v>253</v>
      </c>
      <c r="E7" s="10">
        <v>270</v>
      </c>
      <c r="F7" s="10"/>
      <c r="G7" s="10">
        <v>51</v>
      </c>
      <c r="H7" s="10">
        <v>92</v>
      </c>
      <c r="I7" s="10">
        <v>79</v>
      </c>
      <c r="J7" s="10">
        <v>93</v>
      </c>
      <c r="K7" s="10">
        <v>84</v>
      </c>
      <c r="L7" s="10">
        <v>125</v>
      </c>
      <c r="M7" s="10"/>
      <c r="N7" s="10">
        <v>153</v>
      </c>
      <c r="O7" s="10">
        <v>119</v>
      </c>
      <c r="P7" s="10">
        <v>116</v>
      </c>
      <c r="Q7" s="10">
        <v>133</v>
      </c>
      <c r="R7" s="10"/>
      <c r="S7" s="10">
        <v>63</v>
      </c>
      <c r="T7" s="10">
        <v>75</v>
      </c>
      <c r="U7" s="10">
        <v>37</v>
      </c>
      <c r="V7" s="10">
        <v>40</v>
      </c>
      <c r="W7" s="10">
        <v>41</v>
      </c>
      <c r="X7" s="10">
        <v>43</v>
      </c>
      <c r="Y7" s="10">
        <v>41</v>
      </c>
      <c r="Z7" s="10">
        <v>27</v>
      </c>
      <c r="AA7" s="10">
        <v>43</v>
      </c>
      <c r="AB7" s="10">
        <v>62</v>
      </c>
      <c r="AC7" s="10">
        <v>38</v>
      </c>
      <c r="AD7" s="10">
        <v>14</v>
      </c>
      <c r="AE7" s="10"/>
      <c r="AF7" s="10">
        <v>204</v>
      </c>
      <c r="AG7" s="10">
        <v>238</v>
      </c>
      <c r="AH7" s="10">
        <v>57</v>
      </c>
      <c r="AI7" s="10"/>
      <c r="AJ7" s="10">
        <v>184</v>
      </c>
      <c r="AK7" s="10">
        <v>151</v>
      </c>
      <c r="AL7" s="10">
        <v>38</v>
      </c>
      <c r="AM7" s="10">
        <v>7</v>
      </c>
      <c r="AN7" s="10">
        <v>56</v>
      </c>
      <c r="AO7" s="10"/>
      <c r="AP7" s="10">
        <v>124</v>
      </c>
      <c r="AQ7" s="10">
        <v>182</v>
      </c>
      <c r="AR7" s="10">
        <v>39</v>
      </c>
      <c r="AS7" s="10"/>
      <c r="AT7" s="10">
        <v>128</v>
      </c>
      <c r="AU7" s="10">
        <v>71</v>
      </c>
      <c r="AV7" s="10">
        <v>125</v>
      </c>
      <c r="AW7" s="10">
        <v>49</v>
      </c>
      <c r="AX7" s="10">
        <v>16</v>
      </c>
    </row>
    <row r="8" spans="2:50" ht="30" customHeight="1">
      <c r="B8" s="11" t="s">
        <v>77</v>
      </c>
      <c r="C8" s="11">
        <v>521</v>
      </c>
      <c r="D8" s="11">
        <v>256</v>
      </c>
      <c r="E8" s="11">
        <v>264</v>
      </c>
      <c r="F8" s="11"/>
      <c r="G8" s="11">
        <v>58</v>
      </c>
      <c r="H8" s="11">
        <v>92</v>
      </c>
      <c r="I8" s="11">
        <v>86</v>
      </c>
      <c r="J8" s="11">
        <v>99</v>
      </c>
      <c r="K8" s="11">
        <v>72</v>
      </c>
      <c r="L8" s="11">
        <v>115</v>
      </c>
      <c r="M8" s="11"/>
      <c r="N8" s="11">
        <v>143</v>
      </c>
      <c r="O8" s="11">
        <v>122</v>
      </c>
      <c r="P8" s="11">
        <v>123</v>
      </c>
      <c r="Q8" s="11">
        <v>130</v>
      </c>
      <c r="R8" s="11"/>
      <c r="S8" s="11">
        <v>63</v>
      </c>
      <c r="T8" s="11">
        <v>79</v>
      </c>
      <c r="U8" s="11">
        <v>34</v>
      </c>
      <c r="V8" s="11">
        <v>43</v>
      </c>
      <c r="W8" s="11">
        <v>39</v>
      </c>
      <c r="X8" s="11">
        <v>54</v>
      </c>
      <c r="Y8" s="11">
        <v>38</v>
      </c>
      <c r="Z8" s="11">
        <v>23</v>
      </c>
      <c r="AA8" s="11">
        <v>44</v>
      </c>
      <c r="AB8" s="11">
        <v>54</v>
      </c>
      <c r="AC8" s="11">
        <v>37</v>
      </c>
      <c r="AD8" s="11">
        <v>13</v>
      </c>
      <c r="AE8" s="11"/>
      <c r="AF8" s="11">
        <v>202</v>
      </c>
      <c r="AG8" s="11">
        <v>230</v>
      </c>
      <c r="AH8" s="11">
        <v>62</v>
      </c>
      <c r="AI8" s="11"/>
      <c r="AJ8" s="11">
        <v>179</v>
      </c>
      <c r="AK8" s="11">
        <v>152</v>
      </c>
      <c r="AL8" s="11">
        <v>39</v>
      </c>
      <c r="AM8" s="11">
        <v>7</v>
      </c>
      <c r="AN8" s="11">
        <v>57</v>
      </c>
      <c r="AO8" s="11"/>
      <c r="AP8" s="11">
        <v>122</v>
      </c>
      <c r="AQ8" s="11">
        <v>186</v>
      </c>
      <c r="AR8" s="11">
        <v>38</v>
      </c>
      <c r="AS8" s="11"/>
      <c r="AT8" s="11">
        <v>125</v>
      </c>
      <c r="AU8" s="11">
        <v>73</v>
      </c>
      <c r="AV8" s="11">
        <v>129</v>
      </c>
      <c r="AW8" s="11">
        <v>47</v>
      </c>
      <c r="AX8" s="11">
        <v>14</v>
      </c>
    </row>
    <row r="9" spans="2:50">
      <c r="B9" s="18" t="s">
        <v>244</v>
      </c>
      <c r="C9" s="17">
        <v>0.13905225025419499</v>
      </c>
      <c r="D9" s="17">
        <v>0.15942524503957101</v>
      </c>
      <c r="E9" s="17">
        <v>0.119942826168878</v>
      </c>
      <c r="F9" s="17"/>
      <c r="G9" s="17">
        <v>0.13457146095658401</v>
      </c>
      <c r="H9" s="17">
        <v>0.16989177534201799</v>
      </c>
      <c r="I9" s="17">
        <v>0.18808532637974401</v>
      </c>
      <c r="J9" s="17">
        <v>0.140648404383271</v>
      </c>
      <c r="K9" s="17">
        <v>0.10991933319585701</v>
      </c>
      <c r="L9" s="17">
        <v>9.6827164150863301E-2</v>
      </c>
      <c r="M9" s="17"/>
      <c r="N9" s="17">
        <v>0.18783307562655699</v>
      </c>
      <c r="O9" s="17">
        <v>0.151900683199409</v>
      </c>
      <c r="P9" s="17">
        <v>0.109821306156537</v>
      </c>
      <c r="Q9" s="17">
        <v>9.80469649397573E-2</v>
      </c>
      <c r="R9" s="17"/>
      <c r="S9" s="17">
        <v>0.13968594467177101</v>
      </c>
      <c r="T9" s="17">
        <v>0.17924830571495401</v>
      </c>
      <c r="U9" s="17">
        <v>1.7659040982519501E-2</v>
      </c>
      <c r="V9" s="17">
        <v>9.4408444311182504E-2</v>
      </c>
      <c r="W9" s="17">
        <v>0.1097785826056</v>
      </c>
      <c r="X9" s="17">
        <v>0.18459364414123999</v>
      </c>
      <c r="Y9" s="17">
        <v>0.19812233744789801</v>
      </c>
      <c r="Z9" s="17">
        <v>0.15073522771831199</v>
      </c>
      <c r="AA9" s="17">
        <v>0.14142126827005599</v>
      </c>
      <c r="AB9" s="17">
        <v>0.19643358538295899</v>
      </c>
      <c r="AC9" s="17">
        <v>2.0320463380548801E-2</v>
      </c>
      <c r="AD9" s="17">
        <v>0.15588226345699099</v>
      </c>
      <c r="AE9" s="17"/>
      <c r="AF9" s="17">
        <v>0.13919747518655401</v>
      </c>
      <c r="AG9" s="17">
        <v>0.16257429856278599</v>
      </c>
      <c r="AH9" s="17">
        <v>8.7974799293108502E-2</v>
      </c>
      <c r="AI9" s="17"/>
      <c r="AJ9" s="17">
        <v>0.132024061054694</v>
      </c>
      <c r="AK9" s="17">
        <v>0.14358252414908801</v>
      </c>
      <c r="AL9" s="17">
        <v>0.22345906358996301</v>
      </c>
      <c r="AM9" s="17">
        <v>0</v>
      </c>
      <c r="AN9" s="17">
        <v>7.3463169399572106E-2</v>
      </c>
      <c r="AO9" s="17"/>
      <c r="AP9" s="17">
        <v>0.20220318290186301</v>
      </c>
      <c r="AQ9" s="17">
        <v>0.118544090744585</v>
      </c>
      <c r="AR9" s="17">
        <v>0.18123358914336701</v>
      </c>
      <c r="AS9" s="17"/>
      <c r="AT9" s="17">
        <v>9.5709217035145303E-2</v>
      </c>
      <c r="AU9" s="17">
        <v>0.122438389874161</v>
      </c>
      <c r="AV9" s="17">
        <v>0.136155860717069</v>
      </c>
      <c r="AW9" s="17">
        <v>0.22229095211074201</v>
      </c>
      <c r="AX9" s="17">
        <v>0.284036844396858</v>
      </c>
    </row>
    <row r="10" spans="2:50">
      <c r="B10" s="18" t="s">
        <v>245</v>
      </c>
      <c r="C10" s="17">
        <v>0.37021554797949202</v>
      </c>
      <c r="D10" s="17">
        <v>0.364108898865111</v>
      </c>
      <c r="E10" s="17">
        <v>0.37780888319245498</v>
      </c>
      <c r="F10" s="17"/>
      <c r="G10" s="17">
        <v>0.42523255317781899</v>
      </c>
      <c r="H10" s="17">
        <v>0.43758627354728902</v>
      </c>
      <c r="I10" s="17">
        <v>0.36797184283541401</v>
      </c>
      <c r="J10" s="17">
        <v>0.29282334161201501</v>
      </c>
      <c r="K10" s="17">
        <v>0.388349706951928</v>
      </c>
      <c r="L10" s="17">
        <v>0.34545399634493201</v>
      </c>
      <c r="M10" s="17"/>
      <c r="N10" s="17">
        <v>0.37076881120190303</v>
      </c>
      <c r="O10" s="17">
        <v>0.33426200751634</v>
      </c>
      <c r="P10" s="17">
        <v>0.442214894314855</v>
      </c>
      <c r="Q10" s="17">
        <v>0.34346675927871601</v>
      </c>
      <c r="R10" s="17"/>
      <c r="S10" s="17">
        <v>0.38999247104928503</v>
      </c>
      <c r="T10" s="17">
        <v>0.32063341800828099</v>
      </c>
      <c r="U10" s="17">
        <v>0.22248410539345001</v>
      </c>
      <c r="V10" s="17">
        <v>0.38889502766234102</v>
      </c>
      <c r="W10" s="17">
        <v>0.27815089202267002</v>
      </c>
      <c r="X10" s="17">
        <v>0.44930006434173703</v>
      </c>
      <c r="Y10" s="17">
        <v>0.41097369281540502</v>
      </c>
      <c r="Z10" s="17">
        <v>0.49906855421101998</v>
      </c>
      <c r="AA10" s="17">
        <v>0.34084319459946399</v>
      </c>
      <c r="AB10" s="17">
        <v>0.38476998974894799</v>
      </c>
      <c r="AC10" s="17">
        <v>0.35591198627493098</v>
      </c>
      <c r="AD10" s="17">
        <v>0.58375202329046705</v>
      </c>
      <c r="AE10" s="17"/>
      <c r="AF10" s="17">
        <v>0.39883648931744498</v>
      </c>
      <c r="AG10" s="17">
        <v>0.362470698976744</v>
      </c>
      <c r="AH10" s="17">
        <v>0.31229047462493598</v>
      </c>
      <c r="AI10" s="17"/>
      <c r="AJ10" s="17">
        <v>0.37462848231312401</v>
      </c>
      <c r="AK10" s="17">
        <v>0.42553170542272301</v>
      </c>
      <c r="AL10" s="17">
        <v>0.43918194556150197</v>
      </c>
      <c r="AM10" s="17">
        <v>0.15593960802653001</v>
      </c>
      <c r="AN10" s="17">
        <v>0.25320181285243898</v>
      </c>
      <c r="AO10" s="17"/>
      <c r="AP10" s="17">
        <v>0.35520577052041302</v>
      </c>
      <c r="AQ10" s="17">
        <v>0.39459722253198198</v>
      </c>
      <c r="AR10" s="17">
        <v>0.46234176526592802</v>
      </c>
      <c r="AS10" s="17"/>
      <c r="AT10" s="17">
        <v>0.348090787115719</v>
      </c>
      <c r="AU10" s="17">
        <v>0.32601266993564298</v>
      </c>
      <c r="AV10" s="17">
        <v>0.44197830162433799</v>
      </c>
      <c r="AW10" s="17">
        <v>0.44191316081311799</v>
      </c>
      <c r="AX10" s="17">
        <v>0.367767900230972</v>
      </c>
    </row>
    <row r="11" spans="2:50">
      <c r="B11" s="18" t="s">
        <v>246</v>
      </c>
      <c r="C11" s="17">
        <v>0.26595477884651197</v>
      </c>
      <c r="D11" s="17">
        <v>0.25173437334405202</v>
      </c>
      <c r="E11" s="17">
        <v>0.276408363027694</v>
      </c>
      <c r="F11" s="17"/>
      <c r="G11" s="17">
        <v>0.149293979519804</v>
      </c>
      <c r="H11" s="17">
        <v>0.21548987291525701</v>
      </c>
      <c r="I11" s="17">
        <v>0.210228432932999</v>
      </c>
      <c r="J11" s="17">
        <v>0.29857991633967801</v>
      </c>
      <c r="K11" s="17">
        <v>0.34437625474761702</v>
      </c>
      <c r="L11" s="17">
        <v>0.32941264419647198</v>
      </c>
      <c r="M11" s="17"/>
      <c r="N11" s="17">
        <v>0.27302894193629001</v>
      </c>
      <c r="O11" s="17">
        <v>0.26470442513328801</v>
      </c>
      <c r="P11" s="17">
        <v>0.22689287513640299</v>
      </c>
      <c r="Q11" s="17">
        <v>0.29568458567828798</v>
      </c>
      <c r="R11" s="17"/>
      <c r="S11" s="17">
        <v>0.34056066152367998</v>
      </c>
      <c r="T11" s="17">
        <v>0.29216392699293497</v>
      </c>
      <c r="U11" s="17">
        <v>0.407580425221448</v>
      </c>
      <c r="V11" s="17">
        <v>0.20082245442016</v>
      </c>
      <c r="W11" s="17">
        <v>0.35893893328085003</v>
      </c>
      <c r="X11" s="17">
        <v>0.24477958592253499</v>
      </c>
      <c r="Y11" s="17">
        <v>0.23552102907807301</v>
      </c>
      <c r="Z11" s="17">
        <v>0.113018811229016</v>
      </c>
      <c r="AA11" s="17">
        <v>0.224181478919322</v>
      </c>
      <c r="AB11" s="17">
        <v>0.215850382902251</v>
      </c>
      <c r="AC11" s="17">
        <v>0.25598980675918598</v>
      </c>
      <c r="AD11" s="17">
        <v>0.13099067915064799</v>
      </c>
      <c r="AE11" s="17"/>
      <c r="AF11" s="17">
        <v>0.27965441417291798</v>
      </c>
      <c r="AG11" s="17">
        <v>0.25603389378901098</v>
      </c>
      <c r="AH11" s="17">
        <v>0.24948297987502099</v>
      </c>
      <c r="AI11" s="17"/>
      <c r="AJ11" s="17">
        <v>0.29576736774288098</v>
      </c>
      <c r="AK11" s="17">
        <v>0.211843125979777</v>
      </c>
      <c r="AL11" s="17">
        <v>0.213693145576969</v>
      </c>
      <c r="AM11" s="17">
        <v>0.427002926540205</v>
      </c>
      <c r="AN11" s="17">
        <v>0.30711341704414302</v>
      </c>
      <c r="AO11" s="17"/>
      <c r="AP11" s="17">
        <v>0.27050165443993801</v>
      </c>
      <c r="AQ11" s="17">
        <v>0.25110939808313099</v>
      </c>
      <c r="AR11" s="17">
        <v>0.212883477980707</v>
      </c>
      <c r="AS11" s="17"/>
      <c r="AT11" s="17">
        <v>0.31262927490863102</v>
      </c>
      <c r="AU11" s="17">
        <v>0.31940648847231601</v>
      </c>
      <c r="AV11" s="17">
        <v>0.20335714906776201</v>
      </c>
      <c r="AW11" s="17">
        <v>0.21794944227858001</v>
      </c>
      <c r="AX11" s="17">
        <v>0.246394415806519</v>
      </c>
    </row>
    <row r="12" spans="2:50">
      <c r="B12" s="18" t="s">
        <v>247</v>
      </c>
      <c r="C12" s="17">
        <v>0.13456249527167299</v>
      </c>
      <c r="D12" s="17">
        <v>0.13292047462572601</v>
      </c>
      <c r="E12" s="17">
        <v>0.13676285121846399</v>
      </c>
      <c r="F12" s="17"/>
      <c r="G12" s="17">
        <v>0.13374348292119401</v>
      </c>
      <c r="H12" s="17">
        <v>8.7596789913025802E-2</v>
      </c>
      <c r="I12" s="17">
        <v>0.131616328260661</v>
      </c>
      <c r="J12" s="17">
        <v>0.19633189198415199</v>
      </c>
      <c r="K12" s="17">
        <v>9.42526028148713E-2</v>
      </c>
      <c r="L12" s="17">
        <v>0.14693955857176499</v>
      </c>
      <c r="M12" s="17"/>
      <c r="N12" s="17">
        <v>0.100833954278734</v>
      </c>
      <c r="O12" s="17">
        <v>0.16441458201446901</v>
      </c>
      <c r="P12" s="17">
        <v>0.142555283701122</v>
      </c>
      <c r="Q12" s="17">
        <v>0.129404971986707</v>
      </c>
      <c r="R12" s="17"/>
      <c r="S12" s="17">
        <v>7.9762533310634098E-2</v>
      </c>
      <c r="T12" s="17">
        <v>0.16330864330334799</v>
      </c>
      <c r="U12" s="17">
        <v>0.14340901280667301</v>
      </c>
      <c r="V12" s="17">
        <v>0.262245291544284</v>
      </c>
      <c r="W12" s="17">
        <v>0.12737717103284599</v>
      </c>
      <c r="X12" s="17">
        <v>9.7668662571596995E-2</v>
      </c>
      <c r="Y12" s="17">
        <v>6.8808585731720495E-2</v>
      </c>
      <c r="Z12" s="17">
        <v>0.10521037990997301</v>
      </c>
      <c r="AA12" s="17">
        <v>0.12427498090439799</v>
      </c>
      <c r="AB12" s="17">
        <v>0.13136089908085799</v>
      </c>
      <c r="AC12" s="17">
        <v>0.17489673085537799</v>
      </c>
      <c r="AD12" s="17">
        <v>0.12937503410189499</v>
      </c>
      <c r="AE12" s="17"/>
      <c r="AF12" s="17">
        <v>0.121643901592589</v>
      </c>
      <c r="AG12" s="17">
        <v>0.13700843668256099</v>
      </c>
      <c r="AH12" s="17">
        <v>0.178528894671453</v>
      </c>
      <c r="AI12" s="17"/>
      <c r="AJ12" s="17">
        <v>0.15308156540318499</v>
      </c>
      <c r="AK12" s="17">
        <v>0.12024837933498</v>
      </c>
      <c r="AL12" s="17">
        <v>8.0078652626130994E-2</v>
      </c>
      <c r="AM12" s="17">
        <v>0.15959683187242199</v>
      </c>
      <c r="AN12" s="17">
        <v>0.16735854352353799</v>
      </c>
      <c r="AO12" s="17"/>
      <c r="AP12" s="17">
        <v>0.120399891811084</v>
      </c>
      <c r="AQ12" s="17">
        <v>0.14095753665653099</v>
      </c>
      <c r="AR12" s="17">
        <v>0.10216879837425499</v>
      </c>
      <c r="AS12" s="17"/>
      <c r="AT12" s="17">
        <v>0.13598080919564701</v>
      </c>
      <c r="AU12" s="17">
        <v>0.112230432719867</v>
      </c>
      <c r="AV12" s="17">
        <v>0.11243260861115199</v>
      </c>
      <c r="AW12" s="17">
        <v>9.2733415460995006E-2</v>
      </c>
      <c r="AX12" s="17">
        <v>5.9907964676834E-2</v>
      </c>
    </row>
    <row r="13" spans="2:50">
      <c r="B13" s="18" t="s">
        <v>248</v>
      </c>
      <c r="C13" s="17">
        <v>3.4294181700765501E-2</v>
      </c>
      <c r="D13" s="17">
        <v>4.3669787761877001E-2</v>
      </c>
      <c r="E13" s="17">
        <v>2.5365571785492799E-2</v>
      </c>
      <c r="F13" s="17"/>
      <c r="G13" s="17">
        <v>3.2739527068516697E-2</v>
      </c>
      <c r="H13" s="17">
        <v>4.42569522143633E-2</v>
      </c>
      <c r="I13" s="17">
        <v>3.9218255385213403E-2</v>
      </c>
      <c r="J13" s="17">
        <v>3.8749954925766203E-2</v>
      </c>
      <c r="K13" s="17">
        <v>3.0147183389237799E-2</v>
      </c>
      <c r="L13" s="17">
        <v>2.2179753587756899E-2</v>
      </c>
      <c r="M13" s="17"/>
      <c r="N13" s="17">
        <v>2.7276371841546E-2</v>
      </c>
      <c r="O13" s="17">
        <v>3.59610087325129E-2</v>
      </c>
      <c r="P13" s="17">
        <v>2.4334946567481499E-2</v>
      </c>
      <c r="Q13" s="17">
        <v>5.0644377964955398E-2</v>
      </c>
      <c r="R13" s="17"/>
      <c r="S13" s="17">
        <v>0</v>
      </c>
      <c r="T13" s="17">
        <v>1.2805671702132501E-2</v>
      </c>
      <c r="U13" s="17">
        <v>2.30024269561891E-2</v>
      </c>
      <c r="V13" s="17">
        <v>2.85414183144614E-2</v>
      </c>
      <c r="W13" s="17">
        <v>8.0038064741709006E-2</v>
      </c>
      <c r="X13" s="17">
        <v>2.3658043022890901E-2</v>
      </c>
      <c r="Y13" s="17">
        <v>4.9579049585637101E-2</v>
      </c>
      <c r="Z13" s="17">
        <v>6.1834415351298501E-2</v>
      </c>
      <c r="AA13" s="17">
        <v>5.8362893207697497E-2</v>
      </c>
      <c r="AB13" s="17">
        <v>4.5822352854177899E-2</v>
      </c>
      <c r="AC13" s="17">
        <v>5.74840393675973E-2</v>
      </c>
      <c r="AD13" s="17">
        <v>0</v>
      </c>
      <c r="AE13" s="17"/>
      <c r="AF13" s="17">
        <v>2.2046069949031601E-2</v>
      </c>
      <c r="AG13" s="17">
        <v>4.0035926158103197E-2</v>
      </c>
      <c r="AH13" s="17">
        <v>4.7755856496998698E-2</v>
      </c>
      <c r="AI13" s="17"/>
      <c r="AJ13" s="17">
        <v>1.52134212069825E-2</v>
      </c>
      <c r="AK13" s="17">
        <v>4.9955873368866803E-2</v>
      </c>
      <c r="AL13" s="17">
        <v>2.5015463641116301E-2</v>
      </c>
      <c r="AM13" s="17">
        <v>0</v>
      </c>
      <c r="AN13" s="17">
        <v>6.7011928059271406E-2</v>
      </c>
      <c r="AO13" s="17"/>
      <c r="AP13" s="17">
        <v>1.57754031612144E-2</v>
      </c>
      <c r="AQ13" s="17">
        <v>3.5323058678392298E-2</v>
      </c>
      <c r="AR13" s="17">
        <v>2.5460910615821002E-2</v>
      </c>
      <c r="AS13" s="17"/>
      <c r="AT13" s="17">
        <v>3.9407404743720897E-2</v>
      </c>
      <c r="AU13" s="17">
        <v>4.2603271874504502E-2</v>
      </c>
      <c r="AV13" s="17">
        <v>5.0521374824272401E-2</v>
      </c>
      <c r="AW13" s="17">
        <v>2.5113029336565899E-2</v>
      </c>
      <c r="AX13" s="17">
        <v>0</v>
      </c>
    </row>
    <row r="14" spans="2:50">
      <c r="B14" s="18" t="s">
        <v>92</v>
      </c>
      <c r="C14" s="17">
        <v>5.5920745947362002E-2</v>
      </c>
      <c r="D14" s="17">
        <v>4.8141220363663299E-2</v>
      </c>
      <c r="E14" s="17">
        <v>6.3711504607015607E-2</v>
      </c>
      <c r="F14" s="17"/>
      <c r="G14" s="17">
        <v>0.124418996356083</v>
      </c>
      <c r="H14" s="17">
        <v>4.5178336068047199E-2</v>
      </c>
      <c r="I14" s="17">
        <v>6.2879814205967499E-2</v>
      </c>
      <c r="J14" s="17">
        <v>3.2866490755118098E-2</v>
      </c>
      <c r="K14" s="17">
        <v>3.2954918900489898E-2</v>
      </c>
      <c r="L14" s="17">
        <v>5.91868831482108E-2</v>
      </c>
      <c r="M14" s="17"/>
      <c r="N14" s="17">
        <v>4.0258845114969299E-2</v>
      </c>
      <c r="O14" s="17">
        <v>4.8757293403981501E-2</v>
      </c>
      <c r="P14" s="17">
        <v>5.4180694123600999E-2</v>
      </c>
      <c r="Q14" s="17">
        <v>8.2752340151576897E-2</v>
      </c>
      <c r="R14" s="17"/>
      <c r="S14" s="17">
        <v>4.9998389444630198E-2</v>
      </c>
      <c r="T14" s="17">
        <v>3.1840034278349597E-2</v>
      </c>
      <c r="U14" s="17">
        <v>0.18586498863972001</v>
      </c>
      <c r="V14" s="17">
        <v>2.5087363747571499E-2</v>
      </c>
      <c r="W14" s="17">
        <v>4.5716356316325001E-2</v>
      </c>
      <c r="X14" s="17">
        <v>0</v>
      </c>
      <c r="Y14" s="17">
        <v>3.6995305341265897E-2</v>
      </c>
      <c r="Z14" s="17">
        <v>7.0132611580381005E-2</v>
      </c>
      <c r="AA14" s="17">
        <v>0.110916184099062</v>
      </c>
      <c r="AB14" s="17">
        <v>2.57627900308059E-2</v>
      </c>
      <c r="AC14" s="17">
        <v>0.13539697336235901</v>
      </c>
      <c r="AD14" s="17">
        <v>0</v>
      </c>
      <c r="AE14" s="17"/>
      <c r="AF14" s="17">
        <v>3.8621649781462902E-2</v>
      </c>
      <c r="AG14" s="17">
        <v>4.1876745830794801E-2</v>
      </c>
      <c r="AH14" s="17">
        <v>0.123966995038483</v>
      </c>
      <c r="AI14" s="17"/>
      <c r="AJ14" s="17">
        <v>2.9285102279133401E-2</v>
      </c>
      <c r="AK14" s="17">
        <v>4.8838391744565897E-2</v>
      </c>
      <c r="AL14" s="17">
        <v>1.8571729004318499E-2</v>
      </c>
      <c r="AM14" s="17">
        <v>0.25746063356084398</v>
      </c>
      <c r="AN14" s="17">
        <v>0.131851129121037</v>
      </c>
      <c r="AO14" s="17"/>
      <c r="AP14" s="17">
        <v>3.5914097165488497E-2</v>
      </c>
      <c r="AQ14" s="17">
        <v>5.9468693305378899E-2</v>
      </c>
      <c r="AR14" s="17">
        <v>1.5911458619922499E-2</v>
      </c>
      <c r="AS14" s="17"/>
      <c r="AT14" s="17">
        <v>6.8182507001136705E-2</v>
      </c>
      <c r="AU14" s="17">
        <v>7.7308747123509505E-2</v>
      </c>
      <c r="AV14" s="17">
        <v>5.5554705155406899E-2</v>
      </c>
      <c r="AW14" s="17">
        <v>0</v>
      </c>
      <c r="AX14" s="17">
        <v>4.1892874888817301E-2</v>
      </c>
    </row>
    <row r="15" spans="2:50">
      <c r="B15" s="18" t="s">
        <v>249</v>
      </c>
      <c r="C15" s="21">
        <v>0.50926779823368795</v>
      </c>
      <c r="D15" s="21">
        <v>0.523534143904682</v>
      </c>
      <c r="E15" s="21">
        <v>0.49775170936133301</v>
      </c>
      <c r="F15" s="21"/>
      <c r="G15" s="21">
        <v>0.55980401413440295</v>
      </c>
      <c r="H15" s="21">
        <v>0.60747804888930701</v>
      </c>
      <c r="I15" s="21">
        <v>0.55605716921515902</v>
      </c>
      <c r="J15" s="21">
        <v>0.43347174599528598</v>
      </c>
      <c r="K15" s="21">
        <v>0.498269040147784</v>
      </c>
      <c r="L15" s="21">
        <v>0.44228116049579602</v>
      </c>
      <c r="M15" s="21"/>
      <c r="N15" s="21">
        <v>0.55860188682846101</v>
      </c>
      <c r="O15" s="21">
        <v>0.48616269071574902</v>
      </c>
      <c r="P15" s="21">
        <v>0.55203620047139201</v>
      </c>
      <c r="Q15" s="21">
        <v>0.44151372421847301</v>
      </c>
      <c r="R15" s="21"/>
      <c r="S15" s="21">
        <v>0.52967841572105601</v>
      </c>
      <c r="T15" s="21">
        <v>0.49988172372323503</v>
      </c>
      <c r="U15" s="21">
        <v>0.24014314637596901</v>
      </c>
      <c r="V15" s="21">
        <v>0.48330347197352302</v>
      </c>
      <c r="W15" s="21">
        <v>0.38792947462826999</v>
      </c>
      <c r="X15" s="21">
        <v>0.63389370848297699</v>
      </c>
      <c r="Y15" s="21">
        <v>0.60909603026330295</v>
      </c>
      <c r="Z15" s="21">
        <v>0.64980378192933197</v>
      </c>
      <c r="AA15" s="21">
        <v>0.48226446286952002</v>
      </c>
      <c r="AB15" s="21">
        <v>0.58120357513190701</v>
      </c>
      <c r="AC15" s="21">
        <v>0.37623244965547997</v>
      </c>
      <c r="AD15" s="21">
        <v>0.73963428674745801</v>
      </c>
      <c r="AE15" s="21"/>
      <c r="AF15" s="21">
        <v>0.53803396450399898</v>
      </c>
      <c r="AG15" s="21">
        <v>0.52504499753953005</v>
      </c>
      <c r="AH15" s="21">
        <v>0.40026527391804501</v>
      </c>
      <c r="AI15" s="21"/>
      <c r="AJ15" s="21">
        <v>0.50665254336781795</v>
      </c>
      <c r="AK15" s="21">
        <v>0.56911422957181101</v>
      </c>
      <c r="AL15" s="21">
        <v>0.66264100915146495</v>
      </c>
      <c r="AM15" s="21">
        <v>0.15593960802653001</v>
      </c>
      <c r="AN15" s="21">
        <v>0.32666498225201201</v>
      </c>
      <c r="AO15" s="21"/>
      <c r="AP15" s="21">
        <v>0.55740895342227603</v>
      </c>
      <c r="AQ15" s="21">
        <v>0.51314131327656698</v>
      </c>
      <c r="AR15" s="21">
        <v>0.64357535440929503</v>
      </c>
      <c r="AS15" s="21"/>
      <c r="AT15" s="21">
        <v>0.44380000415086501</v>
      </c>
      <c r="AU15" s="21">
        <v>0.44845105980980399</v>
      </c>
      <c r="AV15" s="21">
        <v>0.57813416234140602</v>
      </c>
      <c r="AW15" s="21">
        <v>0.66420411292385895</v>
      </c>
      <c r="AX15" s="21">
        <v>0.651804744627829</v>
      </c>
    </row>
    <row r="16" spans="2:50">
      <c r="B16" s="18" t="s">
        <v>250</v>
      </c>
      <c r="C16" s="21">
        <v>0.168856676972438</v>
      </c>
      <c r="D16" s="21">
        <v>0.176590262387603</v>
      </c>
      <c r="E16" s="21">
        <v>0.162128423003957</v>
      </c>
      <c r="F16" s="21"/>
      <c r="G16" s="21">
        <v>0.16648300998971099</v>
      </c>
      <c r="H16" s="21">
        <v>0.13185374212738901</v>
      </c>
      <c r="I16" s="21">
        <v>0.170834583645875</v>
      </c>
      <c r="J16" s="21">
        <v>0.23508184690991801</v>
      </c>
      <c r="K16" s="21">
        <v>0.12439978620410901</v>
      </c>
      <c r="L16" s="21">
        <v>0.169119312159522</v>
      </c>
      <c r="M16" s="21"/>
      <c r="N16" s="21">
        <v>0.12811032612028</v>
      </c>
      <c r="O16" s="21">
        <v>0.200375590746982</v>
      </c>
      <c r="P16" s="21">
        <v>0.166890230268604</v>
      </c>
      <c r="Q16" s="21">
        <v>0.180049349951662</v>
      </c>
      <c r="R16" s="21"/>
      <c r="S16" s="21">
        <v>7.9762533310634098E-2</v>
      </c>
      <c r="T16" s="21">
        <v>0.176114315005481</v>
      </c>
      <c r="U16" s="21">
        <v>0.16641143976286199</v>
      </c>
      <c r="V16" s="21">
        <v>0.290786709858745</v>
      </c>
      <c r="W16" s="21">
        <v>0.20741523577455501</v>
      </c>
      <c r="X16" s="21">
        <v>0.12132670559448799</v>
      </c>
      <c r="Y16" s="21">
        <v>0.11838763531735801</v>
      </c>
      <c r="Z16" s="21">
        <v>0.167044795261271</v>
      </c>
      <c r="AA16" s="21">
        <v>0.18263787411209501</v>
      </c>
      <c r="AB16" s="21">
        <v>0.17718325193503601</v>
      </c>
      <c r="AC16" s="21">
        <v>0.23238077022297501</v>
      </c>
      <c r="AD16" s="21">
        <v>0.12937503410189499</v>
      </c>
      <c r="AE16" s="21"/>
      <c r="AF16" s="21">
        <v>0.14368997154162</v>
      </c>
      <c r="AG16" s="21">
        <v>0.17704436284066399</v>
      </c>
      <c r="AH16" s="21">
        <v>0.22628475116845201</v>
      </c>
      <c r="AI16" s="21"/>
      <c r="AJ16" s="21">
        <v>0.16829498661016801</v>
      </c>
      <c r="AK16" s="21">
        <v>0.17020425270384601</v>
      </c>
      <c r="AL16" s="21">
        <v>0.105094116267247</v>
      </c>
      <c r="AM16" s="21">
        <v>0.15959683187242199</v>
      </c>
      <c r="AN16" s="21">
        <v>0.23437047158280899</v>
      </c>
      <c r="AO16" s="21"/>
      <c r="AP16" s="21">
        <v>0.13617529497229799</v>
      </c>
      <c r="AQ16" s="21">
        <v>0.17628059533492299</v>
      </c>
      <c r="AR16" s="21">
        <v>0.127629708990076</v>
      </c>
      <c r="AS16" s="21"/>
      <c r="AT16" s="21">
        <v>0.17538821393936799</v>
      </c>
      <c r="AU16" s="21">
        <v>0.15483370459437101</v>
      </c>
      <c r="AV16" s="21">
        <v>0.162953983435425</v>
      </c>
      <c r="AW16" s="21">
        <v>0.117846444797561</v>
      </c>
      <c r="AX16" s="21">
        <v>5.9907964676834E-2</v>
      </c>
    </row>
    <row r="17" spans="2:50">
      <c r="B17" s="18" t="s">
        <v>251</v>
      </c>
      <c r="C17" s="22">
        <v>0.34041112126125</v>
      </c>
      <c r="D17" s="22">
        <v>0.346943881517079</v>
      </c>
      <c r="E17" s="22">
        <v>0.33562328635737598</v>
      </c>
      <c r="F17" s="22"/>
      <c r="G17" s="22">
        <v>0.39332100414469201</v>
      </c>
      <c r="H17" s="22">
        <v>0.47562430676191803</v>
      </c>
      <c r="I17" s="22">
        <v>0.38522258556928402</v>
      </c>
      <c r="J17" s="22">
        <v>0.198389899085368</v>
      </c>
      <c r="K17" s="22">
        <v>0.37386925394367498</v>
      </c>
      <c r="L17" s="22">
        <v>0.27316184833627299</v>
      </c>
      <c r="M17" s="22"/>
      <c r="N17" s="22">
        <v>0.43049156070818101</v>
      </c>
      <c r="O17" s="22">
        <v>0.285787099968767</v>
      </c>
      <c r="P17" s="22">
        <v>0.38514597020278801</v>
      </c>
      <c r="Q17" s="22">
        <v>0.26146437426681102</v>
      </c>
      <c r="R17" s="22"/>
      <c r="S17" s="22">
        <v>0.44991588241042202</v>
      </c>
      <c r="T17" s="22">
        <v>0.323767408717754</v>
      </c>
      <c r="U17" s="22">
        <v>7.3731706613107406E-2</v>
      </c>
      <c r="V17" s="22">
        <v>0.192516762114778</v>
      </c>
      <c r="W17" s="22">
        <v>0.18051423885371501</v>
      </c>
      <c r="X17" s="22">
        <v>0.512567002888489</v>
      </c>
      <c r="Y17" s="22">
        <v>0.49070839494594498</v>
      </c>
      <c r="Z17" s="22">
        <v>0.482758986668061</v>
      </c>
      <c r="AA17" s="22">
        <v>0.29962658875742498</v>
      </c>
      <c r="AB17" s="22">
        <v>0.40402032319686998</v>
      </c>
      <c r="AC17" s="22">
        <v>0.14385167943250499</v>
      </c>
      <c r="AD17" s="22">
        <v>0.61025925264556302</v>
      </c>
      <c r="AE17" s="22"/>
      <c r="AF17" s="22">
        <v>0.39434399296237899</v>
      </c>
      <c r="AG17" s="22">
        <v>0.348000634698866</v>
      </c>
      <c r="AH17" s="22">
        <v>0.173980522749593</v>
      </c>
      <c r="AI17" s="22"/>
      <c r="AJ17" s="22">
        <v>0.33835755675765</v>
      </c>
      <c r="AK17" s="22">
        <v>0.39890997686796498</v>
      </c>
      <c r="AL17" s="22">
        <v>0.55754689288421799</v>
      </c>
      <c r="AM17" s="22">
        <v>-3.65722384589179E-3</v>
      </c>
      <c r="AN17" s="22">
        <v>9.2294510669202301E-2</v>
      </c>
      <c r="AO17" s="22"/>
      <c r="AP17" s="22">
        <v>0.42123365844997801</v>
      </c>
      <c r="AQ17" s="22">
        <v>0.33686071794164302</v>
      </c>
      <c r="AR17" s="22">
        <v>0.51594564541921895</v>
      </c>
      <c r="AS17" s="22"/>
      <c r="AT17" s="22">
        <v>0.26841179021149703</v>
      </c>
      <c r="AU17" s="22">
        <v>0.29361735521543197</v>
      </c>
      <c r="AV17" s="22">
        <v>0.41518017890598202</v>
      </c>
      <c r="AW17" s="22">
        <v>0.54635766812629805</v>
      </c>
      <c r="AX17" s="22">
        <v>0.59189677995099499</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415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471</v>
      </c>
      <c r="D7" s="10">
        <v>212</v>
      </c>
      <c r="E7" s="10">
        <v>258</v>
      </c>
      <c r="F7" s="10"/>
      <c r="G7" s="10">
        <v>58</v>
      </c>
      <c r="H7" s="10">
        <v>77</v>
      </c>
      <c r="I7" s="10">
        <v>79</v>
      </c>
      <c r="J7" s="10">
        <v>71</v>
      </c>
      <c r="K7" s="10">
        <v>83</v>
      </c>
      <c r="L7" s="10">
        <v>103</v>
      </c>
      <c r="M7" s="10"/>
      <c r="N7" s="10">
        <v>119</v>
      </c>
      <c r="O7" s="10">
        <v>123</v>
      </c>
      <c r="P7" s="10">
        <v>104</v>
      </c>
      <c r="Q7" s="10">
        <v>122</v>
      </c>
      <c r="R7" s="10"/>
      <c r="S7" s="10">
        <v>64</v>
      </c>
      <c r="T7" s="10">
        <v>55</v>
      </c>
      <c r="U7" s="10">
        <v>46</v>
      </c>
      <c r="V7" s="10">
        <v>49</v>
      </c>
      <c r="W7" s="10">
        <v>31</v>
      </c>
      <c r="X7" s="10">
        <v>32</v>
      </c>
      <c r="Y7" s="10">
        <v>44</v>
      </c>
      <c r="Z7" s="10">
        <v>23</v>
      </c>
      <c r="AA7" s="10">
        <v>54</v>
      </c>
      <c r="AB7" s="10">
        <v>39</v>
      </c>
      <c r="AC7" s="10">
        <v>21</v>
      </c>
      <c r="AD7" s="10">
        <v>13</v>
      </c>
      <c r="AE7" s="10"/>
      <c r="AF7" s="10">
        <v>194</v>
      </c>
      <c r="AG7" s="10">
        <v>190</v>
      </c>
      <c r="AH7" s="10">
        <v>60</v>
      </c>
      <c r="AI7" s="10"/>
      <c r="AJ7" s="10">
        <v>168</v>
      </c>
      <c r="AK7" s="10">
        <v>122</v>
      </c>
      <c r="AL7" s="10">
        <v>34</v>
      </c>
      <c r="AM7" s="10">
        <v>7</v>
      </c>
      <c r="AN7" s="10">
        <v>62</v>
      </c>
      <c r="AO7" s="10"/>
      <c r="AP7" s="10">
        <v>119</v>
      </c>
      <c r="AQ7" s="10">
        <v>138</v>
      </c>
      <c r="AR7" s="10">
        <v>40</v>
      </c>
      <c r="AS7" s="10"/>
      <c r="AT7" s="10">
        <v>110</v>
      </c>
      <c r="AU7" s="10">
        <v>92</v>
      </c>
      <c r="AV7" s="10">
        <v>97</v>
      </c>
      <c r="AW7" s="10">
        <v>43</v>
      </c>
      <c r="AX7" s="10">
        <v>8</v>
      </c>
    </row>
    <row r="8" spans="2:50" ht="30" customHeight="1">
      <c r="B8" s="11" t="s">
        <v>77</v>
      </c>
      <c r="C8" s="11">
        <v>475</v>
      </c>
      <c r="D8" s="11">
        <v>221</v>
      </c>
      <c r="E8" s="11">
        <v>253</v>
      </c>
      <c r="F8" s="11"/>
      <c r="G8" s="11">
        <v>69</v>
      </c>
      <c r="H8" s="11">
        <v>77</v>
      </c>
      <c r="I8" s="11">
        <v>90</v>
      </c>
      <c r="J8" s="11">
        <v>75</v>
      </c>
      <c r="K8" s="11">
        <v>69</v>
      </c>
      <c r="L8" s="11">
        <v>95</v>
      </c>
      <c r="M8" s="11"/>
      <c r="N8" s="11">
        <v>115</v>
      </c>
      <c r="O8" s="11">
        <v>128</v>
      </c>
      <c r="P8" s="11">
        <v>113</v>
      </c>
      <c r="Q8" s="11">
        <v>117</v>
      </c>
      <c r="R8" s="11"/>
      <c r="S8" s="11">
        <v>69</v>
      </c>
      <c r="T8" s="11">
        <v>58</v>
      </c>
      <c r="U8" s="11">
        <v>43</v>
      </c>
      <c r="V8" s="11">
        <v>53</v>
      </c>
      <c r="W8" s="11">
        <v>32</v>
      </c>
      <c r="X8" s="11">
        <v>42</v>
      </c>
      <c r="Y8" s="11">
        <v>41</v>
      </c>
      <c r="Z8" s="11">
        <v>21</v>
      </c>
      <c r="AA8" s="11">
        <v>54</v>
      </c>
      <c r="AB8" s="11">
        <v>33</v>
      </c>
      <c r="AC8" s="11">
        <v>19</v>
      </c>
      <c r="AD8" s="11">
        <v>11</v>
      </c>
      <c r="AE8" s="11"/>
      <c r="AF8" s="11">
        <v>193</v>
      </c>
      <c r="AG8" s="11">
        <v>188</v>
      </c>
      <c r="AH8" s="11">
        <v>62</v>
      </c>
      <c r="AI8" s="11"/>
      <c r="AJ8" s="11">
        <v>166</v>
      </c>
      <c r="AK8" s="11">
        <v>126</v>
      </c>
      <c r="AL8" s="11">
        <v>35</v>
      </c>
      <c r="AM8" s="11">
        <v>7</v>
      </c>
      <c r="AN8" s="11">
        <v>64</v>
      </c>
      <c r="AO8" s="11"/>
      <c r="AP8" s="11">
        <v>118</v>
      </c>
      <c r="AQ8" s="11">
        <v>143</v>
      </c>
      <c r="AR8" s="11">
        <v>43</v>
      </c>
      <c r="AS8" s="11"/>
      <c r="AT8" s="11">
        <v>111</v>
      </c>
      <c r="AU8" s="11">
        <v>94</v>
      </c>
      <c r="AV8" s="11">
        <v>98</v>
      </c>
      <c r="AW8" s="11">
        <v>42</v>
      </c>
      <c r="AX8" s="11">
        <v>8</v>
      </c>
    </row>
    <row r="9" spans="2:50">
      <c r="B9" s="18" t="s">
        <v>244</v>
      </c>
      <c r="C9" s="17">
        <v>0.155194290272548</v>
      </c>
      <c r="D9" s="17">
        <v>0.173978166860602</v>
      </c>
      <c r="E9" s="17">
        <v>0.13644401304453899</v>
      </c>
      <c r="F9" s="17"/>
      <c r="G9" s="17">
        <v>0.24359239987994799</v>
      </c>
      <c r="H9" s="17">
        <v>0.153889723728932</v>
      </c>
      <c r="I9" s="17">
        <v>0.20119761457722099</v>
      </c>
      <c r="J9" s="17">
        <v>0.11280210509996801</v>
      </c>
      <c r="K9" s="17">
        <v>0.115028703543684</v>
      </c>
      <c r="L9" s="17">
        <v>0.111056152730407</v>
      </c>
      <c r="M9" s="17"/>
      <c r="N9" s="17">
        <v>0.18681261325235801</v>
      </c>
      <c r="O9" s="17">
        <v>0.15477419643604701</v>
      </c>
      <c r="P9" s="17">
        <v>0.12929133418619801</v>
      </c>
      <c r="Q9" s="17">
        <v>0.15394808316310299</v>
      </c>
      <c r="R9" s="17"/>
      <c r="S9" s="17">
        <v>0.19088070564826601</v>
      </c>
      <c r="T9" s="17">
        <v>0.16003541400249599</v>
      </c>
      <c r="U9" s="17">
        <v>4.1609248823419001E-2</v>
      </c>
      <c r="V9" s="17">
        <v>8.3419796227226395E-2</v>
      </c>
      <c r="W9" s="17">
        <v>0.25330014749499802</v>
      </c>
      <c r="X9" s="17">
        <v>0.239177762063742</v>
      </c>
      <c r="Y9" s="17">
        <v>0.121145681222058</v>
      </c>
      <c r="Z9" s="17">
        <v>0.32685279659413502</v>
      </c>
      <c r="AA9" s="17">
        <v>0.13114633145097501</v>
      </c>
      <c r="AB9" s="17">
        <v>0.129624837549246</v>
      </c>
      <c r="AC9" s="17">
        <v>0.12832078372858699</v>
      </c>
      <c r="AD9" s="17">
        <v>0.13245248239424701</v>
      </c>
      <c r="AE9" s="17"/>
      <c r="AF9" s="17">
        <v>0.16370515720440601</v>
      </c>
      <c r="AG9" s="17">
        <v>0.182754650001025</v>
      </c>
      <c r="AH9" s="17">
        <v>3.1847165940520297E-2</v>
      </c>
      <c r="AI9" s="17"/>
      <c r="AJ9" s="17">
        <v>0.19910028745177699</v>
      </c>
      <c r="AK9" s="17">
        <v>0.20650113344477899</v>
      </c>
      <c r="AL9" s="17">
        <v>0.14824434889740301</v>
      </c>
      <c r="AM9" s="17">
        <v>0.150258838591386</v>
      </c>
      <c r="AN9" s="17">
        <v>1.3176125096410401E-2</v>
      </c>
      <c r="AO9" s="17"/>
      <c r="AP9" s="17">
        <v>0.18695650270860101</v>
      </c>
      <c r="AQ9" s="17">
        <v>0.209800412396317</v>
      </c>
      <c r="AR9" s="17">
        <v>0.158013276819847</v>
      </c>
      <c r="AS9" s="17"/>
      <c r="AT9" s="17">
        <v>0.14915965677711199</v>
      </c>
      <c r="AU9" s="17">
        <v>0.13113120509669501</v>
      </c>
      <c r="AV9" s="17">
        <v>0.161555444135836</v>
      </c>
      <c r="AW9" s="17">
        <v>0.21591821501776601</v>
      </c>
      <c r="AX9" s="17">
        <v>0.40434410946638799</v>
      </c>
    </row>
    <row r="10" spans="2:50">
      <c r="B10" s="18" t="s">
        <v>245</v>
      </c>
      <c r="C10" s="17">
        <v>0.33404749491296998</v>
      </c>
      <c r="D10" s="17">
        <v>0.31999519744963401</v>
      </c>
      <c r="E10" s="17">
        <v>0.34726247942772698</v>
      </c>
      <c r="F10" s="17"/>
      <c r="G10" s="17">
        <v>0.22324151461828801</v>
      </c>
      <c r="H10" s="17">
        <v>0.32392170847427498</v>
      </c>
      <c r="I10" s="17">
        <v>0.34531253771547799</v>
      </c>
      <c r="J10" s="17">
        <v>0.35586388742407199</v>
      </c>
      <c r="K10" s="17">
        <v>0.361436763730965</v>
      </c>
      <c r="L10" s="17">
        <v>0.37522294402406697</v>
      </c>
      <c r="M10" s="17"/>
      <c r="N10" s="17">
        <v>0.41308689811696198</v>
      </c>
      <c r="O10" s="17">
        <v>0.38230426304252502</v>
      </c>
      <c r="P10" s="17">
        <v>0.25156891199353498</v>
      </c>
      <c r="Q10" s="17">
        <v>0.29272560150212801</v>
      </c>
      <c r="R10" s="17"/>
      <c r="S10" s="17">
        <v>0.313535127395906</v>
      </c>
      <c r="T10" s="17">
        <v>0.36318652000625501</v>
      </c>
      <c r="U10" s="17">
        <v>0.40899808393037701</v>
      </c>
      <c r="V10" s="17">
        <v>0.40189327379225498</v>
      </c>
      <c r="W10" s="17">
        <v>0.195918065234299</v>
      </c>
      <c r="X10" s="17">
        <v>0.33780696081879602</v>
      </c>
      <c r="Y10" s="17">
        <v>0.37680962623029002</v>
      </c>
      <c r="Z10" s="17">
        <v>0.20855667360185401</v>
      </c>
      <c r="AA10" s="17">
        <v>0.31426236871903102</v>
      </c>
      <c r="AB10" s="17">
        <v>0.45005760940551998</v>
      </c>
      <c r="AC10" s="17">
        <v>0.144028274514195</v>
      </c>
      <c r="AD10" s="17">
        <v>0.23345531778857001</v>
      </c>
      <c r="AE10" s="17"/>
      <c r="AF10" s="17">
        <v>0.35228621586949799</v>
      </c>
      <c r="AG10" s="17">
        <v>0.36621385248831501</v>
      </c>
      <c r="AH10" s="17">
        <v>0.235657922331068</v>
      </c>
      <c r="AI10" s="17"/>
      <c r="AJ10" s="17">
        <v>0.40849658315651</v>
      </c>
      <c r="AK10" s="17">
        <v>0.267249223426128</v>
      </c>
      <c r="AL10" s="17">
        <v>0.46222018095127698</v>
      </c>
      <c r="AM10" s="17">
        <v>0.12143198381510301</v>
      </c>
      <c r="AN10" s="17">
        <v>0.23266911523484901</v>
      </c>
      <c r="AO10" s="17"/>
      <c r="AP10" s="17">
        <v>0.51769324563631103</v>
      </c>
      <c r="AQ10" s="17">
        <v>0.24228945915185399</v>
      </c>
      <c r="AR10" s="17">
        <v>0.37028249248579498</v>
      </c>
      <c r="AS10" s="17"/>
      <c r="AT10" s="17">
        <v>0.30786701786180998</v>
      </c>
      <c r="AU10" s="17">
        <v>0.40826141954168699</v>
      </c>
      <c r="AV10" s="17">
        <v>0.364329406896095</v>
      </c>
      <c r="AW10" s="17">
        <v>0.33243598736364399</v>
      </c>
      <c r="AX10" s="17">
        <v>0.21512047136530399</v>
      </c>
    </row>
    <row r="11" spans="2:50">
      <c r="B11" s="18" t="s">
        <v>246</v>
      </c>
      <c r="C11" s="17">
        <v>0.26055096905620601</v>
      </c>
      <c r="D11" s="17">
        <v>0.26213250588176801</v>
      </c>
      <c r="E11" s="17">
        <v>0.25987636830937999</v>
      </c>
      <c r="F11" s="17"/>
      <c r="G11" s="17">
        <v>0.34609201436172599</v>
      </c>
      <c r="H11" s="17">
        <v>0.31207459538197801</v>
      </c>
      <c r="I11" s="17">
        <v>0.19677081317787101</v>
      </c>
      <c r="J11" s="17">
        <v>0.20408295902209</v>
      </c>
      <c r="K11" s="17">
        <v>0.31172793010021699</v>
      </c>
      <c r="L11" s="17">
        <v>0.22414139337596001</v>
      </c>
      <c r="M11" s="17"/>
      <c r="N11" s="17">
        <v>0.214663832522032</v>
      </c>
      <c r="O11" s="17">
        <v>0.24576491810613099</v>
      </c>
      <c r="P11" s="17">
        <v>0.29245310039759997</v>
      </c>
      <c r="Q11" s="17">
        <v>0.28045591252609797</v>
      </c>
      <c r="R11" s="17"/>
      <c r="S11" s="17">
        <v>0.22565327456998799</v>
      </c>
      <c r="T11" s="17">
        <v>0.27889772708730498</v>
      </c>
      <c r="U11" s="17">
        <v>0.27343760829970498</v>
      </c>
      <c r="V11" s="17">
        <v>0.200924304323821</v>
      </c>
      <c r="W11" s="17">
        <v>0.28618476491885098</v>
      </c>
      <c r="X11" s="17">
        <v>0.14429599186307801</v>
      </c>
      <c r="Y11" s="17">
        <v>0.307413792681616</v>
      </c>
      <c r="Z11" s="17">
        <v>0.31414672929283399</v>
      </c>
      <c r="AA11" s="17">
        <v>0.34084671654696902</v>
      </c>
      <c r="AB11" s="17">
        <v>0.18685694791868401</v>
      </c>
      <c r="AC11" s="17">
        <v>0.342910011309916</v>
      </c>
      <c r="AD11" s="17">
        <v>0.394512914246964</v>
      </c>
      <c r="AE11" s="17"/>
      <c r="AF11" s="17">
        <v>0.229890104286192</v>
      </c>
      <c r="AG11" s="17">
        <v>0.20718188817387001</v>
      </c>
      <c r="AH11" s="17">
        <v>0.48829342296408401</v>
      </c>
      <c r="AI11" s="17"/>
      <c r="AJ11" s="17">
        <v>0.210024944031176</v>
      </c>
      <c r="AK11" s="17">
        <v>0.26815389054129202</v>
      </c>
      <c r="AL11" s="17">
        <v>0.24346041694175399</v>
      </c>
      <c r="AM11" s="17">
        <v>0.31941627516255</v>
      </c>
      <c r="AN11" s="17">
        <v>0.41192478290696699</v>
      </c>
      <c r="AO11" s="17"/>
      <c r="AP11" s="17">
        <v>0.181458431057263</v>
      </c>
      <c r="AQ11" s="17">
        <v>0.26352275294932098</v>
      </c>
      <c r="AR11" s="17">
        <v>0.267406297407144</v>
      </c>
      <c r="AS11" s="17"/>
      <c r="AT11" s="17">
        <v>0.30043985484570701</v>
      </c>
      <c r="AU11" s="17">
        <v>0.23885900116959299</v>
      </c>
      <c r="AV11" s="17">
        <v>0.245095144227296</v>
      </c>
      <c r="AW11" s="17">
        <v>0.223021753939707</v>
      </c>
      <c r="AX11" s="17">
        <v>0.23774867660572699</v>
      </c>
    </row>
    <row r="12" spans="2:50">
      <c r="B12" s="18" t="s">
        <v>247</v>
      </c>
      <c r="C12" s="17">
        <v>0.14472580970349699</v>
      </c>
      <c r="D12" s="17">
        <v>0.12341695081043701</v>
      </c>
      <c r="E12" s="17">
        <v>0.16377870041487599</v>
      </c>
      <c r="F12" s="17"/>
      <c r="G12" s="17">
        <v>0.121902822722251</v>
      </c>
      <c r="H12" s="17">
        <v>9.4567244834611902E-2</v>
      </c>
      <c r="I12" s="17">
        <v>0.14073816310942999</v>
      </c>
      <c r="J12" s="17">
        <v>0.20383457178122399</v>
      </c>
      <c r="K12" s="17">
        <v>0.10635265469656199</v>
      </c>
      <c r="L12" s="17">
        <v>0.18688954527798499</v>
      </c>
      <c r="M12" s="17"/>
      <c r="N12" s="17">
        <v>0.116041604765436</v>
      </c>
      <c r="O12" s="17">
        <v>0.13543587052077999</v>
      </c>
      <c r="P12" s="17">
        <v>0.18339082181750499</v>
      </c>
      <c r="Q12" s="17">
        <v>0.13966469365551201</v>
      </c>
      <c r="R12" s="17"/>
      <c r="S12" s="17">
        <v>0.22344934338136499</v>
      </c>
      <c r="T12" s="17">
        <v>0.11018924612714</v>
      </c>
      <c r="U12" s="17">
        <v>0.210062054811916</v>
      </c>
      <c r="V12" s="17">
        <v>0.203706395627019</v>
      </c>
      <c r="W12" s="17">
        <v>0.12715549242672899</v>
      </c>
      <c r="X12" s="17">
        <v>6.6675180425520106E-2</v>
      </c>
      <c r="Y12" s="17">
        <v>0.123945086645687</v>
      </c>
      <c r="Z12" s="17">
        <v>4.4031196922872301E-2</v>
      </c>
      <c r="AA12" s="17">
        <v>9.9719777347290595E-2</v>
      </c>
      <c r="AB12" s="17">
        <v>0.126586389661727</v>
      </c>
      <c r="AC12" s="17">
        <v>0.249540547220613</v>
      </c>
      <c r="AD12" s="17">
        <v>0</v>
      </c>
      <c r="AE12" s="17"/>
      <c r="AF12" s="17">
        <v>0.145919042108762</v>
      </c>
      <c r="AG12" s="17">
        <v>0.15888186429109899</v>
      </c>
      <c r="AH12" s="17">
        <v>9.3043904728781199E-2</v>
      </c>
      <c r="AI12" s="17"/>
      <c r="AJ12" s="17">
        <v>9.2619364741614196E-2</v>
      </c>
      <c r="AK12" s="17">
        <v>0.1626090221025</v>
      </c>
      <c r="AL12" s="17">
        <v>0.14607505320956601</v>
      </c>
      <c r="AM12" s="17">
        <v>0.40889290243096099</v>
      </c>
      <c r="AN12" s="17">
        <v>0.22770886550626601</v>
      </c>
      <c r="AO12" s="17"/>
      <c r="AP12" s="17">
        <v>7.4287266491925699E-2</v>
      </c>
      <c r="AQ12" s="17">
        <v>0.170865318560805</v>
      </c>
      <c r="AR12" s="17">
        <v>0.15495773044882599</v>
      </c>
      <c r="AS12" s="17"/>
      <c r="AT12" s="17">
        <v>9.0655477325556399E-2</v>
      </c>
      <c r="AU12" s="17">
        <v>0.14966605966931701</v>
      </c>
      <c r="AV12" s="17">
        <v>0.115415863801026</v>
      </c>
      <c r="AW12" s="17">
        <v>0.14812342440748</v>
      </c>
      <c r="AX12" s="17">
        <v>0.14278674256258</v>
      </c>
    </row>
    <row r="13" spans="2:50">
      <c r="B13" s="18" t="s">
        <v>248</v>
      </c>
      <c r="C13" s="17">
        <v>4.0640881360259597E-2</v>
      </c>
      <c r="D13" s="17">
        <v>5.9716171884497203E-2</v>
      </c>
      <c r="E13" s="17">
        <v>2.4049019550947001E-2</v>
      </c>
      <c r="F13" s="17"/>
      <c r="G13" s="17">
        <v>0</v>
      </c>
      <c r="H13" s="17">
        <v>0</v>
      </c>
      <c r="I13" s="17">
        <v>3.6506243087857999E-2</v>
      </c>
      <c r="J13" s="17">
        <v>0.108645851014894</v>
      </c>
      <c r="K13" s="17">
        <v>5.4007602763206E-2</v>
      </c>
      <c r="L13" s="17">
        <v>4.3476088860935E-2</v>
      </c>
      <c r="M13" s="17"/>
      <c r="N13" s="17">
        <v>8.6991154889885392E-3</v>
      </c>
      <c r="O13" s="17">
        <v>3.2454575995805403E-2</v>
      </c>
      <c r="P13" s="17">
        <v>5.3944208292650501E-2</v>
      </c>
      <c r="Q13" s="17">
        <v>6.9182622684329204E-2</v>
      </c>
      <c r="R13" s="17"/>
      <c r="S13" s="17">
        <v>1.7132004953426101E-2</v>
      </c>
      <c r="T13" s="17">
        <v>1.6014809487077401E-2</v>
      </c>
      <c r="U13" s="17">
        <v>4.41966555248757E-2</v>
      </c>
      <c r="V13" s="17">
        <v>0</v>
      </c>
      <c r="W13" s="17">
        <v>2.93311099823928E-2</v>
      </c>
      <c r="X13" s="17">
        <v>5.9685936661614002E-2</v>
      </c>
      <c r="Y13" s="17">
        <v>4.3600426281936999E-2</v>
      </c>
      <c r="Z13" s="17">
        <v>3.7754221385105403E-2</v>
      </c>
      <c r="AA13" s="17">
        <v>5.9795247934495997E-2</v>
      </c>
      <c r="AB13" s="17">
        <v>8.3136930276378501E-2</v>
      </c>
      <c r="AC13" s="17">
        <v>7.5992611830847004E-2</v>
      </c>
      <c r="AD13" s="17">
        <v>0.17401475594736901</v>
      </c>
      <c r="AE13" s="17"/>
      <c r="AF13" s="17">
        <v>4.2491977181531901E-2</v>
      </c>
      <c r="AG13" s="17">
        <v>4.2714853025056301E-2</v>
      </c>
      <c r="AH13" s="17">
        <v>4.9457760195039897E-2</v>
      </c>
      <c r="AI13" s="17"/>
      <c r="AJ13" s="17">
        <v>3.9433478520238201E-2</v>
      </c>
      <c r="AK13" s="17">
        <v>4.1570323576622797E-2</v>
      </c>
      <c r="AL13" s="17">
        <v>0</v>
      </c>
      <c r="AM13" s="17">
        <v>0</v>
      </c>
      <c r="AN13" s="17">
        <v>3.0830556193943901E-2</v>
      </c>
      <c r="AO13" s="17"/>
      <c r="AP13" s="17">
        <v>1.7397566001196799E-2</v>
      </c>
      <c r="AQ13" s="17">
        <v>4.4217050322570603E-2</v>
      </c>
      <c r="AR13" s="17">
        <v>0</v>
      </c>
      <c r="AS13" s="17"/>
      <c r="AT13" s="17">
        <v>6.3386193591549594E-2</v>
      </c>
      <c r="AU13" s="17">
        <v>4.2323551646343098E-2</v>
      </c>
      <c r="AV13" s="17">
        <v>2.57479271076534E-2</v>
      </c>
      <c r="AW13" s="17">
        <v>2.6489485988808001E-2</v>
      </c>
      <c r="AX13" s="17">
        <v>0</v>
      </c>
    </row>
    <row r="14" spans="2:50">
      <c r="B14" s="18" t="s">
        <v>92</v>
      </c>
      <c r="C14" s="17">
        <v>6.4840554694520505E-2</v>
      </c>
      <c r="D14" s="17">
        <v>6.0761007113062503E-2</v>
      </c>
      <c r="E14" s="17">
        <v>6.8589419252531494E-2</v>
      </c>
      <c r="F14" s="17"/>
      <c r="G14" s="17">
        <v>6.5171248417786098E-2</v>
      </c>
      <c r="H14" s="17">
        <v>0.115546727580204</v>
      </c>
      <c r="I14" s="17">
        <v>7.9474628332142194E-2</v>
      </c>
      <c r="J14" s="17">
        <v>1.4770625657752201E-2</v>
      </c>
      <c r="K14" s="17">
        <v>5.1446345165365399E-2</v>
      </c>
      <c r="L14" s="17">
        <v>5.9213875730646903E-2</v>
      </c>
      <c r="M14" s="17"/>
      <c r="N14" s="17">
        <v>6.0695935854222401E-2</v>
      </c>
      <c r="O14" s="17">
        <v>4.9266175898710601E-2</v>
      </c>
      <c r="P14" s="17">
        <v>8.9351623312511799E-2</v>
      </c>
      <c r="Q14" s="17">
        <v>6.4023086468830495E-2</v>
      </c>
      <c r="R14" s="17"/>
      <c r="S14" s="17">
        <v>2.9349544051048799E-2</v>
      </c>
      <c r="T14" s="17">
        <v>7.1676283289726805E-2</v>
      </c>
      <c r="U14" s="17">
        <v>2.16963486097068E-2</v>
      </c>
      <c r="V14" s="17">
        <v>0.110056230029678</v>
      </c>
      <c r="W14" s="17">
        <v>0.10811041994273</v>
      </c>
      <c r="X14" s="17">
        <v>0.15235816816725101</v>
      </c>
      <c r="Y14" s="17">
        <v>2.7085386938412601E-2</v>
      </c>
      <c r="Z14" s="17">
        <v>6.8658382203199697E-2</v>
      </c>
      <c r="AA14" s="17">
        <v>5.42295580012385E-2</v>
      </c>
      <c r="AB14" s="17">
        <v>2.3737285188443299E-2</v>
      </c>
      <c r="AC14" s="17">
        <v>5.9207771395842601E-2</v>
      </c>
      <c r="AD14" s="17">
        <v>6.5564529622850004E-2</v>
      </c>
      <c r="AE14" s="17"/>
      <c r="AF14" s="17">
        <v>6.5707503349609994E-2</v>
      </c>
      <c r="AG14" s="17">
        <v>4.2252892020635702E-2</v>
      </c>
      <c r="AH14" s="17">
        <v>0.10169982384050701</v>
      </c>
      <c r="AI14" s="17"/>
      <c r="AJ14" s="17">
        <v>5.0325342098683799E-2</v>
      </c>
      <c r="AK14" s="17">
        <v>5.3916406908677897E-2</v>
      </c>
      <c r="AL14" s="17">
        <v>0</v>
      </c>
      <c r="AM14" s="17">
        <v>0</v>
      </c>
      <c r="AN14" s="17">
        <v>8.3690555061564295E-2</v>
      </c>
      <c r="AO14" s="17"/>
      <c r="AP14" s="17">
        <v>2.2206988104702102E-2</v>
      </c>
      <c r="AQ14" s="17">
        <v>6.9305006619133205E-2</v>
      </c>
      <c r="AR14" s="17">
        <v>4.9340202838388497E-2</v>
      </c>
      <c r="AS14" s="17"/>
      <c r="AT14" s="17">
        <v>8.8491799598265294E-2</v>
      </c>
      <c r="AU14" s="17">
        <v>2.97587628763663E-2</v>
      </c>
      <c r="AV14" s="17">
        <v>8.7856213832093605E-2</v>
      </c>
      <c r="AW14" s="17">
        <v>5.4011133282594902E-2</v>
      </c>
      <c r="AX14" s="17">
        <v>0</v>
      </c>
    </row>
    <row r="15" spans="2:50">
      <c r="B15" s="18" t="s">
        <v>249</v>
      </c>
      <c r="C15" s="21">
        <v>0.48924178518551797</v>
      </c>
      <c r="D15" s="21">
        <v>0.49397336431023497</v>
      </c>
      <c r="E15" s="21">
        <v>0.48370649247226599</v>
      </c>
      <c r="F15" s="21"/>
      <c r="G15" s="21">
        <v>0.46683391449823702</v>
      </c>
      <c r="H15" s="21">
        <v>0.47781143220320699</v>
      </c>
      <c r="I15" s="21">
        <v>0.54651015229269895</v>
      </c>
      <c r="J15" s="21">
        <v>0.46866599252404001</v>
      </c>
      <c r="K15" s="21">
        <v>0.476465467274649</v>
      </c>
      <c r="L15" s="21">
        <v>0.48627909675447401</v>
      </c>
      <c r="M15" s="21"/>
      <c r="N15" s="21">
        <v>0.59989951136931996</v>
      </c>
      <c r="O15" s="21">
        <v>0.53707845947857302</v>
      </c>
      <c r="P15" s="21">
        <v>0.38086024617973302</v>
      </c>
      <c r="Q15" s="21">
        <v>0.446673684665231</v>
      </c>
      <c r="R15" s="21"/>
      <c r="S15" s="21">
        <v>0.50441583304417204</v>
      </c>
      <c r="T15" s="21">
        <v>0.52322193400875106</v>
      </c>
      <c r="U15" s="21">
        <v>0.450607332753796</v>
      </c>
      <c r="V15" s="21">
        <v>0.48531307001948099</v>
      </c>
      <c r="W15" s="21">
        <v>0.44921821272929702</v>
      </c>
      <c r="X15" s="21">
        <v>0.57698472288253699</v>
      </c>
      <c r="Y15" s="21">
        <v>0.49795530745234801</v>
      </c>
      <c r="Z15" s="21">
        <v>0.53540947019598895</v>
      </c>
      <c r="AA15" s="21">
        <v>0.445408700170006</v>
      </c>
      <c r="AB15" s="21">
        <v>0.57968244695476601</v>
      </c>
      <c r="AC15" s="21">
        <v>0.27234905824278199</v>
      </c>
      <c r="AD15" s="21">
        <v>0.36590780018281699</v>
      </c>
      <c r="AE15" s="21"/>
      <c r="AF15" s="21">
        <v>0.51599137307390397</v>
      </c>
      <c r="AG15" s="21">
        <v>0.54896850248934004</v>
      </c>
      <c r="AH15" s="21">
        <v>0.26750508827158798</v>
      </c>
      <c r="AI15" s="21"/>
      <c r="AJ15" s="21">
        <v>0.60759687060828804</v>
      </c>
      <c r="AK15" s="21">
        <v>0.473750356870908</v>
      </c>
      <c r="AL15" s="21">
        <v>0.61046452984868005</v>
      </c>
      <c r="AM15" s="21">
        <v>0.27169082240648901</v>
      </c>
      <c r="AN15" s="21">
        <v>0.24584524033125901</v>
      </c>
      <c r="AO15" s="21"/>
      <c r="AP15" s="21">
        <v>0.70464974834491201</v>
      </c>
      <c r="AQ15" s="21">
        <v>0.45208987154817099</v>
      </c>
      <c r="AR15" s="21">
        <v>0.52829576930564104</v>
      </c>
      <c r="AS15" s="21"/>
      <c r="AT15" s="21">
        <v>0.45702667463892199</v>
      </c>
      <c r="AU15" s="21">
        <v>0.539392624638381</v>
      </c>
      <c r="AV15" s="21">
        <v>0.52588485103193205</v>
      </c>
      <c r="AW15" s="21">
        <v>0.54835420238141097</v>
      </c>
      <c r="AX15" s="21">
        <v>0.61946458083169198</v>
      </c>
    </row>
    <row r="16" spans="2:50">
      <c r="B16" s="18" t="s">
        <v>250</v>
      </c>
      <c r="C16" s="21">
        <v>0.185366691063756</v>
      </c>
      <c r="D16" s="21">
        <v>0.18313312269493401</v>
      </c>
      <c r="E16" s="21">
        <v>0.18782771996582301</v>
      </c>
      <c r="F16" s="21"/>
      <c r="G16" s="21">
        <v>0.121902822722251</v>
      </c>
      <c r="H16" s="21">
        <v>9.4567244834611902E-2</v>
      </c>
      <c r="I16" s="21">
        <v>0.17724440619728801</v>
      </c>
      <c r="J16" s="21">
        <v>0.31248042279611798</v>
      </c>
      <c r="K16" s="21">
        <v>0.16036025745976801</v>
      </c>
      <c r="L16" s="21">
        <v>0.23036563413892</v>
      </c>
      <c r="M16" s="21"/>
      <c r="N16" s="21">
        <v>0.12474072025442499</v>
      </c>
      <c r="O16" s="21">
        <v>0.16789044651658599</v>
      </c>
      <c r="P16" s="21">
        <v>0.237335030110155</v>
      </c>
      <c r="Q16" s="21">
        <v>0.20884731633984099</v>
      </c>
      <c r="R16" s="21"/>
      <c r="S16" s="21">
        <v>0.240581348334791</v>
      </c>
      <c r="T16" s="21">
        <v>0.12620405561421699</v>
      </c>
      <c r="U16" s="21">
        <v>0.25425871033679198</v>
      </c>
      <c r="V16" s="21">
        <v>0.203706395627019</v>
      </c>
      <c r="W16" s="21">
        <v>0.15648660240912199</v>
      </c>
      <c r="X16" s="21">
        <v>0.12636111708713399</v>
      </c>
      <c r="Y16" s="21">
        <v>0.16754551292762401</v>
      </c>
      <c r="Z16" s="21">
        <v>8.1785418307977698E-2</v>
      </c>
      <c r="AA16" s="21">
        <v>0.15951502528178699</v>
      </c>
      <c r="AB16" s="21">
        <v>0.209723319938106</v>
      </c>
      <c r="AC16" s="21">
        <v>0.32553315905146002</v>
      </c>
      <c r="AD16" s="21">
        <v>0.17401475594736901</v>
      </c>
      <c r="AE16" s="21"/>
      <c r="AF16" s="21">
        <v>0.188411019290294</v>
      </c>
      <c r="AG16" s="21">
        <v>0.201596717316155</v>
      </c>
      <c r="AH16" s="21">
        <v>0.14250166492382099</v>
      </c>
      <c r="AI16" s="21"/>
      <c r="AJ16" s="21">
        <v>0.13205284326185199</v>
      </c>
      <c r="AK16" s="21">
        <v>0.20417934567912299</v>
      </c>
      <c r="AL16" s="21">
        <v>0.14607505320956601</v>
      </c>
      <c r="AM16" s="21">
        <v>0.40889290243096099</v>
      </c>
      <c r="AN16" s="21">
        <v>0.25853942170020999</v>
      </c>
      <c r="AO16" s="21"/>
      <c r="AP16" s="21">
        <v>9.1684832493122495E-2</v>
      </c>
      <c r="AQ16" s="21">
        <v>0.21508236888337501</v>
      </c>
      <c r="AR16" s="21">
        <v>0.15495773044882599</v>
      </c>
      <c r="AS16" s="21"/>
      <c r="AT16" s="21">
        <v>0.15404167091710599</v>
      </c>
      <c r="AU16" s="21">
        <v>0.19198961131566</v>
      </c>
      <c r="AV16" s="21">
        <v>0.141163790908679</v>
      </c>
      <c r="AW16" s="21">
        <v>0.17461291039628801</v>
      </c>
      <c r="AX16" s="21">
        <v>0.14278674256258</v>
      </c>
    </row>
    <row r="17" spans="2:50">
      <c r="B17" s="18" t="s">
        <v>251</v>
      </c>
      <c r="C17" s="22">
        <v>0.303875094121761</v>
      </c>
      <c r="D17" s="22">
        <v>0.31084024161530099</v>
      </c>
      <c r="E17" s="22">
        <v>0.29587877250644301</v>
      </c>
      <c r="F17" s="22"/>
      <c r="G17" s="22">
        <v>0.34493109177598602</v>
      </c>
      <c r="H17" s="22">
        <v>0.383244187368595</v>
      </c>
      <c r="I17" s="22">
        <v>0.36926574609541202</v>
      </c>
      <c r="J17" s="22">
        <v>0.156185569727922</v>
      </c>
      <c r="K17" s="22">
        <v>0.31610520981488099</v>
      </c>
      <c r="L17" s="22">
        <v>0.25591346261555398</v>
      </c>
      <c r="M17" s="22"/>
      <c r="N17" s="22">
        <v>0.47515879111489601</v>
      </c>
      <c r="O17" s="22">
        <v>0.369188012961987</v>
      </c>
      <c r="P17" s="22">
        <v>0.14352521606957799</v>
      </c>
      <c r="Q17" s="22">
        <v>0.23782636832539</v>
      </c>
      <c r="R17" s="22"/>
      <c r="S17" s="22">
        <v>0.26383448470938198</v>
      </c>
      <c r="T17" s="22">
        <v>0.39701787839453401</v>
      </c>
      <c r="U17" s="22">
        <v>0.19634862241700399</v>
      </c>
      <c r="V17" s="22">
        <v>0.28160667439246201</v>
      </c>
      <c r="W17" s="22">
        <v>0.29273161032017497</v>
      </c>
      <c r="X17" s="22">
        <v>0.450623605795403</v>
      </c>
      <c r="Y17" s="22">
        <v>0.33040979452472402</v>
      </c>
      <c r="Z17" s="22">
        <v>0.45362405188801103</v>
      </c>
      <c r="AA17" s="22">
        <v>0.28589367488821898</v>
      </c>
      <c r="AB17" s="22">
        <v>0.36995912701666001</v>
      </c>
      <c r="AC17" s="22">
        <v>-5.3184100808677699E-2</v>
      </c>
      <c r="AD17" s="22">
        <v>0.19189304423544701</v>
      </c>
      <c r="AE17" s="22"/>
      <c r="AF17" s="22">
        <v>0.32758035378361</v>
      </c>
      <c r="AG17" s="22">
        <v>0.34737178517318501</v>
      </c>
      <c r="AH17" s="22">
        <v>0.12500342334776701</v>
      </c>
      <c r="AI17" s="22"/>
      <c r="AJ17" s="22">
        <v>0.47554402734643503</v>
      </c>
      <c r="AK17" s="22">
        <v>0.269571011191785</v>
      </c>
      <c r="AL17" s="22">
        <v>0.46438947663911401</v>
      </c>
      <c r="AM17" s="22">
        <v>-0.13720208002447201</v>
      </c>
      <c r="AN17" s="22">
        <v>-1.26941813689507E-2</v>
      </c>
      <c r="AO17" s="22"/>
      <c r="AP17" s="22">
        <v>0.61296491585179003</v>
      </c>
      <c r="AQ17" s="22">
        <v>0.23700750266479501</v>
      </c>
      <c r="AR17" s="22">
        <v>0.37333803885681499</v>
      </c>
      <c r="AS17" s="22"/>
      <c r="AT17" s="22">
        <v>0.30298500372181603</v>
      </c>
      <c r="AU17" s="22">
        <v>0.347403013322721</v>
      </c>
      <c r="AV17" s="22">
        <v>0.38472106012325302</v>
      </c>
      <c r="AW17" s="22">
        <v>0.37374129198512301</v>
      </c>
      <c r="AX17" s="22">
        <v>0.47667783826911198</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AX18"/>
  <sheetViews>
    <sheetView showGridLines="0" topLeftCell="A7"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416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520</v>
      </c>
      <c r="D7" s="10">
        <v>264</v>
      </c>
      <c r="E7" s="10">
        <v>255</v>
      </c>
      <c r="F7" s="10"/>
      <c r="G7" s="10">
        <v>69</v>
      </c>
      <c r="H7" s="10">
        <v>98</v>
      </c>
      <c r="I7" s="10">
        <v>78</v>
      </c>
      <c r="J7" s="10">
        <v>79</v>
      </c>
      <c r="K7" s="10">
        <v>84</v>
      </c>
      <c r="L7" s="10">
        <v>112</v>
      </c>
      <c r="M7" s="10"/>
      <c r="N7" s="10">
        <v>145</v>
      </c>
      <c r="O7" s="10">
        <v>135</v>
      </c>
      <c r="P7" s="10">
        <v>102</v>
      </c>
      <c r="Q7" s="10">
        <v>137</v>
      </c>
      <c r="R7" s="10"/>
      <c r="S7" s="10">
        <v>71</v>
      </c>
      <c r="T7" s="10">
        <v>67</v>
      </c>
      <c r="U7" s="10">
        <v>40</v>
      </c>
      <c r="V7" s="10">
        <v>43</v>
      </c>
      <c r="W7" s="10">
        <v>37</v>
      </c>
      <c r="X7" s="10">
        <v>33</v>
      </c>
      <c r="Y7" s="10">
        <v>47</v>
      </c>
      <c r="Z7" s="10">
        <v>24</v>
      </c>
      <c r="AA7" s="10">
        <v>69</v>
      </c>
      <c r="AB7" s="10">
        <v>55</v>
      </c>
      <c r="AC7" s="10">
        <v>19</v>
      </c>
      <c r="AD7" s="10">
        <v>15</v>
      </c>
      <c r="AE7" s="10"/>
      <c r="AF7" s="10">
        <v>202</v>
      </c>
      <c r="AG7" s="10">
        <v>215</v>
      </c>
      <c r="AH7" s="10">
        <v>65</v>
      </c>
      <c r="AI7" s="10"/>
      <c r="AJ7" s="10">
        <v>213</v>
      </c>
      <c r="AK7" s="10">
        <v>131</v>
      </c>
      <c r="AL7" s="10">
        <v>32</v>
      </c>
      <c r="AM7" s="10">
        <v>8</v>
      </c>
      <c r="AN7" s="10">
        <v>54</v>
      </c>
      <c r="AO7" s="10"/>
      <c r="AP7" s="10">
        <v>143</v>
      </c>
      <c r="AQ7" s="10">
        <v>151</v>
      </c>
      <c r="AR7" s="10">
        <v>41</v>
      </c>
      <c r="AS7" s="10"/>
      <c r="AT7" s="10">
        <v>144</v>
      </c>
      <c r="AU7" s="10">
        <v>98</v>
      </c>
      <c r="AV7" s="10">
        <v>110</v>
      </c>
      <c r="AW7" s="10">
        <v>43</v>
      </c>
      <c r="AX7" s="10">
        <v>11</v>
      </c>
    </row>
    <row r="8" spans="2:50" ht="30" customHeight="1">
      <c r="B8" s="11" t="s">
        <v>77</v>
      </c>
      <c r="C8" s="11">
        <v>521</v>
      </c>
      <c r="D8" s="11">
        <v>273</v>
      </c>
      <c r="E8" s="11">
        <v>247</v>
      </c>
      <c r="F8" s="11"/>
      <c r="G8" s="11">
        <v>83</v>
      </c>
      <c r="H8" s="11">
        <v>98</v>
      </c>
      <c r="I8" s="11">
        <v>85</v>
      </c>
      <c r="J8" s="11">
        <v>84</v>
      </c>
      <c r="K8" s="11">
        <v>70</v>
      </c>
      <c r="L8" s="11">
        <v>100</v>
      </c>
      <c r="M8" s="11"/>
      <c r="N8" s="11">
        <v>138</v>
      </c>
      <c r="O8" s="11">
        <v>140</v>
      </c>
      <c r="P8" s="11">
        <v>112</v>
      </c>
      <c r="Q8" s="11">
        <v>131</v>
      </c>
      <c r="R8" s="11"/>
      <c r="S8" s="11">
        <v>75</v>
      </c>
      <c r="T8" s="11">
        <v>68</v>
      </c>
      <c r="U8" s="11">
        <v>38</v>
      </c>
      <c r="V8" s="11">
        <v>45</v>
      </c>
      <c r="W8" s="11">
        <v>36</v>
      </c>
      <c r="X8" s="11">
        <v>43</v>
      </c>
      <c r="Y8" s="11">
        <v>44</v>
      </c>
      <c r="Z8" s="11">
        <v>22</v>
      </c>
      <c r="AA8" s="11">
        <v>68</v>
      </c>
      <c r="AB8" s="11">
        <v>50</v>
      </c>
      <c r="AC8" s="11">
        <v>18</v>
      </c>
      <c r="AD8" s="11">
        <v>14</v>
      </c>
      <c r="AE8" s="11"/>
      <c r="AF8" s="11">
        <v>199</v>
      </c>
      <c r="AG8" s="11">
        <v>213</v>
      </c>
      <c r="AH8" s="11">
        <v>65</v>
      </c>
      <c r="AI8" s="11"/>
      <c r="AJ8" s="11">
        <v>209</v>
      </c>
      <c r="AK8" s="11">
        <v>136</v>
      </c>
      <c r="AL8" s="11">
        <v>32</v>
      </c>
      <c r="AM8" s="11">
        <v>8</v>
      </c>
      <c r="AN8" s="11">
        <v>53</v>
      </c>
      <c r="AO8" s="11"/>
      <c r="AP8" s="11">
        <v>141</v>
      </c>
      <c r="AQ8" s="11">
        <v>157</v>
      </c>
      <c r="AR8" s="11">
        <v>41</v>
      </c>
      <c r="AS8" s="11"/>
      <c r="AT8" s="11">
        <v>142</v>
      </c>
      <c r="AU8" s="11">
        <v>99</v>
      </c>
      <c r="AV8" s="11">
        <v>112</v>
      </c>
      <c r="AW8" s="11">
        <v>42</v>
      </c>
      <c r="AX8" s="11">
        <v>9</v>
      </c>
    </row>
    <row r="9" spans="2:50">
      <c r="B9" s="18" t="s">
        <v>375</v>
      </c>
      <c r="C9" s="17">
        <v>0.38181524256173099</v>
      </c>
      <c r="D9" s="17">
        <v>0.36140955937112101</v>
      </c>
      <c r="E9" s="17">
        <v>0.406051301108587</v>
      </c>
      <c r="F9" s="17"/>
      <c r="G9" s="17">
        <v>0.26716008203865799</v>
      </c>
      <c r="H9" s="17">
        <v>0.41638893577997599</v>
      </c>
      <c r="I9" s="17">
        <v>0.377114421307088</v>
      </c>
      <c r="J9" s="17">
        <v>0.39596279583906702</v>
      </c>
      <c r="K9" s="17">
        <v>0.42073555349525299</v>
      </c>
      <c r="L9" s="17">
        <v>0.40773329943103698</v>
      </c>
      <c r="M9" s="17"/>
      <c r="N9" s="17">
        <v>0.46367032851603501</v>
      </c>
      <c r="O9" s="17">
        <v>0.403090990973481</v>
      </c>
      <c r="P9" s="17">
        <v>0.35982463952100502</v>
      </c>
      <c r="Q9" s="17">
        <v>0.28732078605745398</v>
      </c>
      <c r="R9" s="17"/>
      <c r="S9" s="17">
        <v>0.31109146230208601</v>
      </c>
      <c r="T9" s="17">
        <v>0.31645785006212301</v>
      </c>
      <c r="U9" s="17">
        <v>0.37084590025221797</v>
      </c>
      <c r="V9" s="17">
        <v>0.56118209522831197</v>
      </c>
      <c r="W9" s="17">
        <v>0.427940204622344</v>
      </c>
      <c r="X9" s="17">
        <v>0.39132696240653297</v>
      </c>
      <c r="Y9" s="17">
        <v>0.368932575229799</v>
      </c>
      <c r="Z9" s="17">
        <v>0.36082829523807203</v>
      </c>
      <c r="AA9" s="17">
        <v>0.359183487897766</v>
      </c>
      <c r="AB9" s="17">
        <v>0.37652517799521201</v>
      </c>
      <c r="AC9" s="17">
        <v>0.58751517189673497</v>
      </c>
      <c r="AD9" s="17">
        <v>0.324472909821584</v>
      </c>
      <c r="AE9" s="17"/>
      <c r="AF9" s="17">
        <v>0.397474438050055</v>
      </c>
      <c r="AG9" s="17">
        <v>0.41401360640138402</v>
      </c>
      <c r="AH9" s="17">
        <v>0.36449279119047701</v>
      </c>
      <c r="AI9" s="17"/>
      <c r="AJ9" s="17">
        <v>0.40020613830794299</v>
      </c>
      <c r="AK9" s="17">
        <v>0.409498280671931</v>
      </c>
      <c r="AL9" s="17">
        <v>0.44158961756697501</v>
      </c>
      <c r="AM9" s="17">
        <v>0.18567557107268601</v>
      </c>
      <c r="AN9" s="17">
        <v>0.32539642606594099</v>
      </c>
      <c r="AO9" s="17"/>
      <c r="AP9" s="17">
        <v>0.37211959370535502</v>
      </c>
      <c r="AQ9" s="17">
        <v>0.41848142711518999</v>
      </c>
      <c r="AR9" s="17">
        <v>0.43564939617595999</v>
      </c>
      <c r="AS9" s="17"/>
      <c r="AT9" s="17">
        <v>0.386458002604609</v>
      </c>
      <c r="AU9" s="17">
        <v>0.34415981590558598</v>
      </c>
      <c r="AV9" s="17">
        <v>0.46087007232763499</v>
      </c>
      <c r="AW9" s="17">
        <v>0.41745627121154399</v>
      </c>
      <c r="AX9" s="17">
        <v>0.25903807837121701</v>
      </c>
    </row>
    <row r="10" spans="2:50">
      <c r="B10" s="18" t="s">
        <v>376</v>
      </c>
      <c r="C10" s="17">
        <v>0.38748424667715398</v>
      </c>
      <c r="D10" s="17">
        <v>0.38987461242426202</v>
      </c>
      <c r="E10" s="17">
        <v>0.38210650474309099</v>
      </c>
      <c r="F10" s="17"/>
      <c r="G10" s="17">
        <v>0.36019709073470901</v>
      </c>
      <c r="H10" s="17">
        <v>0.40465305188679201</v>
      </c>
      <c r="I10" s="17">
        <v>0.33446044953093501</v>
      </c>
      <c r="J10" s="17">
        <v>0.41206683418643503</v>
      </c>
      <c r="K10" s="17">
        <v>0.39570596197251101</v>
      </c>
      <c r="L10" s="17">
        <v>0.41168602905391399</v>
      </c>
      <c r="M10" s="17"/>
      <c r="N10" s="17">
        <v>0.32819171587282597</v>
      </c>
      <c r="O10" s="17">
        <v>0.38062324121478103</v>
      </c>
      <c r="P10" s="17">
        <v>0.42045254104534202</v>
      </c>
      <c r="Q10" s="17">
        <v>0.431859764938746</v>
      </c>
      <c r="R10" s="17"/>
      <c r="S10" s="17">
        <v>0.36156369470755501</v>
      </c>
      <c r="T10" s="17">
        <v>0.31641055387563199</v>
      </c>
      <c r="U10" s="17">
        <v>0.35700289076920599</v>
      </c>
      <c r="V10" s="17">
        <v>0.30952525008763199</v>
      </c>
      <c r="W10" s="17">
        <v>0.400506289549106</v>
      </c>
      <c r="X10" s="17">
        <v>0.50638007163684495</v>
      </c>
      <c r="Y10" s="17">
        <v>0.49253529925596901</v>
      </c>
      <c r="Z10" s="17">
        <v>0.56640066233850195</v>
      </c>
      <c r="AA10" s="17">
        <v>0.40718055424191302</v>
      </c>
      <c r="AB10" s="17">
        <v>0.35141169925988502</v>
      </c>
      <c r="AC10" s="17">
        <v>0.15268909277652001</v>
      </c>
      <c r="AD10" s="17">
        <v>0.53648858042329695</v>
      </c>
      <c r="AE10" s="17"/>
      <c r="AF10" s="17">
        <v>0.40922461644597202</v>
      </c>
      <c r="AG10" s="17">
        <v>0.40562387129930499</v>
      </c>
      <c r="AH10" s="17">
        <v>0.30500544803513802</v>
      </c>
      <c r="AI10" s="17"/>
      <c r="AJ10" s="17">
        <v>0.39815741702372298</v>
      </c>
      <c r="AK10" s="17">
        <v>0.40642421649916699</v>
      </c>
      <c r="AL10" s="17">
        <v>0.36343563897768</v>
      </c>
      <c r="AM10" s="17">
        <v>0.56117755467422603</v>
      </c>
      <c r="AN10" s="17">
        <v>0.30599759109893798</v>
      </c>
      <c r="AO10" s="17"/>
      <c r="AP10" s="17">
        <v>0.424947542690992</v>
      </c>
      <c r="AQ10" s="17">
        <v>0.40177448837094598</v>
      </c>
      <c r="AR10" s="17">
        <v>0.347937639537715</v>
      </c>
      <c r="AS10" s="17"/>
      <c r="AT10" s="17">
        <v>0.35742537035986599</v>
      </c>
      <c r="AU10" s="17">
        <v>0.37342510199449402</v>
      </c>
      <c r="AV10" s="17">
        <v>0.420057081165849</v>
      </c>
      <c r="AW10" s="17">
        <v>0.40708050078536301</v>
      </c>
      <c r="AX10" s="17">
        <v>0.307525452374877</v>
      </c>
    </row>
    <row r="11" spans="2:50">
      <c r="B11" s="18" t="s">
        <v>377</v>
      </c>
      <c r="C11" s="17">
        <v>0.10560046846941901</v>
      </c>
      <c r="D11" s="17">
        <v>0.128432465534977</v>
      </c>
      <c r="E11" s="17">
        <v>8.0864952651465899E-2</v>
      </c>
      <c r="F11" s="17"/>
      <c r="G11" s="17">
        <v>0.143309884511194</v>
      </c>
      <c r="H11" s="17">
        <v>0.115634485203632</v>
      </c>
      <c r="I11" s="17">
        <v>0.14023202163227</v>
      </c>
      <c r="J11" s="17">
        <v>6.0417549879904497E-2</v>
      </c>
      <c r="K11" s="17">
        <v>5.8124298932352103E-2</v>
      </c>
      <c r="L11" s="17">
        <v>0.106405892028316</v>
      </c>
      <c r="M11" s="17"/>
      <c r="N11" s="17">
        <v>0.12636291948051701</v>
      </c>
      <c r="O11" s="17">
        <v>9.8814163634123695E-2</v>
      </c>
      <c r="P11" s="17">
        <v>7.9710344137322406E-2</v>
      </c>
      <c r="Q11" s="17">
        <v>0.113891301837141</v>
      </c>
      <c r="R11" s="17"/>
      <c r="S11" s="17">
        <v>0.145096619947507</v>
      </c>
      <c r="T11" s="17">
        <v>0.14040642534860501</v>
      </c>
      <c r="U11" s="17">
        <v>8.7618011766650197E-2</v>
      </c>
      <c r="V11" s="17">
        <v>1.7748006828462101E-2</v>
      </c>
      <c r="W11" s="17">
        <v>0.110184203967859</v>
      </c>
      <c r="X11" s="17">
        <v>2.7732498153143201E-2</v>
      </c>
      <c r="Y11" s="17">
        <v>2.4192396270590201E-2</v>
      </c>
      <c r="Z11" s="17">
        <v>3.63855212117132E-2</v>
      </c>
      <c r="AA11" s="17">
        <v>0.152391615716297</v>
      </c>
      <c r="AB11" s="17">
        <v>0.14722506386242501</v>
      </c>
      <c r="AC11" s="17">
        <v>0.20751062016333399</v>
      </c>
      <c r="AD11" s="17">
        <v>0.139038509755118</v>
      </c>
      <c r="AE11" s="17"/>
      <c r="AF11" s="17">
        <v>7.72227962101215E-2</v>
      </c>
      <c r="AG11" s="17">
        <v>0.113287994211673</v>
      </c>
      <c r="AH11" s="17">
        <v>0.120006683737855</v>
      </c>
      <c r="AI11" s="17"/>
      <c r="AJ11" s="17">
        <v>0.108137650829737</v>
      </c>
      <c r="AK11" s="17">
        <v>9.3324370330685094E-2</v>
      </c>
      <c r="AL11" s="17">
        <v>9.71946586768659E-2</v>
      </c>
      <c r="AM11" s="17">
        <v>0.14878571501896601</v>
      </c>
      <c r="AN11" s="17">
        <v>0.133483084084178</v>
      </c>
      <c r="AO11" s="17"/>
      <c r="AP11" s="17">
        <v>0.111806064749383</v>
      </c>
      <c r="AQ11" s="17">
        <v>8.96497701611432E-2</v>
      </c>
      <c r="AR11" s="17">
        <v>0.13229444030626999</v>
      </c>
      <c r="AS11" s="17"/>
      <c r="AT11" s="17">
        <v>0.119184980304076</v>
      </c>
      <c r="AU11" s="17">
        <v>0.116094603941939</v>
      </c>
      <c r="AV11" s="17">
        <v>8.0943288857188697E-2</v>
      </c>
      <c r="AW11" s="17">
        <v>7.8999567662187006E-2</v>
      </c>
      <c r="AX11" s="17">
        <v>0.175057883049753</v>
      </c>
    </row>
    <row r="12" spans="2:50">
      <c r="B12" s="18" t="s">
        <v>378</v>
      </c>
      <c r="C12" s="17">
        <v>2.4958524327477E-2</v>
      </c>
      <c r="D12" s="17">
        <v>2.0796348227699098E-2</v>
      </c>
      <c r="E12" s="17">
        <v>2.9665369654850199E-2</v>
      </c>
      <c r="F12" s="17"/>
      <c r="G12" s="17">
        <v>6.8394531870297703E-2</v>
      </c>
      <c r="H12" s="17">
        <v>9.8749205151207903E-3</v>
      </c>
      <c r="I12" s="17">
        <v>2.80557499665464E-2</v>
      </c>
      <c r="J12" s="17">
        <v>8.4957579697650804E-3</v>
      </c>
      <c r="K12" s="17">
        <v>3.2248515234403898E-2</v>
      </c>
      <c r="L12" s="17">
        <v>9.8581160865208999E-3</v>
      </c>
      <c r="M12" s="17"/>
      <c r="N12" s="17">
        <v>1.6924562392423102E-2</v>
      </c>
      <c r="O12" s="17">
        <v>3.1634561821376903E-2</v>
      </c>
      <c r="P12" s="17">
        <v>3.8331964837982402E-2</v>
      </c>
      <c r="Q12" s="17">
        <v>1.50807212638142E-2</v>
      </c>
      <c r="R12" s="17"/>
      <c r="S12" s="17">
        <v>5.3007080364866302E-2</v>
      </c>
      <c r="T12" s="17">
        <v>5.64454941075501E-2</v>
      </c>
      <c r="U12" s="17">
        <v>8.9130573249023501E-2</v>
      </c>
      <c r="V12" s="17">
        <v>0</v>
      </c>
      <c r="W12" s="17">
        <v>0</v>
      </c>
      <c r="X12" s="17">
        <v>2.31109006942616E-2</v>
      </c>
      <c r="Y12" s="17">
        <v>0</v>
      </c>
      <c r="Z12" s="17">
        <v>3.63855212117132E-2</v>
      </c>
      <c r="AA12" s="17">
        <v>0</v>
      </c>
      <c r="AB12" s="17">
        <v>0</v>
      </c>
      <c r="AC12" s="17">
        <v>0</v>
      </c>
      <c r="AD12" s="17">
        <v>0</v>
      </c>
      <c r="AE12" s="17"/>
      <c r="AF12" s="17">
        <v>2.2878792714394899E-2</v>
      </c>
      <c r="AG12" s="17">
        <v>1.5581279057069601E-2</v>
      </c>
      <c r="AH12" s="17">
        <v>2.2398587125745301E-2</v>
      </c>
      <c r="AI12" s="17"/>
      <c r="AJ12" s="17">
        <v>2.48257111887616E-2</v>
      </c>
      <c r="AK12" s="17">
        <v>7.8459194507682992E-3</v>
      </c>
      <c r="AL12" s="17">
        <v>3.0804398502151199E-2</v>
      </c>
      <c r="AM12" s="17">
        <v>0.10436115923412199</v>
      </c>
      <c r="AN12" s="17">
        <v>4.75930251135184E-2</v>
      </c>
      <c r="AO12" s="17"/>
      <c r="AP12" s="17">
        <v>2.3560813642860501E-2</v>
      </c>
      <c r="AQ12" s="17">
        <v>2.4955468122679798E-2</v>
      </c>
      <c r="AR12" s="17">
        <v>0</v>
      </c>
      <c r="AS12" s="17"/>
      <c r="AT12" s="17">
        <v>2.49954411753084E-2</v>
      </c>
      <c r="AU12" s="17">
        <v>5.5147429793904801E-2</v>
      </c>
      <c r="AV12" s="17">
        <v>1.0985693357673E-2</v>
      </c>
      <c r="AW12" s="17">
        <v>2.6197516770180299E-2</v>
      </c>
      <c r="AX12" s="17">
        <v>7.82495142334175E-2</v>
      </c>
    </row>
    <row r="13" spans="2:50">
      <c r="B13" s="18" t="s">
        <v>92</v>
      </c>
      <c r="C13" s="19">
        <v>0.100141517964219</v>
      </c>
      <c r="D13" s="19">
        <v>9.94870144419404E-2</v>
      </c>
      <c r="E13" s="19">
        <v>0.101311871842006</v>
      </c>
      <c r="F13" s="19"/>
      <c r="G13" s="19">
        <v>0.16093841084514099</v>
      </c>
      <c r="H13" s="19">
        <v>5.3448606614479498E-2</v>
      </c>
      <c r="I13" s="19">
        <v>0.120137357563161</v>
      </c>
      <c r="J13" s="19">
        <v>0.123057062124829</v>
      </c>
      <c r="K13" s="19">
        <v>9.3185670365480103E-2</v>
      </c>
      <c r="L13" s="19">
        <v>6.4316663400211499E-2</v>
      </c>
      <c r="M13" s="19"/>
      <c r="N13" s="19">
        <v>6.4850473738198605E-2</v>
      </c>
      <c r="O13" s="19">
        <v>8.5837042356237597E-2</v>
      </c>
      <c r="P13" s="19">
        <v>0.101680510458348</v>
      </c>
      <c r="Q13" s="19">
        <v>0.151847425902844</v>
      </c>
      <c r="R13" s="19"/>
      <c r="S13" s="19">
        <v>0.129241142677985</v>
      </c>
      <c r="T13" s="19">
        <v>0.170279676606089</v>
      </c>
      <c r="U13" s="19">
        <v>9.5402623962902403E-2</v>
      </c>
      <c r="V13" s="19">
        <v>0.111544647855594</v>
      </c>
      <c r="W13" s="19">
        <v>6.1369301860690097E-2</v>
      </c>
      <c r="X13" s="19">
        <v>5.1449567109216901E-2</v>
      </c>
      <c r="Y13" s="19">
        <v>0.114339729243642</v>
      </c>
      <c r="Z13" s="19">
        <v>0</v>
      </c>
      <c r="AA13" s="19">
        <v>8.1244342144023304E-2</v>
      </c>
      <c r="AB13" s="19">
        <v>0.124838058882478</v>
      </c>
      <c r="AC13" s="19">
        <v>5.2285115163410799E-2</v>
      </c>
      <c r="AD13" s="19">
        <v>0</v>
      </c>
      <c r="AE13" s="19"/>
      <c r="AF13" s="19">
        <v>9.3199356579456397E-2</v>
      </c>
      <c r="AG13" s="19">
        <v>5.1493249030568101E-2</v>
      </c>
      <c r="AH13" s="19">
        <v>0.18809648991078501</v>
      </c>
      <c r="AI13" s="19"/>
      <c r="AJ13" s="19">
        <v>6.8673082649835598E-2</v>
      </c>
      <c r="AK13" s="19">
        <v>8.2907213047448095E-2</v>
      </c>
      <c r="AL13" s="19">
        <v>6.6975686276327898E-2</v>
      </c>
      <c r="AM13" s="19">
        <v>0</v>
      </c>
      <c r="AN13" s="19">
        <v>0.18752987363742399</v>
      </c>
      <c r="AO13" s="19"/>
      <c r="AP13" s="19">
        <v>6.7565985211409399E-2</v>
      </c>
      <c r="AQ13" s="19">
        <v>6.5138846230040903E-2</v>
      </c>
      <c r="AR13" s="19">
        <v>8.4118523980055093E-2</v>
      </c>
      <c r="AS13" s="19"/>
      <c r="AT13" s="19">
        <v>0.11193620555614101</v>
      </c>
      <c r="AU13" s="19">
        <v>0.111173048364076</v>
      </c>
      <c r="AV13" s="19">
        <v>2.7143864291653799E-2</v>
      </c>
      <c r="AW13" s="19">
        <v>7.0266143570725706E-2</v>
      </c>
      <c r="AX13" s="19">
        <v>0.18012907197073599</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AX16"/>
  <sheetViews>
    <sheetView showGridLines="0" topLeftCell="A4"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417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520</v>
      </c>
      <c r="D7" s="10">
        <v>264</v>
      </c>
      <c r="E7" s="10">
        <v>255</v>
      </c>
      <c r="F7" s="10"/>
      <c r="G7" s="10">
        <v>69</v>
      </c>
      <c r="H7" s="10">
        <v>98</v>
      </c>
      <c r="I7" s="10">
        <v>78</v>
      </c>
      <c r="J7" s="10">
        <v>79</v>
      </c>
      <c r="K7" s="10">
        <v>84</v>
      </c>
      <c r="L7" s="10">
        <v>112</v>
      </c>
      <c r="M7" s="10"/>
      <c r="N7" s="10">
        <v>145</v>
      </c>
      <c r="O7" s="10">
        <v>135</v>
      </c>
      <c r="P7" s="10">
        <v>102</v>
      </c>
      <c r="Q7" s="10">
        <v>137</v>
      </c>
      <c r="R7" s="10"/>
      <c r="S7" s="10">
        <v>71</v>
      </c>
      <c r="T7" s="10">
        <v>67</v>
      </c>
      <c r="U7" s="10">
        <v>40</v>
      </c>
      <c r="V7" s="10">
        <v>43</v>
      </c>
      <c r="W7" s="10">
        <v>37</v>
      </c>
      <c r="X7" s="10">
        <v>33</v>
      </c>
      <c r="Y7" s="10">
        <v>47</v>
      </c>
      <c r="Z7" s="10">
        <v>24</v>
      </c>
      <c r="AA7" s="10">
        <v>69</v>
      </c>
      <c r="AB7" s="10">
        <v>55</v>
      </c>
      <c r="AC7" s="10">
        <v>19</v>
      </c>
      <c r="AD7" s="10">
        <v>15</v>
      </c>
      <c r="AE7" s="10"/>
      <c r="AF7" s="10">
        <v>202</v>
      </c>
      <c r="AG7" s="10">
        <v>215</v>
      </c>
      <c r="AH7" s="10">
        <v>65</v>
      </c>
      <c r="AI7" s="10"/>
      <c r="AJ7" s="10">
        <v>213</v>
      </c>
      <c r="AK7" s="10">
        <v>131</v>
      </c>
      <c r="AL7" s="10">
        <v>32</v>
      </c>
      <c r="AM7" s="10">
        <v>8</v>
      </c>
      <c r="AN7" s="10">
        <v>54</v>
      </c>
      <c r="AO7" s="10"/>
      <c r="AP7" s="10">
        <v>143</v>
      </c>
      <c r="AQ7" s="10">
        <v>151</v>
      </c>
      <c r="AR7" s="10">
        <v>41</v>
      </c>
      <c r="AS7" s="10"/>
      <c r="AT7" s="10">
        <v>144</v>
      </c>
      <c r="AU7" s="10">
        <v>98</v>
      </c>
      <c r="AV7" s="10">
        <v>110</v>
      </c>
      <c r="AW7" s="10">
        <v>43</v>
      </c>
      <c r="AX7" s="10">
        <v>11</v>
      </c>
    </row>
    <row r="8" spans="2:50" ht="30" customHeight="1">
      <c r="B8" s="11" t="s">
        <v>77</v>
      </c>
      <c r="C8" s="11">
        <v>521</v>
      </c>
      <c r="D8" s="11">
        <v>273</v>
      </c>
      <c r="E8" s="11">
        <v>247</v>
      </c>
      <c r="F8" s="11"/>
      <c r="G8" s="11">
        <v>83</v>
      </c>
      <c r="H8" s="11">
        <v>98</v>
      </c>
      <c r="I8" s="11">
        <v>85</v>
      </c>
      <c r="J8" s="11">
        <v>84</v>
      </c>
      <c r="K8" s="11">
        <v>70</v>
      </c>
      <c r="L8" s="11">
        <v>100</v>
      </c>
      <c r="M8" s="11"/>
      <c r="N8" s="11">
        <v>138</v>
      </c>
      <c r="O8" s="11">
        <v>140</v>
      </c>
      <c r="P8" s="11">
        <v>112</v>
      </c>
      <c r="Q8" s="11">
        <v>131</v>
      </c>
      <c r="R8" s="11"/>
      <c r="S8" s="11">
        <v>75</v>
      </c>
      <c r="T8" s="11">
        <v>68</v>
      </c>
      <c r="U8" s="11">
        <v>38</v>
      </c>
      <c r="V8" s="11">
        <v>45</v>
      </c>
      <c r="W8" s="11">
        <v>36</v>
      </c>
      <c r="X8" s="11">
        <v>43</v>
      </c>
      <c r="Y8" s="11">
        <v>44</v>
      </c>
      <c r="Z8" s="11">
        <v>22</v>
      </c>
      <c r="AA8" s="11">
        <v>68</v>
      </c>
      <c r="AB8" s="11">
        <v>50</v>
      </c>
      <c r="AC8" s="11">
        <v>18</v>
      </c>
      <c r="AD8" s="11">
        <v>14</v>
      </c>
      <c r="AE8" s="11"/>
      <c r="AF8" s="11">
        <v>199</v>
      </c>
      <c r="AG8" s="11">
        <v>213</v>
      </c>
      <c r="AH8" s="11">
        <v>65</v>
      </c>
      <c r="AI8" s="11"/>
      <c r="AJ8" s="11">
        <v>209</v>
      </c>
      <c r="AK8" s="11">
        <v>136</v>
      </c>
      <c r="AL8" s="11">
        <v>32</v>
      </c>
      <c r="AM8" s="11">
        <v>8</v>
      </c>
      <c r="AN8" s="11">
        <v>53</v>
      </c>
      <c r="AO8" s="11"/>
      <c r="AP8" s="11">
        <v>141</v>
      </c>
      <c r="AQ8" s="11">
        <v>157</v>
      </c>
      <c r="AR8" s="11">
        <v>41</v>
      </c>
      <c r="AS8" s="11"/>
      <c r="AT8" s="11">
        <v>142</v>
      </c>
      <c r="AU8" s="11">
        <v>99</v>
      </c>
      <c r="AV8" s="11">
        <v>112</v>
      </c>
      <c r="AW8" s="11">
        <v>42</v>
      </c>
      <c r="AX8" s="11">
        <v>9</v>
      </c>
    </row>
    <row r="9" spans="2:50">
      <c r="B9" s="18" t="s">
        <v>380</v>
      </c>
      <c r="C9" s="17">
        <v>0.66826781078776798</v>
      </c>
      <c r="D9" s="17">
        <v>0.65618135757608997</v>
      </c>
      <c r="E9" s="17">
        <v>0.68012863405061497</v>
      </c>
      <c r="F9" s="17"/>
      <c r="G9" s="17">
        <v>0.53771383889588797</v>
      </c>
      <c r="H9" s="17">
        <v>0.68683938780691201</v>
      </c>
      <c r="I9" s="17">
        <v>0.630114952657434</v>
      </c>
      <c r="J9" s="17">
        <v>0.72621849539442995</v>
      </c>
      <c r="K9" s="17">
        <v>0.68146985740890897</v>
      </c>
      <c r="L9" s="17">
        <v>0.73262727494246505</v>
      </c>
      <c r="M9" s="17"/>
      <c r="N9" s="17">
        <v>0.68770835250753704</v>
      </c>
      <c r="O9" s="17">
        <v>0.73240222153507295</v>
      </c>
      <c r="P9" s="17">
        <v>0.632380088135166</v>
      </c>
      <c r="Q9" s="17">
        <v>0.60766656609518999</v>
      </c>
      <c r="R9" s="17"/>
      <c r="S9" s="17">
        <v>0.57821798288762905</v>
      </c>
      <c r="T9" s="17">
        <v>0.61123827050258805</v>
      </c>
      <c r="U9" s="17">
        <v>0.66806414654121604</v>
      </c>
      <c r="V9" s="17">
        <v>0.76212174145094502</v>
      </c>
      <c r="W9" s="17">
        <v>0.65216456531602396</v>
      </c>
      <c r="X9" s="17">
        <v>0.71362514607712502</v>
      </c>
      <c r="Y9" s="17">
        <v>0.62946636022559899</v>
      </c>
      <c r="Z9" s="17">
        <v>0.74516545473072804</v>
      </c>
      <c r="AA9" s="17">
        <v>0.66499408329214604</v>
      </c>
      <c r="AB9" s="17">
        <v>0.70319343997815098</v>
      </c>
      <c r="AC9" s="17">
        <v>0.79999594993812595</v>
      </c>
      <c r="AD9" s="17">
        <v>0.75872237863141201</v>
      </c>
      <c r="AE9" s="17"/>
      <c r="AF9" s="17">
        <v>0.68228645722512304</v>
      </c>
      <c r="AG9" s="17">
        <v>0.71732061645902301</v>
      </c>
      <c r="AH9" s="17">
        <v>0.64070815434303896</v>
      </c>
      <c r="AI9" s="17"/>
      <c r="AJ9" s="17">
        <v>0.68873077974055796</v>
      </c>
      <c r="AK9" s="17">
        <v>0.69975360002214004</v>
      </c>
      <c r="AL9" s="17">
        <v>0.72708672164638399</v>
      </c>
      <c r="AM9" s="17">
        <v>0.38020530113430501</v>
      </c>
      <c r="AN9" s="17">
        <v>0.56189815558127998</v>
      </c>
      <c r="AO9" s="17"/>
      <c r="AP9" s="17">
        <v>0.68300281701617205</v>
      </c>
      <c r="AQ9" s="17">
        <v>0.701887891472185</v>
      </c>
      <c r="AR9" s="17">
        <v>0.67311477619623195</v>
      </c>
      <c r="AS9" s="17"/>
      <c r="AT9" s="17">
        <v>0.65057960587961505</v>
      </c>
      <c r="AU9" s="17">
        <v>0.637034990396385</v>
      </c>
      <c r="AV9" s="17">
        <v>0.74708716384003904</v>
      </c>
      <c r="AW9" s="17">
        <v>0.73488550760478899</v>
      </c>
      <c r="AX9" s="17">
        <v>0.61087076347494895</v>
      </c>
    </row>
    <row r="10" spans="2:50" ht="30">
      <c r="B10" s="18" t="s">
        <v>381</v>
      </c>
      <c r="C10" s="17">
        <v>0.19798115619960899</v>
      </c>
      <c r="D10" s="17">
        <v>0.21235938085623199</v>
      </c>
      <c r="E10" s="17">
        <v>0.18299207931974201</v>
      </c>
      <c r="F10" s="17"/>
      <c r="G10" s="17">
        <v>0.24693143729563199</v>
      </c>
      <c r="H10" s="17">
        <v>0.20612945075108</v>
      </c>
      <c r="I10" s="17">
        <v>0.26055200386980099</v>
      </c>
      <c r="J10" s="17">
        <v>0.111612710515335</v>
      </c>
      <c r="K10" s="17">
        <v>0.18172563911964901</v>
      </c>
      <c r="L10" s="17">
        <v>0.180392882030423</v>
      </c>
      <c r="M10" s="17"/>
      <c r="N10" s="17">
        <v>0.23097574058363901</v>
      </c>
      <c r="O10" s="17">
        <v>0.16293905997701</v>
      </c>
      <c r="P10" s="17">
        <v>0.18496033268086301</v>
      </c>
      <c r="Q10" s="17">
        <v>0.21324553639197</v>
      </c>
      <c r="R10" s="17"/>
      <c r="S10" s="17">
        <v>0.26636530570943501</v>
      </c>
      <c r="T10" s="17">
        <v>0.20063584644586299</v>
      </c>
      <c r="U10" s="17">
        <v>0.202714000006224</v>
      </c>
      <c r="V10" s="17">
        <v>0.12572768774100301</v>
      </c>
      <c r="W10" s="17">
        <v>0.20787466409809</v>
      </c>
      <c r="X10" s="17">
        <v>0.127779976874865</v>
      </c>
      <c r="Y10" s="17">
        <v>0.21682844036364499</v>
      </c>
      <c r="Z10" s="17">
        <v>0.25483454526927202</v>
      </c>
      <c r="AA10" s="17">
        <v>0.25280026684712698</v>
      </c>
      <c r="AB10" s="17">
        <v>0.147046399958396</v>
      </c>
      <c r="AC10" s="17">
        <v>0.14405783805812999</v>
      </c>
      <c r="AD10" s="17">
        <v>6.0067578045154599E-2</v>
      </c>
      <c r="AE10" s="17"/>
      <c r="AF10" s="17">
        <v>0.18303488674200999</v>
      </c>
      <c r="AG10" s="17">
        <v>0.202461010917734</v>
      </c>
      <c r="AH10" s="17">
        <v>0.15285966743461901</v>
      </c>
      <c r="AI10" s="17"/>
      <c r="AJ10" s="17">
        <v>0.19093618316010599</v>
      </c>
      <c r="AK10" s="17">
        <v>0.21620467159913401</v>
      </c>
      <c r="AL10" s="17">
        <v>0.21225318367155499</v>
      </c>
      <c r="AM10" s="17">
        <v>0.477200502354793</v>
      </c>
      <c r="AN10" s="17">
        <v>0.17353889236334899</v>
      </c>
      <c r="AO10" s="17"/>
      <c r="AP10" s="17">
        <v>0.20151685966692801</v>
      </c>
      <c r="AQ10" s="17">
        <v>0.21344881699405999</v>
      </c>
      <c r="AR10" s="17">
        <v>0.23198134413507501</v>
      </c>
      <c r="AS10" s="17"/>
      <c r="AT10" s="17">
        <v>0.21558727462623001</v>
      </c>
      <c r="AU10" s="17">
        <v>0.244205077329368</v>
      </c>
      <c r="AV10" s="17">
        <v>0.14425814220128</v>
      </c>
      <c r="AW10" s="17">
        <v>0.16326183176921399</v>
      </c>
      <c r="AX10" s="17">
        <v>0.31785092135311999</v>
      </c>
    </row>
    <row r="11" spans="2:50">
      <c r="B11" s="18" t="s">
        <v>92</v>
      </c>
      <c r="C11" s="19">
        <v>0.13375103301262301</v>
      </c>
      <c r="D11" s="19">
        <v>0.13145926156767801</v>
      </c>
      <c r="E11" s="19">
        <v>0.13687928662964299</v>
      </c>
      <c r="F11" s="19"/>
      <c r="G11" s="19">
        <v>0.21535472380848</v>
      </c>
      <c r="H11" s="19">
        <v>0.107031161442008</v>
      </c>
      <c r="I11" s="19">
        <v>0.109333043472765</v>
      </c>
      <c r="J11" s="19">
        <v>0.16216879409023399</v>
      </c>
      <c r="K11" s="19">
        <v>0.13680450347144199</v>
      </c>
      <c r="L11" s="19">
        <v>8.6979843027112203E-2</v>
      </c>
      <c r="M11" s="19"/>
      <c r="N11" s="19">
        <v>8.1315906908823801E-2</v>
      </c>
      <c r="O11" s="19">
        <v>0.104658718487918</v>
      </c>
      <c r="P11" s="19">
        <v>0.18265957918397099</v>
      </c>
      <c r="Q11" s="19">
        <v>0.17908789751284099</v>
      </c>
      <c r="R11" s="19"/>
      <c r="S11" s="19">
        <v>0.155416711402936</v>
      </c>
      <c r="T11" s="19">
        <v>0.18812588305154901</v>
      </c>
      <c r="U11" s="19">
        <v>0.12922185345255999</v>
      </c>
      <c r="V11" s="19">
        <v>0.11215057080805201</v>
      </c>
      <c r="W11" s="19">
        <v>0.13996077058588699</v>
      </c>
      <c r="X11" s="19">
        <v>0.15859487704801001</v>
      </c>
      <c r="Y11" s="19">
        <v>0.153705199410756</v>
      </c>
      <c r="Z11" s="19">
        <v>0</v>
      </c>
      <c r="AA11" s="19">
        <v>8.2205649860726704E-2</v>
      </c>
      <c r="AB11" s="19">
        <v>0.149760160063453</v>
      </c>
      <c r="AC11" s="19">
        <v>5.5946212003743799E-2</v>
      </c>
      <c r="AD11" s="19">
        <v>0.18121004332343399</v>
      </c>
      <c r="AE11" s="19"/>
      <c r="AF11" s="19">
        <v>0.13467865603286699</v>
      </c>
      <c r="AG11" s="19">
        <v>8.0218372623243203E-2</v>
      </c>
      <c r="AH11" s="19">
        <v>0.206432178222342</v>
      </c>
      <c r="AI11" s="19"/>
      <c r="AJ11" s="19">
        <v>0.120333037099336</v>
      </c>
      <c r="AK11" s="19">
        <v>8.4041728378725394E-2</v>
      </c>
      <c r="AL11" s="19">
        <v>6.0660094682061003E-2</v>
      </c>
      <c r="AM11" s="19">
        <v>0.14259419651090199</v>
      </c>
      <c r="AN11" s="19">
        <v>0.264562952055371</v>
      </c>
      <c r="AO11" s="19"/>
      <c r="AP11" s="19">
        <v>0.1154803233169</v>
      </c>
      <c r="AQ11" s="19">
        <v>8.46632915337555E-2</v>
      </c>
      <c r="AR11" s="19">
        <v>9.4903879668692806E-2</v>
      </c>
      <c r="AS11" s="19"/>
      <c r="AT11" s="19">
        <v>0.133833119494155</v>
      </c>
      <c r="AU11" s="19">
        <v>0.118759932274247</v>
      </c>
      <c r="AV11" s="19">
        <v>0.10865469395868101</v>
      </c>
      <c r="AW11" s="19">
        <v>0.101852660625997</v>
      </c>
      <c r="AX11" s="19">
        <v>7.1278315171930798E-2</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AX18"/>
  <sheetViews>
    <sheetView showGridLines="0" topLeftCell="A4"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418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522</v>
      </c>
      <c r="D7" s="10">
        <v>251</v>
      </c>
      <c r="E7" s="10">
        <v>270</v>
      </c>
      <c r="F7" s="10"/>
      <c r="G7" s="10">
        <v>61</v>
      </c>
      <c r="H7" s="10">
        <v>81</v>
      </c>
      <c r="I7" s="10">
        <v>82</v>
      </c>
      <c r="J7" s="10">
        <v>84</v>
      </c>
      <c r="K7" s="10">
        <v>87</v>
      </c>
      <c r="L7" s="10">
        <v>127</v>
      </c>
      <c r="M7" s="10"/>
      <c r="N7" s="10">
        <v>161</v>
      </c>
      <c r="O7" s="10">
        <v>132</v>
      </c>
      <c r="P7" s="10">
        <v>93</v>
      </c>
      <c r="Q7" s="10">
        <v>134</v>
      </c>
      <c r="R7" s="10"/>
      <c r="S7" s="10">
        <v>75</v>
      </c>
      <c r="T7" s="10">
        <v>59</v>
      </c>
      <c r="U7" s="10">
        <v>47</v>
      </c>
      <c r="V7" s="10">
        <v>42</v>
      </c>
      <c r="W7" s="10">
        <v>38</v>
      </c>
      <c r="X7" s="10">
        <v>35</v>
      </c>
      <c r="Y7" s="10">
        <v>43</v>
      </c>
      <c r="Z7" s="10">
        <v>19</v>
      </c>
      <c r="AA7" s="10">
        <v>58</v>
      </c>
      <c r="AB7" s="10">
        <v>52</v>
      </c>
      <c r="AC7" s="10">
        <v>29</v>
      </c>
      <c r="AD7" s="10">
        <v>25</v>
      </c>
      <c r="AE7" s="10"/>
      <c r="AF7" s="10">
        <v>217</v>
      </c>
      <c r="AG7" s="10">
        <v>209</v>
      </c>
      <c r="AH7" s="10">
        <v>67</v>
      </c>
      <c r="AI7" s="10"/>
      <c r="AJ7" s="10">
        <v>194</v>
      </c>
      <c r="AK7" s="10">
        <v>131</v>
      </c>
      <c r="AL7" s="10">
        <v>40</v>
      </c>
      <c r="AM7" s="10">
        <v>10</v>
      </c>
      <c r="AN7" s="10">
        <v>63</v>
      </c>
      <c r="AO7" s="10"/>
      <c r="AP7" s="10">
        <v>128</v>
      </c>
      <c r="AQ7" s="10">
        <v>157</v>
      </c>
      <c r="AR7" s="10">
        <v>43</v>
      </c>
      <c r="AS7" s="10"/>
      <c r="AT7" s="10">
        <v>134</v>
      </c>
      <c r="AU7" s="10">
        <v>78</v>
      </c>
      <c r="AV7" s="10">
        <v>145</v>
      </c>
      <c r="AW7" s="10">
        <v>51</v>
      </c>
      <c r="AX7" s="10">
        <v>6</v>
      </c>
    </row>
    <row r="8" spans="2:50" ht="30" customHeight="1">
      <c r="B8" s="11" t="s">
        <v>77</v>
      </c>
      <c r="C8" s="11">
        <v>520</v>
      </c>
      <c r="D8" s="11">
        <v>254</v>
      </c>
      <c r="E8" s="11">
        <v>265</v>
      </c>
      <c r="F8" s="11"/>
      <c r="G8" s="11">
        <v>72</v>
      </c>
      <c r="H8" s="11">
        <v>80</v>
      </c>
      <c r="I8" s="11">
        <v>88</v>
      </c>
      <c r="J8" s="11">
        <v>89</v>
      </c>
      <c r="K8" s="11">
        <v>74</v>
      </c>
      <c r="L8" s="11">
        <v>117</v>
      </c>
      <c r="M8" s="11"/>
      <c r="N8" s="11">
        <v>152</v>
      </c>
      <c r="O8" s="11">
        <v>138</v>
      </c>
      <c r="P8" s="11">
        <v>98</v>
      </c>
      <c r="Q8" s="11">
        <v>130</v>
      </c>
      <c r="R8" s="11"/>
      <c r="S8" s="11">
        <v>78</v>
      </c>
      <c r="T8" s="11">
        <v>60</v>
      </c>
      <c r="U8" s="11">
        <v>47</v>
      </c>
      <c r="V8" s="11">
        <v>42</v>
      </c>
      <c r="W8" s="11">
        <v>36</v>
      </c>
      <c r="X8" s="11">
        <v>45</v>
      </c>
      <c r="Y8" s="11">
        <v>40</v>
      </c>
      <c r="Z8" s="11">
        <v>16</v>
      </c>
      <c r="AA8" s="11">
        <v>58</v>
      </c>
      <c r="AB8" s="11">
        <v>46</v>
      </c>
      <c r="AC8" s="11">
        <v>29</v>
      </c>
      <c r="AD8" s="11">
        <v>23</v>
      </c>
      <c r="AE8" s="11"/>
      <c r="AF8" s="11">
        <v>215</v>
      </c>
      <c r="AG8" s="11">
        <v>203</v>
      </c>
      <c r="AH8" s="11">
        <v>69</v>
      </c>
      <c r="AI8" s="11"/>
      <c r="AJ8" s="11">
        <v>191</v>
      </c>
      <c r="AK8" s="11">
        <v>132</v>
      </c>
      <c r="AL8" s="11">
        <v>40</v>
      </c>
      <c r="AM8" s="11">
        <v>10</v>
      </c>
      <c r="AN8" s="11">
        <v>64</v>
      </c>
      <c r="AO8" s="11"/>
      <c r="AP8" s="11">
        <v>127</v>
      </c>
      <c r="AQ8" s="11">
        <v>163</v>
      </c>
      <c r="AR8" s="11">
        <v>42</v>
      </c>
      <c r="AS8" s="11"/>
      <c r="AT8" s="11">
        <v>131</v>
      </c>
      <c r="AU8" s="11">
        <v>83</v>
      </c>
      <c r="AV8" s="11">
        <v>145</v>
      </c>
      <c r="AW8" s="11">
        <v>49</v>
      </c>
      <c r="AX8" s="11">
        <v>5</v>
      </c>
    </row>
    <row r="9" spans="2:50">
      <c r="B9" s="18" t="s">
        <v>375</v>
      </c>
      <c r="C9" s="17">
        <v>0.175406926652526</v>
      </c>
      <c r="D9" s="17">
        <v>0.17497059878320501</v>
      </c>
      <c r="E9" s="17">
        <v>0.17649298858857099</v>
      </c>
      <c r="F9" s="17"/>
      <c r="G9" s="17">
        <v>0.22057778818711099</v>
      </c>
      <c r="H9" s="17">
        <v>0.26210937130938</v>
      </c>
      <c r="I9" s="17">
        <v>0.17845406662742999</v>
      </c>
      <c r="J9" s="17">
        <v>0.13596635833880499</v>
      </c>
      <c r="K9" s="17">
        <v>0.12738278118041199</v>
      </c>
      <c r="L9" s="17">
        <v>0.14657219249599501</v>
      </c>
      <c r="M9" s="17"/>
      <c r="N9" s="17">
        <v>0.16308180462339</v>
      </c>
      <c r="O9" s="17">
        <v>0.111438033467136</v>
      </c>
      <c r="P9" s="17">
        <v>0.21526761148106599</v>
      </c>
      <c r="Q9" s="17">
        <v>0.22192604547411901</v>
      </c>
      <c r="R9" s="17"/>
      <c r="S9" s="17">
        <v>0.210890214767079</v>
      </c>
      <c r="T9" s="17">
        <v>0.23088911437595799</v>
      </c>
      <c r="U9" s="17">
        <v>8.9166843988345304E-2</v>
      </c>
      <c r="V9" s="17">
        <v>0.10041922036001</v>
      </c>
      <c r="W9" s="17">
        <v>0.19570333657168101</v>
      </c>
      <c r="X9" s="17">
        <v>0.25546768988287</v>
      </c>
      <c r="Y9" s="17">
        <v>0.18613575918002701</v>
      </c>
      <c r="Z9" s="17">
        <v>0.29529430696653503</v>
      </c>
      <c r="AA9" s="17">
        <v>0.177518921240475</v>
      </c>
      <c r="AB9" s="17">
        <v>0.121088195738889</v>
      </c>
      <c r="AC9" s="17">
        <v>0.17561437882044201</v>
      </c>
      <c r="AD9" s="17">
        <v>3.5559814926781702E-2</v>
      </c>
      <c r="AE9" s="17"/>
      <c r="AF9" s="17">
        <v>0.19707010836289199</v>
      </c>
      <c r="AG9" s="17">
        <v>0.16244920592022</v>
      </c>
      <c r="AH9" s="17">
        <v>0.15285954056368301</v>
      </c>
      <c r="AI9" s="17"/>
      <c r="AJ9" s="17">
        <v>0.23581086699242401</v>
      </c>
      <c r="AK9" s="17">
        <v>0.19881572088285199</v>
      </c>
      <c r="AL9" s="17">
        <v>0.16925334392837799</v>
      </c>
      <c r="AM9" s="17">
        <v>9.4905845555923296E-2</v>
      </c>
      <c r="AN9" s="17">
        <v>4.8471290595059197E-2</v>
      </c>
      <c r="AO9" s="17"/>
      <c r="AP9" s="17">
        <v>0.25658703367116298</v>
      </c>
      <c r="AQ9" s="17">
        <v>0.17076559122926099</v>
      </c>
      <c r="AR9" s="17">
        <v>0.132109999454216</v>
      </c>
      <c r="AS9" s="17"/>
      <c r="AT9" s="17">
        <v>0.17914067508961901</v>
      </c>
      <c r="AU9" s="17">
        <v>0.19072258415597501</v>
      </c>
      <c r="AV9" s="17">
        <v>0.15163072150451101</v>
      </c>
      <c r="AW9" s="17">
        <v>0.24669428607236199</v>
      </c>
      <c r="AX9" s="17">
        <v>0.153277178032935</v>
      </c>
    </row>
    <row r="10" spans="2:50">
      <c r="B10" s="18" t="s">
        <v>376</v>
      </c>
      <c r="C10" s="17">
        <v>0.38601845149299702</v>
      </c>
      <c r="D10" s="17">
        <v>0.37973505515030098</v>
      </c>
      <c r="E10" s="17">
        <v>0.393513622129959</v>
      </c>
      <c r="F10" s="17"/>
      <c r="G10" s="17">
        <v>0.302522962449991</v>
      </c>
      <c r="H10" s="17">
        <v>0.297294211100327</v>
      </c>
      <c r="I10" s="17">
        <v>0.35273368109196901</v>
      </c>
      <c r="J10" s="17">
        <v>0.45519982621309002</v>
      </c>
      <c r="K10" s="17">
        <v>0.38247220013350502</v>
      </c>
      <c r="L10" s="17">
        <v>0.47247218847448202</v>
      </c>
      <c r="M10" s="17"/>
      <c r="N10" s="17">
        <v>0.40566447985047299</v>
      </c>
      <c r="O10" s="17">
        <v>0.44485746973971702</v>
      </c>
      <c r="P10" s="17">
        <v>0.29310801336751602</v>
      </c>
      <c r="Q10" s="17">
        <v>0.370191185364033</v>
      </c>
      <c r="R10" s="17"/>
      <c r="S10" s="17">
        <v>0.42892768018237598</v>
      </c>
      <c r="T10" s="17">
        <v>0.40915429962734901</v>
      </c>
      <c r="U10" s="17">
        <v>0.42028877396497899</v>
      </c>
      <c r="V10" s="17">
        <v>0.47185494992876897</v>
      </c>
      <c r="W10" s="17">
        <v>0.326909151853712</v>
      </c>
      <c r="X10" s="17">
        <v>0.43136015134768901</v>
      </c>
      <c r="Y10" s="17">
        <v>0.44069324419220401</v>
      </c>
      <c r="Z10" s="17">
        <v>0.20619121947102301</v>
      </c>
      <c r="AA10" s="17">
        <v>0.35086627956690503</v>
      </c>
      <c r="AB10" s="17">
        <v>0.31332023986605201</v>
      </c>
      <c r="AC10" s="17">
        <v>0.182345709613251</v>
      </c>
      <c r="AD10" s="17">
        <v>0.47355970660198399</v>
      </c>
      <c r="AE10" s="17"/>
      <c r="AF10" s="17">
        <v>0.39818336694957901</v>
      </c>
      <c r="AG10" s="17">
        <v>0.38004594539042402</v>
      </c>
      <c r="AH10" s="17">
        <v>0.35975452013640102</v>
      </c>
      <c r="AI10" s="17"/>
      <c r="AJ10" s="17">
        <v>0.455625577266837</v>
      </c>
      <c r="AK10" s="17">
        <v>0.357888826064646</v>
      </c>
      <c r="AL10" s="17">
        <v>0.39004226807450498</v>
      </c>
      <c r="AM10" s="17">
        <v>0.20440974261007799</v>
      </c>
      <c r="AN10" s="17">
        <v>0.32956382995200501</v>
      </c>
      <c r="AO10" s="17"/>
      <c r="AP10" s="17">
        <v>0.449552427845752</v>
      </c>
      <c r="AQ10" s="17">
        <v>0.3753195888095</v>
      </c>
      <c r="AR10" s="17">
        <v>0.38114800088700002</v>
      </c>
      <c r="AS10" s="17"/>
      <c r="AT10" s="17">
        <v>0.43292921454908501</v>
      </c>
      <c r="AU10" s="17">
        <v>0.39560518862077099</v>
      </c>
      <c r="AV10" s="17">
        <v>0.40680673034174802</v>
      </c>
      <c r="AW10" s="17">
        <v>0.30516695144270101</v>
      </c>
      <c r="AX10" s="17">
        <v>0.19769618432309599</v>
      </c>
    </row>
    <row r="11" spans="2:50">
      <c r="B11" s="18" t="s">
        <v>377</v>
      </c>
      <c r="C11" s="17">
        <v>0.24144510835640301</v>
      </c>
      <c r="D11" s="17">
        <v>0.25844865941966799</v>
      </c>
      <c r="E11" s="17">
        <v>0.22605717151794499</v>
      </c>
      <c r="F11" s="17"/>
      <c r="G11" s="17">
        <v>0.279349666458236</v>
      </c>
      <c r="H11" s="17">
        <v>0.22375507931407901</v>
      </c>
      <c r="I11" s="17">
        <v>0.21346529384021601</v>
      </c>
      <c r="J11" s="17">
        <v>0.233125423839529</v>
      </c>
      <c r="K11" s="17">
        <v>0.287687104314236</v>
      </c>
      <c r="L11" s="17">
        <v>0.22822621978609101</v>
      </c>
      <c r="M11" s="17"/>
      <c r="N11" s="17">
        <v>0.245665668350038</v>
      </c>
      <c r="O11" s="17">
        <v>0.210720566044522</v>
      </c>
      <c r="P11" s="17">
        <v>0.31897830735209398</v>
      </c>
      <c r="Q11" s="17">
        <v>0.21394613836105</v>
      </c>
      <c r="R11" s="17"/>
      <c r="S11" s="17">
        <v>0.164081205815609</v>
      </c>
      <c r="T11" s="17">
        <v>0.175990778461495</v>
      </c>
      <c r="U11" s="17">
        <v>0.34201770292990502</v>
      </c>
      <c r="V11" s="17">
        <v>0.29109093922637802</v>
      </c>
      <c r="W11" s="17">
        <v>0.28404501604249399</v>
      </c>
      <c r="X11" s="17">
        <v>0.11299132603413301</v>
      </c>
      <c r="Y11" s="17">
        <v>0.20411728205754201</v>
      </c>
      <c r="Z11" s="17">
        <v>0.28910786832594498</v>
      </c>
      <c r="AA11" s="17">
        <v>0.23974387021464499</v>
      </c>
      <c r="AB11" s="17">
        <v>0.31291919221386799</v>
      </c>
      <c r="AC11" s="17">
        <v>0.44313555992811698</v>
      </c>
      <c r="AD11" s="17">
        <v>0.20787821694867201</v>
      </c>
      <c r="AE11" s="17"/>
      <c r="AF11" s="17">
        <v>0.22874126241142001</v>
      </c>
      <c r="AG11" s="17">
        <v>0.238770233607592</v>
      </c>
      <c r="AH11" s="17">
        <v>0.24912228608367801</v>
      </c>
      <c r="AI11" s="17"/>
      <c r="AJ11" s="17">
        <v>0.15884781016872901</v>
      </c>
      <c r="AK11" s="17">
        <v>0.27314427383687101</v>
      </c>
      <c r="AL11" s="17">
        <v>0.29943007541892702</v>
      </c>
      <c r="AM11" s="17">
        <v>0.41007799028145298</v>
      </c>
      <c r="AN11" s="17">
        <v>0.247544322083802</v>
      </c>
      <c r="AO11" s="17"/>
      <c r="AP11" s="17">
        <v>0.15828659788706301</v>
      </c>
      <c r="AQ11" s="17">
        <v>0.29638835851294498</v>
      </c>
      <c r="AR11" s="17">
        <v>0.302252560939545</v>
      </c>
      <c r="AS11" s="17"/>
      <c r="AT11" s="17">
        <v>0.20943829601133401</v>
      </c>
      <c r="AU11" s="17">
        <v>0.26430851506006298</v>
      </c>
      <c r="AV11" s="17">
        <v>0.237886934769375</v>
      </c>
      <c r="AW11" s="17">
        <v>0.29123490269978403</v>
      </c>
      <c r="AX11" s="17">
        <v>0.11947248863572101</v>
      </c>
    </row>
    <row r="12" spans="2:50">
      <c r="B12" s="18" t="s">
        <v>378</v>
      </c>
      <c r="C12" s="17">
        <v>9.3651912203898804E-2</v>
      </c>
      <c r="D12" s="17">
        <v>0.11043397692974</v>
      </c>
      <c r="E12" s="17">
        <v>7.7913875924797996E-2</v>
      </c>
      <c r="F12" s="17"/>
      <c r="G12" s="17">
        <v>9.5272284782318195E-2</v>
      </c>
      <c r="H12" s="17">
        <v>8.5440919878588706E-2</v>
      </c>
      <c r="I12" s="17">
        <v>0.14200954812966801</v>
      </c>
      <c r="J12" s="17">
        <v>7.9718608321295001E-2</v>
      </c>
      <c r="K12" s="17">
        <v>8.8878710850540096E-2</v>
      </c>
      <c r="L12" s="17">
        <v>7.5545990095717094E-2</v>
      </c>
      <c r="M12" s="17"/>
      <c r="N12" s="17">
        <v>7.9664909876855206E-2</v>
      </c>
      <c r="O12" s="17">
        <v>0.11169349114799899</v>
      </c>
      <c r="P12" s="17">
        <v>0.10361717842727899</v>
      </c>
      <c r="Q12" s="17">
        <v>8.4694869484651103E-2</v>
      </c>
      <c r="R12" s="17"/>
      <c r="S12" s="17">
        <v>0.101959888255141</v>
      </c>
      <c r="T12" s="17">
        <v>5.7830088716325702E-2</v>
      </c>
      <c r="U12" s="17">
        <v>6.6431219521732296E-2</v>
      </c>
      <c r="V12" s="17">
        <v>9.9054266155119794E-2</v>
      </c>
      <c r="W12" s="17">
        <v>0.111378928207694</v>
      </c>
      <c r="X12" s="17">
        <v>0.115827051238007</v>
      </c>
      <c r="Y12" s="17">
        <v>7.8764518895373697E-2</v>
      </c>
      <c r="Z12" s="17">
        <v>5.24041098656291E-2</v>
      </c>
      <c r="AA12" s="17">
        <v>2.9000228144584299E-2</v>
      </c>
      <c r="AB12" s="17">
        <v>0.141599402201084</v>
      </c>
      <c r="AC12" s="17">
        <v>0.165589704516102</v>
      </c>
      <c r="AD12" s="17">
        <v>0.16670513430893599</v>
      </c>
      <c r="AE12" s="17"/>
      <c r="AF12" s="17">
        <v>0.101268007002542</v>
      </c>
      <c r="AG12" s="17">
        <v>0.100856370331238</v>
      </c>
      <c r="AH12" s="17">
        <v>6.9601188768683403E-2</v>
      </c>
      <c r="AI12" s="17"/>
      <c r="AJ12" s="17">
        <v>6.0856408719442097E-2</v>
      </c>
      <c r="AK12" s="17">
        <v>9.7046582749795607E-2</v>
      </c>
      <c r="AL12" s="17">
        <v>5.2121300486344703E-2</v>
      </c>
      <c r="AM12" s="17">
        <v>9.5667051857032406E-2</v>
      </c>
      <c r="AN12" s="17">
        <v>0.14676753369878101</v>
      </c>
      <c r="AO12" s="17"/>
      <c r="AP12" s="17">
        <v>5.5443844461625598E-2</v>
      </c>
      <c r="AQ12" s="17">
        <v>7.9899219093586701E-2</v>
      </c>
      <c r="AR12" s="17">
        <v>9.3527696329899795E-2</v>
      </c>
      <c r="AS12" s="17"/>
      <c r="AT12" s="17">
        <v>8.5674628801537395E-2</v>
      </c>
      <c r="AU12" s="17">
        <v>5.8171651821308998E-2</v>
      </c>
      <c r="AV12" s="17">
        <v>0.12090293343635999</v>
      </c>
      <c r="AW12" s="17">
        <v>9.5542556026795206E-2</v>
      </c>
      <c r="AX12" s="17">
        <v>0.17250812165767099</v>
      </c>
    </row>
    <row r="13" spans="2:50">
      <c r="B13" s="18" t="s">
        <v>92</v>
      </c>
      <c r="C13" s="19">
        <v>0.10347760129417501</v>
      </c>
      <c r="D13" s="19">
        <v>7.6411709717085705E-2</v>
      </c>
      <c r="E13" s="19">
        <v>0.12602234183872699</v>
      </c>
      <c r="F13" s="19"/>
      <c r="G13" s="19">
        <v>0.102277298122344</v>
      </c>
      <c r="H13" s="19">
        <v>0.13140041839762401</v>
      </c>
      <c r="I13" s="19">
        <v>0.11333741031071699</v>
      </c>
      <c r="J13" s="19">
        <v>9.5989783287280694E-2</v>
      </c>
      <c r="K13" s="19">
        <v>0.113579203521307</v>
      </c>
      <c r="L13" s="19">
        <v>7.7183409147714294E-2</v>
      </c>
      <c r="M13" s="19"/>
      <c r="N13" s="19">
        <v>0.10592313729924401</v>
      </c>
      <c r="O13" s="19">
        <v>0.12129043960062701</v>
      </c>
      <c r="P13" s="19">
        <v>6.9028889372043906E-2</v>
      </c>
      <c r="Q13" s="19">
        <v>0.109241761316147</v>
      </c>
      <c r="R13" s="19"/>
      <c r="S13" s="19">
        <v>9.4141010979794895E-2</v>
      </c>
      <c r="T13" s="19">
        <v>0.126135718818873</v>
      </c>
      <c r="U13" s="19">
        <v>8.2095459595037903E-2</v>
      </c>
      <c r="V13" s="19">
        <v>3.7580624329723103E-2</v>
      </c>
      <c r="W13" s="19">
        <v>8.1963567324419104E-2</v>
      </c>
      <c r="X13" s="19">
        <v>8.4353781497299898E-2</v>
      </c>
      <c r="Y13" s="19">
        <v>9.0289195674852801E-2</v>
      </c>
      <c r="Z13" s="19">
        <v>0.15700249537086799</v>
      </c>
      <c r="AA13" s="19">
        <v>0.20287070083339001</v>
      </c>
      <c r="AB13" s="19">
        <v>0.111072969980107</v>
      </c>
      <c r="AC13" s="19">
        <v>3.3314647122087399E-2</v>
      </c>
      <c r="AD13" s="19">
        <v>0.11629712721362601</v>
      </c>
      <c r="AE13" s="19"/>
      <c r="AF13" s="19">
        <v>7.4737255273567393E-2</v>
      </c>
      <c r="AG13" s="19">
        <v>0.117878244750526</v>
      </c>
      <c r="AH13" s="19">
        <v>0.168662464447555</v>
      </c>
      <c r="AI13" s="19"/>
      <c r="AJ13" s="19">
        <v>8.8859336852567194E-2</v>
      </c>
      <c r="AK13" s="19">
        <v>7.3104596465835295E-2</v>
      </c>
      <c r="AL13" s="19">
        <v>8.9153012091846007E-2</v>
      </c>
      <c r="AM13" s="19">
        <v>0.19493936969551401</v>
      </c>
      <c r="AN13" s="19">
        <v>0.22765302367035301</v>
      </c>
      <c r="AO13" s="19"/>
      <c r="AP13" s="19">
        <v>8.0130096134395895E-2</v>
      </c>
      <c r="AQ13" s="19">
        <v>7.7627242354706402E-2</v>
      </c>
      <c r="AR13" s="19">
        <v>9.0961742389339198E-2</v>
      </c>
      <c r="AS13" s="19"/>
      <c r="AT13" s="19">
        <v>9.2817185548425496E-2</v>
      </c>
      <c r="AU13" s="19">
        <v>9.1192060341881404E-2</v>
      </c>
      <c r="AV13" s="19">
        <v>8.2772679948006397E-2</v>
      </c>
      <c r="AW13" s="19">
        <v>6.13613037583573E-2</v>
      </c>
      <c r="AX13" s="19">
        <v>0.357046027350576</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X21"/>
  <sheetViews>
    <sheetView showGridLines="0" topLeftCell="A1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133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1416</v>
      </c>
      <c r="D7" s="10">
        <v>795</v>
      </c>
      <c r="E7" s="10">
        <v>618</v>
      </c>
      <c r="F7" s="10"/>
      <c r="G7" s="10">
        <v>132</v>
      </c>
      <c r="H7" s="10">
        <v>241</v>
      </c>
      <c r="I7" s="10">
        <v>224</v>
      </c>
      <c r="J7" s="10">
        <v>226</v>
      </c>
      <c r="K7" s="10">
        <v>251</v>
      </c>
      <c r="L7" s="10">
        <v>342</v>
      </c>
      <c r="M7" s="10"/>
      <c r="N7" s="10">
        <v>478</v>
      </c>
      <c r="O7" s="10">
        <v>367</v>
      </c>
      <c r="P7" s="10">
        <v>274</v>
      </c>
      <c r="Q7" s="10">
        <v>290</v>
      </c>
      <c r="R7" s="10"/>
      <c r="S7" s="10">
        <v>201</v>
      </c>
      <c r="T7" s="10">
        <v>179</v>
      </c>
      <c r="U7" s="10">
        <v>111</v>
      </c>
      <c r="V7" s="10">
        <v>128</v>
      </c>
      <c r="W7" s="10">
        <v>100</v>
      </c>
      <c r="X7" s="10">
        <v>99</v>
      </c>
      <c r="Y7" s="10">
        <v>108</v>
      </c>
      <c r="Z7" s="10">
        <v>62</v>
      </c>
      <c r="AA7" s="10">
        <v>156</v>
      </c>
      <c r="AB7" s="10">
        <v>148</v>
      </c>
      <c r="AC7" s="10">
        <v>68</v>
      </c>
      <c r="AD7" s="10">
        <v>56</v>
      </c>
      <c r="AE7" s="10"/>
      <c r="AF7" s="10">
        <v>567</v>
      </c>
      <c r="AG7" s="10">
        <v>656</v>
      </c>
      <c r="AH7" s="10">
        <v>135</v>
      </c>
      <c r="AI7" s="10"/>
      <c r="AJ7" s="10">
        <v>558</v>
      </c>
      <c r="AK7" s="10">
        <v>370</v>
      </c>
      <c r="AL7" s="10">
        <v>117</v>
      </c>
      <c r="AM7" s="10">
        <v>20</v>
      </c>
      <c r="AN7" s="10">
        <v>128</v>
      </c>
      <c r="AO7" s="10"/>
      <c r="AP7" s="10">
        <v>384</v>
      </c>
      <c r="AQ7" s="10">
        <v>437</v>
      </c>
      <c r="AR7" s="10">
        <v>129</v>
      </c>
      <c r="AS7" s="10"/>
      <c r="AT7" s="10">
        <v>294</v>
      </c>
      <c r="AU7" s="10">
        <v>235</v>
      </c>
      <c r="AV7" s="10">
        <v>393</v>
      </c>
      <c r="AW7" s="10">
        <v>152</v>
      </c>
      <c r="AX7" s="10">
        <v>38</v>
      </c>
    </row>
    <row r="8" spans="2:50" ht="30" customHeight="1">
      <c r="B8" s="11" t="s">
        <v>77</v>
      </c>
      <c r="C8" s="11">
        <v>1416</v>
      </c>
      <c r="D8" s="11">
        <v>809</v>
      </c>
      <c r="E8" s="11">
        <v>604</v>
      </c>
      <c r="F8" s="11"/>
      <c r="G8" s="11">
        <v>163</v>
      </c>
      <c r="H8" s="11">
        <v>241</v>
      </c>
      <c r="I8" s="11">
        <v>244</v>
      </c>
      <c r="J8" s="11">
        <v>241</v>
      </c>
      <c r="K8" s="11">
        <v>212</v>
      </c>
      <c r="L8" s="11">
        <v>315</v>
      </c>
      <c r="M8" s="11"/>
      <c r="N8" s="11">
        <v>450</v>
      </c>
      <c r="O8" s="11">
        <v>380</v>
      </c>
      <c r="P8" s="11">
        <v>296</v>
      </c>
      <c r="Q8" s="11">
        <v>283</v>
      </c>
      <c r="R8" s="11"/>
      <c r="S8" s="11">
        <v>210</v>
      </c>
      <c r="T8" s="11">
        <v>186</v>
      </c>
      <c r="U8" s="11">
        <v>106</v>
      </c>
      <c r="V8" s="11">
        <v>134</v>
      </c>
      <c r="W8" s="11">
        <v>96</v>
      </c>
      <c r="X8" s="11">
        <v>126</v>
      </c>
      <c r="Y8" s="11">
        <v>101</v>
      </c>
      <c r="Z8" s="11">
        <v>56</v>
      </c>
      <c r="AA8" s="11">
        <v>156</v>
      </c>
      <c r="AB8" s="11">
        <v>130</v>
      </c>
      <c r="AC8" s="11">
        <v>64</v>
      </c>
      <c r="AD8" s="11">
        <v>51</v>
      </c>
      <c r="AE8" s="11"/>
      <c r="AF8" s="11">
        <v>562</v>
      </c>
      <c r="AG8" s="11">
        <v>641</v>
      </c>
      <c r="AH8" s="11">
        <v>144</v>
      </c>
      <c r="AI8" s="11"/>
      <c r="AJ8" s="11">
        <v>544</v>
      </c>
      <c r="AK8" s="11">
        <v>381</v>
      </c>
      <c r="AL8" s="11">
        <v>117</v>
      </c>
      <c r="AM8" s="11">
        <v>20</v>
      </c>
      <c r="AN8" s="11">
        <v>132</v>
      </c>
      <c r="AO8" s="11"/>
      <c r="AP8" s="11">
        <v>379</v>
      </c>
      <c r="AQ8" s="11">
        <v>453</v>
      </c>
      <c r="AR8" s="11">
        <v>128</v>
      </c>
      <c r="AS8" s="11"/>
      <c r="AT8" s="11">
        <v>293</v>
      </c>
      <c r="AU8" s="11">
        <v>241</v>
      </c>
      <c r="AV8" s="11">
        <v>398</v>
      </c>
      <c r="AW8" s="11">
        <v>146</v>
      </c>
      <c r="AX8" s="11">
        <v>34</v>
      </c>
    </row>
    <row r="9" spans="2:50">
      <c r="B9" s="18" t="s">
        <v>134</v>
      </c>
      <c r="C9" s="17">
        <v>0.45465843601815398</v>
      </c>
      <c r="D9" s="17">
        <v>0.507604624727514</v>
      </c>
      <c r="E9" s="17">
        <v>0.38277941321682402</v>
      </c>
      <c r="F9" s="17"/>
      <c r="G9" s="17">
        <v>0.357452486085091</v>
      </c>
      <c r="H9" s="17">
        <v>0.47001593830374699</v>
      </c>
      <c r="I9" s="17">
        <v>0.37747310903828601</v>
      </c>
      <c r="J9" s="17">
        <v>0.46111065143656899</v>
      </c>
      <c r="K9" s="17">
        <v>0.50132741044277496</v>
      </c>
      <c r="L9" s="17">
        <v>0.51675632081937295</v>
      </c>
      <c r="M9" s="17"/>
      <c r="N9" s="17">
        <v>0.50182124691089602</v>
      </c>
      <c r="O9" s="17">
        <v>0.41849319372197602</v>
      </c>
      <c r="P9" s="17">
        <v>0.412918247739611</v>
      </c>
      <c r="Q9" s="17">
        <v>0.47323910894718002</v>
      </c>
      <c r="R9" s="17"/>
      <c r="S9" s="17">
        <v>0.46209962099452201</v>
      </c>
      <c r="T9" s="17">
        <v>0.46637572090074603</v>
      </c>
      <c r="U9" s="17">
        <v>0.46173181344525499</v>
      </c>
      <c r="V9" s="17">
        <v>0.524332777663299</v>
      </c>
      <c r="W9" s="17">
        <v>0.46457832007015198</v>
      </c>
      <c r="X9" s="17">
        <v>0.44759390537358001</v>
      </c>
      <c r="Y9" s="17">
        <v>0.37271996680618602</v>
      </c>
      <c r="Z9" s="17">
        <v>0.474043562417653</v>
      </c>
      <c r="AA9" s="17">
        <v>0.44067241080478398</v>
      </c>
      <c r="AB9" s="17">
        <v>0.44683342297440198</v>
      </c>
      <c r="AC9" s="17">
        <v>0.40316957730314901</v>
      </c>
      <c r="AD9" s="17">
        <v>0.45169051747122202</v>
      </c>
      <c r="AE9" s="17"/>
      <c r="AF9" s="17">
        <v>0.451094693922868</v>
      </c>
      <c r="AG9" s="17">
        <v>0.49423464595735001</v>
      </c>
      <c r="AH9" s="17">
        <v>0.33791080681825603</v>
      </c>
      <c r="AI9" s="17"/>
      <c r="AJ9" s="17">
        <v>0.50454397775932902</v>
      </c>
      <c r="AK9" s="17">
        <v>0.46222355671000898</v>
      </c>
      <c r="AL9" s="17">
        <v>0.47764664530833401</v>
      </c>
      <c r="AM9" s="17">
        <v>0.45237551895160399</v>
      </c>
      <c r="AN9" s="17">
        <v>0.26516235443257102</v>
      </c>
      <c r="AO9" s="17"/>
      <c r="AP9" s="17">
        <v>0.50856747368560096</v>
      </c>
      <c r="AQ9" s="17">
        <v>0.45109087648479401</v>
      </c>
      <c r="AR9" s="17">
        <v>0.52397833861361698</v>
      </c>
      <c r="AS9" s="17"/>
      <c r="AT9" s="17">
        <v>0.40966118509222599</v>
      </c>
      <c r="AU9" s="17">
        <v>0.41118844450801401</v>
      </c>
      <c r="AV9" s="17">
        <v>0.487242909762725</v>
      </c>
      <c r="AW9" s="17">
        <v>0.49842231418602101</v>
      </c>
      <c r="AX9" s="17">
        <v>0.53390045557197996</v>
      </c>
    </row>
    <row r="10" spans="2:50">
      <c r="B10" s="18" t="s">
        <v>135</v>
      </c>
      <c r="C10" s="17">
        <v>0.42449246662870499</v>
      </c>
      <c r="D10" s="17">
        <v>0.47049108854773802</v>
      </c>
      <c r="E10" s="17">
        <v>0.36375750251971201</v>
      </c>
      <c r="F10" s="17"/>
      <c r="G10" s="17">
        <v>0.30799531753841802</v>
      </c>
      <c r="H10" s="17">
        <v>0.41986960424630398</v>
      </c>
      <c r="I10" s="17">
        <v>0.43751337089787901</v>
      </c>
      <c r="J10" s="17">
        <v>0.45982438817971399</v>
      </c>
      <c r="K10" s="17">
        <v>0.42745841929114198</v>
      </c>
      <c r="L10" s="17">
        <v>0.44912864573807898</v>
      </c>
      <c r="M10" s="17"/>
      <c r="N10" s="17">
        <v>0.60207550146277899</v>
      </c>
      <c r="O10" s="17">
        <v>0.41081292842748102</v>
      </c>
      <c r="P10" s="17">
        <v>0.347345183688265</v>
      </c>
      <c r="Q10" s="17">
        <v>0.23531248674253399</v>
      </c>
      <c r="R10" s="17"/>
      <c r="S10" s="17">
        <v>0.48416869895508802</v>
      </c>
      <c r="T10" s="17">
        <v>0.41334465235434598</v>
      </c>
      <c r="U10" s="17">
        <v>0.43093770151788202</v>
      </c>
      <c r="V10" s="17">
        <v>0.37547627070374701</v>
      </c>
      <c r="W10" s="17">
        <v>0.41688106277410802</v>
      </c>
      <c r="X10" s="17">
        <v>0.38485096003173203</v>
      </c>
      <c r="Y10" s="17">
        <v>0.38738801793977701</v>
      </c>
      <c r="Z10" s="17">
        <v>0.386548318486167</v>
      </c>
      <c r="AA10" s="17">
        <v>0.43205239286949398</v>
      </c>
      <c r="AB10" s="17">
        <v>0.44048050661119997</v>
      </c>
      <c r="AC10" s="17">
        <v>0.43845472709288802</v>
      </c>
      <c r="AD10" s="17">
        <v>0.47968686148052198</v>
      </c>
      <c r="AE10" s="17"/>
      <c r="AF10" s="17">
        <v>0.40935539218119499</v>
      </c>
      <c r="AG10" s="17">
        <v>0.47183430674233201</v>
      </c>
      <c r="AH10" s="17">
        <v>0.35584886642468999</v>
      </c>
      <c r="AI10" s="17"/>
      <c r="AJ10" s="17">
        <v>0.453279032256732</v>
      </c>
      <c r="AK10" s="17">
        <v>0.39044032459147698</v>
      </c>
      <c r="AL10" s="17">
        <v>0.54364106019899205</v>
      </c>
      <c r="AM10" s="17">
        <v>0.29851300466872699</v>
      </c>
      <c r="AN10" s="17">
        <v>0.29563241804606</v>
      </c>
      <c r="AO10" s="17"/>
      <c r="AP10" s="17">
        <v>0.44669778576839397</v>
      </c>
      <c r="AQ10" s="17">
        <v>0.43092095795975299</v>
      </c>
      <c r="AR10" s="17">
        <v>0.48148263090269999</v>
      </c>
      <c r="AS10" s="17"/>
      <c r="AT10" s="17">
        <v>0.30452723424516298</v>
      </c>
      <c r="AU10" s="17">
        <v>0.35789380577994101</v>
      </c>
      <c r="AV10" s="17">
        <v>0.46795791061414799</v>
      </c>
      <c r="AW10" s="17">
        <v>0.61828261216782499</v>
      </c>
      <c r="AX10" s="17">
        <v>0.63241650648671499</v>
      </c>
    </row>
    <row r="11" spans="2:50">
      <c r="B11" s="18" t="s">
        <v>136</v>
      </c>
      <c r="C11" s="17">
        <v>0.32824792285644999</v>
      </c>
      <c r="D11" s="17">
        <v>0.36961271178074701</v>
      </c>
      <c r="E11" s="17">
        <v>0.27159029935990397</v>
      </c>
      <c r="F11" s="17"/>
      <c r="G11" s="17">
        <v>0.53049024120100596</v>
      </c>
      <c r="H11" s="17">
        <v>0.3688932027597</v>
      </c>
      <c r="I11" s="17">
        <v>0.34104408435107503</v>
      </c>
      <c r="J11" s="17">
        <v>0.28480818147145998</v>
      </c>
      <c r="K11" s="17">
        <v>0.246655856757552</v>
      </c>
      <c r="L11" s="17">
        <v>0.27079519980344202</v>
      </c>
      <c r="M11" s="17"/>
      <c r="N11" s="17">
        <v>0.40124998127246803</v>
      </c>
      <c r="O11" s="17">
        <v>0.31748769436742502</v>
      </c>
      <c r="P11" s="17">
        <v>0.26961789209171999</v>
      </c>
      <c r="Q11" s="17">
        <v>0.27980855458403597</v>
      </c>
      <c r="R11" s="17"/>
      <c r="S11" s="17">
        <v>0.36859010907965201</v>
      </c>
      <c r="T11" s="17">
        <v>0.41220690885954903</v>
      </c>
      <c r="U11" s="17">
        <v>0.29551676489060502</v>
      </c>
      <c r="V11" s="17">
        <v>0.32319218536348299</v>
      </c>
      <c r="W11" s="17">
        <v>0.30514391449064998</v>
      </c>
      <c r="X11" s="17">
        <v>0.240517441402746</v>
      </c>
      <c r="Y11" s="17">
        <v>0.30422820400388301</v>
      </c>
      <c r="Z11" s="17">
        <v>0.29351829304169702</v>
      </c>
      <c r="AA11" s="17">
        <v>0.34421033065276102</v>
      </c>
      <c r="AB11" s="17">
        <v>0.33060786315499702</v>
      </c>
      <c r="AC11" s="17">
        <v>0.25055395183121199</v>
      </c>
      <c r="AD11" s="17">
        <v>0.32533087308108599</v>
      </c>
      <c r="AE11" s="17"/>
      <c r="AF11" s="17">
        <v>0.25143623154790401</v>
      </c>
      <c r="AG11" s="17">
        <v>0.36870154589651499</v>
      </c>
      <c r="AH11" s="17">
        <v>0.331897869078148</v>
      </c>
      <c r="AI11" s="17"/>
      <c r="AJ11" s="17">
        <v>0.29867516592437499</v>
      </c>
      <c r="AK11" s="17">
        <v>0.352530785979979</v>
      </c>
      <c r="AL11" s="17">
        <v>0.38572750779577503</v>
      </c>
      <c r="AM11" s="17">
        <v>0.30501506867679701</v>
      </c>
      <c r="AN11" s="17">
        <v>0.32015251610335999</v>
      </c>
      <c r="AO11" s="17"/>
      <c r="AP11" s="17">
        <v>0.310049190878803</v>
      </c>
      <c r="AQ11" s="17">
        <v>0.359922587625426</v>
      </c>
      <c r="AR11" s="17">
        <v>0.39523186002869898</v>
      </c>
      <c r="AS11" s="17"/>
      <c r="AT11" s="17">
        <v>0.183266647325867</v>
      </c>
      <c r="AU11" s="17">
        <v>0.28853006317313601</v>
      </c>
      <c r="AV11" s="17">
        <v>0.409806448834865</v>
      </c>
      <c r="AW11" s="17">
        <v>0.493688840757528</v>
      </c>
      <c r="AX11" s="17">
        <v>0.55450979448834503</v>
      </c>
    </row>
    <row r="12" spans="2:50" ht="30">
      <c r="B12" s="18" t="s">
        <v>137</v>
      </c>
      <c r="C12" s="17">
        <v>0.30069047222895301</v>
      </c>
      <c r="D12" s="17">
        <v>0.31601141030825097</v>
      </c>
      <c r="E12" s="17">
        <v>0.27962418168528902</v>
      </c>
      <c r="F12" s="17"/>
      <c r="G12" s="17">
        <v>0.25887864935456201</v>
      </c>
      <c r="H12" s="17">
        <v>0.33604131544474902</v>
      </c>
      <c r="I12" s="17">
        <v>0.27021906627639403</v>
      </c>
      <c r="J12" s="17">
        <v>0.24186054067469401</v>
      </c>
      <c r="K12" s="17">
        <v>0.285842003696404</v>
      </c>
      <c r="L12" s="17">
        <v>0.37399123197815298</v>
      </c>
      <c r="M12" s="17"/>
      <c r="N12" s="17">
        <v>0.34729101887882802</v>
      </c>
      <c r="O12" s="17">
        <v>0.26135281490933798</v>
      </c>
      <c r="P12" s="17">
        <v>0.31770227318081901</v>
      </c>
      <c r="Q12" s="17">
        <v>0.25888688622452</v>
      </c>
      <c r="R12" s="17"/>
      <c r="S12" s="17">
        <v>0.33348915751355301</v>
      </c>
      <c r="T12" s="17">
        <v>0.29073871258600997</v>
      </c>
      <c r="U12" s="17">
        <v>0.22266661358168799</v>
      </c>
      <c r="V12" s="17">
        <v>0.29108617475681098</v>
      </c>
      <c r="W12" s="17">
        <v>0.30365181105063899</v>
      </c>
      <c r="X12" s="17">
        <v>0.258118686116795</v>
      </c>
      <c r="Y12" s="17">
        <v>0.31876437852011302</v>
      </c>
      <c r="Z12" s="17">
        <v>0.351146167491725</v>
      </c>
      <c r="AA12" s="17">
        <v>0.329346753820289</v>
      </c>
      <c r="AB12" s="17">
        <v>0.32990433447967499</v>
      </c>
      <c r="AC12" s="17">
        <v>0.28593165213497301</v>
      </c>
      <c r="AD12" s="17">
        <v>0.25286607541235301</v>
      </c>
      <c r="AE12" s="17"/>
      <c r="AF12" s="17">
        <v>0.30301229413661301</v>
      </c>
      <c r="AG12" s="17">
        <v>0.316679273430993</v>
      </c>
      <c r="AH12" s="17">
        <v>0.19535633251077</v>
      </c>
      <c r="AI12" s="17"/>
      <c r="AJ12" s="17">
        <v>0.34333976470871003</v>
      </c>
      <c r="AK12" s="17">
        <v>0.311458709171265</v>
      </c>
      <c r="AL12" s="17">
        <v>0.25875647447078198</v>
      </c>
      <c r="AM12" s="17">
        <v>0.29697428831308098</v>
      </c>
      <c r="AN12" s="17">
        <v>0.17984828259083599</v>
      </c>
      <c r="AO12" s="17"/>
      <c r="AP12" s="17">
        <v>0.36880435254744298</v>
      </c>
      <c r="AQ12" s="17">
        <v>0.30482548975822299</v>
      </c>
      <c r="AR12" s="17">
        <v>0.29250285461779602</v>
      </c>
      <c r="AS12" s="17"/>
      <c r="AT12" s="17">
        <v>0.236071931310991</v>
      </c>
      <c r="AU12" s="17">
        <v>0.27242299509822399</v>
      </c>
      <c r="AV12" s="17">
        <v>0.34057293220333701</v>
      </c>
      <c r="AW12" s="17">
        <v>0.30587420771913398</v>
      </c>
      <c r="AX12" s="17">
        <v>0.34122802425409599</v>
      </c>
    </row>
    <row r="13" spans="2:50" ht="30">
      <c r="B13" s="18" t="s">
        <v>138</v>
      </c>
      <c r="C13" s="17">
        <v>0.19220154888406801</v>
      </c>
      <c r="D13" s="17">
        <v>0.22158733157889501</v>
      </c>
      <c r="E13" s="17">
        <v>0.15375217682798001</v>
      </c>
      <c r="F13" s="17"/>
      <c r="G13" s="17">
        <v>0.23308876647285001</v>
      </c>
      <c r="H13" s="17">
        <v>0.24407214578813899</v>
      </c>
      <c r="I13" s="17">
        <v>0.22948784077355899</v>
      </c>
      <c r="J13" s="17">
        <v>0.14832931763356999</v>
      </c>
      <c r="K13" s="17">
        <v>0.16955192039751199</v>
      </c>
      <c r="L13" s="17">
        <v>0.151204016647489</v>
      </c>
      <c r="M13" s="17"/>
      <c r="N13" s="17">
        <v>0.25279699341915601</v>
      </c>
      <c r="O13" s="17">
        <v>0.180749665748692</v>
      </c>
      <c r="P13" s="17">
        <v>0.176733997992122</v>
      </c>
      <c r="Q13" s="17">
        <v>0.125472218907653</v>
      </c>
      <c r="R13" s="17"/>
      <c r="S13" s="17">
        <v>0.27419519954893601</v>
      </c>
      <c r="T13" s="17">
        <v>0.21815347643486799</v>
      </c>
      <c r="U13" s="17">
        <v>0.14807497717816701</v>
      </c>
      <c r="V13" s="17">
        <v>0.17830320961549101</v>
      </c>
      <c r="W13" s="17">
        <v>0.17349685560077299</v>
      </c>
      <c r="X13" s="17">
        <v>9.2446766736937802E-2</v>
      </c>
      <c r="Y13" s="17">
        <v>0.14812977064733199</v>
      </c>
      <c r="Z13" s="17">
        <v>0.21134599993872499</v>
      </c>
      <c r="AA13" s="17">
        <v>0.22387923028582599</v>
      </c>
      <c r="AB13" s="17">
        <v>0.212689774316695</v>
      </c>
      <c r="AC13" s="17">
        <v>0.18005888944420001</v>
      </c>
      <c r="AD13" s="17">
        <v>0.10108926841454401</v>
      </c>
      <c r="AE13" s="17"/>
      <c r="AF13" s="17">
        <v>0.153418380580434</v>
      </c>
      <c r="AG13" s="17">
        <v>0.23523101029982299</v>
      </c>
      <c r="AH13" s="17">
        <v>0.115013810919457</v>
      </c>
      <c r="AI13" s="17"/>
      <c r="AJ13" s="17">
        <v>0.18333191702715901</v>
      </c>
      <c r="AK13" s="17">
        <v>0.20265029931527601</v>
      </c>
      <c r="AL13" s="17">
        <v>0.34836029639367799</v>
      </c>
      <c r="AM13" s="17">
        <v>0.14241055045576501</v>
      </c>
      <c r="AN13" s="17">
        <v>8.2043427437803906E-2</v>
      </c>
      <c r="AO13" s="17"/>
      <c r="AP13" s="17">
        <v>0.202809284887423</v>
      </c>
      <c r="AQ13" s="17">
        <v>0.202846023969283</v>
      </c>
      <c r="AR13" s="17">
        <v>0.28715077133618799</v>
      </c>
      <c r="AS13" s="17"/>
      <c r="AT13" s="17">
        <v>9.2258516701618803E-2</v>
      </c>
      <c r="AU13" s="17">
        <v>0.15703348212830701</v>
      </c>
      <c r="AV13" s="17">
        <v>0.25150764180596702</v>
      </c>
      <c r="AW13" s="17">
        <v>0.290366529739297</v>
      </c>
      <c r="AX13" s="17">
        <v>0.370734862149388</v>
      </c>
    </row>
    <row r="14" spans="2:50">
      <c r="B14" s="18" t="s">
        <v>92</v>
      </c>
      <c r="C14" s="17">
        <v>0.113057087042816</v>
      </c>
      <c r="D14" s="17">
        <v>7.87683977974937E-2</v>
      </c>
      <c r="E14" s="17">
        <v>0.15953785257334699</v>
      </c>
      <c r="F14" s="17"/>
      <c r="G14" s="17">
        <v>8.1376308716473195E-2</v>
      </c>
      <c r="H14" s="17">
        <v>8.3088086460160998E-2</v>
      </c>
      <c r="I14" s="17">
        <v>0.13579168664568</v>
      </c>
      <c r="J14" s="17">
        <v>0.12588382713900201</v>
      </c>
      <c r="K14" s="17">
        <v>0.13077262118562299</v>
      </c>
      <c r="L14" s="17">
        <v>0.11298133842961899</v>
      </c>
      <c r="M14" s="17"/>
      <c r="N14" s="17">
        <v>5.3703777104320102E-2</v>
      </c>
      <c r="O14" s="17">
        <v>0.12923617728040401</v>
      </c>
      <c r="P14" s="17">
        <v>0.12116889867276499</v>
      </c>
      <c r="Q14" s="17">
        <v>0.17169163475047799</v>
      </c>
      <c r="R14" s="17"/>
      <c r="S14" s="17">
        <v>8.5394013546863504E-2</v>
      </c>
      <c r="T14" s="17">
        <v>9.0712858835976698E-2</v>
      </c>
      <c r="U14" s="17">
        <v>0.14791493252954799</v>
      </c>
      <c r="V14" s="17">
        <v>0.120720328509841</v>
      </c>
      <c r="W14" s="17">
        <v>0.13449882950144901</v>
      </c>
      <c r="X14" s="17">
        <v>0.18572217945526701</v>
      </c>
      <c r="Y14" s="17">
        <v>0.14492404225623001</v>
      </c>
      <c r="Z14" s="17">
        <v>4.4705158354922801E-2</v>
      </c>
      <c r="AA14" s="17">
        <v>0.120191466048491</v>
      </c>
      <c r="AB14" s="17">
        <v>8.0555205405153402E-2</v>
      </c>
      <c r="AC14" s="17">
        <v>8.1623672098862995E-2</v>
      </c>
      <c r="AD14" s="17">
        <v>0.108517564253046</v>
      </c>
      <c r="AE14" s="17"/>
      <c r="AF14" s="17">
        <v>0.12885516230115801</v>
      </c>
      <c r="AG14" s="17">
        <v>9.5614112704514406E-2</v>
      </c>
      <c r="AH14" s="17">
        <v>0.14011928128443801</v>
      </c>
      <c r="AI14" s="17"/>
      <c r="AJ14" s="17">
        <v>0.104653802449062</v>
      </c>
      <c r="AK14" s="17">
        <v>0.10948315645565</v>
      </c>
      <c r="AL14" s="17">
        <v>0.10518573314915999</v>
      </c>
      <c r="AM14" s="17">
        <v>8.3356514372623897E-2</v>
      </c>
      <c r="AN14" s="17">
        <v>0.188870656117573</v>
      </c>
      <c r="AO14" s="17"/>
      <c r="AP14" s="17">
        <v>8.2934932699240904E-2</v>
      </c>
      <c r="AQ14" s="17">
        <v>0.106398640876087</v>
      </c>
      <c r="AR14" s="17">
        <v>7.1194429967003897E-2</v>
      </c>
      <c r="AS14" s="17"/>
      <c r="AT14" s="17">
        <v>0.14491143055996</v>
      </c>
      <c r="AU14" s="17">
        <v>0.13660618113321801</v>
      </c>
      <c r="AV14" s="17">
        <v>8.3611652655755E-2</v>
      </c>
      <c r="AW14" s="17">
        <v>2.20685012658145E-2</v>
      </c>
      <c r="AX14" s="17">
        <v>5.6833639859444299E-2</v>
      </c>
    </row>
    <row r="15" spans="2:50">
      <c r="B15" s="18" t="s">
        <v>93</v>
      </c>
      <c r="C15" s="17">
        <v>1.43353381566186E-2</v>
      </c>
      <c r="D15" s="17">
        <v>1.26552662485618E-2</v>
      </c>
      <c r="E15" s="17">
        <v>1.6654939504553101E-2</v>
      </c>
      <c r="F15" s="17"/>
      <c r="G15" s="17">
        <v>8.2115648087601502E-3</v>
      </c>
      <c r="H15" s="17">
        <v>8.2661446003998995E-3</v>
      </c>
      <c r="I15" s="17">
        <v>8.7561337570514503E-3</v>
      </c>
      <c r="J15" s="17">
        <v>8.3825175909647293E-3</v>
      </c>
      <c r="K15" s="17">
        <v>1.42317789213641E-2</v>
      </c>
      <c r="L15" s="17">
        <v>3.1120259765025401E-2</v>
      </c>
      <c r="M15" s="17"/>
      <c r="N15" s="17">
        <v>1.3922418140552501E-2</v>
      </c>
      <c r="O15" s="17">
        <v>1.6571196149377899E-2</v>
      </c>
      <c r="P15" s="17">
        <v>1.3197834441363099E-2</v>
      </c>
      <c r="Q15" s="17">
        <v>1.35247080345279E-2</v>
      </c>
      <c r="R15" s="17"/>
      <c r="S15" s="17">
        <v>9.21324034951773E-3</v>
      </c>
      <c r="T15" s="17">
        <v>2.0028608845939998E-2</v>
      </c>
      <c r="U15" s="17">
        <v>1.79619962513877E-2</v>
      </c>
      <c r="V15" s="17">
        <v>2.1885503676003899E-2</v>
      </c>
      <c r="W15" s="17">
        <v>0</v>
      </c>
      <c r="X15" s="17">
        <v>0</v>
      </c>
      <c r="Y15" s="17">
        <v>1.0739499623262001E-2</v>
      </c>
      <c r="Z15" s="17">
        <v>1.6658308497210599E-2</v>
      </c>
      <c r="AA15" s="17">
        <v>2.0443345868684501E-2</v>
      </c>
      <c r="AB15" s="17">
        <v>2.7896480170846401E-2</v>
      </c>
      <c r="AC15" s="17">
        <v>1.5278471513263E-2</v>
      </c>
      <c r="AD15" s="17">
        <v>0</v>
      </c>
      <c r="AE15" s="17"/>
      <c r="AF15" s="17">
        <v>2.1329199245777999E-2</v>
      </c>
      <c r="AG15" s="17">
        <v>9.6761837932086599E-3</v>
      </c>
      <c r="AH15" s="17">
        <v>1.46205636489578E-2</v>
      </c>
      <c r="AI15" s="17"/>
      <c r="AJ15" s="17">
        <v>1.5704683011114402E-2</v>
      </c>
      <c r="AK15" s="17">
        <v>4.9973636814544201E-3</v>
      </c>
      <c r="AL15" s="17">
        <v>8.5379278736233098E-3</v>
      </c>
      <c r="AM15" s="17">
        <v>6.6814718797571795E-2</v>
      </c>
      <c r="AN15" s="17">
        <v>3.1781617253274101E-2</v>
      </c>
      <c r="AO15" s="17"/>
      <c r="AP15" s="17">
        <v>1.22631256578258E-2</v>
      </c>
      <c r="AQ15" s="17">
        <v>1.3392469404934401E-2</v>
      </c>
      <c r="AR15" s="17">
        <v>0</v>
      </c>
      <c r="AS15" s="17"/>
      <c r="AT15" s="17">
        <v>2.5479179305891098E-2</v>
      </c>
      <c r="AU15" s="17">
        <v>1.5032044568880401E-2</v>
      </c>
      <c r="AV15" s="17">
        <v>9.8692196896163799E-3</v>
      </c>
      <c r="AW15" s="17">
        <v>1.59775165582236E-2</v>
      </c>
      <c r="AX15" s="17">
        <v>0</v>
      </c>
    </row>
    <row r="16" spans="2:50">
      <c r="B16" s="18" t="s">
        <v>94</v>
      </c>
      <c r="C16" s="19">
        <v>2.9137005970497801E-2</v>
      </c>
      <c r="D16" s="19">
        <v>2.5695576201229101E-2</v>
      </c>
      <c r="E16" s="19">
        <v>3.3887347768983299E-2</v>
      </c>
      <c r="F16" s="19"/>
      <c r="G16" s="19">
        <v>2.3573192235431601E-2</v>
      </c>
      <c r="H16" s="19">
        <v>7.1430025881420896E-3</v>
      </c>
      <c r="I16" s="19">
        <v>4.9447813293693299E-2</v>
      </c>
      <c r="J16" s="19">
        <v>2.5246327069643599E-2</v>
      </c>
      <c r="K16" s="19">
        <v>5.9597874576817297E-2</v>
      </c>
      <c r="L16" s="19">
        <v>1.55351648979668E-2</v>
      </c>
      <c r="M16" s="19"/>
      <c r="N16" s="19">
        <v>2.1732226955250501E-2</v>
      </c>
      <c r="O16" s="19">
        <v>3.0872919459827699E-2</v>
      </c>
      <c r="P16" s="19">
        <v>1.1245798502531899E-2</v>
      </c>
      <c r="Q16" s="19">
        <v>5.7974309965082502E-2</v>
      </c>
      <c r="R16" s="19"/>
      <c r="S16" s="19">
        <v>3.5956495236633301E-2</v>
      </c>
      <c r="T16" s="19">
        <v>1.0362635674823E-2</v>
      </c>
      <c r="U16" s="19">
        <v>0</v>
      </c>
      <c r="V16" s="19">
        <v>2.7954777009811901E-2</v>
      </c>
      <c r="W16" s="19">
        <v>4.8948446103788401E-2</v>
      </c>
      <c r="X16" s="19">
        <v>2.9417849839217199E-2</v>
      </c>
      <c r="Y16" s="19">
        <v>1.6199100474783599E-2</v>
      </c>
      <c r="Z16" s="19">
        <v>4.1731127207551698E-2</v>
      </c>
      <c r="AA16" s="19">
        <v>3.1160513559716298E-2</v>
      </c>
      <c r="AB16" s="19">
        <v>1.32256358052983E-2</v>
      </c>
      <c r="AC16" s="19">
        <v>0.12893452744992201</v>
      </c>
      <c r="AD16" s="19">
        <v>1.61340637401115E-2</v>
      </c>
      <c r="AE16" s="19"/>
      <c r="AF16" s="19">
        <v>4.3568396692615599E-2</v>
      </c>
      <c r="AG16" s="19">
        <v>1.44355603925393E-2</v>
      </c>
      <c r="AH16" s="19">
        <v>3.5601809043811501E-2</v>
      </c>
      <c r="AI16" s="19"/>
      <c r="AJ16" s="19">
        <v>2.33720762222379E-2</v>
      </c>
      <c r="AK16" s="19">
        <v>3.4145361294058103E-2</v>
      </c>
      <c r="AL16" s="19">
        <v>1.55144415751837E-2</v>
      </c>
      <c r="AM16" s="19">
        <v>4.0207390855101402E-2</v>
      </c>
      <c r="AN16" s="19">
        <v>3.87986850202525E-2</v>
      </c>
      <c r="AO16" s="19"/>
      <c r="AP16" s="19">
        <v>2.5607583102030498E-2</v>
      </c>
      <c r="AQ16" s="19">
        <v>2.31920592138657E-2</v>
      </c>
      <c r="AR16" s="19">
        <v>2.9627617730246698E-2</v>
      </c>
      <c r="AS16" s="19"/>
      <c r="AT16" s="19">
        <v>5.19635446622616E-2</v>
      </c>
      <c r="AU16" s="19">
        <v>3.9218234575822297E-2</v>
      </c>
      <c r="AV16" s="19">
        <v>1.9105787540813299E-2</v>
      </c>
      <c r="AW16" s="19">
        <v>4.3191363626399601E-3</v>
      </c>
      <c r="AX16" s="19">
        <v>0</v>
      </c>
    </row>
    <row r="17" spans="2:2">
      <c r="B17" s="16" t="s">
        <v>559</v>
      </c>
    </row>
    <row r="18" spans="2:2">
      <c r="B18" t="s">
        <v>550</v>
      </c>
    </row>
    <row r="19" spans="2:2">
      <c r="B19" t="s">
        <v>551</v>
      </c>
    </row>
    <row r="21" spans="2:2">
      <c r="B21"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AX16"/>
  <sheetViews>
    <sheetView showGridLines="0" topLeftCell="A4"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419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522</v>
      </c>
      <c r="D7" s="10">
        <v>251</v>
      </c>
      <c r="E7" s="10">
        <v>270</v>
      </c>
      <c r="F7" s="10"/>
      <c r="G7" s="10">
        <v>61</v>
      </c>
      <c r="H7" s="10">
        <v>81</v>
      </c>
      <c r="I7" s="10">
        <v>82</v>
      </c>
      <c r="J7" s="10">
        <v>84</v>
      </c>
      <c r="K7" s="10">
        <v>87</v>
      </c>
      <c r="L7" s="10">
        <v>127</v>
      </c>
      <c r="M7" s="10"/>
      <c r="N7" s="10">
        <v>161</v>
      </c>
      <c r="O7" s="10">
        <v>132</v>
      </c>
      <c r="P7" s="10">
        <v>93</v>
      </c>
      <c r="Q7" s="10">
        <v>134</v>
      </c>
      <c r="R7" s="10"/>
      <c r="S7" s="10">
        <v>75</v>
      </c>
      <c r="T7" s="10">
        <v>59</v>
      </c>
      <c r="U7" s="10">
        <v>47</v>
      </c>
      <c r="V7" s="10">
        <v>42</v>
      </c>
      <c r="W7" s="10">
        <v>38</v>
      </c>
      <c r="X7" s="10">
        <v>35</v>
      </c>
      <c r="Y7" s="10">
        <v>43</v>
      </c>
      <c r="Z7" s="10">
        <v>19</v>
      </c>
      <c r="AA7" s="10">
        <v>58</v>
      </c>
      <c r="AB7" s="10">
        <v>52</v>
      </c>
      <c r="AC7" s="10">
        <v>29</v>
      </c>
      <c r="AD7" s="10">
        <v>25</v>
      </c>
      <c r="AE7" s="10"/>
      <c r="AF7" s="10">
        <v>217</v>
      </c>
      <c r="AG7" s="10">
        <v>209</v>
      </c>
      <c r="AH7" s="10">
        <v>67</v>
      </c>
      <c r="AI7" s="10"/>
      <c r="AJ7" s="10">
        <v>194</v>
      </c>
      <c r="AK7" s="10">
        <v>131</v>
      </c>
      <c r="AL7" s="10">
        <v>40</v>
      </c>
      <c r="AM7" s="10">
        <v>10</v>
      </c>
      <c r="AN7" s="10">
        <v>63</v>
      </c>
      <c r="AO7" s="10"/>
      <c r="AP7" s="10">
        <v>128</v>
      </c>
      <c r="AQ7" s="10">
        <v>157</v>
      </c>
      <c r="AR7" s="10">
        <v>43</v>
      </c>
      <c r="AS7" s="10"/>
      <c r="AT7" s="10">
        <v>134</v>
      </c>
      <c r="AU7" s="10">
        <v>78</v>
      </c>
      <c r="AV7" s="10">
        <v>145</v>
      </c>
      <c r="AW7" s="10">
        <v>51</v>
      </c>
      <c r="AX7" s="10">
        <v>6</v>
      </c>
    </row>
    <row r="8" spans="2:50" ht="30" customHeight="1">
      <c r="B8" s="11" t="s">
        <v>77</v>
      </c>
      <c r="C8" s="11">
        <v>520</v>
      </c>
      <c r="D8" s="11">
        <v>254</v>
      </c>
      <c r="E8" s="11">
        <v>265</v>
      </c>
      <c r="F8" s="11"/>
      <c r="G8" s="11">
        <v>72</v>
      </c>
      <c r="H8" s="11">
        <v>80</v>
      </c>
      <c r="I8" s="11">
        <v>88</v>
      </c>
      <c r="J8" s="11">
        <v>89</v>
      </c>
      <c r="K8" s="11">
        <v>74</v>
      </c>
      <c r="L8" s="11">
        <v>117</v>
      </c>
      <c r="M8" s="11"/>
      <c r="N8" s="11">
        <v>152</v>
      </c>
      <c r="O8" s="11">
        <v>138</v>
      </c>
      <c r="P8" s="11">
        <v>98</v>
      </c>
      <c r="Q8" s="11">
        <v>130</v>
      </c>
      <c r="R8" s="11"/>
      <c r="S8" s="11">
        <v>78</v>
      </c>
      <c r="T8" s="11">
        <v>60</v>
      </c>
      <c r="U8" s="11">
        <v>47</v>
      </c>
      <c r="V8" s="11">
        <v>42</v>
      </c>
      <c r="W8" s="11">
        <v>36</v>
      </c>
      <c r="X8" s="11">
        <v>45</v>
      </c>
      <c r="Y8" s="11">
        <v>40</v>
      </c>
      <c r="Z8" s="11">
        <v>16</v>
      </c>
      <c r="AA8" s="11">
        <v>58</v>
      </c>
      <c r="AB8" s="11">
        <v>46</v>
      </c>
      <c r="AC8" s="11">
        <v>29</v>
      </c>
      <c r="AD8" s="11">
        <v>23</v>
      </c>
      <c r="AE8" s="11"/>
      <c r="AF8" s="11">
        <v>215</v>
      </c>
      <c r="AG8" s="11">
        <v>203</v>
      </c>
      <c r="AH8" s="11">
        <v>69</v>
      </c>
      <c r="AI8" s="11"/>
      <c r="AJ8" s="11">
        <v>191</v>
      </c>
      <c r="AK8" s="11">
        <v>132</v>
      </c>
      <c r="AL8" s="11">
        <v>40</v>
      </c>
      <c r="AM8" s="11">
        <v>10</v>
      </c>
      <c r="AN8" s="11">
        <v>64</v>
      </c>
      <c r="AO8" s="11"/>
      <c r="AP8" s="11">
        <v>127</v>
      </c>
      <c r="AQ8" s="11">
        <v>163</v>
      </c>
      <c r="AR8" s="11">
        <v>42</v>
      </c>
      <c r="AS8" s="11"/>
      <c r="AT8" s="11">
        <v>131</v>
      </c>
      <c r="AU8" s="11">
        <v>83</v>
      </c>
      <c r="AV8" s="11">
        <v>145</v>
      </c>
      <c r="AW8" s="11">
        <v>49</v>
      </c>
      <c r="AX8" s="11">
        <v>5</v>
      </c>
    </row>
    <row r="9" spans="2:50">
      <c r="B9" s="18" t="s">
        <v>380</v>
      </c>
      <c r="C9" s="17">
        <v>0.44737884571207598</v>
      </c>
      <c r="D9" s="17">
        <v>0.45408876691112399</v>
      </c>
      <c r="E9" s="17">
        <v>0.44264659364922998</v>
      </c>
      <c r="F9" s="17"/>
      <c r="G9" s="17">
        <v>0.388183104071677</v>
      </c>
      <c r="H9" s="17">
        <v>0.48685305067542101</v>
      </c>
      <c r="I9" s="17">
        <v>0.46854245310610698</v>
      </c>
      <c r="J9" s="17">
        <v>0.42109567422970201</v>
      </c>
      <c r="K9" s="17">
        <v>0.40728994846854899</v>
      </c>
      <c r="L9" s="17">
        <v>0.48644890205866098</v>
      </c>
      <c r="M9" s="17"/>
      <c r="N9" s="17">
        <v>0.46734093559618201</v>
      </c>
      <c r="O9" s="17">
        <v>0.43827446473741799</v>
      </c>
      <c r="P9" s="17">
        <v>0.43668391500667297</v>
      </c>
      <c r="Q9" s="17">
        <v>0.43388172296960897</v>
      </c>
      <c r="R9" s="17"/>
      <c r="S9" s="17">
        <v>0.53081226677978499</v>
      </c>
      <c r="T9" s="17">
        <v>0.39015593224629802</v>
      </c>
      <c r="U9" s="17">
        <v>0.42590701919896801</v>
      </c>
      <c r="V9" s="17">
        <v>0.65360990012854503</v>
      </c>
      <c r="W9" s="17">
        <v>0.36234656989011499</v>
      </c>
      <c r="X9" s="17">
        <v>0.50076276968578104</v>
      </c>
      <c r="Y9" s="17">
        <v>0.36277485311900298</v>
      </c>
      <c r="Z9" s="17">
        <v>0.44602394334654899</v>
      </c>
      <c r="AA9" s="17">
        <v>0.45222548450324901</v>
      </c>
      <c r="AB9" s="17">
        <v>0.430506906377912</v>
      </c>
      <c r="AC9" s="17">
        <v>0.270115947445139</v>
      </c>
      <c r="AD9" s="17">
        <v>0.39719369554074302</v>
      </c>
      <c r="AE9" s="17"/>
      <c r="AF9" s="17">
        <v>0.44615643285636503</v>
      </c>
      <c r="AG9" s="17">
        <v>0.46254354904554901</v>
      </c>
      <c r="AH9" s="17">
        <v>0.40261120987804699</v>
      </c>
      <c r="AI9" s="17"/>
      <c r="AJ9" s="17">
        <v>0.52572251997053299</v>
      </c>
      <c r="AK9" s="17">
        <v>0.47892867074685103</v>
      </c>
      <c r="AL9" s="17">
        <v>0.43587794130104901</v>
      </c>
      <c r="AM9" s="17">
        <v>0.32257874843599499</v>
      </c>
      <c r="AN9" s="17">
        <v>0.310793400655966</v>
      </c>
      <c r="AO9" s="17"/>
      <c r="AP9" s="17">
        <v>0.543134675755086</v>
      </c>
      <c r="AQ9" s="17">
        <v>0.440098887270919</v>
      </c>
      <c r="AR9" s="17">
        <v>0.35881835988060601</v>
      </c>
      <c r="AS9" s="17"/>
      <c r="AT9" s="17">
        <v>0.456768742056819</v>
      </c>
      <c r="AU9" s="17">
        <v>0.51498974107245998</v>
      </c>
      <c r="AV9" s="17">
        <v>0.42646574788371</v>
      </c>
      <c r="AW9" s="17">
        <v>0.398987731157114</v>
      </c>
      <c r="AX9" s="17">
        <v>0.37289457134095799</v>
      </c>
    </row>
    <row r="10" spans="2:50" ht="30">
      <c r="B10" s="18" t="s">
        <v>381</v>
      </c>
      <c r="C10" s="17">
        <v>0.37371059179140498</v>
      </c>
      <c r="D10" s="17">
        <v>0.40381888084550699</v>
      </c>
      <c r="E10" s="17">
        <v>0.34625824655104598</v>
      </c>
      <c r="F10" s="17"/>
      <c r="G10" s="17">
        <v>0.40989478635418403</v>
      </c>
      <c r="H10" s="17">
        <v>0.34075728226947299</v>
      </c>
      <c r="I10" s="17">
        <v>0.35755354600642297</v>
      </c>
      <c r="J10" s="17">
        <v>0.38601921343298701</v>
      </c>
      <c r="K10" s="17">
        <v>0.40231602026730801</v>
      </c>
      <c r="L10" s="17">
        <v>0.358503981435282</v>
      </c>
      <c r="M10" s="17"/>
      <c r="N10" s="17">
        <v>0.39036689869227997</v>
      </c>
      <c r="O10" s="17">
        <v>0.29437299966410302</v>
      </c>
      <c r="P10" s="17">
        <v>0.46776827047025599</v>
      </c>
      <c r="Q10" s="17">
        <v>0.37259141314210698</v>
      </c>
      <c r="R10" s="17"/>
      <c r="S10" s="17">
        <v>0.35964872249209001</v>
      </c>
      <c r="T10" s="17">
        <v>0.44268440369832202</v>
      </c>
      <c r="U10" s="17">
        <v>0.385176818224085</v>
      </c>
      <c r="V10" s="17">
        <v>0.30520606714402199</v>
      </c>
      <c r="W10" s="17">
        <v>0.40187085283233698</v>
      </c>
      <c r="X10" s="17">
        <v>0.266893177473566</v>
      </c>
      <c r="Y10" s="17">
        <v>0.37110737176423098</v>
      </c>
      <c r="Z10" s="17">
        <v>0.40046070331239503</v>
      </c>
      <c r="AA10" s="17">
        <v>0.27196013552151399</v>
      </c>
      <c r="AB10" s="17">
        <v>0.39793453614112101</v>
      </c>
      <c r="AC10" s="17">
        <v>0.59079670240233595</v>
      </c>
      <c r="AD10" s="17">
        <v>0.43468359482902502</v>
      </c>
      <c r="AE10" s="17"/>
      <c r="AF10" s="17">
        <v>0.36363176949856402</v>
      </c>
      <c r="AG10" s="17">
        <v>0.38997015626909498</v>
      </c>
      <c r="AH10" s="17">
        <v>0.34822885126882203</v>
      </c>
      <c r="AI10" s="17"/>
      <c r="AJ10" s="17">
        <v>0.30639203177135999</v>
      </c>
      <c r="AK10" s="17">
        <v>0.38148165478253898</v>
      </c>
      <c r="AL10" s="17">
        <v>0.46067401708420602</v>
      </c>
      <c r="AM10" s="17">
        <v>0.482481881868492</v>
      </c>
      <c r="AN10" s="17">
        <v>0.370465603538841</v>
      </c>
      <c r="AO10" s="17"/>
      <c r="AP10" s="17">
        <v>0.29926120310267001</v>
      </c>
      <c r="AQ10" s="17">
        <v>0.39218417039365799</v>
      </c>
      <c r="AR10" s="17">
        <v>0.48088794359906301</v>
      </c>
      <c r="AS10" s="17"/>
      <c r="AT10" s="17">
        <v>0.32226651626007302</v>
      </c>
      <c r="AU10" s="17">
        <v>0.33988905671916297</v>
      </c>
      <c r="AV10" s="17">
        <v>0.419426189498949</v>
      </c>
      <c r="AW10" s="17">
        <v>0.364363078170374</v>
      </c>
      <c r="AX10" s="17">
        <v>0.29198061029339201</v>
      </c>
    </row>
    <row r="11" spans="2:50">
      <c r="B11" s="18" t="s">
        <v>92</v>
      </c>
      <c r="C11" s="19">
        <v>0.17891056249651899</v>
      </c>
      <c r="D11" s="19">
        <v>0.142092352243369</v>
      </c>
      <c r="E11" s="19">
        <v>0.21109515979972401</v>
      </c>
      <c r="F11" s="19"/>
      <c r="G11" s="19">
        <v>0.201922109574139</v>
      </c>
      <c r="H11" s="19">
        <v>0.172389667055106</v>
      </c>
      <c r="I11" s="19">
        <v>0.17390400088746899</v>
      </c>
      <c r="J11" s="19">
        <v>0.19288511233731101</v>
      </c>
      <c r="K11" s="19">
        <v>0.190394031264143</v>
      </c>
      <c r="L11" s="19">
        <v>0.15504711650605699</v>
      </c>
      <c r="M11" s="19"/>
      <c r="N11" s="19">
        <v>0.14229216571153799</v>
      </c>
      <c r="O11" s="19">
        <v>0.26735253559847899</v>
      </c>
      <c r="P11" s="19">
        <v>9.5547814523071595E-2</v>
      </c>
      <c r="Q11" s="19">
        <v>0.193526863888284</v>
      </c>
      <c r="R11" s="19"/>
      <c r="S11" s="19">
        <v>0.109539010728125</v>
      </c>
      <c r="T11" s="19">
        <v>0.16715966405538099</v>
      </c>
      <c r="U11" s="19">
        <v>0.18891616257694699</v>
      </c>
      <c r="V11" s="19">
        <v>4.1184032727432797E-2</v>
      </c>
      <c r="W11" s="19">
        <v>0.23578257727754801</v>
      </c>
      <c r="X11" s="19">
        <v>0.23234405284065299</v>
      </c>
      <c r="Y11" s="19">
        <v>0.26611777511676599</v>
      </c>
      <c r="Z11" s="19">
        <v>0.15351535334105701</v>
      </c>
      <c r="AA11" s="19">
        <v>0.275814379975237</v>
      </c>
      <c r="AB11" s="19">
        <v>0.17155855748096699</v>
      </c>
      <c r="AC11" s="19">
        <v>0.13908735015252599</v>
      </c>
      <c r="AD11" s="19">
        <v>0.16812270963023301</v>
      </c>
      <c r="AE11" s="19"/>
      <c r="AF11" s="19">
        <v>0.19021179764507101</v>
      </c>
      <c r="AG11" s="19">
        <v>0.14748629468535601</v>
      </c>
      <c r="AH11" s="19">
        <v>0.24915993885313101</v>
      </c>
      <c r="AI11" s="19"/>
      <c r="AJ11" s="19">
        <v>0.167885448258107</v>
      </c>
      <c r="AK11" s="19">
        <v>0.13958967447060999</v>
      </c>
      <c r="AL11" s="19">
        <v>0.103448041614745</v>
      </c>
      <c r="AM11" s="19">
        <v>0.19493936969551401</v>
      </c>
      <c r="AN11" s="19">
        <v>0.31874099580519299</v>
      </c>
      <c r="AO11" s="19"/>
      <c r="AP11" s="19">
        <v>0.15760412114224301</v>
      </c>
      <c r="AQ11" s="19">
        <v>0.167716942335423</v>
      </c>
      <c r="AR11" s="19">
        <v>0.16029369652033101</v>
      </c>
      <c r="AS11" s="19"/>
      <c r="AT11" s="19">
        <v>0.22096474168310901</v>
      </c>
      <c r="AU11" s="19">
        <v>0.14512120220837699</v>
      </c>
      <c r="AV11" s="19">
        <v>0.15410806261734</v>
      </c>
      <c r="AW11" s="19">
        <v>0.236649190672512</v>
      </c>
      <c r="AX11" s="19">
        <v>0.33512481836565</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AX18"/>
  <sheetViews>
    <sheetView showGridLines="0" topLeftCell="A4"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420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524</v>
      </c>
      <c r="D7" s="10">
        <v>253</v>
      </c>
      <c r="E7" s="10">
        <v>270</v>
      </c>
      <c r="F7" s="10"/>
      <c r="G7" s="10">
        <v>51</v>
      </c>
      <c r="H7" s="10">
        <v>92</v>
      </c>
      <c r="I7" s="10">
        <v>79</v>
      </c>
      <c r="J7" s="10">
        <v>93</v>
      </c>
      <c r="K7" s="10">
        <v>84</v>
      </c>
      <c r="L7" s="10">
        <v>125</v>
      </c>
      <c r="M7" s="10"/>
      <c r="N7" s="10">
        <v>153</v>
      </c>
      <c r="O7" s="10">
        <v>119</v>
      </c>
      <c r="P7" s="10">
        <v>116</v>
      </c>
      <c r="Q7" s="10">
        <v>133</v>
      </c>
      <c r="R7" s="10"/>
      <c r="S7" s="10">
        <v>63</v>
      </c>
      <c r="T7" s="10">
        <v>75</v>
      </c>
      <c r="U7" s="10">
        <v>37</v>
      </c>
      <c r="V7" s="10">
        <v>40</v>
      </c>
      <c r="W7" s="10">
        <v>41</v>
      </c>
      <c r="X7" s="10">
        <v>43</v>
      </c>
      <c r="Y7" s="10">
        <v>41</v>
      </c>
      <c r="Z7" s="10">
        <v>27</v>
      </c>
      <c r="AA7" s="10">
        <v>43</v>
      </c>
      <c r="AB7" s="10">
        <v>62</v>
      </c>
      <c r="AC7" s="10">
        <v>38</v>
      </c>
      <c r="AD7" s="10">
        <v>14</v>
      </c>
      <c r="AE7" s="10"/>
      <c r="AF7" s="10">
        <v>204</v>
      </c>
      <c r="AG7" s="10">
        <v>238</v>
      </c>
      <c r="AH7" s="10">
        <v>57</v>
      </c>
      <c r="AI7" s="10"/>
      <c r="AJ7" s="10">
        <v>184</v>
      </c>
      <c r="AK7" s="10">
        <v>151</v>
      </c>
      <c r="AL7" s="10">
        <v>38</v>
      </c>
      <c r="AM7" s="10">
        <v>7</v>
      </c>
      <c r="AN7" s="10">
        <v>56</v>
      </c>
      <c r="AO7" s="10"/>
      <c r="AP7" s="10">
        <v>124</v>
      </c>
      <c r="AQ7" s="10">
        <v>182</v>
      </c>
      <c r="AR7" s="10">
        <v>39</v>
      </c>
      <c r="AS7" s="10"/>
      <c r="AT7" s="10">
        <v>128</v>
      </c>
      <c r="AU7" s="10">
        <v>71</v>
      </c>
      <c r="AV7" s="10">
        <v>125</v>
      </c>
      <c r="AW7" s="10">
        <v>49</v>
      </c>
      <c r="AX7" s="10">
        <v>16</v>
      </c>
    </row>
    <row r="8" spans="2:50" ht="30" customHeight="1">
      <c r="B8" s="11" t="s">
        <v>77</v>
      </c>
      <c r="C8" s="11">
        <v>521</v>
      </c>
      <c r="D8" s="11">
        <v>256</v>
      </c>
      <c r="E8" s="11">
        <v>264</v>
      </c>
      <c r="F8" s="11"/>
      <c r="G8" s="11">
        <v>58</v>
      </c>
      <c r="H8" s="11">
        <v>92</v>
      </c>
      <c r="I8" s="11">
        <v>86</v>
      </c>
      <c r="J8" s="11">
        <v>99</v>
      </c>
      <c r="K8" s="11">
        <v>72</v>
      </c>
      <c r="L8" s="11">
        <v>115</v>
      </c>
      <c r="M8" s="11"/>
      <c r="N8" s="11">
        <v>143</v>
      </c>
      <c r="O8" s="11">
        <v>122</v>
      </c>
      <c r="P8" s="11">
        <v>123</v>
      </c>
      <c r="Q8" s="11">
        <v>130</v>
      </c>
      <c r="R8" s="11"/>
      <c r="S8" s="11">
        <v>63</v>
      </c>
      <c r="T8" s="11">
        <v>79</v>
      </c>
      <c r="U8" s="11">
        <v>34</v>
      </c>
      <c r="V8" s="11">
        <v>43</v>
      </c>
      <c r="W8" s="11">
        <v>39</v>
      </c>
      <c r="X8" s="11">
        <v>54</v>
      </c>
      <c r="Y8" s="11">
        <v>38</v>
      </c>
      <c r="Z8" s="11">
        <v>23</v>
      </c>
      <c r="AA8" s="11">
        <v>44</v>
      </c>
      <c r="AB8" s="11">
        <v>54</v>
      </c>
      <c r="AC8" s="11">
        <v>37</v>
      </c>
      <c r="AD8" s="11">
        <v>13</v>
      </c>
      <c r="AE8" s="11"/>
      <c r="AF8" s="11">
        <v>202</v>
      </c>
      <c r="AG8" s="11">
        <v>230</v>
      </c>
      <c r="AH8" s="11">
        <v>62</v>
      </c>
      <c r="AI8" s="11"/>
      <c r="AJ8" s="11">
        <v>179</v>
      </c>
      <c r="AK8" s="11">
        <v>152</v>
      </c>
      <c r="AL8" s="11">
        <v>39</v>
      </c>
      <c r="AM8" s="11">
        <v>7</v>
      </c>
      <c r="AN8" s="11">
        <v>57</v>
      </c>
      <c r="AO8" s="11"/>
      <c r="AP8" s="11">
        <v>122</v>
      </c>
      <c r="AQ8" s="11">
        <v>186</v>
      </c>
      <c r="AR8" s="11">
        <v>38</v>
      </c>
      <c r="AS8" s="11"/>
      <c r="AT8" s="11">
        <v>125</v>
      </c>
      <c r="AU8" s="11">
        <v>73</v>
      </c>
      <c r="AV8" s="11">
        <v>129</v>
      </c>
      <c r="AW8" s="11">
        <v>47</v>
      </c>
      <c r="AX8" s="11">
        <v>14</v>
      </c>
    </row>
    <row r="9" spans="2:50">
      <c r="B9" s="18" t="s">
        <v>375</v>
      </c>
      <c r="C9" s="17">
        <v>0.131105827191074</v>
      </c>
      <c r="D9" s="17">
        <v>0.13256344276739401</v>
      </c>
      <c r="E9" s="17">
        <v>0.12575842696365</v>
      </c>
      <c r="F9" s="17"/>
      <c r="G9" s="17">
        <v>0.16460650485181699</v>
      </c>
      <c r="H9" s="17">
        <v>0.22061102433683599</v>
      </c>
      <c r="I9" s="17">
        <v>0.13027589629635</v>
      </c>
      <c r="J9" s="17">
        <v>0.12791606642865</v>
      </c>
      <c r="K9" s="17">
        <v>9.5271003224165401E-2</v>
      </c>
      <c r="L9" s="17">
        <v>6.8252341665597696E-2</v>
      </c>
      <c r="M9" s="17"/>
      <c r="N9" s="17">
        <v>0.204431258493396</v>
      </c>
      <c r="O9" s="17">
        <v>0.11941629591863701</v>
      </c>
      <c r="P9" s="17">
        <v>0.10493550278724501</v>
      </c>
      <c r="Q9" s="17">
        <v>8.9312465294449306E-2</v>
      </c>
      <c r="R9" s="17"/>
      <c r="S9" s="17">
        <v>0.20895715422587699</v>
      </c>
      <c r="T9" s="17">
        <v>0.206142278627442</v>
      </c>
      <c r="U9" s="17">
        <v>4.2498515778477797E-2</v>
      </c>
      <c r="V9" s="17">
        <v>5.6368147317741701E-2</v>
      </c>
      <c r="W9" s="17">
        <v>7.08986677503496E-2</v>
      </c>
      <c r="X9" s="17">
        <v>0.137737737104312</v>
      </c>
      <c r="Y9" s="17">
        <v>0.131520464835785</v>
      </c>
      <c r="Z9" s="17">
        <v>0.149781210532064</v>
      </c>
      <c r="AA9" s="17">
        <v>0.101315378568978</v>
      </c>
      <c r="AB9" s="17">
        <v>0.115850885724748</v>
      </c>
      <c r="AC9" s="17">
        <v>0.124740382668925</v>
      </c>
      <c r="AD9" s="17">
        <v>8.1788056953876795E-2</v>
      </c>
      <c r="AE9" s="17"/>
      <c r="AF9" s="17">
        <v>0.120925289978985</v>
      </c>
      <c r="AG9" s="17">
        <v>0.163580973095276</v>
      </c>
      <c r="AH9" s="17">
        <v>6.9425812251920294E-2</v>
      </c>
      <c r="AI9" s="17"/>
      <c r="AJ9" s="17">
        <v>0.16005926699029099</v>
      </c>
      <c r="AK9" s="17">
        <v>0.138319952087023</v>
      </c>
      <c r="AL9" s="17">
        <v>0.142566953908284</v>
      </c>
      <c r="AM9" s="17">
        <v>0</v>
      </c>
      <c r="AN9" s="17">
        <v>3.9986784046490101E-2</v>
      </c>
      <c r="AO9" s="17"/>
      <c r="AP9" s="17">
        <v>0.18813637685153201</v>
      </c>
      <c r="AQ9" s="17">
        <v>0.121123570567762</v>
      </c>
      <c r="AR9" s="17">
        <v>0.103910334772864</v>
      </c>
      <c r="AS9" s="17"/>
      <c r="AT9" s="17">
        <v>8.8568242339822995E-2</v>
      </c>
      <c r="AU9" s="17">
        <v>0.101146328824</v>
      </c>
      <c r="AV9" s="17">
        <v>0.17425479992564499</v>
      </c>
      <c r="AW9" s="17">
        <v>0.214349973002325</v>
      </c>
      <c r="AX9" s="17">
        <v>0.22798552066799099</v>
      </c>
    </row>
    <row r="10" spans="2:50">
      <c r="B10" s="18" t="s">
        <v>376</v>
      </c>
      <c r="C10" s="17">
        <v>0.44086045831478099</v>
      </c>
      <c r="D10" s="17">
        <v>0.41659005277648897</v>
      </c>
      <c r="E10" s="17">
        <v>0.46637240692535298</v>
      </c>
      <c r="F10" s="17"/>
      <c r="G10" s="17">
        <v>0.45210521542794502</v>
      </c>
      <c r="H10" s="17">
        <v>0.465141062490674</v>
      </c>
      <c r="I10" s="17">
        <v>0.42800003779602902</v>
      </c>
      <c r="J10" s="17">
        <v>0.4078921987211</v>
      </c>
      <c r="K10" s="17">
        <v>0.51180302820478596</v>
      </c>
      <c r="L10" s="17">
        <v>0.40950472440939201</v>
      </c>
      <c r="M10" s="17"/>
      <c r="N10" s="17">
        <v>0.42167157692081703</v>
      </c>
      <c r="O10" s="17">
        <v>0.43877321326867502</v>
      </c>
      <c r="P10" s="17">
        <v>0.51382382431665996</v>
      </c>
      <c r="Q10" s="17">
        <v>0.398463258592964</v>
      </c>
      <c r="R10" s="17"/>
      <c r="S10" s="17">
        <v>0.41163905037163101</v>
      </c>
      <c r="T10" s="17">
        <v>0.44309514540011102</v>
      </c>
      <c r="U10" s="17">
        <v>0.38415987173835398</v>
      </c>
      <c r="V10" s="17">
        <v>0.50648468208354502</v>
      </c>
      <c r="W10" s="17">
        <v>0.38732985578697299</v>
      </c>
      <c r="X10" s="17">
        <v>0.49209935778631198</v>
      </c>
      <c r="Y10" s="17">
        <v>0.56507218942918203</v>
      </c>
      <c r="Z10" s="17">
        <v>0.523885721383199</v>
      </c>
      <c r="AA10" s="17">
        <v>0.39832433875106998</v>
      </c>
      <c r="AB10" s="17">
        <v>0.40379007747766799</v>
      </c>
      <c r="AC10" s="17">
        <v>0.31451771645983601</v>
      </c>
      <c r="AD10" s="17">
        <v>0.58859509462094295</v>
      </c>
      <c r="AE10" s="17"/>
      <c r="AF10" s="17">
        <v>0.52244170864416095</v>
      </c>
      <c r="AG10" s="17">
        <v>0.395377707961374</v>
      </c>
      <c r="AH10" s="17">
        <v>0.33748271633669402</v>
      </c>
      <c r="AI10" s="17"/>
      <c r="AJ10" s="17">
        <v>0.47701536737855399</v>
      </c>
      <c r="AK10" s="17">
        <v>0.46046969178011699</v>
      </c>
      <c r="AL10" s="17">
        <v>0.39987806455344799</v>
      </c>
      <c r="AM10" s="17">
        <v>0.45145517457804202</v>
      </c>
      <c r="AN10" s="17">
        <v>0.31060757175408199</v>
      </c>
      <c r="AO10" s="17"/>
      <c r="AP10" s="17">
        <v>0.48024697528682198</v>
      </c>
      <c r="AQ10" s="17">
        <v>0.467429197830809</v>
      </c>
      <c r="AR10" s="17">
        <v>0.40025898933679399</v>
      </c>
      <c r="AS10" s="17"/>
      <c r="AT10" s="17">
        <v>0.47516200515210899</v>
      </c>
      <c r="AU10" s="17">
        <v>0.46333902075055899</v>
      </c>
      <c r="AV10" s="17">
        <v>0.45121557397524797</v>
      </c>
      <c r="AW10" s="17">
        <v>0.44264044158874999</v>
      </c>
      <c r="AX10" s="17">
        <v>0.43563995391232402</v>
      </c>
    </row>
    <row r="11" spans="2:50">
      <c r="B11" s="18" t="s">
        <v>377</v>
      </c>
      <c r="C11" s="17">
        <v>0.189946123307419</v>
      </c>
      <c r="D11" s="17">
        <v>0.20820447297716799</v>
      </c>
      <c r="E11" s="17">
        <v>0.173116049421603</v>
      </c>
      <c r="F11" s="17"/>
      <c r="G11" s="17">
        <v>0.13516450161831001</v>
      </c>
      <c r="H11" s="17">
        <v>0.157997398662374</v>
      </c>
      <c r="I11" s="17">
        <v>0.203792048414285</v>
      </c>
      <c r="J11" s="17">
        <v>0.23478661849072999</v>
      </c>
      <c r="K11" s="17">
        <v>0.15963326925867599</v>
      </c>
      <c r="L11" s="17">
        <v>0.21302474721588899</v>
      </c>
      <c r="M11" s="17"/>
      <c r="N11" s="17">
        <v>0.20529910710211599</v>
      </c>
      <c r="O11" s="17">
        <v>0.19273399887108</v>
      </c>
      <c r="P11" s="17">
        <v>0.193946494322184</v>
      </c>
      <c r="Q11" s="17">
        <v>0.161334564212927</v>
      </c>
      <c r="R11" s="17"/>
      <c r="S11" s="17">
        <v>0.16874817236377301</v>
      </c>
      <c r="T11" s="17">
        <v>0.17120542293139801</v>
      </c>
      <c r="U11" s="17">
        <v>0.16356994489166099</v>
      </c>
      <c r="V11" s="17">
        <v>0.213547425881981</v>
      </c>
      <c r="W11" s="17">
        <v>0.22349303884622801</v>
      </c>
      <c r="X11" s="17">
        <v>0.215931437945757</v>
      </c>
      <c r="Y11" s="17">
        <v>0.13730628085536201</v>
      </c>
      <c r="Z11" s="17">
        <v>0.147608358867204</v>
      </c>
      <c r="AA11" s="17">
        <v>0.227501543883875</v>
      </c>
      <c r="AB11" s="17">
        <v>0.21938414570698</v>
      </c>
      <c r="AC11" s="17">
        <v>0.20189757759947199</v>
      </c>
      <c r="AD11" s="17">
        <v>0.13899984962301501</v>
      </c>
      <c r="AE11" s="17"/>
      <c r="AF11" s="17">
        <v>0.140610228949551</v>
      </c>
      <c r="AG11" s="17">
        <v>0.23066126092613801</v>
      </c>
      <c r="AH11" s="17">
        <v>0.18644981165051699</v>
      </c>
      <c r="AI11" s="17"/>
      <c r="AJ11" s="17">
        <v>0.16895042177120101</v>
      </c>
      <c r="AK11" s="17">
        <v>0.165131298814403</v>
      </c>
      <c r="AL11" s="17">
        <v>0.223057971092016</v>
      </c>
      <c r="AM11" s="17">
        <v>0.15959683187242199</v>
      </c>
      <c r="AN11" s="17">
        <v>0.23942776724290199</v>
      </c>
      <c r="AO11" s="17"/>
      <c r="AP11" s="17">
        <v>0.166368429046796</v>
      </c>
      <c r="AQ11" s="17">
        <v>0.15736156557477601</v>
      </c>
      <c r="AR11" s="17">
        <v>0.307850537167977</v>
      </c>
      <c r="AS11" s="17"/>
      <c r="AT11" s="17">
        <v>0.17182598863822701</v>
      </c>
      <c r="AU11" s="17">
        <v>0.16125972358198801</v>
      </c>
      <c r="AV11" s="17">
        <v>0.18859104424790599</v>
      </c>
      <c r="AW11" s="17">
        <v>0.17339051511040701</v>
      </c>
      <c r="AX11" s="17">
        <v>0.25131471317795101</v>
      </c>
    </row>
    <row r="12" spans="2:50">
      <c r="B12" s="18" t="s">
        <v>378</v>
      </c>
      <c r="C12" s="17">
        <v>5.9811813956687797E-2</v>
      </c>
      <c r="D12" s="17">
        <v>9.1098336084831796E-2</v>
      </c>
      <c r="E12" s="17">
        <v>2.9769517859320301E-2</v>
      </c>
      <c r="F12" s="17"/>
      <c r="G12" s="17">
        <v>5.9999334626662799E-2</v>
      </c>
      <c r="H12" s="17">
        <v>5.6877170571596497E-2</v>
      </c>
      <c r="I12" s="17">
        <v>7.9215436345203394E-2</v>
      </c>
      <c r="J12" s="17">
        <v>5.6912557605924299E-2</v>
      </c>
      <c r="K12" s="17">
        <v>6.4542381602308505E-2</v>
      </c>
      <c r="L12" s="17">
        <v>4.7178946579317198E-2</v>
      </c>
      <c r="M12" s="17"/>
      <c r="N12" s="17">
        <v>4.2289288265584001E-2</v>
      </c>
      <c r="O12" s="17">
        <v>6.9007514938989198E-2</v>
      </c>
      <c r="P12" s="17">
        <v>6.2809117445400797E-2</v>
      </c>
      <c r="Q12" s="17">
        <v>6.8923553277475999E-2</v>
      </c>
      <c r="R12" s="17"/>
      <c r="S12" s="17">
        <v>3.66461692500012E-2</v>
      </c>
      <c r="T12" s="17">
        <v>3.5388066677467703E-2</v>
      </c>
      <c r="U12" s="17">
        <v>7.6972953871250804E-2</v>
      </c>
      <c r="V12" s="17">
        <v>0.104699948669762</v>
      </c>
      <c r="W12" s="17">
        <v>8.27045437481531E-2</v>
      </c>
      <c r="X12" s="17">
        <v>2.5111183424746501E-2</v>
      </c>
      <c r="Y12" s="17">
        <v>6.5453786094437597E-2</v>
      </c>
      <c r="Z12" s="17">
        <v>2.8405593092785401E-2</v>
      </c>
      <c r="AA12" s="17">
        <v>4.4218374286532698E-2</v>
      </c>
      <c r="AB12" s="17">
        <v>0.116711421381001</v>
      </c>
      <c r="AC12" s="17">
        <v>5.7878753850809303E-2</v>
      </c>
      <c r="AD12" s="17">
        <v>6.16416696394445E-2</v>
      </c>
      <c r="AE12" s="17"/>
      <c r="AF12" s="17">
        <v>4.7014050869262497E-2</v>
      </c>
      <c r="AG12" s="17">
        <v>5.8365314555176698E-2</v>
      </c>
      <c r="AH12" s="17">
        <v>0.110948643637739</v>
      </c>
      <c r="AI12" s="17"/>
      <c r="AJ12" s="17">
        <v>1.8558780057941499E-2</v>
      </c>
      <c r="AK12" s="17">
        <v>0.10158814040101199</v>
      </c>
      <c r="AL12" s="17">
        <v>0</v>
      </c>
      <c r="AM12" s="17">
        <v>0</v>
      </c>
      <c r="AN12" s="17">
        <v>0.11102279870812599</v>
      </c>
      <c r="AO12" s="17"/>
      <c r="AP12" s="17">
        <v>2.08344060989595E-2</v>
      </c>
      <c r="AQ12" s="17">
        <v>9.3133532705965305E-2</v>
      </c>
      <c r="AR12" s="17">
        <v>2.06641960210876E-2</v>
      </c>
      <c r="AS12" s="17"/>
      <c r="AT12" s="17">
        <v>3.9038866898858098E-2</v>
      </c>
      <c r="AU12" s="17">
        <v>5.0868734320359897E-2</v>
      </c>
      <c r="AV12" s="17">
        <v>7.0461846647746504E-2</v>
      </c>
      <c r="AW12" s="17">
        <v>0.111135879605106</v>
      </c>
      <c r="AX12" s="17">
        <v>0</v>
      </c>
    </row>
    <row r="13" spans="2:50">
      <c r="B13" s="18" t="s">
        <v>92</v>
      </c>
      <c r="C13" s="19">
        <v>0.17827577723003901</v>
      </c>
      <c r="D13" s="19">
        <v>0.151543695394117</v>
      </c>
      <c r="E13" s="19">
        <v>0.204983598830073</v>
      </c>
      <c r="F13" s="19"/>
      <c r="G13" s="19">
        <v>0.188124443475266</v>
      </c>
      <c r="H13" s="19">
        <v>9.9373343938519806E-2</v>
      </c>
      <c r="I13" s="19">
        <v>0.158716581148133</v>
      </c>
      <c r="J13" s="19">
        <v>0.17249255875359501</v>
      </c>
      <c r="K13" s="19">
        <v>0.16875031771006399</v>
      </c>
      <c r="L13" s="19">
        <v>0.26203924012980401</v>
      </c>
      <c r="M13" s="19"/>
      <c r="N13" s="19">
        <v>0.12630876921808701</v>
      </c>
      <c r="O13" s="19">
        <v>0.18006897700262001</v>
      </c>
      <c r="P13" s="19">
        <v>0.12448506112851</v>
      </c>
      <c r="Q13" s="19">
        <v>0.28196615862218399</v>
      </c>
      <c r="R13" s="19"/>
      <c r="S13" s="19">
        <v>0.17400945378871799</v>
      </c>
      <c r="T13" s="19">
        <v>0.144169086363581</v>
      </c>
      <c r="U13" s="19">
        <v>0.33279871372025599</v>
      </c>
      <c r="V13" s="19">
        <v>0.118899796046971</v>
      </c>
      <c r="W13" s="19">
        <v>0.235573893868297</v>
      </c>
      <c r="X13" s="19">
        <v>0.12912028373887199</v>
      </c>
      <c r="Y13" s="19">
        <v>0.100647278785233</v>
      </c>
      <c r="Z13" s="19">
        <v>0.15031911612474799</v>
      </c>
      <c r="AA13" s="19">
        <v>0.228640364509544</v>
      </c>
      <c r="AB13" s="19">
        <v>0.14426346970960299</v>
      </c>
      <c r="AC13" s="19">
        <v>0.30096556942095798</v>
      </c>
      <c r="AD13" s="19">
        <v>0.128975329162721</v>
      </c>
      <c r="AE13" s="19"/>
      <c r="AF13" s="19">
        <v>0.169008721558041</v>
      </c>
      <c r="AG13" s="19">
        <v>0.152014743462036</v>
      </c>
      <c r="AH13" s="19">
        <v>0.29569301612312998</v>
      </c>
      <c r="AI13" s="19"/>
      <c r="AJ13" s="19">
        <v>0.175416163802011</v>
      </c>
      <c r="AK13" s="19">
        <v>0.134490916917445</v>
      </c>
      <c r="AL13" s="19">
        <v>0.23449701044625099</v>
      </c>
      <c r="AM13" s="19">
        <v>0.38894799354953602</v>
      </c>
      <c r="AN13" s="19">
        <v>0.29895507824840001</v>
      </c>
      <c r="AO13" s="19"/>
      <c r="AP13" s="19">
        <v>0.14441381271589099</v>
      </c>
      <c r="AQ13" s="19">
        <v>0.160952133320687</v>
      </c>
      <c r="AR13" s="19">
        <v>0.167315942701277</v>
      </c>
      <c r="AS13" s="19"/>
      <c r="AT13" s="19">
        <v>0.22540489697098201</v>
      </c>
      <c r="AU13" s="19">
        <v>0.223386192523094</v>
      </c>
      <c r="AV13" s="19">
        <v>0.115476735203455</v>
      </c>
      <c r="AW13" s="19">
        <v>5.8483190693412103E-2</v>
      </c>
      <c r="AX13" s="19">
        <v>8.5059812241733701E-2</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AX16"/>
  <sheetViews>
    <sheetView showGridLines="0" topLeftCell="A4"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421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524</v>
      </c>
      <c r="D7" s="10">
        <v>253</v>
      </c>
      <c r="E7" s="10">
        <v>270</v>
      </c>
      <c r="F7" s="10"/>
      <c r="G7" s="10">
        <v>51</v>
      </c>
      <c r="H7" s="10">
        <v>92</v>
      </c>
      <c r="I7" s="10">
        <v>79</v>
      </c>
      <c r="J7" s="10">
        <v>93</v>
      </c>
      <c r="K7" s="10">
        <v>84</v>
      </c>
      <c r="L7" s="10">
        <v>125</v>
      </c>
      <c r="M7" s="10"/>
      <c r="N7" s="10">
        <v>153</v>
      </c>
      <c r="O7" s="10">
        <v>119</v>
      </c>
      <c r="P7" s="10">
        <v>116</v>
      </c>
      <c r="Q7" s="10">
        <v>133</v>
      </c>
      <c r="R7" s="10"/>
      <c r="S7" s="10">
        <v>63</v>
      </c>
      <c r="T7" s="10">
        <v>75</v>
      </c>
      <c r="U7" s="10">
        <v>37</v>
      </c>
      <c r="V7" s="10">
        <v>40</v>
      </c>
      <c r="W7" s="10">
        <v>41</v>
      </c>
      <c r="X7" s="10">
        <v>43</v>
      </c>
      <c r="Y7" s="10">
        <v>41</v>
      </c>
      <c r="Z7" s="10">
        <v>27</v>
      </c>
      <c r="AA7" s="10">
        <v>43</v>
      </c>
      <c r="AB7" s="10">
        <v>62</v>
      </c>
      <c r="AC7" s="10">
        <v>38</v>
      </c>
      <c r="AD7" s="10">
        <v>14</v>
      </c>
      <c r="AE7" s="10"/>
      <c r="AF7" s="10">
        <v>204</v>
      </c>
      <c r="AG7" s="10">
        <v>238</v>
      </c>
      <c r="AH7" s="10">
        <v>57</v>
      </c>
      <c r="AI7" s="10"/>
      <c r="AJ7" s="10">
        <v>184</v>
      </c>
      <c r="AK7" s="10">
        <v>151</v>
      </c>
      <c r="AL7" s="10">
        <v>38</v>
      </c>
      <c r="AM7" s="10">
        <v>7</v>
      </c>
      <c r="AN7" s="10">
        <v>56</v>
      </c>
      <c r="AO7" s="10"/>
      <c r="AP7" s="10">
        <v>124</v>
      </c>
      <c r="AQ7" s="10">
        <v>182</v>
      </c>
      <c r="AR7" s="10">
        <v>39</v>
      </c>
      <c r="AS7" s="10"/>
      <c r="AT7" s="10">
        <v>128</v>
      </c>
      <c r="AU7" s="10">
        <v>71</v>
      </c>
      <c r="AV7" s="10">
        <v>125</v>
      </c>
      <c r="AW7" s="10">
        <v>49</v>
      </c>
      <c r="AX7" s="10">
        <v>16</v>
      </c>
    </row>
    <row r="8" spans="2:50" ht="30" customHeight="1">
      <c r="B8" s="11" t="s">
        <v>77</v>
      </c>
      <c r="C8" s="11">
        <v>521</v>
      </c>
      <c r="D8" s="11">
        <v>256</v>
      </c>
      <c r="E8" s="11">
        <v>264</v>
      </c>
      <c r="F8" s="11"/>
      <c r="G8" s="11">
        <v>58</v>
      </c>
      <c r="H8" s="11">
        <v>92</v>
      </c>
      <c r="I8" s="11">
        <v>86</v>
      </c>
      <c r="J8" s="11">
        <v>99</v>
      </c>
      <c r="K8" s="11">
        <v>72</v>
      </c>
      <c r="L8" s="11">
        <v>115</v>
      </c>
      <c r="M8" s="11"/>
      <c r="N8" s="11">
        <v>143</v>
      </c>
      <c r="O8" s="11">
        <v>122</v>
      </c>
      <c r="P8" s="11">
        <v>123</v>
      </c>
      <c r="Q8" s="11">
        <v>130</v>
      </c>
      <c r="R8" s="11"/>
      <c r="S8" s="11">
        <v>63</v>
      </c>
      <c r="T8" s="11">
        <v>79</v>
      </c>
      <c r="U8" s="11">
        <v>34</v>
      </c>
      <c r="V8" s="11">
        <v>43</v>
      </c>
      <c r="W8" s="11">
        <v>39</v>
      </c>
      <c r="X8" s="11">
        <v>54</v>
      </c>
      <c r="Y8" s="11">
        <v>38</v>
      </c>
      <c r="Z8" s="11">
        <v>23</v>
      </c>
      <c r="AA8" s="11">
        <v>44</v>
      </c>
      <c r="AB8" s="11">
        <v>54</v>
      </c>
      <c r="AC8" s="11">
        <v>37</v>
      </c>
      <c r="AD8" s="11">
        <v>13</v>
      </c>
      <c r="AE8" s="11"/>
      <c r="AF8" s="11">
        <v>202</v>
      </c>
      <c r="AG8" s="11">
        <v>230</v>
      </c>
      <c r="AH8" s="11">
        <v>62</v>
      </c>
      <c r="AI8" s="11"/>
      <c r="AJ8" s="11">
        <v>179</v>
      </c>
      <c r="AK8" s="11">
        <v>152</v>
      </c>
      <c r="AL8" s="11">
        <v>39</v>
      </c>
      <c r="AM8" s="11">
        <v>7</v>
      </c>
      <c r="AN8" s="11">
        <v>57</v>
      </c>
      <c r="AO8" s="11"/>
      <c r="AP8" s="11">
        <v>122</v>
      </c>
      <c r="AQ8" s="11">
        <v>186</v>
      </c>
      <c r="AR8" s="11">
        <v>38</v>
      </c>
      <c r="AS8" s="11"/>
      <c r="AT8" s="11">
        <v>125</v>
      </c>
      <c r="AU8" s="11">
        <v>73</v>
      </c>
      <c r="AV8" s="11">
        <v>129</v>
      </c>
      <c r="AW8" s="11">
        <v>47</v>
      </c>
      <c r="AX8" s="11">
        <v>14</v>
      </c>
    </row>
    <row r="9" spans="2:50">
      <c r="B9" s="18" t="s">
        <v>380</v>
      </c>
      <c r="C9" s="17">
        <v>0.44628201988248301</v>
      </c>
      <c r="D9" s="17">
        <v>0.44350440321315698</v>
      </c>
      <c r="E9" s="17">
        <v>0.44646549146175402</v>
      </c>
      <c r="F9" s="17"/>
      <c r="G9" s="17">
        <v>0.467736013897529</v>
      </c>
      <c r="H9" s="17">
        <v>0.55698975694595299</v>
      </c>
      <c r="I9" s="17">
        <v>0.46344140438507703</v>
      </c>
      <c r="J9" s="17">
        <v>0.34185025596206597</v>
      </c>
      <c r="K9" s="17">
        <v>0.439713248158762</v>
      </c>
      <c r="L9" s="17">
        <v>0.42762374220448801</v>
      </c>
      <c r="M9" s="17"/>
      <c r="N9" s="17">
        <v>0.494493673144277</v>
      </c>
      <c r="O9" s="17">
        <v>0.42103423095787401</v>
      </c>
      <c r="P9" s="17">
        <v>0.46136679592652602</v>
      </c>
      <c r="Q9" s="17">
        <v>0.40658964501205802</v>
      </c>
      <c r="R9" s="17"/>
      <c r="S9" s="17">
        <v>0.52915419699065702</v>
      </c>
      <c r="T9" s="17">
        <v>0.43278551684584599</v>
      </c>
      <c r="U9" s="17">
        <v>0.252285209638485</v>
      </c>
      <c r="V9" s="17">
        <v>0.43557355974795098</v>
      </c>
      <c r="W9" s="17">
        <v>0.357833424755999</v>
      </c>
      <c r="X9" s="17">
        <v>0.531889087861252</v>
      </c>
      <c r="Y9" s="17">
        <v>0.579346017259596</v>
      </c>
      <c r="Z9" s="17">
        <v>0.52560952314005505</v>
      </c>
      <c r="AA9" s="17">
        <v>0.40666248518264397</v>
      </c>
      <c r="AB9" s="17">
        <v>0.36069001821094299</v>
      </c>
      <c r="AC9" s="17">
        <v>0.40260696907153098</v>
      </c>
      <c r="AD9" s="17">
        <v>0.66637657754757396</v>
      </c>
      <c r="AE9" s="17"/>
      <c r="AF9" s="17">
        <v>0.49368296004148998</v>
      </c>
      <c r="AG9" s="17">
        <v>0.45742480177919398</v>
      </c>
      <c r="AH9" s="17">
        <v>0.27456909256860901</v>
      </c>
      <c r="AI9" s="17"/>
      <c r="AJ9" s="17">
        <v>0.48750118230360401</v>
      </c>
      <c r="AK9" s="17">
        <v>0.48038254742303299</v>
      </c>
      <c r="AL9" s="17">
        <v>0.46343794379640602</v>
      </c>
      <c r="AM9" s="17">
        <v>0.45145517457804202</v>
      </c>
      <c r="AN9" s="17">
        <v>0.25541968952007399</v>
      </c>
      <c r="AO9" s="17"/>
      <c r="AP9" s="17">
        <v>0.52020187021647801</v>
      </c>
      <c r="AQ9" s="17">
        <v>0.46259694404273999</v>
      </c>
      <c r="AR9" s="17">
        <v>0.42698719012477099</v>
      </c>
      <c r="AS9" s="17"/>
      <c r="AT9" s="17">
        <v>0.422164512593177</v>
      </c>
      <c r="AU9" s="17">
        <v>0.44720149880846199</v>
      </c>
      <c r="AV9" s="17">
        <v>0.48497588516399198</v>
      </c>
      <c r="AW9" s="17">
        <v>0.57882558461394296</v>
      </c>
      <c r="AX9" s="17">
        <v>0.644882350462465</v>
      </c>
    </row>
    <row r="10" spans="2:50" ht="30">
      <c r="B10" s="18" t="s">
        <v>381</v>
      </c>
      <c r="C10" s="17">
        <v>0.32138801187614702</v>
      </c>
      <c r="D10" s="17">
        <v>0.35018478321892899</v>
      </c>
      <c r="E10" s="17">
        <v>0.29494266036863698</v>
      </c>
      <c r="F10" s="17"/>
      <c r="G10" s="17">
        <v>0.341594136213212</v>
      </c>
      <c r="H10" s="17">
        <v>0.27070583039884299</v>
      </c>
      <c r="I10" s="17">
        <v>0.29754391379134698</v>
      </c>
      <c r="J10" s="17">
        <v>0.38513301860964699</v>
      </c>
      <c r="K10" s="17">
        <v>0.32090512071744698</v>
      </c>
      <c r="L10" s="17">
        <v>0.31534766940312797</v>
      </c>
      <c r="M10" s="17"/>
      <c r="N10" s="17">
        <v>0.25484513077971699</v>
      </c>
      <c r="O10" s="17">
        <v>0.31506018837817301</v>
      </c>
      <c r="P10" s="17">
        <v>0.321967630533319</v>
      </c>
      <c r="Q10" s="17">
        <v>0.39746415666477802</v>
      </c>
      <c r="R10" s="17"/>
      <c r="S10" s="17">
        <v>0.28017649683719797</v>
      </c>
      <c r="T10" s="17">
        <v>0.28730748449031801</v>
      </c>
      <c r="U10" s="17">
        <v>0.45396487388815199</v>
      </c>
      <c r="V10" s="17">
        <v>0.42150098844559702</v>
      </c>
      <c r="W10" s="17">
        <v>0.38461072182206202</v>
      </c>
      <c r="X10" s="17">
        <v>0.28603409440538902</v>
      </c>
      <c r="Y10" s="17">
        <v>0.30551452030286003</v>
      </c>
      <c r="Z10" s="17">
        <v>0.25304684461056398</v>
      </c>
      <c r="AA10" s="17">
        <v>0.32561717976222398</v>
      </c>
      <c r="AB10" s="17">
        <v>0.33899550404199902</v>
      </c>
      <c r="AC10" s="17">
        <v>0.28341922909630002</v>
      </c>
      <c r="AD10" s="17">
        <v>0.19061699880216501</v>
      </c>
      <c r="AE10" s="17"/>
      <c r="AF10" s="17">
        <v>0.287944558675989</v>
      </c>
      <c r="AG10" s="17">
        <v>0.32022026916040303</v>
      </c>
      <c r="AH10" s="17">
        <v>0.44216377599006901</v>
      </c>
      <c r="AI10" s="17"/>
      <c r="AJ10" s="17">
        <v>0.298097173555322</v>
      </c>
      <c r="AK10" s="17">
        <v>0.35586013201003702</v>
      </c>
      <c r="AL10" s="17">
        <v>0.24069221248088499</v>
      </c>
      <c r="AM10" s="17">
        <v>0.15959683187242199</v>
      </c>
      <c r="AN10" s="17">
        <v>0.456519577930314</v>
      </c>
      <c r="AO10" s="17"/>
      <c r="AP10" s="17">
        <v>0.27305852906425598</v>
      </c>
      <c r="AQ10" s="17">
        <v>0.36030768887706499</v>
      </c>
      <c r="AR10" s="17">
        <v>0.32677885201288998</v>
      </c>
      <c r="AS10" s="17"/>
      <c r="AT10" s="17">
        <v>0.36636689976596198</v>
      </c>
      <c r="AU10" s="17">
        <v>0.33959667426495899</v>
      </c>
      <c r="AV10" s="17">
        <v>0.31846204135053002</v>
      </c>
      <c r="AW10" s="17">
        <v>0.21175841781434901</v>
      </c>
      <c r="AX10" s="17">
        <v>0.16184381168947101</v>
      </c>
    </row>
    <row r="11" spans="2:50">
      <c r="B11" s="18" t="s">
        <v>92</v>
      </c>
      <c r="C11" s="19">
        <v>0.23232996824136901</v>
      </c>
      <c r="D11" s="19">
        <v>0.206310813567913</v>
      </c>
      <c r="E11" s="19">
        <v>0.25859184816960901</v>
      </c>
      <c r="F11" s="19"/>
      <c r="G11" s="19">
        <v>0.190669849889259</v>
      </c>
      <c r="H11" s="19">
        <v>0.17230441265520399</v>
      </c>
      <c r="I11" s="19">
        <v>0.23901468182357599</v>
      </c>
      <c r="J11" s="19">
        <v>0.27301672542828698</v>
      </c>
      <c r="K11" s="19">
        <v>0.23938163112379099</v>
      </c>
      <c r="L11" s="19">
        <v>0.25702858839238502</v>
      </c>
      <c r="M11" s="19"/>
      <c r="N11" s="19">
        <v>0.25066119607600601</v>
      </c>
      <c r="O11" s="19">
        <v>0.26390558066395198</v>
      </c>
      <c r="P11" s="19">
        <v>0.216665573540156</v>
      </c>
      <c r="Q11" s="19">
        <v>0.19594619832316301</v>
      </c>
      <c r="R11" s="19"/>
      <c r="S11" s="19">
        <v>0.190669306172144</v>
      </c>
      <c r="T11" s="19">
        <v>0.279906998663836</v>
      </c>
      <c r="U11" s="19">
        <v>0.29374991647336302</v>
      </c>
      <c r="V11" s="19">
        <v>0.142925451806452</v>
      </c>
      <c r="W11" s="19">
        <v>0.25755585342193899</v>
      </c>
      <c r="X11" s="19">
        <v>0.18207681773335899</v>
      </c>
      <c r="Y11" s="19">
        <v>0.115139462437544</v>
      </c>
      <c r="Z11" s="19">
        <v>0.221343632249381</v>
      </c>
      <c r="AA11" s="19">
        <v>0.26772033505513299</v>
      </c>
      <c r="AB11" s="19">
        <v>0.300314477747058</v>
      </c>
      <c r="AC11" s="19">
        <v>0.313973801832169</v>
      </c>
      <c r="AD11" s="19">
        <v>0.14300642365026001</v>
      </c>
      <c r="AE11" s="19"/>
      <c r="AF11" s="19">
        <v>0.21837248128252101</v>
      </c>
      <c r="AG11" s="19">
        <v>0.22235492906040299</v>
      </c>
      <c r="AH11" s="19">
        <v>0.28326713144132198</v>
      </c>
      <c r="AI11" s="19"/>
      <c r="AJ11" s="19">
        <v>0.21440164414107399</v>
      </c>
      <c r="AK11" s="19">
        <v>0.16375732056692999</v>
      </c>
      <c r="AL11" s="19">
        <v>0.29586984372270902</v>
      </c>
      <c r="AM11" s="19">
        <v>0.38894799354953602</v>
      </c>
      <c r="AN11" s="19">
        <v>0.28806073254961201</v>
      </c>
      <c r="AO11" s="19"/>
      <c r="AP11" s="19">
        <v>0.206739600719266</v>
      </c>
      <c r="AQ11" s="19">
        <v>0.17709536708019399</v>
      </c>
      <c r="AR11" s="19">
        <v>0.24623395786233901</v>
      </c>
      <c r="AS11" s="19"/>
      <c r="AT11" s="19">
        <v>0.21146858764085999</v>
      </c>
      <c r="AU11" s="19">
        <v>0.21320182692657799</v>
      </c>
      <c r="AV11" s="19">
        <v>0.19656207348547799</v>
      </c>
      <c r="AW11" s="19">
        <v>0.20941599757170801</v>
      </c>
      <c r="AX11" s="19">
        <v>0.19327383784806301</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AX18"/>
  <sheetViews>
    <sheetView showGridLines="0" topLeftCell="A4"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422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471</v>
      </c>
      <c r="D7" s="10">
        <v>212</v>
      </c>
      <c r="E7" s="10">
        <v>258</v>
      </c>
      <c r="F7" s="10"/>
      <c r="G7" s="10">
        <v>58</v>
      </c>
      <c r="H7" s="10">
        <v>77</v>
      </c>
      <c r="I7" s="10">
        <v>79</v>
      </c>
      <c r="J7" s="10">
        <v>71</v>
      </c>
      <c r="K7" s="10">
        <v>83</v>
      </c>
      <c r="L7" s="10">
        <v>103</v>
      </c>
      <c r="M7" s="10"/>
      <c r="N7" s="10">
        <v>119</v>
      </c>
      <c r="O7" s="10">
        <v>123</v>
      </c>
      <c r="P7" s="10">
        <v>104</v>
      </c>
      <c r="Q7" s="10">
        <v>122</v>
      </c>
      <c r="R7" s="10"/>
      <c r="S7" s="10">
        <v>64</v>
      </c>
      <c r="T7" s="10">
        <v>55</v>
      </c>
      <c r="U7" s="10">
        <v>46</v>
      </c>
      <c r="V7" s="10">
        <v>49</v>
      </c>
      <c r="W7" s="10">
        <v>31</v>
      </c>
      <c r="X7" s="10">
        <v>32</v>
      </c>
      <c r="Y7" s="10">
        <v>44</v>
      </c>
      <c r="Z7" s="10">
        <v>23</v>
      </c>
      <c r="AA7" s="10">
        <v>54</v>
      </c>
      <c r="AB7" s="10">
        <v>39</v>
      </c>
      <c r="AC7" s="10">
        <v>21</v>
      </c>
      <c r="AD7" s="10">
        <v>13</v>
      </c>
      <c r="AE7" s="10"/>
      <c r="AF7" s="10">
        <v>194</v>
      </c>
      <c r="AG7" s="10">
        <v>190</v>
      </c>
      <c r="AH7" s="10">
        <v>60</v>
      </c>
      <c r="AI7" s="10"/>
      <c r="AJ7" s="10">
        <v>168</v>
      </c>
      <c r="AK7" s="10">
        <v>122</v>
      </c>
      <c r="AL7" s="10">
        <v>34</v>
      </c>
      <c r="AM7" s="10">
        <v>7</v>
      </c>
      <c r="AN7" s="10">
        <v>62</v>
      </c>
      <c r="AO7" s="10"/>
      <c r="AP7" s="10">
        <v>119</v>
      </c>
      <c r="AQ7" s="10">
        <v>138</v>
      </c>
      <c r="AR7" s="10">
        <v>40</v>
      </c>
      <c r="AS7" s="10"/>
      <c r="AT7" s="10">
        <v>110</v>
      </c>
      <c r="AU7" s="10">
        <v>92</v>
      </c>
      <c r="AV7" s="10">
        <v>97</v>
      </c>
      <c r="AW7" s="10">
        <v>43</v>
      </c>
      <c r="AX7" s="10">
        <v>8</v>
      </c>
    </row>
    <row r="8" spans="2:50" ht="30" customHeight="1">
      <c r="B8" s="11" t="s">
        <v>77</v>
      </c>
      <c r="C8" s="11">
        <v>475</v>
      </c>
      <c r="D8" s="11">
        <v>221</v>
      </c>
      <c r="E8" s="11">
        <v>253</v>
      </c>
      <c r="F8" s="11"/>
      <c r="G8" s="11">
        <v>69</v>
      </c>
      <c r="H8" s="11">
        <v>77</v>
      </c>
      <c r="I8" s="11">
        <v>90</v>
      </c>
      <c r="J8" s="11">
        <v>75</v>
      </c>
      <c r="K8" s="11">
        <v>69</v>
      </c>
      <c r="L8" s="11">
        <v>95</v>
      </c>
      <c r="M8" s="11"/>
      <c r="N8" s="11">
        <v>115</v>
      </c>
      <c r="O8" s="11">
        <v>128</v>
      </c>
      <c r="P8" s="11">
        <v>113</v>
      </c>
      <c r="Q8" s="11">
        <v>117</v>
      </c>
      <c r="R8" s="11"/>
      <c r="S8" s="11">
        <v>69</v>
      </c>
      <c r="T8" s="11">
        <v>58</v>
      </c>
      <c r="U8" s="11">
        <v>43</v>
      </c>
      <c r="V8" s="11">
        <v>53</v>
      </c>
      <c r="W8" s="11">
        <v>32</v>
      </c>
      <c r="X8" s="11">
        <v>42</v>
      </c>
      <c r="Y8" s="11">
        <v>41</v>
      </c>
      <c r="Z8" s="11">
        <v>21</v>
      </c>
      <c r="AA8" s="11">
        <v>54</v>
      </c>
      <c r="AB8" s="11">
        <v>33</v>
      </c>
      <c r="AC8" s="11">
        <v>19</v>
      </c>
      <c r="AD8" s="11">
        <v>11</v>
      </c>
      <c r="AE8" s="11"/>
      <c r="AF8" s="11">
        <v>193</v>
      </c>
      <c r="AG8" s="11">
        <v>188</v>
      </c>
      <c r="AH8" s="11">
        <v>62</v>
      </c>
      <c r="AI8" s="11"/>
      <c r="AJ8" s="11">
        <v>166</v>
      </c>
      <c r="AK8" s="11">
        <v>126</v>
      </c>
      <c r="AL8" s="11">
        <v>35</v>
      </c>
      <c r="AM8" s="11">
        <v>7</v>
      </c>
      <c r="AN8" s="11">
        <v>64</v>
      </c>
      <c r="AO8" s="11"/>
      <c r="AP8" s="11">
        <v>118</v>
      </c>
      <c r="AQ8" s="11">
        <v>143</v>
      </c>
      <c r="AR8" s="11">
        <v>43</v>
      </c>
      <c r="AS8" s="11"/>
      <c r="AT8" s="11">
        <v>111</v>
      </c>
      <c r="AU8" s="11">
        <v>94</v>
      </c>
      <c r="AV8" s="11">
        <v>98</v>
      </c>
      <c r="AW8" s="11">
        <v>42</v>
      </c>
      <c r="AX8" s="11">
        <v>8</v>
      </c>
    </row>
    <row r="9" spans="2:50">
      <c r="B9" s="18" t="s">
        <v>375</v>
      </c>
      <c r="C9" s="17">
        <v>0.170471542284965</v>
      </c>
      <c r="D9" s="17">
        <v>0.20994810357994001</v>
      </c>
      <c r="E9" s="17">
        <v>0.13364404885675199</v>
      </c>
      <c r="F9" s="17"/>
      <c r="G9" s="17">
        <v>0.164810231259268</v>
      </c>
      <c r="H9" s="17">
        <v>0.15243787376075199</v>
      </c>
      <c r="I9" s="17">
        <v>0.226264844337149</v>
      </c>
      <c r="J9" s="17">
        <v>0.17906057590282901</v>
      </c>
      <c r="K9" s="17">
        <v>0.16353171209411499</v>
      </c>
      <c r="L9" s="17">
        <v>0.134676034916482</v>
      </c>
      <c r="M9" s="17"/>
      <c r="N9" s="17">
        <v>0.21984493652207099</v>
      </c>
      <c r="O9" s="17">
        <v>0.17309374314905901</v>
      </c>
      <c r="P9" s="17">
        <v>0.110847455542262</v>
      </c>
      <c r="Q9" s="17">
        <v>0.18148734439443301</v>
      </c>
      <c r="R9" s="17"/>
      <c r="S9" s="17">
        <v>0.118944238123881</v>
      </c>
      <c r="T9" s="17">
        <v>0.16020424293832999</v>
      </c>
      <c r="U9" s="17">
        <v>5.53971272577614E-2</v>
      </c>
      <c r="V9" s="17">
        <v>0.11030136429373801</v>
      </c>
      <c r="W9" s="17">
        <v>0.165335772346652</v>
      </c>
      <c r="X9" s="17">
        <v>0.2745430830667</v>
      </c>
      <c r="Y9" s="17">
        <v>0.23842537108950801</v>
      </c>
      <c r="Z9" s="17">
        <v>0.27816384855145698</v>
      </c>
      <c r="AA9" s="17">
        <v>0.208843367241142</v>
      </c>
      <c r="AB9" s="17">
        <v>0.249381565044829</v>
      </c>
      <c r="AC9" s="17">
        <v>8.2903508298317899E-2</v>
      </c>
      <c r="AD9" s="17">
        <v>0.17870718289108201</v>
      </c>
      <c r="AE9" s="17"/>
      <c r="AF9" s="17">
        <v>0.217620766549803</v>
      </c>
      <c r="AG9" s="17">
        <v>0.17045991678327199</v>
      </c>
      <c r="AH9" s="17">
        <v>6.54181559305725E-2</v>
      </c>
      <c r="AI9" s="17"/>
      <c r="AJ9" s="17">
        <v>0.24877029326411601</v>
      </c>
      <c r="AK9" s="17">
        <v>0.182162609026714</v>
      </c>
      <c r="AL9" s="17">
        <v>0.122124426031644</v>
      </c>
      <c r="AM9" s="17">
        <v>0.150258838591386</v>
      </c>
      <c r="AN9" s="17">
        <v>6.8883386762885204E-2</v>
      </c>
      <c r="AO9" s="17"/>
      <c r="AP9" s="17">
        <v>0.27224718324556502</v>
      </c>
      <c r="AQ9" s="17">
        <v>0.180354410712708</v>
      </c>
      <c r="AR9" s="17">
        <v>0.122880138554064</v>
      </c>
      <c r="AS9" s="17"/>
      <c r="AT9" s="17">
        <v>0.152795784370924</v>
      </c>
      <c r="AU9" s="17">
        <v>0.17412232762893101</v>
      </c>
      <c r="AV9" s="17">
        <v>0.13164193377470601</v>
      </c>
      <c r="AW9" s="17">
        <v>0.245540140936433</v>
      </c>
      <c r="AX9" s="17">
        <v>0.38384557315026102</v>
      </c>
    </row>
    <row r="10" spans="2:50">
      <c r="B10" s="18" t="s">
        <v>376</v>
      </c>
      <c r="C10" s="17">
        <v>0.39271699827911599</v>
      </c>
      <c r="D10" s="17">
        <v>0.41059927391247603</v>
      </c>
      <c r="E10" s="17">
        <v>0.37812946198770803</v>
      </c>
      <c r="F10" s="17"/>
      <c r="G10" s="17">
        <v>0.21610495274357</v>
      </c>
      <c r="H10" s="17">
        <v>0.40079287714485101</v>
      </c>
      <c r="I10" s="17">
        <v>0.34646329669770198</v>
      </c>
      <c r="J10" s="17">
        <v>0.41473283365255098</v>
      </c>
      <c r="K10" s="17">
        <v>0.50858427896008496</v>
      </c>
      <c r="L10" s="17">
        <v>0.456909650505405</v>
      </c>
      <c r="M10" s="17"/>
      <c r="N10" s="17">
        <v>0.442809198568347</v>
      </c>
      <c r="O10" s="17">
        <v>0.45883184502103802</v>
      </c>
      <c r="P10" s="17">
        <v>0.36183500356384801</v>
      </c>
      <c r="Q10" s="17">
        <v>0.30459001383252998</v>
      </c>
      <c r="R10" s="17"/>
      <c r="S10" s="17">
        <v>0.46510904640186101</v>
      </c>
      <c r="T10" s="17">
        <v>0.52281949818302198</v>
      </c>
      <c r="U10" s="17">
        <v>0.439267804459189</v>
      </c>
      <c r="V10" s="17">
        <v>0.36370245227720399</v>
      </c>
      <c r="W10" s="17">
        <v>0.33087625878355098</v>
      </c>
      <c r="X10" s="17">
        <v>0.31722104569870402</v>
      </c>
      <c r="Y10" s="17">
        <v>0.37239844517562898</v>
      </c>
      <c r="Z10" s="17">
        <v>0.31653813379429702</v>
      </c>
      <c r="AA10" s="17">
        <v>0.37580030228533701</v>
      </c>
      <c r="AB10" s="17">
        <v>0.27185127391041303</v>
      </c>
      <c r="AC10" s="17">
        <v>0.379819646218228</v>
      </c>
      <c r="AD10" s="17">
        <v>0.365021385482244</v>
      </c>
      <c r="AE10" s="17"/>
      <c r="AF10" s="17">
        <v>0.40972282539014199</v>
      </c>
      <c r="AG10" s="17">
        <v>0.424114475585951</v>
      </c>
      <c r="AH10" s="17">
        <v>0.341163723285689</v>
      </c>
      <c r="AI10" s="17"/>
      <c r="AJ10" s="17">
        <v>0.47544442617425298</v>
      </c>
      <c r="AK10" s="17">
        <v>0.33815465608513101</v>
      </c>
      <c r="AL10" s="17">
        <v>0.55215278353493502</v>
      </c>
      <c r="AM10" s="17">
        <v>0.55863953825160195</v>
      </c>
      <c r="AN10" s="17">
        <v>0.31010173514311701</v>
      </c>
      <c r="AO10" s="17"/>
      <c r="AP10" s="17">
        <v>0.489554337537489</v>
      </c>
      <c r="AQ10" s="17">
        <v>0.34583312313929498</v>
      </c>
      <c r="AR10" s="17">
        <v>0.54627214645063604</v>
      </c>
      <c r="AS10" s="17"/>
      <c r="AT10" s="17">
        <v>0.406256867934563</v>
      </c>
      <c r="AU10" s="17">
        <v>0.40096249572959602</v>
      </c>
      <c r="AV10" s="17">
        <v>0.46051056829782999</v>
      </c>
      <c r="AW10" s="17">
        <v>0.45858967215063901</v>
      </c>
      <c r="AX10" s="17">
        <v>0.27338333143216598</v>
      </c>
    </row>
    <row r="11" spans="2:50">
      <c r="B11" s="18" t="s">
        <v>377</v>
      </c>
      <c r="C11" s="17">
        <v>0.19148347561544299</v>
      </c>
      <c r="D11" s="17">
        <v>0.17840216057664601</v>
      </c>
      <c r="E11" s="17">
        <v>0.203459645586136</v>
      </c>
      <c r="F11" s="17"/>
      <c r="G11" s="17">
        <v>0.30291615676512201</v>
      </c>
      <c r="H11" s="17">
        <v>0.13472833373927401</v>
      </c>
      <c r="I11" s="17">
        <v>0.17939553210048101</v>
      </c>
      <c r="J11" s="17">
        <v>0.204670275429848</v>
      </c>
      <c r="K11" s="17">
        <v>0.13674780110948501</v>
      </c>
      <c r="L11" s="17">
        <v>0.19688194397033501</v>
      </c>
      <c r="M11" s="17"/>
      <c r="N11" s="17">
        <v>0.19422682314009801</v>
      </c>
      <c r="O11" s="17">
        <v>0.13469553745358401</v>
      </c>
      <c r="P11" s="17">
        <v>0.24032769219925201</v>
      </c>
      <c r="Q11" s="17">
        <v>0.19874672166738799</v>
      </c>
      <c r="R11" s="17"/>
      <c r="S11" s="17">
        <v>0.21728920319299</v>
      </c>
      <c r="T11" s="17">
        <v>0.15016982988012401</v>
      </c>
      <c r="U11" s="17">
        <v>0.205170121315503</v>
      </c>
      <c r="V11" s="17">
        <v>0.232331825256232</v>
      </c>
      <c r="W11" s="17">
        <v>0.19481175280103399</v>
      </c>
      <c r="X11" s="17">
        <v>6.3066557878461105E-2</v>
      </c>
      <c r="Y11" s="17">
        <v>0.20134751699251599</v>
      </c>
      <c r="Z11" s="17">
        <v>0.13186214979722499</v>
      </c>
      <c r="AA11" s="17">
        <v>0.14148230334391099</v>
      </c>
      <c r="AB11" s="17">
        <v>0.29505688732040303</v>
      </c>
      <c r="AC11" s="17">
        <v>0.29369437375005097</v>
      </c>
      <c r="AD11" s="17">
        <v>0.310342944457907</v>
      </c>
      <c r="AE11" s="17"/>
      <c r="AF11" s="17">
        <v>0.17563142443247901</v>
      </c>
      <c r="AG11" s="17">
        <v>0.186757989712588</v>
      </c>
      <c r="AH11" s="17">
        <v>0.20818830246313499</v>
      </c>
      <c r="AI11" s="17"/>
      <c r="AJ11" s="17">
        <v>0.125898314963686</v>
      </c>
      <c r="AK11" s="17">
        <v>0.18522827848076201</v>
      </c>
      <c r="AL11" s="17">
        <v>0.211103107906668</v>
      </c>
      <c r="AM11" s="17">
        <v>0.29110162315701199</v>
      </c>
      <c r="AN11" s="17">
        <v>0.25158984269775703</v>
      </c>
      <c r="AO11" s="17"/>
      <c r="AP11" s="17">
        <v>0.12298168561747599</v>
      </c>
      <c r="AQ11" s="17">
        <v>0.18835882011800101</v>
      </c>
      <c r="AR11" s="17">
        <v>0.204620611538922</v>
      </c>
      <c r="AS11" s="17"/>
      <c r="AT11" s="17">
        <v>0.13842059906704399</v>
      </c>
      <c r="AU11" s="17">
        <v>0.16475732354418901</v>
      </c>
      <c r="AV11" s="17">
        <v>0.21709703160442001</v>
      </c>
      <c r="AW11" s="17">
        <v>8.9754599876069305E-2</v>
      </c>
      <c r="AX11" s="17">
        <v>0.21887996102295701</v>
      </c>
    </row>
    <row r="12" spans="2:50">
      <c r="B12" s="18" t="s">
        <v>378</v>
      </c>
      <c r="C12" s="17">
        <v>0.11085650780032701</v>
      </c>
      <c r="D12" s="17">
        <v>0.119882216882053</v>
      </c>
      <c r="E12" s="17">
        <v>0.103255623228047</v>
      </c>
      <c r="F12" s="17"/>
      <c r="G12" s="17">
        <v>0.16089036786560099</v>
      </c>
      <c r="H12" s="17">
        <v>8.12978547437226E-2</v>
      </c>
      <c r="I12" s="17">
        <v>8.0573042660511393E-2</v>
      </c>
      <c r="J12" s="17">
        <v>0.16859693306873499</v>
      </c>
      <c r="K12" s="17">
        <v>9.1408593535792101E-2</v>
      </c>
      <c r="L12" s="17">
        <v>9.5335427128634298E-2</v>
      </c>
      <c r="M12" s="17"/>
      <c r="N12" s="17">
        <v>5.86925042670857E-2</v>
      </c>
      <c r="O12" s="17">
        <v>8.28700459725836E-2</v>
      </c>
      <c r="P12" s="17">
        <v>0.164346983303888</v>
      </c>
      <c r="Q12" s="17">
        <v>0.13398611189482701</v>
      </c>
      <c r="R12" s="17"/>
      <c r="S12" s="17">
        <v>0.152337358423903</v>
      </c>
      <c r="T12" s="17">
        <v>5.5074617658191903E-2</v>
      </c>
      <c r="U12" s="17">
        <v>0.14847936828463701</v>
      </c>
      <c r="V12" s="17">
        <v>5.9339093542368597E-2</v>
      </c>
      <c r="W12" s="17">
        <v>0.154340995930252</v>
      </c>
      <c r="X12" s="17">
        <v>0.115423069146459</v>
      </c>
      <c r="Y12" s="17">
        <v>9.38305896956112E-2</v>
      </c>
      <c r="Z12" s="17">
        <v>0.12552047168182801</v>
      </c>
      <c r="AA12" s="17">
        <v>0.166067398463077</v>
      </c>
      <c r="AB12" s="17">
        <v>5.6092723940477603E-2</v>
      </c>
      <c r="AC12" s="17">
        <v>0.12707983499592701</v>
      </c>
      <c r="AD12" s="17">
        <v>0</v>
      </c>
      <c r="AE12" s="17"/>
      <c r="AF12" s="17">
        <v>7.1520704598165702E-2</v>
      </c>
      <c r="AG12" s="17">
        <v>0.124994474604565</v>
      </c>
      <c r="AH12" s="17">
        <v>0.16640609854861099</v>
      </c>
      <c r="AI12" s="17"/>
      <c r="AJ12" s="17">
        <v>5.67697169300218E-2</v>
      </c>
      <c r="AK12" s="17">
        <v>0.18170381246412101</v>
      </c>
      <c r="AL12" s="17">
        <v>8.6526382216372794E-2</v>
      </c>
      <c r="AM12" s="17">
        <v>0</v>
      </c>
      <c r="AN12" s="17">
        <v>0.17207236065338799</v>
      </c>
      <c r="AO12" s="17"/>
      <c r="AP12" s="17">
        <v>5.1773814868461401E-2</v>
      </c>
      <c r="AQ12" s="17">
        <v>0.193112973344301</v>
      </c>
      <c r="AR12" s="17">
        <v>7.8117467052683798E-2</v>
      </c>
      <c r="AS12" s="17"/>
      <c r="AT12" s="17">
        <v>0.10407373780106401</v>
      </c>
      <c r="AU12" s="17">
        <v>0.14463383265815399</v>
      </c>
      <c r="AV12" s="17">
        <v>8.0988485359073201E-2</v>
      </c>
      <c r="AW12" s="17">
        <v>0.12747807881644599</v>
      </c>
      <c r="AX12" s="17">
        <v>0</v>
      </c>
    </row>
    <row r="13" spans="2:50">
      <c r="B13" s="18" t="s">
        <v>92</v>
      </c>
      <c r="C13" s="19">
        <v>0.13447147602015</v>
      </c>
      <c r="D13" s="19">
        <v>8.1168245048885701E-2</v>
      </c>
      <c r="E13" s="19">
        <v>0.181511220341357</v>
      </c>
      <c r="F13" s="19"/>
      <c r="G13" s="19">
        <v>0.155278291366439</v>
      </c>
      <c r="H13" s="19">
        <v>0.23074306061140001</v>
      </c>
      <c r="I13" s="19">
        <v>0.16730328420415699</v>
      </c>
      <c r="J13" s="19">
        <v>3.2939381946036697E-2</v>
      </c>
      <c r="K13" s="19">
        <v>9.9727614300522696E-2</v>
      </c>
      <c r="L13" s="19">
        <v>0.116196943479144</v>
      </c>
      <c r="M13" s="19"/>
      <c r="N13" s="19">
        <v>8.4426537502398993E-2</v>
      </c>
      <c r="O13" s="19">
        <v>0.150508828403736</v>
      </c>
      <c r="P13" s="19">
        <v>0.12264286539075001</v>
      </c>
      <c r="Q13" s="19">
        <v>0.18118980821082201</v>
      </c>
      <c r="R13" s="19"/>
      <c r="S13" s="19">
        <v>4.6320153857365001E-2</v>
      </c>
      <c r="T13" s="19">
        <v>0.111731811340332</v>
      </c>
      <c r="U13" s="19">
        <v>0.15168557868290899</v>
      </c>
      <c r="V13" s="19">
        <v>0.234325264630457</v>
      </c>
      <c r="W13" s="19">
        <v>0.154635220138511</v>
      </c>
      <c r="X13" s="19">
        <v>0.22974624420967499</v>
      </c>
      <c r="Y13" s="19">
        <v>9.3998077046735198E-2</v>
      </c>
      <c r="Z13" s="19">
        <v>0.147915396175192</v>
      </c>
      <c r="AA13" s="19">
        <v>0.107806628666533</v>
      </c>
      <c r="AB13" s="19">
        <v>0.12761754978387699</v>
      </c>
      <c r="AC13" s="19">
        <v>0.116502636737476</v>
      </c>
      <c r="AD13" s="19">
        <v>0.145928487168768</v>
      </c>
      <c r="AE13" s="19"/>
      <c r="AF13" s="19">
        <v>0.12550427902941</v>
      </c>
      <c r="AG13" s="19">
        <v>9.3673143313623697E-2</v>
      </c>
      <c r="AH13" s="19">
        <v>0.218823719771993</v>
      </c>
      <c r="AI13" s="19"/>
      <c r="AJ13" s="19">
        <v>9.3117248667922703E-2</v>
      </c>
      <c r="AK13" s="19">
        <v>0.112750643943272</v>
      </c>
      <c r="AL13" s="19">
        <v>2.80933003103804E-2</v>
      </c>
      <c r="AM13" s="19">
        <v>0</v>
      </c>
      <c r="AN13" s="19">
        <v>0.19735267474285301</v>
      </c>
      <c r="AO13" s="19"/>
      <c r="AP13" s="19">
        <v>6.3442978731009902E-2</v>
      </c>
      <c r="AQ13" s="19">
        <v>9.2340672685694694E-2</v>
      </c>
      <c r="AR13" s="19">
        <v>4.81096364036947E-2</v>
      </c>
      <c r="AS13" s="19"/>
      <c r="AT13" s="19">
        <v>0.19845301082640501</v>
      </c>
      <c r="AU13" s="19">
        <v>0.11552402043913</v>
      </c>
      <c r="AV13" s="19">
        <v>0.109761980963971</v>
      </c>
      <c r="AW13" s="19">
        <v>7.8637508220412197E-2</v>
      </c>
      <c r="AX13" s="19">
        <v>0.12389113439461601</v>
      </c>
    </row>
    <row r="14" spans="2:50">
      <c r="B14" s="28" t="s">
        <v>25</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AX16"/>
  <sheetViews>
    <sheetView showGridLines="0" topLeftCell="A4"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423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471</v>
      </c>
      <c r="D7" s="10">
        <v>212</v>
      </c>
      <c r="E7" s="10">
        <v>258</v>
      </c>
      <c r="F7" s="10"/>
      <c r="G7" s="10">
        <v>58</v>
      </c>
      <c r="H7" s="10">
        <v>77</v>
      </c>
      <c r="I7" s="10">
        <v>79</v>
      </c>
      <c r="J7" s="10">
        <v>71</v>
      </c>
      <c r="K7" s="10">
        <v>83</v>
      </c>
      <c r="L7" s="10">
        <v>103</v>
      </c>
      <c r="M7" s="10"/>
      <c r="N7" s="10">
        <v>119</v>
      </c>
      <c r="O7" s="10">
        <v>123</v>
      </c>
      <c r="P7" s="10">
        <v>104</v>
      </c>
      <c r="Q7" s="10">
        <v>122</v>
      </c>
      <c r="R7" s="10"/>
      <c r="S7" s="10">
        <v>64</v>
      </c>
      <c r="T7" s="10">
        <v>55</v>
      </c>
      <c r="U7" s="10">
        <v>46</v>
      </c>
      <c r="V7" s="10">
        <v>49</v>
      </c>
      <c r="W7" s="10">
        <v>31</v>
      </c>
      <c r="X7" s="10">
        <v>32</v>
      </c>
      <c r="Y7" s="10">
        <v>44</v>
      </c>
      <c r="Z7" s="10">
        <v>23</v>
      </c>
      <c r="AA7" s="10">
        <v>54</v>
      </c>
      <c r="AB7" s="10">
        <v>39</v>
      </c>
      <c r="AC7" s="10">
        <v>21</v>
      </c>
      <c r="AD7" s="10">
        <v>13</v>
      </c>
      <c r="AE7" s="10"/>
      <c r="AF7" s="10">
        <v>194</v>
      </c>
      <c r="AG7" s="10">
        <v>190</v>
      </c>
      <c r="AH7" s="10">
        <v>60</v>
      </c>
      <c r="AI7" s="10"/>
      <c r="AJ7" s="10">
        <v>168</v>
      </c>
      <c r="AK7" s="10">
        <v>122</v>
      </c>
      <c r="AL7" s="10">
        <v>34</v>
      </c>
      <c r="AM7" s="10">
        <v>7</v>
      </c>
      <c r="AN7" s="10">
        <v>62</v>
      </c>
      <c r="AO7" s="10"/>
      <c r="AP7" s="10">
        <v>119</v>
      </c>
      <c r="AQ7" s="10">
        <v>138</v>
      </c>
      <c r="AR7" s="10">
        <v>40</v>
      </c>
      <c r="AS7" s="10"/>
      <c r="AT7" s="10">
        <v>110</v>
      </c>
      <c r="AU7" s="10">
        <v>92</v>
      </c>
      <c r="AV7" s="10">
        <v>97</v>
      </c>
      <c r="AW7" s="10">
        <v>43</v>
      </c>
      <c r="AX7" s="10">
        <v>8</v>
      </c>
    </row>
    <row r="8" spans="2:50" ht="30" customHeight="1">
      <c r="B8" s="11" t="s">
        <v>77</v>
      </c>
      <c r="C8" s="11">
        <v>475</v>
      </c>
      <c r="D8" s="11">
        <v>221</v>
      </c>
      <c r="E8" s="11">
        <v>253</v>
      </c>
      <c r="F8" s="11"/>
      <c r="G8" s="11">
        <v>69</v>
      </c>
      <c r="H8" s="11">
        <v>77</v>
      </c>
      <c r="I8" s="11">
        <v>90</v>
      </c>
      <c r="J8" s="11">
        <v>75</v>
      </c>
      <c r="K8" s="11">
        <v>69</v>
      </c>
      <c r="L8" s="11">
        <v>95</v>
      </c>
      <c r="M8" s="11"/>
      <c r="N8" s="11">
        <v>115</v>
      </c>
      <c r="O8" s="11">
        <v>128</v>
      </c>
      <c r="P8" s="11">
        <v>113</v>
      </c>
      <c r="Q8" s="11">
        <v>117</v>
      </c>
      <c r="R8" s="11"/>
      <c r="S8" s="11">
        <v>69</v>
      </c>
      <c r="T8" s="11">
        <v>58</v>
      </c>
      <c r="U8" s="11">
        <v>43</v>
      </c>
      <c r="V8" s="11">
        <v>53</v>
      </c>
      <c r="W8" s="11">
        <v>32</v>
      </c>
      <c r="X8" s="11">
        <v>42</v>
      </c>
      <c r="Y8" s="11">
        <v>41</v>
      </c>
      <c r="Z8" s="11">
        <v>21</v>
      </c>
      <c r="AA8" s="11">
        <v>54</v>
      </c>
      <c r="AB8" s="11">
        <v>33</v>
      </c>
      <c r="AC8" s="11">
        <v>19</v>
      </c>
      <c r="AD8" s="11">
        <v>11</v>
      </c>
      <c r="AE8" s="11"/>
      <c r="AF8" s="11">
        <v>193</v>
      </c>
      <c r="AG8" s="11">
        <v>188</v>
      </c>
      <c r="AH8" s="11">
        <v>62</v>
      </c>
      <c r="AI8" s="11"/>
      <c r="AJ8" s="11">
        <v>166</v>
      </c>
      <c r="AK8" s="11">
        <v>126</v>
      </c>
      <c r="AL8" s="11">
        <v>35</v>
      </c>
      <c r="AM8" s="11">
        <v>7</v>
      </c>
      <c r="AN8" s="11">
        <v>64</v>
      </c>
      <c r="AO8" s="11"/>
      <c r="AP8" s="11">
        <v>118</v>
      </c>
      <c r="AQ8" s="11">
        <v>143</v>
      </c>
      <c r="AR8" s="11">
        <v>43</v>
      </c>
      <c r="AS8" s="11"/>
      <c r="AT8" s="11">
        <v>111</v>
      </c>
      <c r="AU8" s="11">
        <v>94</v>
      </c>
      <c r="AV8" s="11">
        <v>98</v>
      </c>
      <c r="AW8" s="11">
        <v>42</v>
      </c>
      <c r="AX8" s="11">
        <v>8</v>
      </c>
    </row>
    <row r="9" spans="2:50">
      <c r="B9" s="18" t="s">
        <v>380</v>
      </c>
      <c r="C9" s="17">
        <v>0.420074561652166</v>
      </c>
      <c r="D9" s="17">
        <v>0.47117941838628402</v>
      </c>
      <c r="E9" s="17">
        <v>0.37374551593124899</v>
      </c>
      <c r="F9" s="17"/>
      <c r="G9" s="17">
        <v>0.30236630759955202</v>
      </c>
      <c r="H9" s="17">
        <v>0.481288364050173</v>
      </c>
      <c r="I9" s="17">
        <v>0.48261398109598902</v>
      </c>
      <c r="J9" s="17">
        <v>0.39616536482301001</v>
      </c>
      <c r="K9" s="17">
        <v>0.418744053169257</v>
      </c>
      <c r="L9" s="17">
        <v>0.41734857261418201</v>
      </c>
      <c r="M9" s="17"/>
      <c r="N9" s="17">
        <v>0.50328033604169498</v>
      </c>
      <c r="O9" s="17">
        <v>0.48222406827716702</v>
      </c>
      <c r="P9" s="17">
        <v>0.33289656737822299</v>
      </c>
      <c r="Q9" s="17">
        <v>0.35894022088333</v>
      </c>
      <c r="R9" s="17"/>
      <c r="S9" s="17">
        <v>0.45426086378718</v>
      </c>
      <c r="T9" s="17">
        <v>0.45517460343855998</v>
      </c>
      <c r="U9" s="17">
        <v>0.31483655861667498</v>
      </c>
      <c r="V9" s="17">
        <v>0.42459859645224202</v>
      </c>
      <c r="W9" s="17">
        <v>0.33742096157555701</v>
      </c>
      <c r="X9" s="17">
        <v>0.49902957043969598</v>
      </c>
      <c r="Y9" s="17">
        <v>0.36510667709521299</v>
      </c>
      <c r="Z9" s="17">
        <v>0.420163021208601</v>
      </c>
      <c r="AA9" s="17">
        <v>0.47412487924536101</v>
      </c>
      <c r="AB9" s="17">
        <v>0.38298541534452102</v>
      </c>
      <c r="AC9" s="17">
        <v>0.39999133198060399</v>
      </c>
      <c r="AD9" s="17">
        <v>0.44228761902527203</v>
      </c>
      <c r="AE9" s="17"/>
      <c r="AF9" s="17">
        <v>0.447836616328807</v>
      </c>
      <c r="AG9" s="17">
        <v>0.47445825689615401</v>
      </c>
      <c r="AH9" s="17">
        <v>0.29108390824817898</v>
      </c>
      <c r="AI9" s="17"/>
      <c r="AJ9" s="17">
        <v>0.557418058367116</v>
      </c>
      <c r="AK9" s="17">
        <v>0.40118108323092599</v>
      </c>
      <c r="AL9" s="17">
        <v>0.507374771968087</v>
      </c>
      <c r="AM9" s="17">
        <v>0.469675113753936</v>
      </c>
      <c r="AN9" s="17">
        <v>0.27331708280688699</v>
      </c>
      <c r="AO9" s="17"/>
      <c r="AP9" s="17">
        <v>0.56265553825223502</v>
      </c>
      <c r="AQ9" s="17">
        <v>0.41886249764446698</v>
      </c>
      <c r="AR9" s="17">
        <v>0.54449512356417096</v>
      </c>
      <c r="AS9" s="17"/>
      <c r="AT9" s="17">
        <v>0.39913980523549802</v>
      </c>
      <c r="AU9" s="17">
        <v>0.41480107970364</v>
      </c>
      <c r="AV9" s="17">
        <v>0.49009690723418198</v>
      </c>
      <c r="AW9" s="17">
        <v>0.50240779243663303</v>
      </c>
      <c r="AX9" s="17">
        <v>0.657228904582427</v>
      </c>
    </row>
    <row r="10" spans="2:50" ht="30">
      <c r="B10" s="18" t="s">
        <v>381</v>
      </c>
      <c r="C10" s="17">
        <v>0.393394052242938</v>
      </c>
      <c r="D10" s="17">
        <v>0.36641762033432901</v>
      </c>
      <c r="E10" s="17">
        <v>0.41808739319489902</v>
      </c>
      <c r="F10" s="17"/>
      <c r="G10" s="17">
        <v>0.441869765256796</v>
      </c>
      <c r="H10" s="17">
        <v>0.31606647009479999</v>
      </c>
      <c r="I10" s="17">
        <v>0.33871117592872202</v>
      </c>
      <c r="J10" s="17">
        <v>0.454043303530554</v>
      </c>
      <c r="K10" s="17">
        <v>0.44184209860956303</v>
      </c>
      <c r="L10" s="17">
        <v>0.38879759258755398</v>
      </c>
      <c r="M10" s="17"/>
      <c r="N10" s="17">
        <v>0.34111256331933698</v>
      </c>
      <c r="O10" s="17">
        <v>0.35986520590707899</v>
      </c>
      <c r="P10" s="17">
        <v>0.446682885555505</v>
      </c>
      <c r="Q10" s="17">
        <v>0.43068694586282602</v>
      </c>
      <c r="R10" s="17"/>
      <c r="S10" s="17">
        <v>0.41075926588651901</v>
      </c>
      <c r="T10" s="17">
        <v>0.35770635363556202</v>
      </c>
      <c r="U10" s="17">
        <v>0.55863756718521596</v>
      </c>
      <c r="V10" s="17">
        <v>0.38504255792917202</v>
      </c>
      <c r="W10" s="17">
        <v>0.38971697710869802</v>
      </c>
      <c r="X10" s="17">
        <v>0.33053934065532298</v>
      </c>
      <c r="Y10" s="17">
        <v>0.39955431879265002</v>
      </c>
      <c r="Z10" s="17">
        <v>0.37017874706644899</v>
      </c>
      <c r="AA10" s="17">
        <v>0.36447851853515201</v>
      </c>
      <c r="AB10" s="17">
        <v>0.40401444115509599</v>
      </c>
      <c r="AC10" s="17">
        <v>0.35200833877800802</v>
      </c>
      <c r="AD10" s="17">
        <v>0.310342944457907</v>
      </c>
      <c r="AE10" s="17"/>
      <c r="AF10" s="17">
        <v>0.38439527717419503</v>
      </c>
      <c r="AG10" s="17">
        <v>0.37619101333385102</v>
      </c>
      <c r="AH10" s="17">
        <v>0.39736263035660002</v>
      </c>
      <c r="AI10" s="17"/>
      <c r="AJ10" s="17">
        <v>0.32098860060488998</v>
      </c>
      <c r="AK10" s="17">
        <v>0.46088904873901498</v>
      </c>
      <c r="AL10" s="17">
        <v>0.31623289550683298</v>
      </c>
      <c r="AM10" s="17">
        <v>0.40889290243096099</v>
      </c>
      <c r="AN10" s="17">
        <v>0.45244601772032</v>
      </c>
      <c r="AO10" s="17"/>
      <c r="AP10" s="17">
        <v>0.30255720296565702</v>
      </c>
      <c r="AQ10" s="17">
        <v>0.44677951710445002</v>
      </c>
      <c r="AR10" s="17">
        <v>0.38292435144919701</v>
      </c>
      <c r="AS10" s="17"/>
      <c r="AT10" s="17">
        <v>0.38993263517872101</v>
      </c>
      <c r="AU10" s="17">
        <v>0.36424429555837201</v>
      </c>
      <c r="AV10" s="17">
        <v>0.35296977018550502</v>
      </c>
      <c r="AW10" s="17">
        <v>0.36948773176347699</v>
      </c>
      <c r="AX10" s="17">
        <v>0.105022418811846</v>
      </c>
    </row>
    <row r="11" spans="2:50">
      <c r="B11" s="18" t="s">
        <v>92</v>
      </c>
      <c r="C11" s="19">
        <v>0.186531386104896</v>
      </c>
      <c r="D11" s="19">
        <v>0.162402961279387</v>
      </c>
      <c r="E11" s="19">
        <v>0.20816709087385199</v>
      </c>
      <c r="F11" s="19"/>
      <c r="G11" s="19">
        <v>0.25576392714365198</v>
      </c>
      <c r="H11" s="19">
        <v>0.20264516585502701</v>
      </c>
      <c r="I11" s="19">
        <v>0.17867484297528899</v>
      </c>
      <c r="J11" s="19">
        <v>0.14979133164643599</v>
      </c>
      <c r="K11" s="19">
        <v>0.13941384822118</v>
      </c>
      <c r="L11" s="19">
        <v>0.19385383479826401</v>
      </c>
      <c r="M11" s="19"/>
      <c r="N11" s="19">
        <v>0.15560710063896799</v>
      </c>
      <c r="O11" s="19">
        <v>0.15791072581575399</v>
      </c>
      <c r="P11" s="19">
        <v>0.22042054706627301</v>
      </c>
      <c r="Q11" s="19">
        <v>0.21037283325384401</v>
      </c>
      <c r="R11" s="19"/>
      <c r="S11" s="19">
        <v>0.13497987032630099</v>
      </c>
      <c r="T11" s="19">
        <v>0.187119042925877</v>
      </c>
      <c r="U11" s="19">
        <v>0.12652587419810901</v>
      </c>
      <c r="V11" s="19">
        <v>0.19035884561858599</v>
      </c>
      <c r="W11" s="19">
        <v>0.27286206131574597</v>
      </c>
      <c r="X11" s="19">
        <v>0.17043108890497999</v>
      </c>
      <c r="Y11" s="19">
        <v>0.23533900411213701</v>
      </c>
      <c r="Z11" s="19">
        <v>0.20965823172494999</v>
      </c>
      <c r="AA11" s="19">
        <v>0.16139660221948701</v>
      </c>
      <c r="AB11" s="19">
        <v>0.21300014350038199</v>
      </c>
      <c r="AC11" s="19">
        <v>0.24800032924138801</v>
      </c>
      <c r="AD11" s="19">
        <v>0.247369436516821</v>
      </c>
      <c r="AE11" s="19"/>
      <c r="AF11" s="19">
        <v>0.167768106496997</v>
      </c>
      <c r="AG11" s="19">
        <v>0.149350729769996</v>
      </c>
      <c r="AH11" s="19">
        <v>0.31155346139522</v>
      </c>
      <c r="AI11" s="19"/>
      <c r="AJ11" s="19">
        <v>0.121593341027994</v>
      </c>
      <c r="AK11" s="19">
        <v>0.13792986803005899</v>
      </c>
      <c r="AL11" s="19">
        <v>0.17639233252507999</v>
      </c>
      <c r="AM11" s="19">
        <v>0.12143198381510301</v>
      </c>
      <c r="AN11" s="19">
        <v>0.274236899472794</v>
      </c>
      <c r="AO11" s="19"/>
      <c r="AP11" s="19">
        <v>0.13478725878210801</v>
      </c>
      <c r="AQ11" s="19">
        <v>0.134357985251083</v>
      </c>
      <c r="AR11" s="19">
        <v>7.2580524986632394E-2</v>
      </c>
      <c r="AS11" s="19"/>
      <c r="AT11" s="19">
        <v>0.21092755958578099</v>
      </c>
      <c r="AU11" s="19">
        <v>0.22095462473798799</v>
      </c>
      <c r="AV11" s="19">
        <v>0.15693332258031201</v>
      </c>
      <c r="AW11" s="19">
        <v>0.12810447579988901</v>
      </c>
      <c r="AX11" s="19">
        <v>0.23774867660572699</v>
      </c>
    </row>
    <row r="12" spans="2:50">
      <c r="B12" s="28" t="s">
        <v>25</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3" t="s">
        <v>612</v>
      </c>
      <c r="E2" s="34"/>
      <c r="F2" s="34"/>
      <c r="G2" s="34"/>
    </row>
    <row r="6" spans="2:7" ht="50.1" customHeight="1">
      <c r="B6" s="20" t="s">
        <v>37</v>
      </c>
      <c r="C6" s="20" t="s">
        <v>613</v>
      </c>
      <c r="D6" s="20" t="s">
        <v>614</v>
      </c>
      <c r="E6" s="20" t="s">
        <v>615</v>
      </c>
      <c r="F6" s="20" t="s">
        <v>616</v>
      </c>
    </row>
    <row r="7" spans="2:7">
      <c r="B7" s="18" t="s">
        <v>244</v>
      </c>
      <c r="C7" s="17">
        <v>0.236744171843593</v>
      </c>
      <c r="D7" s="17">
        <v>0.20239669618728001</v>
      </c>
      <c r="E7" s="17">
        <v>0.165204054929601</v>
      </c>
      <c r="F7" s="17">
        <v>0.11074384359464599</v>
      </c>
    </row>
    <row r="8" spans="2:7">
      <c r="B8" s="18" t="s">
        <v>245</v>
      </c>
      <c r="C8" s="17">
        <v>0.45239873150771798</v>
      </c>
      <c r="D8" s="17">
        <v>0.35888652095694101</v>
      </c>
      <c r="E8" s="17">
        <v>0.336883383888128</v>
      </c>
      <c r="F8" s="17">
        <v>0.22207445085883401</v>
      </c>
    </row>
    <row r="9" spans="2:7">
      <c r="B9" s="18" t="s">
        <v>246</v>
      </c>
      <c r="C9" s="17">
        <v>0.198449422390966</v>
      </c>
      <c r="D9" s="17">
        <v>0.24279443359830899</v>
      </c>
      <c r="E9" s="17">
        <v>0.29619340145935402</v>
      </c>
      <c r="F9" s="17">
        <v>0.25758098486113701</v>
      </c>
    </row>
    <row r="10" spans="2:7">
      <c r="B10" s="18" t="s">
        <v>247</v>
      </c>
      <c r="C10" s="17">
        <v>6.0051673564442097E-2</v>
      </c>
      <c r="D10" s="17">
        <v>0.112946088652111</v>
      </c>
      <c r="E10" s="17">
        <v>0.106076683867697</v>
      </c>
      <c r="F10" s="17">
        <v>0.25714583493438797</v>
      </c>
    </row>
    <row r="11" spans="2:7">
      <c r="B11" s="18" t="s">
        <v>248</v>
      </c>
      <c r="C11" s="17">
        <v>2.0154086120137301E-2</v>
      </c>
      <c r="D11" s="17">
        <v>3.8600524409885803E-2</v>
      </c>
      <c r="E11" s="17">
        <v>5.05160341209221E-2</v>
      </c>
      <c r="F11" s="17">
        <v>0.103882775041145</v>
      </c>
    </row>
    <row r="12" spans="2:7">
      <c r="B12" s="18" t="s">
        <v>92</v>
      </c>
      <c r="C12" s="17">
        <v>3.22019145731441E-2</v>
      </c>
      <c r="D12" s="17">
        <v>4.4375736195474101E-2</v>
      </c>
      <c r="E12" s="17">
        <v>4.51264417342985E-2</v>
      </c>
      <c r="F12" s="17">
        <v>4.8572110709849903E-2</v>
      </c>
    </row>
    <row r="13" spans="2:7">
      <c r="B13" s="23" t="s">
        <v>249</v>
      </c>
      <c r="C13" s="21">
        <v>0.68914290335131101</v>
      </c>
      <c r="D13" s="21">
        <v>0.56128321714422003</v>
      </c>
      <c r="E13" s="21">
        <v>0.50208743881772899</v>
      </c>
      <c r="F13" s="21">
        <v>0.33281829445347999</v>
      </c>
    </row>
    <row r="14" spans="2:7">
      <c r="B14" s="23" t="s">
        <v>250</v>
      </c>
      <c r="C14" s="21">
        <v>8.0205759684579395E-2</v>
      </c>
      <c r="D14" s="21">
        <v>0.15154661306199699</v>
      </c>
      <c r="E14" s="21">
        <v>0.15659271798861901</v>
      </c>
      <c r="F14" s="21">
        <v>0.36102860997553299</v>
      </c>
    </row>
    <row r="15" spans="2:7">
      <c r="B15" s="23" t="s">
        <v>251</v>
      </c>
      <c r="C15" s="22">
        <v>0.60893714366673102</v>
      </c>
      <c r="D15" s="22">
        <v>0.40973660408222301</v>
      </c>
      <c r="E15" s="22">
        <v>0.34549472082910998</v>
      </c>
      <c r="F15" s="22">
        <v>-2.8210315522052699E-2</v>
      </c>
    </row>
    <row r="16" spans="2:7">
      <c r="B16" s="16" t="s">
        <v>17</v>
      </c>
      <c r="C16" s="16"/>
      <c r="D16" s="16"/>
      <c r="E16" s="16"/>
      <c r="F16" s="16"/>
    </row>
    <row r="17" spans="2:2">
      <c r="B17" t="s">
        <v>550</v>
      </c>
    </row>
    <row r="18" spans="2:2">
      <c r="B18" t="s">
        <v>551</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424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547</v>
      </c>
      <c r="D7" s="10">
        <v>269</v>
      </c>
      <c r="E7" s="10">
        <v>278</v>
      </c>
      <c r="F7" s="10"/>
      <c r="G7" s="10">
        <v>64</v>
      </c>
      <c r="H7" s="10">
        <v>109</v>
      </c>
      <c r="I7" s="10">
        <v>89</v>
      </c>
      <c r="J7" s="10">
        <v>87</v>
      </c>
      <c r="K7" s="10">
        <v>81</v>
      </c>
      <c r="L7" s="10">
        <v>117</v>
      </c>
      <c r="M7" s="10"/>
      <c r="N7" s="10">
        <v>171</v>
      </c>
      <c r="O7" s="10">
        <v>125</v>
      </c>
      <c r="P7" s="10">
        <v>99</v>
      </c>
      <c r="Q7" s="10">
        <v>148</v>
      </c>
      <c r="R7" s="10"/>
      <c r="S7" s="10">
        <v>71</v>
      </c>
      <c r="T7" s="10">
        <v>72</v>
      </c>
      <c r="U7" s="10">
        <v>44</v>
      </c>
      <c r="V7" s="10">
        <v>41</v>
      </c>
      <c r="W7" s="10">
        <v>43</v>
      </c>
      <c r="X7" s="10">
        <v>42</v>
      </c>
      <c r="Y7" s="10">
        <v>50</v>
      </c>
      <c r="Z7" s="10">
        <v>26</v>
      </c>
      <c r="AA7" s="10">
        <v>58</v>
      </c>
      <c r="AB7" s="10">
        <v>52</v>
      </c>
      <c r="AC7" s="10">
        <v>30</v>
      </c>
      <c r="AD7" s="10">
        <v>18</v>
      </c>
      <c r="AE7" s="10"/>
      <c r="AF7" s="10">
        <v>220</v>
      </c>
      <c r="AG7" s="10">
        <v>226</v>
      </c>
      <c r="AH7" s="10">
        <v>70</v>
      </c>
      <c r="AI7" s="10"/>
      <c r="AJ7" s="10">
        <v>199</v>
      </c>
      <c r="AK7" s="10">
        <v>139</v>
      </c>
      <c r="AL7" s="10">
        <v>44</v>
      </c>
      <c r="AM7" s="10">
        <v>9</v>
      </c>
      <c r="AN7" s="10">
        <v>71</v>
      </c>
      <c r="AO7" s="10"/>
      <c r="AP7" s="10">
        <v>150</v>
      </c>
      <c r="AQ7" s="10">
        <v>160</v>
      </c>
      <c r="AR7" s="10">
        <v>42</v>
      </c>
      <c r="AS7" s="10"/>
      <c r="AT7" s="10">
        <v>123</v>
      </c>
      <c r="AU7" s="10">
        <v>103</v>
      </c>
      <c r="AV7" s="10">
        <v>137</v>
      </c>
      <c r="AW7" s="10">
        <v>52</v>
      </c>
      <c r="AX7" s="10">
        <v>15</v>
      </c>
    </row>
    <row r="8" spans="2:50" ht="30" customHeight="1">
      <c r="B8" s="11" t="s">
        <v>77</v>
      </c>
      <c r="C8" s="11">
        <v>551</v>
      </c>
      <c r="D8" s="11">
        <v>279</v>
      </c>
      <c r="E8" s="11">
        <v>272</v>
      </c>
      <c r="F8" s="11"/>
      <c r="G8" s="11">
        <v>78</v>
      </c>
      <c r="H8" s="11">
        <v>109</v>
      </c>
      <c r="I8" s="11">
        <v>99</v>
      </c>
      <c r="J8" s="11">
        <v>91</v>
      </c>
      <c r="K8" s="11">
        <v>69</v>
      </c>
      <c r="L8" s="11">
        <v>105</v>
      </c>
      <c r="M8" s="11"/>
      <c r="N8" s="11">
        <v>165</v>
      </c>
      <c r="O8" s="11">
        <v>128</v>
      </c>
      <c r="P8" s="11">
        <v>108</v>
      </c>
      <c r="Q8" s="11">
        <v>146</v>
      </c>
      <c r="R8" s="11"/>
      <c r="S8" s="11">
        <v>74</v>
      </c>
      <c r="T8" s="11">
        <v>77</v>
      </c>
      <c r="U8" s="11">
        <v>42</v>
      </c>
      <c r="V8" s="11">
        <v>43</v>
      </c>
      <c r="W8" s="11">
        <v>43</v>
      </c>
      <c r="X8" s="11">
        <v>53</v>
      </c>
      <c r="Y8" s="11">
        <v>48</v>
      </c>
      <c r="Z8" s="11">
        <v>23</v>
      </c>
      <c r="AA8" s="11">
        <v>58</v>
      </c>
      <c r="AB8" s="11">
        <v>46</v>
      </c>
      <c r="AC8" s="11">
        <v>28</v>
      </c>
      <c r="AD8" s="11">
        <v>17</v>
      </c>
      <c r="AE8" s="11"/>
      <c r="AF8" s="11">
        <v>220</v>
      </c>
      <c r="AG8" s="11">
        <v>224</v>
      </c>
      <c r="AH8" s="11">
        <v>72</v>
      </c>
      <c r="AI8" s="11"/>
      <c r="AJ8" s="11">
        <v>195</v>
      </c>
      <c r="AK8" s="11">
        <v>144</v>
      </c>
      <c r="AL8" s="11">
        <v>46</v>
      </c>
      <c r="AM8" s="11">
        <v>9</v>
      </c>
      <c r="AN8" s="11">
        <v>72</v>
      </c>
      <c r="AO8" s="11"/>
      <c r="AP8" s="11">
        <v>151</v>
      </c>
      <c r="AQ8" s="11">
        <v>166</v>
      </c>
      <c r="AR8" s="11">
        <v>44</v>
      </c>
      <c r="AS8" s="11"/>
      <c r="AT8" s="11">
        <v>122</v>
      </c>
      <c r="AU8" s="11">
        <v>108</v>
      </c>
      <c r="AV8" s="11">
        <v>138</v>
      </c>
      <c r="AW8" s="11">
        <v>51</v>
      </c>
      <c r="AX8" s="11">
        <v>15</v>
      </c>
    </row>
    <row r="9" spans="2:50">
      <c r="B9" s="18" t="s">
        <v>244</v>
      </c>
      <c r="C9" s="17">
        <v>0.165204054929601</v>
      </c>
      <c r="D9" s="17">
        <v>0.185256812331238</v>
      </c>
      <c r="E9" s="17">
        <v>0.14461216785634801</v>
      </c>
      <c r="F9" s="17"/>
      <c r="G9" s="17">
        <v>0.17314008669122999</v>
      </c>
      <c r="H9" s="17">
        <v>0.23655418066748499</v>
      </c>
      <c r="I9" s="17">
        <v>0.193869652240898</v>
      </c>
      <c r="J9" s="17">
        <v>0.14357077672593099</v>
      </c>
      <c r="K9" s="17">
        <v>6.5324244242507198E-2</v>
      </c>
      <c r="L9" s="17">
        <v>0.14231155153215699</v>
      </c>
      <c r="M9" s="17"/>
      <c r="N9" s="17">
        <v>0.17767126288404</v>
      </c>
      <c r="O9" s="17">
        <v>0.16206395458925801</v>
      </c>
      <c r="P9" s="17">
        <v>0.12310347505884001</v>
      </c>
      <c r="Q9" s="17">
        <v>0.18095603808165101</v>
      </c>
      <c r="R9" s="17"/>
      <c r="S9" s="17">
        <v>0.23229197550261599</v>
      </c>
      <c r="T9" s="17">
        <v>0.14965825455121501</v>
      </c>
      <c r="U9" s="17">
        <v>5.6752951377766397E-2</v>
      </c>
      <c r="V9" s="17">
        <v>7.2317228506672701E-2</v>
      </c>
      <c r="W9" s="17">
        <v>0.120462451074255</v>
      </c>
      <c r="X9" s="17">
        <v>0.11775670995738401</v>
      </c>
      <c r="Y9" s="17">
        <v>0.222674586924796</v>
      </c>
      <c r="Z9" s="17">
        <v>0.19644353237964601</v>
      </c>
      <c r="AA9" s="17">
        <v>0.21719457622803101</v>
      </c>
      <c r="AB9" s="17">
        <v>0.19519079785410101</v>
      </c>
      <c r="AC9" s="17">
        <v>0.187846803922676</v>
      </c>
      <c r="AD9" s="17">
        <v>0.211591292088084</v>
      </c>
      <c r="AE9" s="17"/>
      <c r="AF9" s="17">
        <v>0.185037586744254</v>
      </c>
      <c r="AG9" s="17">
        <v>0.153566263545246</v>
      </c>
      <c r="AH9" s="17">
        <v>0.139442795511553</v>
      </c>
      <c r="AI9" s="17"/>
      <c r="AJ9" s="17">
        <v>0.18937753693166001</v>
      </c>
      <c r="AK9" s="17">
        <v>0.18214133429831</v>
      </c>
      <c r="AL9" s="17">
        <v>0.112825629481482</v>
      </c>
      <c r="AM9" s="17">
        <v>0.22072973132457799</v>
      </c>
      <c r="AN9" s="17">
        <v>0.13844003736742599</v>
      </c>
      <c r="AO9" s="17"/>
      <c r="AP9" s="17">
        <v>0.195489960080761</v>
      </c>
      <c r="AQ9" s="17">
        <v>0.14329945570345801</v>
      </c>
      <c r="AR9" s="17">
        <v>0.20029264185009499</v>
      </c>
      <c r="AS9" s="17"/>
      <c r="AT9" s="17">
        <v>0.15912327757393299</v>
      </c>
      <c r="AU9" s="17">
        <v>0.162696778025158</v>
      </c>
      <c r="AV9" s="17">
        <v>0.151985069534886</v>
      </c>
      <c r="AW9" s="17">
        <v>0.23281886585498199</v>
      </c>
      <c r="AX9" s="17">
        <v>0.41679456697332801</v>
      </c>
    </row>
    <row r="10" spans="2:50">
      <c r="B10" s="18" t="s">
        <v>245</v>
      </c>
      <c r="C10" s="17">
        <v>0.336883383888128</v>
      </c>
      <c r="D10" s="17">
        <v>0.32577069584615698</v>
      </c>
      <c r="E10" s="17">
        <v>0.34829484280409101</v>
      </c>
      <c r="F10" s="17"/>
      <c r="G10" s="17">
        <v>0.40687410111275002</v>
      </c>
      <c r="H10" s="17">
        <v>0.39751316169219703</v>
      </c>
      <c r="I10" s="17">
        <v>0.332605278751606</v>
      </c>
      <c r="J10" s="17">
        <v>0.31200142846562101</v>
      </c>
      <c r="K10" s="17">
        <v>0.30589842732105399</v>
      </c>
      <c r="L10" s="17">
        <v>0.26807991922295199</v>
      </c>
      <c r="M10" s="17"/>
      <c r="N10" s="17">
        <v>0.33884595010753299</v>
      </c>
      <c r="O10" s="17">
        <v>0.33775173808879999</v>
      </c>
      <c r="P10" s="17">
        <v>0.336316123485909</v>
      </c>
      <c r="Q10" s="17">
        <v>0.33740657044371403</v>
      </c>
      <c r="R10" s="17"/>
      <c r="S10" s="17">
        <v>0.37909531810515101</v>
      </c>
      <c r="T10" s="17">
        <v>0.287855119083744</v>
      </c>
      <c r="U10" s="17">
        <v>0.40987157359474402</v>
      </c>
      <c r="V10" s="17">
        <v>0.39751266740553898</v>
      </c>
      <c r="W10" s="17">
        <v>0.259511102219114</v>
      </c>
      <c r="X10" s="17">
        <v>0.43545426853818398</v>
      </c>
      <c r="Y10" s="17">
        <v>0.170884211228094</v>
      </c>
      <c r="Z10" s="17">
        <v>0.46591263308724601</v>
      </c>
      <c r="AA10" s="17">
        <v>0.301770818003049</v>
      </c>
      <c r="AB10" s="17">
        <v>0.35000915631403501</v>
      </c>
      <c r="AC10" s="17">
        <v>0.33548044679223898</v>
      </c>
      <c r="AD10" s="17">
        <v>0.31038904691043401</v>
      </c>
      <c r="AE10" s="17"/>
      <c r="AF10" s="17">
        <v>0.35671224633244802</v>
      </c>
      <c r="AG10" s="17">
        <v>0.31264421559757699</v>
      </c>
      <c r="AH10" s="17">
        <v>0.337779148867346</v>
      </c>
      <c r="AI10" s="17"/>
      <c r="AJ10" s="17">
        <v>0.29899042593976799</v>
      </c>
      <c r="AK10" s="17">
        <v>0.36960330789791102</v>
      </c>
      <c r="AL10" s="17">
        <v>0.30176267175363197</v>
      </c>
      <c r="AM10" s="17">
        <v>0.23218109866228301</v>
      </c>
      <c r="AN10" s="17">
        <v>0.34386061271513302</v>
      </c>
      <c r="AO10" s="17"/>
      <c r="AP10" s="17">
        <v>0.31423945417987298</v>
      </c>
      <c r="AQ10" s="17">
        <v>0.38540289714982601</v>
      </c>
      <c r="AR10" s="17">
        <v>0.30834956867491298</v>
      </c>
      <c r="AS10" s="17"/>
      <c r="AT10" s="17">
        <v>0.33455607317435299</v>
      </c>
      <c r="AU10" s="17">
        <v>0.25724274994587898</v>
      </c>
      <c r="AV10" s="17">
        <v>0.41198201460992001</v>
      </c>
      <c r="AW10" s="17">
        <v>0.28242373554404698</v>
      </c>
      <c r="AX10" s="17">
        <v>0.10992177358540201</v>
      </c>
    </row>
    <row r="11" spans="2:50">
      <c r="B11" s="18" t="s">
        <v>246</v>
      </c>
      <c r="C11" s="17">
        <v>0.29619340145935402</v>
      </c>
      <c r="D11" s="17">
        <v>0.30541264534547402</v>
      </c>
      <c r="E11" s="17">
        <v>0.28672629301130198</v>
      </c>
      <c r="F11" s="17"/>
      <c r="G11" s="17">
        <v>0.28578501412928398</v>
      </c>
      <c r="H11" s="17">
        <v>0.236730187442102</v>
      </c>
      <c r="I11" s="17">
        <v>0.21548723681301399</v>
      </c>
      <c r="J11" s="17">
        <v>0.326326884370086</v>
      </c>
      <c r="K11" s="17">
        <v>0.366319573564796</v>
      </c>
      <c r="L11" s="17">
        <v>0.36950443861815602</v>
      </c>
      <c r="M11" s="17"/>
      <c r="N11" s="17">
        <v>0.25790824902195902</v>
      </c>
      <c r="O11" s="17">
        <v>0.28481182341551498</v>
      </c>
      <c r="P11" s="17">
        <v>0.422785797004046</v>
      </c>
      <c r="Q11" s="17">
        <v>0.251913310272942</v>
      </c>
      <c r="R11" s="17"/>
      <c r="S11" s="17">
        <v>0.22130914489696299</v>
      </c>
      <c r="T11" s="17">
        <v>0.330854891406686</v>
      </c>
      <c r="U11" s="17">
        <v>0.316757543011433</v>
      </c>
      <c r="V11" s="17">
        <v>0.29278144764625802</v>
      </c>
      <c r="W11" s="17">
        <v>0.28277563479998502</v>
      </c>
      <c r="X11" s="17">
        <v>0.29070482234856698</v>
      </c>
      <c r="Y11" s="17">
        <v>0.349830670708555</v>
      </c>
      <c r="Z11" s="17">
        <v>0.29695126195795002</v>
      </c>
      <c r="AA11" s="17">
        <v>0.26902130703764898</v>
      </c>
      <c r="AB11" s="17">
        <v>0.31864506582017699</v>
      </c>
      <c r="AC11" s="17">
        <v>0.31694642543926999</v>
      </c>
      <c r="AD11" s="17">
        <v>0.31986763269742102</v>
      </c>
      <c r="AE11" s="17"/>
      <c r="AF11" s="17">
        <v>0.30212310118181401</v>
      </c>
      <c r="AG11" s="17">
        <v>0.290658692140284</v>
      </c>
      <c r="AH11" s="17">
        <v>0.28684105457331999</v>
      </c>
      <c r="AI11" s="17"/>
      <c r="AJ11" s="17">
        <v>0.30967835457548198</v>
      </c>
      <c r="AK11" s="17">
        <v>0.26131165889681801</v>
      </c>
      <c r="AL11" s="17">
        <v>0.37577500340194703</v>
      </c>
      <c r="AM11" s="17">
        <v>0.227274603057639</v>
      </c>
      <c r="AN11" s="17">
        <v>0.26996046031469501</v>
      </c>
      <c r="AO11" s="17"/>
      <c r="AP11" s="17">
        <v>0.31403303365256702</v>
      </c>
      <c r="AQ11" s="17">
        <v>0.27733479244897102</v>
      </c>
      <c r="AR11" s="17">
        <v>0.30183488072820303</v>
      </c>
      <c r="AS11" s="17"/>
      <c r="AT11" s="17">
        <v>0.32339291911366402</v>
      </c>
      <c r="AU11" s="17">
        <v>0.352131509311018</v>
      </c>
      <c r="AV11" s="17">
        <v>0.249905032851794</v>
      </c>
      <c r="AW11" s="17">
        <v>0.245867237905946</v>
      </c>
      <c r="AX11" s="17">
        <v>0.123793280454996</v>
      </c>
    </row>
    <row r="12" spans="2:50">
      <c r="B12" s="18" t="s">
        <v>247</v>
      </c>
      <c r="C12" s="17">
        <v>0.106076683867697</v>
      </c>
      <c r="D12" s="17">
        <v>9.8852605837604302E-2</v>
      </c>
      <c r="E12" s="17">
        <v>0.113494985302486</v>
      </c>
      <c r="F12" s="17"/>
      <c r="G12" s="17">
        <v>7.0564950158804707E-2</v>
      </c>
      <c r="H12" s="17">
        <v>5.7021473112986998E-2</v>
      </c>
      <c r="I12" s="17">
        <v>0.11469329068796601</v>
      </c>
      <c r="J12" s="17">
        <v>0.141413743641605</v>
      </c>
      <c r="K12" s="17">
        <v>9.4642261402188996E-2</v>
      </c>
      <c r="L12" s="17">
        <v>0.15195080235283201</v>
      </c>
      <c r="M12" s="17"/>
      <c r="N12" s="17">
        <v>0.132021431430699</v>
      </c>
      <c r="O12" s="17">
        <v>0.114839997070139</v>
      </c>
      <c r="P12" s="17">
        <v>7.3734573926370797E-2</v>
      </c>
      <c r="Q12" s="17">
        <v>9.5634279038938605E-2</v>
      </c>
      <c r="R12" s="17"/>
      <c r="S12" s="17">
        <v>9.3373311602950801E-2</v>
      </c>
      <c r="T12" s="17">
        <v>0.15657534781717999</v>
      </c>
      <c r="U12" s="17">
        <v>6.8214839761480406E-2</v>
      </c>
      <c r="V12" s="17">
        <v>0.140884070911626</v>
      </c>
      <c r="W12" s="17">
        <v>0.212233137186953</v>
      </c>
      <c r="X12" s="17">
        <v>9.7047674520892899E-2</v>
      </c>
      <c r="Y12" s="17">
        <v>0.10165867618140099</v>
      </c>
      <c r="Z12" s="17">
        <v>0</v>
      </c>
      <c r="AA12" s="17">
        <v>7.4288917177252597E-2</v>
      </c>
      <c r="AB12" s="17">
        <v>3.71944139467833E-2</v>
      </c>
      <c r="AC12" s="17">
        <v>0.159726323845815</v>
      </c>
      <c r="AD12" s="17">
        <v>5.6149234602551903E-2</v>
      </c>
      <c r="AE12" s="17"/>
      <c r="AF12" s="17">
        <v>9.0844132791355295E-2</v>
      </c>
      <c r="AG12" s="17">
        <v>0.133645699326434</v>
      </c>
      <c r="AH12" s="17">
        <v>5.9349528847968701E-2</v>
      </c>
      <c r="AI12" s="17"/>
      <c r="AJ12" s="17">
        <v>0.13805694446931299</v>
      </c>
      <c r="AK12" s="17">
        <v>9.3972285842422801E-2</v>
      </c>
      <c r="AL12" s="17">
        <v>0.11787761080601999</v>
      </c>
      <c r="AM12" s="17">
        <v>0.21463592722403499</v>
      </c>
      <c r="AN12" s="17">
        <v>8.3731328697318003E-2</v>
      </c>
      <c r="AO12" s="17"/>
      <c r="AP12" s="17">
        <v>0.107270065499514</v>
      </c>
      <c r="AQ12" s="17">
        <v>0.115433694721118</v>
      </c>
      <c r="AR12" s="17">
        <v>0.12278009662544399</v>
      </c>
      <c r="AS12" s="17"/>
      <c r="AT12" s="17">
        <v>0.11169973499647599</v>
      </c>
      <c r="AU12" s="17">
        <v>0.123943126595545</v>
      </c>
      <c r="AV12" s="17">
        <v>9.9810906686972803E-2</v>
      </c>
      <c r="AW12" s="17">
        <v>9.7279425873261896E-2</v>
      </c>
      <c r="AX12" s="17">
        <v>0.22603902099728199</v>
      </c>
    </row>
    <row r="13" spans="2:50">
      <c r="B13" s="18" t="s">
        <v>248</v>
      </c>
      <c r="C13" s="17">
        <v>5.05160341209221E-2</v>
      </c>
      <c r="D13" s="17">
        <v>5.7067619267547602E-2</v>
      </c>
      <c r="E13" s="17">
        <v>4.3788305919357999E-2</v>
      </c>
      <c r="F13" s="17"/>
      <c r="G13" s="17">
        <v>3.2006204946238799E-2</v>
      </c>
      <c r="H13" s="17">
        <v>2.9255026809182301E-2</v>
      </c>
      <c r="I13" s="17">
        <v>4.6751921149263999E-2</v>
      </c>
      <c r="J13" s="17">
        <v>4.4573187711677099E-2</v>
      </c>
      <c r="K13" s="17">
        <v>0.105205531029907</v>
      </c>
      <c r="L13" s="17">
        <v>5.9244041839158101E-2</v>
      </c>
      <c r="M13" s="17"/>
      <c r="N13" s="17">
        <v>7.7058901614255604E-2</v>
      </c>
      <c r="O13" s="17">
        <v>4.0002267285195903E-2</v>
      </c>
      <c r="P13" s="17">
        <v>1.6259347495216001E-2</v>
      </c>
      <c r="Q13" s="17">
        <v>5.6245220681831097E-2</v>
      </c>
      <c r="R13" s="17"/>
      <c r="S13" s="17">
        <v>3.7222127795508098E-2</v>
      </c>
      <c r="T13" s="17">
        <v>3.8876960812656403E-2</v>
      </c>
      <c r="U13" s="17">
        <v>5.9435209106898798E-2</v>
      </c>
      <c r="V13" s="17">
        <v>9.6504585529903902E-2</v>
      </c>
      <c r="W13" s="17">
        <v>2.4249331238439201E-2</v>
      </c>
      <c r="X13" s="17">
        <v>3.7689132384160801E-2</v>
      </c>
      <c r="Y13" s="17">
        <v>7.5662393788466994E-2</v>
      </c>
      <c r="Z13" s="17">
        <v>0</v>
      </c>
      <c r="AA13" s="17">
        <v>8.8187775251109102E-2</v>
      </c>
      <c r="AB13" s="17">
        <v>6.10747686264244E-2</v>
      </c>
      <c r="AC13" s="17">
        <v>0</v>
      </c>
      <c r="AD13" s="17">
        <v>5.4280913769231602E-2</v>
      </c>
      <c r="AE13" s="17"/>
      <c r="AF13" s="17">
        <v>3.0074713207285102E-2</v>
      </c>
      <c r="AG13" s="17">
        <v>7.3253136547502803E-2</v>
      </c>
      <c r="AH13" s="17">
        <v>5.0923951298908303E-2</v>
      </c>
      <c r="AI13" s="17"/>
      <c r="AJ13" s="17">
        <v>3.36507249719969E-2</v>
      </c>
      <c r="AK13" s="17">
        <v>6.3543277340381801E-2</v>
      </c>
      <c r="AL13" s="17">
        <v>9.1759084556919293E-2</v>
      </c>
      <c r="AM13" s="17">
        <v>0</v>
      </c>
      <c r="AN13" s="17">
        <v>3.6759427798873402E-2</v>
      </c>
      <c r="AO13" s="17"/>
      <c r="AP13" s="17">
        <v>3.6505879465042503E-2</v>
      </c>
      <c r="AQ13" s="17">
        <v>5.9917567698246001E-2</v>
      </c>
      <c r="AR13" s="17">
        <v>6.6742812121345405E-2</v>
      </c>
      <c r="AS13" s="17"/>
      <c r="AT13" s="17">
        <v>1.7225220003244002E-2</v>
      </c>
      <c r="AU13" s="17">
        <v>5.1116678366105298E-2</v>
      </c>
      <c r="AV13" s="17">
        <v>6.5665741708262296E-2</v>
      </c>
      <c r="AW13" s="17">
        <v>7.8294436924905703E-2</v>
      </c>
      <c r="AX13" s="17">
        <v>0.123451357988992</v>
      </c>
    </row>
    <row r="14" spans="2:50">
      <c r="B14" s="18" t="s">
        <v>92</v>
      </c>
      <c r="C14" s="17">
        <v>4.51264417342985E-2</v>
      </c>
      <c r="D14" s="17">
        <v>2.7639621371979201E-2</v>
      </c>
      <c r="E14" s="17">
        <v>6.3083405106415497E-2</v>
      </c>
      <c r="F14" s="17"/>
      <c r="G14" s="17">
        <v>3.1629642961692697E-2</v>
      </c>
      <c r="H14" s="17">
        <v>4.2925970276046797E-2</v>
      </c>
      <c r="I14" s="17">
        <v>9.6592620357251399E-2</v>
      </c>
      <c r="J14" s="17">
        <v>3.2113979085079902E-2</v>
      </c>
      <c r="K14" s="17">
        <v>6.2609962439546807E-2</v>
      </c>
      <c r="L14" s="17">
        <v>8.9092464347443594E-3</v>
      </c>
      <c r="M14" s="17"/>
      <c r="N14" s="17">
        <v>1.6494204941513501E-2</v>
      </c>
      <c r="O14" s="17">
        <v>6.0530219551093299E-2</v>
      </c>
      <c r="P14" s="17">
        <v>2.7800683029618498E-2</v>
      </c>
      <c r="Q14" s="17">
        <v>7.7844581480924102E-2</v>
      </c>
      <c r="R14" s="17"/>
      <c r="S14" s="17">
        <v>3.6708122096811797E-2</v>
      </c>
      <c r="T14" s="17">
        <v>3.6179426328517901E-2</v>
      </c>
      <c r="U14" s="17">
        <v>8.8967883147676799E-2</v>
      </c>
      <c r="V14" s="17">
        <v>0</v>
      </c>
      <c r="W14" s="17">
        <v>0.10076834348125401</v>
      </c>
      <c r="X14" s="17">
        <v>2.1347392250811899E-2</v>
      </c>
      <c r="Y14" s="17">
        <v>7.9289461168686501E-2</v>
      </c>
      <c r="Z14" s="17">
        <v>4.0692572575158799E-2</v>
      </c>
      <c r="AA14" s="17">
        <v>4.953660630291E-2</v>
      </c>
      <c r="AB14" s="17">
        <v>3.78857974384793E-2</v>
      </c>
      <c r="AC14" s="17">
        <v>0</v>
      </c>
      <c r="AD14" s="17">
        <v>4.77218799322775E-2</v>
      </c>
      <c r="AE14" s="17"/>
      <c r="AF14" s="17">
        <v>3.5208219742842398E-2</v>
      </c>
      <c r="AG14" s="17">
        <v>3.6231992842956702E-2</v>
      </c>
      <c r="AH14" s="17">
        <v>0.12566352090090499</v>
      </c>
      <c r="AI14" s="17"/>
      <c r="AJ14" s="17">
        <v>3.02460131117804E-2</v>
      </c>
      <c r="AK14" s="17">
        <v>2.9428135724155601E-2</v>
      </c>
      <c r="AL14" s="17">
        <v>0</v>
      </c>
      <c r="AM14" s="17">
        <v>0.105178639731465</v>
      </c>
      <c r="AN14" s="17">
        <v>0.127248133106554</v>
      </c>
      <c r="AO14" s="17"/>
      <c r="AP14" s="17">
        <v>3.2461607122241901E-2</v>
      </c>
      <c r="AQ14" s="17">
        <v>1.8611592278381699E-2</v>
      </c>
      <c r="AR14" s="17">
        <v>0</v>
      </c>
      <c r="AS14" s="17"/>
      <c r="AT14" s="17">
        <v>5.4002775138329601E-2</v>
      </c>
      <c r="AU14" s="17">
        <v>5.2869157756295297E-2</v>
      </c>
      <c r="AV14" s="17">
        <v>2.06512346081653E-2</v>
      </c>
      <c r="AW14" s="17">
        <v>6.3316297896857499E-2</v>
      </c>
      <c r="AX14" s="17">
        <v>0</v>
      </c>
    </row>
    <row r="15" spans="2:50">
      <c r="B15" s="18" t="s">
        <v>249</v>
      </c>
      <c r="C15" s="21">
        <v>0.50208743881772899</v>
      </c>
      <c r="D15" s="21">
        <v>0.51102750817739495</v>
      </c>
      <c r="E15" s="21">
        <v>0.49290701066043902</v>
      </c>
      <c r="F15" s="21"/>
      <c r="G15" s="21">
        <v>0.58001418780397995</v>
      </c>
      <c r="H15" s="21">
        <v>0.63406734235968198</v>
      </c>
      <c r="I15" s="21">
        <v>0.52647493099250497</v>
      </c>
      <c r="J15" s="21">
        <v>0.455572205191552</v>
      </c>
      <c r="K15" s="21">
        <v>0.37122267156356098</v>
      </c>
      <c r="L15" s="21">
        <v>0.41039147075510901</v>
      </c>
      <c r="M15" s="21"/>
      <c r="N15" s="21">
        <v>0.51651721299157305</v>
      </c>
      <c r="O15" s="21">
        <v>0.49981569267805698</v>
      </c>
      <c r="P15" s="21">
        <v>0.45941959854474901</v>
      </c>
      <c r="Q15" s="21">
        <v>0.51836260852536498</v>
      </c>
      <c r="R15" s="21"/>
      <c r="S15" s="21">
        <v>0.611387293607766</v>
      </c>
      <c r="T15" s="21">
        <v>0.43751337363495901</v>
      </c>
      <c r="U15" s="21">
        <v>0.466624524972511</v>
      </c>
      <c r="V15" s="21">
        <v>0.46982989591221203</v>
      </c>
      <c r="W15" s="21">
        <v>0.37997355329336902</v>
      </c>
      <c r="X15" s="21">
        <v>0.553210978495568</v>
      </c>
      <c r="Y15" s="21">
        <v>0.39355879815289102</v>
      </c>
      <c r="Z15" s="21">
        <v>0.66235616546689202</v>
      </c>
      <c r="AA15" s="21">
        <v>0.51896539423108001</v>
      </c>
      <c r="AB15" s="21">
        <v>0.54519995416813605</v>
      </c>
      <c r="AC15" s="21">
        <v>0.52332725071491504</v>
      </c>
      <c r="AD15" s="21">
        <v>0.52198033899851803</v>
      </c>
      <c r="AE15" s="21"/>
      <c r="AF15" s="21">
        <v>0.54174983307670299</v>
      </c>
      <c r="AG15" s="21">
        <v>0.46621047914282299</v>
      </c>
      <c r="AH15" s="21">
        <v>0.47722194437889898</v>
      </c>
      <c r="AI15" s="21"/>
      <c r="AJ15" s="21">
        <v>0.48836796287142797</v>
      </c>
      <c r="AK15" s="21">
        <v>0.55174464219622099</v>
      </c>
      <c r="AL15" s="21">
        <v>0.41458830123511398</v>
      </c>
      <c r="AM15" s="21">
        <v>0.452910829986861</v>
      </c>
      <c r="AN15" s="21">
        <v>0.48230065008256001</v>
      </c>
      <c r="AO15" s="21"/>
      <c r="AP15" s="21">
        <v>0.50972941426063401</v>
      </c>
      <c r="AQ15" s="21">
        <v>0.52870235285328304</v>
      </c>
      <c r="AR15" s="21">
        <v>0.50864221052500802</v>
      </c>
      <c r="AS15" s="21"/>
      <c r="AT15" s="21">
        <v>0.493679350748287</v>
      </c>
      <c r="AU15" s="21">
        <v>0.41993952797103701</v>
      </c>
      <c r="AV15" s="21">
        <v>0.56396708414480601</v>
      </c>
      <c r="AW15" s="21">
        <v>0.515242601399029</v>
      </c>
      <c r="AX15" s="21">
        <v>0.52671634055873096</v>
      </c>
    </row>
    <row r="16" spans="2:50">
      <c r="B16" s="18" t="s">
        <v>250</v>
      </c>
      <c r="C16" s="21">
        <v>0.15659271798861901</v>
      </c>
      <c r="D16" s="21">
        <v>0.15592022510515199</v>
      </c>
      <c r="E16" s="21">
        <v>0.15728329122184401</v>
      </c>
      <c r="F16" s="21"/>
      <c r="G16" s="21">
        <v>0.102571155105044</v>
      </c>
      <c r="H16" s="21">
        <v>8.6276499922169195E-2</v>
      </c>
      <c r="I16" s="21">
        <v>0.16144521183723001</v>
      </c>
      <c r="J16" s="21">
        <v>0.18598693135328201</v>
      </c>
      <c r="K16" s="21">
        <v>0.19984779243209599</v>
      </c>
      <c r="L16" s="21">
        <v>0.21119484419199</v>
      </c>
      <c r="M16" s="21"/>
      <c r="N16" s="21">
        <v>0.20908033304495499</v>
      </c>
      <c r="O16" s="21">
        <v>0.15484226435533499</v>
      </c>
      <c r="P16" s="21">
        <v>8.9993921421586798E-2</v>
      </c>
      <c r="Q16" s="21">
        <v>0.15187949972077</v>
      </c>
      <c r="R16" s="21"/>
      <c r="S16" s="21">
        <v>0.130595439398459</v>
      </c>
      <c r="T16" s="21">
        <v>0.19545230862983701</v>
      </c>
      <c r="U16" s="21">
        <v>0.127650048868379</v>
      </c>
      <c r="V16" s="21">
        <v>0.23738865644153001</v>
      </c>
      <c r="W16" s="21">
        <v>0.236482468425392</v>
      </c>
      <c r="X16" s="21">
        <v>0.13473680690505399</v>
      </c>
      <c r="Y16" s="21">
        <v>0.17732106996986799</v>
      </c>
      <c r="Z16" s="21">
        <v>0</v>
      </c>
      <c r="AA16" s="21">
        <v>0.16247669242836199</v>
      </c>
      <c r="AB16" s="21">
        <v>9.82691825732077E-2</v>
      </c>
      <c r="AC16" s="21">
        <v>0.159726323845815</v>
      </c>
      <c r="AD16" s="21">
        <v>0.110430148371783</v>
      </c>
      <c r="AE16" s="21"/>
      <c r="AF16" s="21">
        <v>0.12091884599864</v>
      </c>
      <c r="AG16" s="21">
        <v>0.20689883587393701</v>
      </c>
      <c r="AH16" s="21">
        <v>0.110273480146877</v>
      </c>
      <c r="AI16" s="21"/>
      <c r="AJ16" s="21">
        <v>0.17170766944131</v>
      </c>
      <c r="AK16" s="21">
        <v>0.15751556318280499</v>
      </c>
      <c r="AL16" s="21">
        <v>0.209636695362939</v>
      </c>
      <c r="AM16" s="21">
        <v>0.21463592722403499</v>
      </c>
      <c r="AN16" s="21">
        <v>0.120490756496191</v>
      </c>
      <c r="AO16" s="21"/>
      <c r="AP16" s="21">
        <v>0.14377594496455601</v>
      </c>
      <c r="AQ16" s="21">
        <v>0.175351262419364</v>
      </c>
      <c r="AR16" s="21">
        <v>0.18952290874678901</v>
      </c>
      <c r="AS16" s="21"/>
      <c r="AT16" s="21">
        <v>0.12892495499972001</v>
      </c>
      <c r="AU16" s="21">
        <v>0.17505980496165</v>
      </c>
      <c r="AV16" s="21">
        <v>0.16547664839523499</v>
      </c>
      <c r="AW16" s="21">
        <v>0.175573862798168</v>
      </c>
      <c r="AX16" s="21">
        <v>0.349490378986273</v>
      </c>
    </row>
    <row r="17" spans="2:50">
      <c r="B17" s="18" t="s">
        <v>251</v>
      </c>
      <c r="C17" s="22">
        <v>0.34549472082910998</v>
      </c>
      <c r="D17" s="22">
        <v>0.35510728307224299</v>
      </c>
      <c r="E17" s="22">
        <v>0.33562371943859498</v>
      </c>
      <c r="F17" s="22"/>
      <c r="G17" s="22">
        <v>0.47744303269893601</v>
      </c>
      <c r="H17" s="22">
        <v>0.54779084243751297</v>
      </c>
      <c r="I17" s="22">
        <v>0.36502971915527499</v>
      </c>
      <c r="J17" s="22">
        <v>0.26958527383826902</v>
      </c>
      <c r="K17" s="22">
        <v>0.17137487913146501</v>
      </c>
      <c r="L17" s="22">
        <v>0.19919662656312001</v>
      </c>
      <c r="M17" s="22"/>
      <c r="N17" s="22">
        <v>0.307436879946618</v>
      </c>
      <c r="O17" s="22">
        <v>0.34497342832272199</v>
      </c>
      <c r="P17" s="22">
        <v>0.36942567712316199</v>
      </c>
      <c r="Q17" s="22">
        <v>0.366483108804595</v>
      </c>
      <c r="R17" s="22"/>
      <c r="S17" s="22">
        <v>0.48079185420930698</v>
      </c>
      <c r="T17" s="22">
        <v>0.24206106500512301</v>
      </c>
      <c r="U17" s="22">
        <v>0.33897447610413101</v>
      </c>
      <c r="V17" s="22">
        <v>0.23244123947068199</v>
      </c>
      <c r="W17" s="22">
        <v>0.14349108486797699</v>
      </c>
      <c r="X17" s="22">
        <v>0.41847417159051398</v>
      </c>
      <c r="Y17" s="22">
        <v>0.216237728183022</v>
      </c>
      <c r="Z17" s="22">
        <v>0.66235616546689202</v>
      </c>
      <c r="AA17" s="22">
        <v>0.35648870180271802</v>
      </c>
      <c r="AB17" s="22">
        <v>0.446930771594929</v>
      </c>
      <c r="AC17" s="22">
        <v>0.36360092686910001</v>
      </c>
      <c r="AD17" s="22">
        <v>0.41155019062673498</v>
      </c>
      <c r="AE17" s="22"/>
      <c r="AF17" s="22">
        <v>0.42083098707806199</v>
      </c>
      <c r="AG17" s="22">
        <v>0.25931164326888601</v>
      </c>
      <c r="AH17" s="22">
        <v>0.36694846423202199</v>
      </c>
      <c r="AI17" s="22"/>
      <c r="AJ17" s="22">
        <v>0.31666029343011798</v>
      </c>
      <c r="AK17" s="22">
        <v>0.39422907901341703</v>
      </c>
      <c r="AL17" s="22">
        <v>0.20495160587217401</v>
      </c>
      <c r="AM17" s="22">
        <v>0.23827490276282601</v>
      </c>
      <c r="AN17" s="22">
        <v>0.361809893586368</v>
      </c>
      <c r="AO17" s="22"/>
      <c r="AP17" s="22">
        <v>0.36595346929607803</v>
      </c>
      <c r="AQ17" s="22">
        <v>0.35335109043391999</v>
      </c>
      <c r="AR17" s="22">
        <v>0.31911930177821901</v>
      </c>
      <c r="AS17" s="22"/>
      <c r="AT17" s="22">
        <v>0.364754395748567</v>
      </c>
      <c r="AU17" s="22">
        <v>0.24487972300938601</v>
      </c>
      <c r="AV17" s="22">
        <v>0.39849043574957099</v>
      </c>
      <c r="AW17" s="22">
        <v>0.339668738600861</v>
      </c>
      <c r="AX17" s="22">
        <v>0.17722596157245701</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425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547</v>
      </c>
      <c r="D7" s="10">
        <v>269</v>
      </c>
      <c r="E7" s="10">
        <v>278</v>
      </c>
      <c r="F7" s="10"/>
      <c r="G7" s="10">
        <v>64</v>
      </c>
      <c r="H7" s="10">
        <v>109</v>
      </c>
      <c r="I7" s="10">
        <v>89</v>
      </c>
      <c r="J7" s="10">
        <v>87</v>
      </c>
      <c r="K7" s="10">
        <v>81</v>
      </c>
      <c r="L7" s="10">
        <v>117</v>
      </c>
      <c r="M7" s="10"/>
      <c r="N7" s="10">
        <v>171</v>
      </c>
      <c r="O7" s="10">
        <v>125</v>
      </c>
      <c r="P7" s="10">
        <v>99</v>
      </c>
      <c r="Q7" s="10">
        <v>148</v>
      </c>
      <c r="R7" s="10"/>
      <c r="S7" s="10">
        <v>71</v>
      </c>
      <c r="T7" s="10">
        <v>72</v>
      </c>
      <c r="U7" s="10">
        <v>44</v>
      </c>
      <c r="V7" s="10">
        <v>41</v>
      </c>
      <c r="W7" s="10">
        <v>43</v>
      </c>
      <c r="X7" s="10">
        <v>42</v>
      </c>
      <c r="Y7" s="10">
        <v>50</v>
      </c>
      <c r="Z7" s="10">
        <v>26</v>
      </c>
      <c r="AA7" s="10">
        <v>58</v>
      </c>
      <c r="AB7" s="10">
        <v>52</v>
      </c>
      <c r="AC7" s="10">
        <v>30</v>
      </c>
      <c r="AD7" s="10">
        <v>18</v>
      </c>
      <c r="AE7" s="10"/>
      <c r="AF7" s="10">
        <v>220</v>
      </c>
      <c r="AG7" s="10">
        <v>226</v>
      </c>
      <c r="AH7" s="10">
        <v>70</v>
      </c>
      <c r="AI7" s="10"/>
      <c r="AJ7" s="10">
        <v>199</v>
      </c>
      <c r="AK7" s="10">
        <v>139</v>
      </c>
      <c r="AL7" s="10">
        <v>44</v>
      </c>
      <c r="AM7" s="10">
        <v>9</v>
      </c>
      <c r="AN7" s="10">
        <v>71</v>
      </c>
      <c r="AO7" s="10"/>
      <c r="AP7" s="10">
        <v>150</v>
      </c>
      <c r="AQ7" s="10">
        <v>160</v>
      </c>
      <c r="AR7" s="10">
        <v>42</v>
      </c>
      <c r="AS7" s="10"/>
      <c r="AT7" s="10">
        <v>123</v>
      </c>
      <c r="AU7" s="10">
        <v>103</v>
      </c>
      <c r="AV7" s="10">
        <v>137</v>
      </c>
      <c r="AW7" s="10">
        <v>52</v>
      </c>
      <c r="AX7" s="10">
        <v>15</v>
      </c>
    </row>
    <row r="8" spans="2:50" ht="30" customHeight="1">
      <c r="B8" s="11" t="s">
        <v>77</v>
      </c>
      <c r="C8" s="11">
        <v>551</v>
      </c>
      <c r="D8" s="11">
        <v>279</v>
      </c>
      <c r="E8" s="11">
        <v>272</v>
      </c>
      <c r="F8" s="11"/>
      <c r="G8" s="11">
        <v>78</v>
      </c>
      <c r="H8" s="11">
        <v>109</v>
      </c>
      <c r="I8" s="11">
        <v>99</v>
      </c>
      <c r="J8" s="11">
        <v>91</v>
      </c>
      <c r="K8" s="11">
        <v>69</v>
      </c>
      <c r="L8" s="11">
        <v>105</v>
      </c>
      <c r="M8" s="11"/>
      <c r="N8" s="11">
        <v>165</v>
      </c>
      <c r="O8" s="11">
        <v>128</v>
      </c>
      <c r="P8" s="11">
        <v>108</v>
      </c>
      <c r="Q8" s="11">
        <v>146</v>
      </c>
      <c r="R8" s="11"/>
      <c r="S8" s="11">
        <v>74</v>
      </c>
      <c r="T8" s="11">
        <v>77</v>
      </c>
      <c r="U8" s="11">
        <v>42</v>
      </c>
      <c r="V8" s="11">
        <v>43</v>
      </c>
      <c r="W8" s="11">
        <v>43</v>
      </c>
      <c r="X8" s="11">
        <v>53</v>
      </c>
      <c r="Y8" s="11">
        <v>48</v>
      </c>
      <c r="Z8" s="11">
        <v>23</v>
      </c>
      <c r="AA8" s="11">
        <v>58</v>
      </c>
      <c r="AB8" s="11">
        <v>46</v>
      </c>
      <c r="AC8" s="11">
        <v>28</v>
      </c>
      <c r="AD8" s="11">
        <v>17</v>
      </c>
      <c r="AE8" s="11"/>
      <c r="AF8" s="11">
        <v>220</v>
      </c>
      <c r="AG8" s="11">
        <v>224</v>
      </c>
      <c r="AH8" s="11">
        <v>72</v>
      </c>
      <c r="AI8" s="11"/>
      <c r="AJ8" s="11">
        <v>195</v>
      </c>
      <c r="AK8" s="11">
        <v>144</v>
      </c>
      <c r="AL8" s="11">
        <v>46</v>
      </c>
      <c r="AM8" s="11">
        <v>9</v>
      </c>
      <c r="AN8" s="11">
        <v>72</v>
      </c>
      <c r="AO8" s="11"/>
      <c r="AP8" s="11">
        <v>151</v>
      </c>
      <c r="AQ8" s="11">
        <v>166</v>
      </c>
      <c r="AR8" s="11">
        <v>44</v>
      </c>
      <c r="AS8" s="11"/>
      <c r="AT8" s="11">
        <v>122</v>
      </c>
      <c r="AU8" s="11">
        <v>108</v>
      </c>
      <c r="AV8" s="11">
        <v>138</v>
      </c>
      <c r="AW8" s="11">
        <v>51</v>
      </c>
      <c r="AX8" s="11">
        <v>15</v>
      </c>
    </row>
    <row r="9" spans="2:50">
      <c r="B9" s="18" t="s">
        <v>244</v>
      </c>
      <c r="C9" s="17">
        <v>0.236744171843593</v>
      </c>
      <c r="D9" s="17">
        <v>0.22898700089844901</v>
      </c>
      <c r="E9" s="17">
        <v>0.24470989869656401</v>
      </c>
      <c r="F9" s="17"/>
      <c r="G9" s="17">
        <v>0.33000863535605202</v>
      </c>
      <c r="H9" s="17">
        <v>0.26835921967360199</v>
      </c>
      <c r="I9" s="17">
        <v>0.22774588448899299</v>
      </c>
      <c r="J9" s="17">
        <v>0.22141677200762699</v>
      </c>
      <c r="K9" s="17">
        <v>0.24370507426063601</v>
      </c>
      <c r="L9" s="17">
        <v>0.15224484664427301</v>
      </c>
      <c r="M9" s="17"/>
      <c r="N9" s="17">
        <v>0.23699956193572</v>
      </c>
      <c r="O9" s="17">
        <v>0.27682107039112702</v>
      </c>
      <c r="P9" s="17">
        <v>0.190979834005785</v>
      </c>
      <c r="Q9" s="17">
        <v>0.23559250251837199</v>
      </c>
      <c r="R9" s="17"/>
      <c r="S9" s="17">
        <v>0.31764688551211501</v>
      </c>
      <c r="T9" s="17">
        <v>0.204298489934782</v>
      </c>
      <c r="U9" s="17">
        <v>0.12738151650353599</v>
      </c>
      <c r="V9" s="17">
        <v>0.26258594796734303</v>
      </c>
      <c r="W9" s="17">
        <v>0.17527851988018101</v>
      </c>
      <c r="X9" s="17">
        <v>0.23973879911325699</v>
      </c>
      <c r="Y9" s="17">
        <v>0.38674349510991402</v>
      </c>
      <c r="Z9" s="17">
        <v>0.23207623821198101</v>
      </c>
      <c r="AA9" s="17">
        <v>0.28663692171954402</v>
      </c>
      <c r="AB9" s="17">
        <v>0.192041517835951</v>
      </c>
      <c r="AC9" s="17">
        <v>0.15928859101795001</v>
      </c>
      <c r="AD9" s="17">
        <v>5.4280913769231602E-2</v>
      </c>
      <c r="AE9" s="17"/>
      <c r="AF9" s="17">
        <v>0.26820776858166301</v>
      </c>
      <c r="AG9" s="17">
        <v>0.20216633532044501</v>
      </c>
      <c r="AH9" s="17">
        <v>0.202970454839737</v>
      </c>
      <c r="AI9" s="17"/>
      <c r="AJ9" s="17">
        <v>0.25320282741601702</v>
      </c>
      <c r="AK9" s="17">
        <v>0.247134978861308</v>
      </c>
      <c r="AL9" s="17">
        <v>0.12982408499752199</v>
      </c>
      <c r="AM9" s="17">
        <v>0.32154448501690103</v>
      </c>
      <c r="AN9" s="17">
        <v>0.20423208692626199</v>
      </c>
      <c r="AO9" s="17"/>
      <c r="AP9" s="17">
        <v>0.30197013269156803</v>
      </c>
      <c r="AQ9" s="17">
        <v>0.23276956457019601</v>
      </c>
      <c r="AR9" s="17">
        <v>0.205668686493612</v>
      </c>
      <c r="AS9" s="17"/>
      <c r="AT9" s="17">
        <v>0.26332257757242999</v>
      </c>
      <c r="AU9" s="17">
        <v>0.23499551240657199</v>
      </c>
      <c r="AV9" s="17">
        <v>0.213169581072289</v>
      </c>
      <c r="AW9" s="17">
        <v>0.20113490172211601</v>
      </c>
      <c r="AX9" s="17">
        <v>0.43884522759244299</v>
      </c>
    </row>
    <row r="10" spans="2:50">
      <c r="B10" s="18" t="s">
        <v>245</v>
      </c>
      <c r="C10" s="17">
        <v>0.45239873150771798</v>
      </c>
      <c r="D10" s="17">
        <v>0.46611532180125398</v>
      </c>
      <c r="E10" s="17">
        <v>0.43831336296226597</v>
      </c>
      <c r="F10" s="17"/>
      <c r="G10" s="17">
        <v>0.38499860091282501</v>
      </c>
      <c r="H10" s="17">
        <v>0.41619869788623398</v>
      </c>
      <c r="I10" s="17">
        <v>0.47943145302105</v>
      </c>
      <c r="J10" s="17">
        <v>0.454666036884597</v>
      </c>
      <c r="K10" s="17">
        <v>0.41564610594331503</v>
      </c>
      <c r="L10" s="17">
        <v>0.53634013443627304</v>
      </c>
      <c r="M10" s="17"/>
      <c r="N10" s="17">
        <v>0.51935245367910299</v>
      </c>
      <c r="O10" s="17">
        <v>0.421289392085194</v>
      </c>
      <c r="P10" s="17">
        <v>0.48445241017273499</v>
      </c>
      <c r="Q10" s="17">
        <v>0.38394046901980999</v>
      </c>
      <c r="R10" s="17"/>
      <c r="S10" s="17">
        <v>0.39289386558157802</v>
      </c>
      <c r="T10" s="17">
        <v>0.52683002607728002</v>
      </c>
      <c r="U10" s="17">
        <v>0.531623759344241</v>
      </c>
      <c r="V10" s="17">
        <v>0.405038970808275</v>
      </c>
      <c r="W10" s="17">
        <v>0.49354568196611998</v>
      </c>
      <c r="X10" s="17">
        <v>0.47825018491812799</v>
      </c>
      <c r="Y10" s="17">
        <v>0.353498169409663</v>
      </c>
      <c r="Z10" s="17">
        <v>0.47620166876515901</v>
      </c>
      <c r="AA10" s="17">
        <v>0.33997042303520902</v>
      </c>
      <c r="AB10" s="17">
        <v>0.50417776539969505</v>
      </c>
      <c r="AC10" s="17">
        <v>0.49451230314682398</v>
      </c>
      <c r="AD10" s="17">
        <v>0.52841513710073695</v>
      </c>
      <c r="AE10" s="17"/>
      <c r="AF10" s="17">
        <v>0.43451977849727103</v>
      </c>
      <c r="AG10" s="17">
        <v>0.49327262821026302</v>
      </c>
      <c r="AH10" s="17">
        <v>0.42463438706744799</v>
      </c>
      <c r="AI10" s="17"/>
      <c r="AJ10" s="17">
        <v>0.44927807490103799</v>
      </c>
      <c r="AK10" s="17">
        <v>0.47973677431899697</v>
      </c>
      <c r="AL10" s="17">
        <v>0.59116782418786795</v>
      </c>
      <c r="AM10" s="17">
        <v>0.101553053826371</v>
      </c>
      <c r="AN10" s="17">
        <v>0.33419616157452797</v>
      </c>
      <c r="AO10" s="17"/>
      <c r="AP10" s="17">
        <v>0.40555162264078098</v>
      </c>
      <c r="AQ10" s="17">
        <v>0.48334603395583797</v>
      </c>
      <c r="AR10" s="17">
        <v>0.48409342063018201</v>
      </c>
      <c r="AS10" s="17"/>
      <c r="AT10" s="17">
        <v>0.38995381932589002</v>
      </c>
      <c r="AU10" s="17">
        <v>0.41430191280932299</v>
      </c>
      <c r="AV10" s="17">
        <v>0.522502896563944</v>
      </c>
      <c r="AW10" s="17">
        <v>0.46816477483467001</v>
      </c>
      <c r="AX10" s="17">
        <v>0.422909646027263</v>
      </c>
    </row>
    <row r="11" spans="2:50">
      <c r="B11" s="18" t="s">
        <v>246</v>
      </c>
      <c r="C11" s="17">
        <v>0.198449422390966</v>
      </c>
      <c r="D11" s="17">
        <v>0.18991545679843999</v>
      </c>
      <c r="E11" s="17">
        <v>0.20721282845271699</v>
      </c>
      <c r="F11" s="17"/>
      <c r="G11" s="17">
        <v>0.160107331025409</v>
      </c>
      <c r="H11" s="17">
        <v>0.19658582856259499</v>
      </c>
      <c r="I11" s="17">
        <v>0.17186254539009599</v>
      </c>
      <c r="J11" s="17">
        <v>0.21709628260165101</v>
      </c>
      <c r="K11" s="17">
        <v>0.22743036211076501</v>
      </c>
      <c r="L11" s="17">
        <v>0.21863542522703</v>
      </c>
      <c r="M11" s="17"/>
      <c r="N11" s="17">
        <v>0.16311523725447599</v>
      </c>
      <c r="O11" s="17">
        <v>0.149636994564216</v>
      </c>
      <c r="P11" s="17">
        <v>0.271359481367071</v>
      </c>
      <c r="Q11" s="17">
        <v>0.220548855644422</v>
      </c>
      <c r="R11" s="17"/>
      <c r="S11" s="17">
        <v>0.191538748167425</v>
      </c>
      <c r="T11" s="17">
        <v>0.19347424138403599</v>
      </c>
      <c r="U11" s="17">
        <v>0.17549638558055</v>
      </c>
      <c r="V11" s="17">
        <v>0.23094778487943801</v>
      </c>
      <c r="W11" s="17">
        <v>0.196782245527823</v>
      </c>
      <c r="X11" s="17">
        <v>0.17464298253716801</v>
      </c>
      <c r="Y11" s="17">
        <v>0.16449019637673801</v>
      </c>
      <c r="Z11" s="17">
        <v>0.189121911666571</v>
      </c>
      <c r="AA11" s="17">
        <v>0.236611676374195</v>
      </c>
      <c r="AB11" s="17">
        <v>0.18465045217102199</v>
      </c>
      <c r="AC11" s="17">
        <v>0.23201363343751999</v>
      </c>
      <c r="AD11" s="17">
        <v>0.26366714015498699</v>
      </c>
      <c r="AE11" s="17"/>
      <c r="AF11" s="17">
        <v>0.19500165764097699</v>
      </c>
      <c r="AG11" s="17">
        <v>0.19750939492557101</v>
      </c>
      <c r="AH11" s="17">
        <v>0.213960367721832</v>
      </c>
      <c r="AI11" s="17"/>
      <c r="AJ11" s="17">
        <v>0.193929278722202</v>
      </c>
      <c r="AK11" s="17">
        <v>0.17449365623452101</v>
      </c>
      <c r="AL11" s="17">
        <v>0.21678660243991099</v>
      </c>
      <c r="AM11" s="17">
        <v>0.36210344803137101</v>
      </c>
      <c r="AN11" s="17">
        <v>0.250633041211899</v>
      </c>
      <c r="AO11" s="17"/>
      <c r="AP11" s="17">
        <v>0.18033933641250699</v>
      </c>
      <c r="AQ11" s="17">
        <v>0.18423022001828299</v>
      </c>
      <c r="AR11" s="17">
        <v>0.24404162565981199</v>
      </c>
      <c r="AS11" s="17"/>
      <c r="AT11" s="17">
        <v>0.25658068989195598</v>
      </c>
      <c r="AU11" s="17">
        <v>0.203802711093479</v>
      </c>
      <c r="AV11" s="17">
        <v>0.16753588330854799</v>
      </c>
      <c r="AW11" s="17">
        <v>0.20508263672334101</v>
      </c>
      <c r="AX11" s="17">
        <v>6.4445594413017795E-2</v>
      </c>
    </row>
    <row r="12" spans="2:50">
      <c r="B12" s="18" t="s">
        <v>247</v>
      </c>
      <c r="C12" s="17">
        <v>6.0051673564442097E-2</v>
      </c>
      <c r="D12" s="17">
        <v>5.9971463444794801E-2</v>
      </c>
      <c r="E12" s="17">
        <v>6.0134040178310998E-2</v>
      </c>
      <c r="F12" s="17"/>
      <c r="G12" s="17">
        <v>5.1905158326361299E-2</v>
      </c>
      <c r="H12" s="17">
        <v>8.4194869663468203E-2</v>
      </c>
      <c r="I12" s="17">
        <v>4.2392590635381297E-2</v>
      </c>
      <c r="J12" s="17">
        <v>6.7625669259053903E-2</v>
      </c>
      <c r="K12" s="17">
        <v>3.39482235429951E-2</v>
      </c>
      <c r="L12" s="17">
        <v>6.8091333486297506E-2</v>
      </c>
      <c r="M12" s="17"/>
      <c r="N12" s="17">
        <v>4.3572481903451199E-2</v>
      </c>
      <c r="O12" s="17">
        <v>9.0036265476644201E-2</v>
      </c>
      <c r="P12" s="17">
        <v>3.44746402458403E-2</v>
      </c>
      <c r="Q12" s="17">
        <v>7.2760517489880799E-2</v>
      </c>
      <c r="R12" s="17"/>
      <c r="S12" s="17">
        <v>4.5231487818644202E-2</v>
      </c>
      <c r="T12" s="17">
        <v>4.24157455945278E-2</v>
      </c>
      <c r="U12" s="17">
        <v>8.9644649334656698E-2</v>
      </c>
      <c r="V12" s="17">
        <v>4.8017298004627798E-2</v>
      </c>
      <c r="W12" s="17">
        <v>3.4223153073703098E-2</v>
      </c>
      <c r="X12" s="17">
        <v>3.9761515002394297E-2</v>
      </c>
      <c r="Y12" s="17">
        <v>7.9982205793988501E-2</v>
      </c>
      <c r="Z12" s="17">
        <v>7.1535346535841093E-2</v>
      </c>
      <c r="AA12" s="17">
        <v>5.1719407192623801E-2</v>
      </c>
      <c r="AB12" s="17">
        <v>6.1053030623059799E-2</v>
      </c>
      <c r="AC12" s="17">
        <v>0.114185472397706</v>
      </c>
      <c r="AD12" s="17">
        <v>0.153636808975044</v>
      </c>
      <c r="AE12" s="17"/>
      <c r="AF12" s="17">
        <v>6.1250740776665598E-2</v>
      </c>
      <c r="AG12" s="17">
        <v>5.26769219128305E-2</v>
      </c>
      <c r="AH12" s="17">
        <v>5.1746705080596901E-2</v>
      </c>
      <c r="AI12" s="17"/>
      <c r="AJ12" s="17">
        <v>6.4300531404594005E-2</v>
      </c>
      <c r="AK12" s="17">
        <v>5.3188059659351798E-2</v>
      </c>
      <c r="AL12" s="17">
        <v>4.3507324924691101E-2</v>
      </c>
      <c r="AM12" s="17">
        <v>0.109620373393892</v>
      </c>
      <c r="AN12" s="17">
        <v>0.102539870449034</v>
      </c>
      <c r="AO12" s="17"/>
      <c r="AP12" s="17">
        <v>7.5933491034211598E-2</v>
      </c>
      <c r="AQ12" s="17">
        <v>5.4079971011712601E-2</v>
      </c>
      <c r="AR12" s="17">
        <v>4.6580928733188899E-2</v>
      </c>
      <c r="AS12" s="17"/>
      <c r="AT12" s="17">
        <v>6.0731603292604297E-2</v>
      </c>
      <c r="AU12" s="17">
        <v>8.7953859881581303E-2</v>
      </c>
      <c r="AV12" s="17">
        <v>3.5356362698726503E-2</v>
      </c>
      <c r="AW12" s="17">
        <v>8.2890791627985697E-2</v>
      </c>
      <c r="AX12" s="17">
        <v>7.3799531967276094E-2</v>
      </c>
    </row>
    <row r="13" spans="2:50">
      <c r="B13" s="18" t="s">
        <v>248</v>
      </c>
      <c r="C13" s="17">
        <v>2.0154086120137301E-2</v>
      </c>
      <c r="D13" s="17">
        <v>2.6535468952631799E-2</v>
      </c>
      <c r="E13" s="17">
        <v>1.3601136217736599E-2</v>
      </c>
      <c r="F13" s="17"/>
      <c r="G13" s="17">
        <v>4.1350631417659302E-2</v>
      </c>
      <c r="H13" s="17">
        <v>9.5275525673506195E-3</v>
      </c>
      <c r="I13" s="17">
        <v>1.2673475401849901E-2</v>
      </c>
      <c r="J13" s="17">
        <v>1.1129215394187699E-2</v>
      </c>
      <c r="K13" s="17">
        <v>2.8830976209915898E-2</v>
      </c>
      <c r="L13" s="17">
        <v>2.4688260206125998E-2</v>
      </c>
      <c r="M13" s="17"/>
      <c r="N13" s="17">
        <v>3.1434826087486899E-2</v>
      </c>
      <c r="O13" s="17">
        <v>2.3397801332250501E-2</v>
      </c>
      <c r="P13" s="17">
        <v>0</v>
      </c>
      <c r="Q13" s="17">
        <v>1.9926495933294399E-2</v>
      </c>
      <c r="R13" s="17"/>
      <c r="S13" s="17">
        <v>0</v>
      </c>
      <c r="T13" s="17">
        <v>1.1787819349986E-2</v>
      </c>
      <c r="U13" s="17">
        <v>5.2313570679402503E-2</v>
      </c>
      <c r="V13" s="17">
        <v>5.3409998340315401E-2</v>
      </c>
      <c r="W13" s="17">
        <v>0</v>
      </c>
      <c r="X13" s="17">
        <v>2.02804066167886E-2</v>
      </c>
      <c r="Y13" s="17">
        <v>0</v>
      </c>
      <c r="Z13" s="17">
        <v>3.10648348204473E-2</v>
      </c>
      <c r="AA13" s="17">
        <v>3.5524965375518497E-2</v>
      </c>
      <c r="AB13" s="17">
        <v>4.0992091206890402E-2</v>
      </c>
      <c r="AC13" s="17">
        <v>0</v>
      </c>
      <c r="AD13" s="17">
        <v>0</v>
      </c>
      <c r="AE13" s="17"/>
      <c r="AF13" s="17">
        <v>1.5855656947427001E-2</v>
      </c>
      <c r="AG13" s="17">
        <v>2.73127005831162E-2</v>
      </c>
      <c r="AH13" s="17">
        <v>2.0912957700330401E-2</v>
      </c>
      <c r="AI13" s="17"/>
      <c r="AJ13" s="17">
        <v>1.6984801126715798E-2</v>
      </c>
      <c r="AK13" s="17">
        <v>2.08025658187647E-2</v>
      </c>
      <c r="AL13" s="17">
        <v>1.8714163450007201E-2</v>
      </c>
      <c r="AM13" s="17">
        <v>0</v>
      </c>
      <c r="AN13" s="17">
        <v>2.07739353599917E-2</v>
      </c>
      <c r="AO13" s="17"/>
      <c r="AP13" s="17">
        <v>2.1941783925542999E-2</v>
      </c>
      <c r="AQ13" s="17">
        <v>1.8048139874679701E-2</v>
      </c>
      <c r="AR13" s="17">
        <v>1.9615338483205999E-2</v>
      </c>
      <c r="AS13" s="17"/>
      <c r="AT13" s="17">
        <v>0</v>
      </c>
      <c r="AU13" s="17">
        <v>3.2749852717297398E-2</v>
      </c>
      <c r="AV13" s="17">
        <v>2.1908707704525101E-2</v>
      </c>
      <c r="AW13" s="17">
        <v>1.9819178726910601E-2</v>
      </c>
      <c r="AX13" s="17">
        <v>0</v>
      </c>
    </row>
    <row r="14" spans="2:50">
      <c r="B14" s="18" t="s">
        <v>92</v>
      </c>
      <c r="C14" s="17">
        <v>3.22019145731441E-2</v>
      </c>
      <c r="D14" s="17">
        <v>2.84752881044305E-2</v>
      </c>
      <c r="E14" s="17">
        <v>3.6028733492405603E-2</v>
      </c>
      <c r="F14" s="17"/>
      <c r="G14" s="17">
        <v>3.1629642961692697E-2</v>
      </c>
      <c r="H14" s="17">
        <v>2.51338316467506E-2</v>
      </c>
      <c r="I14" s="17">
        <v>6.5894051062629605E-2</v>
      </c>
      <c r="J14" s="17">
        <v>2.8066023852882701E-2</v>
      </c>
      <c r="K14" s="17">
        <v>5.04392579323737E-2</v>
      </c>
      <c r="L14" s="17">
        <v>0</v>
      </c>
      <c r="M14" s="17"/>
      <c r="N14" s="17">
        <v>5.5254391397625497E-3</v>
      </c>
      <c r="O14" s="17">
        <v>3.8818476150568597E-2</v>
      </c>
      <c r="P14" s="17">
        <v>1.8733634208568099E-2</v>
      </c>
      <c r="Q14" s="17">
        <v>6.7231159394220696E-2</v>
      </c>
      <c r="R14" s="17"/>
      <c r="S14" s="17">
        <v>5.2689012920237602E-2</v>
      </c>
      <c r="T14" s="17">
        <v>2.1193677659387799E-2</v>
      </c>
      <c r="U14" s="17">
        <v>2.35401185576142E-2</v>
      </c>
      <c r="V14" s="17">
        <v>0</v>
      </c>
      <c r="W14" s="17">
        <v>0.100170399552173</v>
      </c>
      <c r="X14" s="17">
        <v>4.7326111812264697E-2</v>
      </c>
      <c r="Y14" s="17">
        <v>1.52859333096961E-2</v>
      </c>
      <c r="Z14" s="17">
        <v>0</v>
      </c>
      <c r="AA14" s="17">
        <v>4.953660630291E-2</v>
      </c>
      <c r="AB14" s="17">
        <v>1.70851427633819E-2</v>
      </c>
      <c r="AC14" s="17">
        <v>0</v>
      </c>
      <c r="AD14" s="17">
        <v>0</v>
      </c>
      <c r="AE14" s="17"/>
      <c r="AF14" s="17">
        <v>2.5164397555997399E-2</v>
      </c>
      <c r="AG14" s="17">
        <v>2.7062019047774E-2</v>
      </c>
      <c r="AH14" s="17">
        <v>8.5775127590055997E-2</v>
      </c>
      <c r="AI14" s="17"/>
      <c r="AJ14" s="17">
        <v>2.2304486429433199E-2</v>
      </c>
      <c r="AK14" s="17">
        <v>2.4643965107058598E-2</v>
      </c>
      <c r="AL14" s="17">
        <v>0</v>
      </c>
      <c r="AM14" s="17">
        <v>0.105178639731465</v>
      </c>
      <c r="AN14" s="17">
        <v>8.7624904478285706E-2</v>
      </c>
      <c r="AO14" s="17"/>
      <c r="AP14" s="17">
        <v>1.42636332953899E-2</v>
      </c>
      <c r="AQ14" s="17">
        <v>2.7526070569290701E-2</v>
      </c>
      <c r="AR14" s="17">
        <v>0</v>
      </c>
      <c r="AS14" s="17"/>
      <c r="AT14" s="17">
        <v>2.9411309917118999E-2</v>
      </c>
      <c r="AU14" s="17">
        <v>2.61961510917471E-2</v>
      </c>
      <c r="AV14" s="17">
        <v>3.9526568651967901E-2</v>
      </c>
      <c r="AW14" s="17">
        <v>2.2907716364975999E-2</v>
      </c>
      <c r="AX14" s="17">
        <v>0</v>
      </c>
    </row>
    <row r="15" spans="2:50">
      <c r="B15" s="18" t="s">
        <v>249</v>
      </c>
      <c r="C15" s="21">
        <v>0.68914290335131101</v>
      </c>
      <c r="D15" s="21">
        <v>0.69510232269970296</v>
      </c>
      <c r="E15" s="21">
        <v>0.68302326165882998</v>
      </c>
      <c r="F15" s="21"/>
      <c r="G15" s="21">
        <v>0.71500723626887797</v>
      </c>
      <c r="H15" s="21">
        <v>0.68455791755983597</v>
      </c>
      <c r="I15" s="21">
        <v>0.70717733751004397</v>
      </c>
      <c r="J15" s="21">
        <v>0.67608280889222405</v>
      </c>
      <c r="K15" s="21">
        <v>0.659351180203951</v>
      </c>
      <c r="L15" s="21">
        <v>0.688584981080546</v>
      </c>
      <c r="M15" s="21"/>
      <c r="N15" s="21">
        <v>0.75635201561482401</v>
      </c>
      <c r="O15" s="21">
        <v>0.69811046247632103</v>
      </c>
      <c r="P15" s="21">
        <v>0.67543224417851999</v>
      </c>
      <c r="Q15" s="21">
        <v>0.61953297153818199</v>
      </c>
      <c r="R15" s="21"/>
      <c r="S15" s="21">
        <v>0.71054075109369297</v>
      </c>
      <c r="T15" s="21">
        <v>0.73112851601206197</v>
      </c>
      <c r="U15" s="21">
        <v>0.65900527584777602</v>
      </c>
      <c r="V15" s="21">
        <v>0.66762491877561803</v>
      </c>
      <c r="W15" s="21">
        <v>0.66882420184630098</v>
      </c>
      <c r="X15" s="21">
        <v>0.717988984031384</v>
      </c>
      <c r="Y15" s="21">
        <v>0.74024166451957796</v>
      </c>
      <c r="Z15" s="21">
        <v>0.70827790697714099</v>
      </c>
      <c r="AA15" s="21">
        <v>0.62660734475475299</v>
      </c>
      <c r="AB15" s="21">
        <v>0.69621928323564597</v>
      </c>
      <c r="AC15" s="21">
        <v>0.65380089416477405</v>
      </c>
      <c r="AD15" s="21">
        <v>0.58269605086996901</v>
      </c>
      <c r="AE15" s="21"/>
      <c r="AF15" s="21">
        <v>0.70272754707893303</v>
      </c>
      <c r="AG15" s="21">
        <v>0.695438963530708</v>
      </c>
      <c r="AH15" s="21">
        <v>0.62760484190718502</v>
      </c>
      <c r="AI15" s="21"/>
      <c r="AJ15" s="21">
        <v>0.70248090231705496</v>
      </c>
      <c r="AK15" s="21">
        <v>0.72687175318030395</v>
      </c>
      <c r="AL15" s="21">
        <v>0.72099190918539102</v>
      </c>
      <c r="AM15" s="21">
        <v>0.423097538843272</v>
      </c>
      <c r="AN15" s="21">
        <v>0.53842824850078996</v>
      </c>
      <c r="AO15" s="21"/>
      <c r="AP15" s="21">
        <v>0.70752175533234896</v>
      </c>
      <c r="AQ15" s="21">
        <v>0.71611559852603401</v>
      </c>
      <c r="AR15" s="21">
        <v>0.68976210712379304</v>
      </c>
      <c r="AS15" s="21"/>
      <c r="AT15" s="21">
        <v>0.65327639689831996</v>
      </c>
      <c r="AU15" s="21">
        <v>0.64929742521589495</v>
      </c>
      <c r="AV15" s="21">
        <v>0.735672477636232</v>
      </c>
      <c r="AW15" s="21">
        <v>0.66929967655678602</v>
      </c>
      <c r="AX15" s="21">
        <v>0.86175487361970604</v>
      </c>
    </row>
    <row r="16" spans="2:50">
      <c r="B16" s="18" t="s">
        <v>250</v>
      </c>
      <c r="C16" s="21">
        <v>8.0205759684579395E-2</v>
      </c>
      <c r="D16" s="21">
        <v>8.65069323974266E-2</v>
      </c>
      <c r="E16" s="21">
        <v>7.3735176396047597E-2</v>
      </c>
      <c r="F16" s="21"/>
      <c r="G16" s="21">
        <v>9.3255789744020698E-2</v>
      </c>
      <c r="H16" s="21">
        <v>9.3722422230818794E-2</v>
      </c>
      <c r="I16" s="21">
        <v>5.5066066037231201E-2</v>
      </c>
      <c r="J16" s="21">
        <v>7.8754884653241597E-2</v>
      </c>
      <c r="K16" s="21">
        <v>6.2779199752911005E-2</v>
      </c>
      <c r="L16" s="21">
        <v>9.2779593692423404E-2</v>
      </c>
      <c r="M16" s="21"/>
      <c r="N16" s="21">
        <v>7.5007307990937994E-2</v>
      </c>
      <c r="O16" s="21">
        <v>0.11343406680889501</v>
      </c>
      <c r="P16" s="21">
        <v>3.44746402458403E-2</v>
      </c>
      <c r="Q16" s="21">
        <v>9.2687013423175202E-2</v>
      </c>
      <c r="R16" s="21"/>
      <c r="S16" s="21">
        <v>4.5231487818644202E-2</v>
      </c>
      <c r="T16" s="21">
        <v>5.4203564944513803E-2</v>
      </c>
      <c r="U16" s="21">
        <v>0.141958220014059</v>
      </c>
      <c r="V16" s="21">
        <v>0.101427296344943</v>
      </c>
      <c r="W16" s="21">
        <v>3.4223153073703098E-2</v>
      </c>
      <c r="X16" s="21">
        <v>6.00419216191828E-2</v>
      </c>
      <c r="Y16" s="21">
        <v>7.9982205793988501E-2</v>
      </c>
      <c r="Z16" s="21">
        <v>0.102600181356288</v>
      </c>
      <c r="AA16" s="21">
        <v>8.7244372568142298E-2</v>
      </c>
      <c r="AB16" s="21">
        <v>0.10204512182995</v>
      </c>
      <c r="AC16" s="21">
        <v>0.114185472397706</v>
      </c>
      <c r="AD16" s="21">
        <v>0.153636808975044</v>
      </c>
      <c r="AE16" s="21"/>
      <c r="AF16" s="21">
        <v>7.7106397724092599E-2</v>
      </c>
      <c r="AG16" s="21">
        <v>7.9989622495946794E-2</v>
      </c>
      <c r="AH16" s="21">
        <v>7.2659662780927295E-2</v>
      </c>
      <c r="AI16" s="21"/>
      <c r="AJ16" s="21">
        <v>8.1285332531309804E-2</v>
      </c>
      <c r="AK16" s="21">
        <v>7.3990625478116606E-2</v>
      </c>
      <c r="AL16" s="21">
        <v>6.2221488374698299E-2</v>
      </c>
      <c r="AM16" s="21">
        <v>0.109620373393892</v>
      </c>
      <c r="AN16" s="21">
        <v>0.123313805809026</v>
      </c>
      <c r="AO16" s="21"/>
      <c r="AP16" s="21">
        <v>9.7875274959754593E-2</v>
      </c>
      <c r="AQ16" s="21">
        <v>7.2128110886392302E-2</v>
      </c>
      <c r="AR16" s="21">
        <v>6.6196267216394905E-2</v>
      </c>
      <c r="AS16" s="21"/>
      <c r="AT16" s="21">
        <v>6.0731603292604297E-2</v>
      </c>
      <c r="AU16" s="21">
        <v>0.12070371259887901</v>
      </c>
      <c r="AV16" s="21">
        <v>5.72650704032516E-2</v>
      </c>
      <c r="AW16" s="21">
        <v>0.102709970354896</v>
      </c>
      <c r="AX16" s="21">
        <v>7.3799531967276094E-2</v>
      </c>
    </row>
    <row r="17" spans="2:50">
      <c r="B17" s="18" t="s">
        <v>251</v>
      </c>
      <c r="C17" s="22">
        <v>0.60893714366673102</v>
      </c>
      <c r="D17" s="22">
        <v>0.60859539030227605</v>
      </c>
      <c r="E17" s="22">
        <v>0.609288085262782</v>
      </c>
      <c r="F17" s="22"/>
      <c r="G17" s="22">
        <v>0.62175144652485703</v>
      </c>
      <c r="H17" s="22">
        <v>0.59083549532901702</v>
      </c>
      <c r="I17" s="22">
        <v>0.652111271472812</v>
      </c>
      <c r="J17" s="22">
        <v>0.59732792423898295</v>
      </c>
      <c r="K17" s="22">
        <v>0.59657198045103998</v>
      </c>
      <c r="L17" s="22">
        <v>0.59580538738812305</v>
      </c>
      <c r="M17" s="22"/>
      <c r="N17" s="22">
        <v>0.68134470762388599</v>
      </c>
      <c r="O17" s="22">
        <v>0.58467639566742602</v>
      </c>
      <c r="P17" s="22">
        <v>0.64095760393267998</v>
      </c>
      <c r="Q17" s="22">
        <v>0.52684595811500701</v>
      </c>
      <c r="R17" s="22"/>
      <c r="S17" s="22">
        <v>0.66530926327504902</v>
      </c>
      <c r="T17" s="22">
        <v>0.67692495106754802</v>
      </c>
      <c r="U17" s="22">
        <v>0.51704705583371702</v>
      </c>
      <c r="V17" s="22">
        <v>0.56619762243067495</v>
      </c>
      <c r="W17" s="22">
        <v>0.63460104877259804</v>
      </c>
      <c r="X17" s="22">
        <v>0.65794706241220102</v>
      </c>
      <c r="Y17" s="22">
        <v>0.660259458725589</v>
      </c>
      <c r="Z17" s="22">
        <v>0.60567772562085198</v>
      </c>
      <c r="AA17" s="22">
        <v>0.53936297218661</v>
      </c>
      <c r="AB17" s="22">
        <v>0.59417416140569601</v>
      </c>
      <c r="AC17" s="22">
        <v>0.539615421767069</v>
      </c>
      <c r="AD17" s="22">
        <v>0.429059241894925</v>
      </c>
      <c r="AE17" s="22"/>
      <c r="AF17" s="22">
        <v>0.62562114935484103</v>
      </c>
      <c r="AG17" s="22">
        <v>0.61544934103476101</v>
      </c>
      <c r="AH17" s="22">
        <v>0.55494517912625796</v>
      </c>
      <c r="AI17" s="22"/>
      <c r="AJ17" s="22">
        <v>0.62119556978574497</v>
      </c>
      <c r="AK17" s="22">
        <v>0.65288112770218798</v>
      </c>
      <c r="AL17" s="22">
        <v>0.65877042081069204</v>
      </c>
      <c r="AM17" s="22">
        <v>0.31347716544937998</v>
      </c>
      <c r="AN17" s="22">
        <v>0.41511444269176401</v>
      </c>
      <c r="AO17" s="22"/>
      <c r="AP17" s="22">
        <v>0.60964648037259395</v>
      </c>
      <c r="AQ17" s="22">
        <v>0.64398748763964198</v>
      </c>
      <c r="AR17" s="22">
        <v>0.623565839907399</v>
      </c>
      <c r="AS17" s="22"/>
      <c r="AT17" s="22">
        <v>0.59254479360571599</v>
      </c>
      <c r="AU17" s="22">
        <v>0.52859371261701604</v>
      </c>
      <c r="AV17" s="22">
        <v>0.67840740723298099</v>
      </c>
      <c r="AW17" s="22">
        <v>0.56658970620188998</v>
      </c>
      <c r="AX17" s="22">
        <v>0.78795534165242997</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426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547</v>
      </c>
      <c r="D7" s="10">
        <v>269</v>
      </c>
      <c r="E7" s="10">
        <v>278</v>
      </c>
      <c r="F7" s="10"/>
      <c r="G7" s="10">
        <v>64</v>
      </c>
      <c r="H7" s="10">
        <v>109</v>
      </c>
      <c r="I7" s="10">
        <v>89</v>
      </c>
      <c r="J7" s="10">
        <v>87</v>
      </c>
      <c r="K7" s="10">
        <v>81</v>
      </c>
      <c r="L7" s="10">
        <v>117</v>
      </c>
      <c r="M7" s="10"/>
      <c r="N7" s="10">
        <v>171</v>
      </c>
      <c r="O7" s="10">
        <v>125</v>
      </c>
      <c r="P7" s="10">
        <v>99</v>
      </c>
      <c r="Q7" s="10">
        <v>148</v>
      </c>
      <c r="R7" s="10"/>
      <c r="S7" s="10">
        <v>71</v>
      </c>
      <c r="T7" s="10">
        <v>72</v>
      </c>
      <c r="U7" s="10">
        <v>44</v>
      </c>
      <c r="V7" s="10">
        <v>41</v>
      </c>
      <c r="W7" s="10">
        <v>43</v>
      </c>
      <c r="X7" s="10">
        <v>42</v>
      </c>
      <c r="Y7" s="10">
        <v>50</v>
      </c>
      <c r="Z7" s="10">
        <v>26</v>
      </c>
      <c r="AA7" s="10">
        <v>58</v>
      </c>
      <c r="AB7" s="10">
        <v>52</v>
      </c>
      <c r="AC7" s="10">
        <v>30</v>
      </c>
      <c r="AD7" s="10">
        <v>18</v>
      </c>
      <c r="AE7" s="10"/>
      <c r="AF7" s="10">
        <v>220</v>
      </c>
      <c r="AG7" s="10">
        <v>226</v>
      </c>
      <c r="AH7" s="10">
        <v>70</v>
      </c>
      <c r="AI7" s="10"/>
      <c r="AJ7" s="10">
        <v>199</v>
      </c>
      <c r="AK7" s="10">
        <v>139</v>
      </c>
      <c r="AL7" s="10">
        <v>44</v>
      </c>
      <c r="AM7" s="10">
        <v>9</v>
      </c>
      <c r="AN7" s="10">
        <v>71</v>
      </c>
      <c r="AO7" s="10"/>
      <c r="AP7" s="10">
        <v>150</v>
      </c>
      <c r="AQ7" s="10">
        <v>160</v>
      </c>
      <c r="AR7" s="10">
        <v>42</v>
      </c>
      <c r="AS7" s="10"/>
      <c r="AT7" s="10">
        <v>123</v>
      </c>
      <c r="AU7" s="10">
        <v>103</v>
      </c>
      <c r="AV7" s="10">
        <v>137</v>
      </c>
      <c r="AW7" s="10">
        <v>52</v>
      </c>
      <c r="AX7" s="10">
        <v>15</v>
      </c>
    </row>
    <row r="8" spans="2:50" ht="30" customHeight="1">
      <c r="B8" s="11" t="s">
        <v>77</v>
      </c>
      <c r="C8" s="11">
        <v>551</v>
      </c>
      <c r="D8" s="11">
        <v>279</v>
      </c>
      <c r="E8" s="11">
        <v>272</v>
      </c>
      <c r="F8" s="11"/>
      <c r="G8" s="11">
        <v>78</v>
      </c>
      <c r="H8" s="11">
        <v>109</v>
      </c>
      <c r="I8" s="11">
        <v>99</v>
      </c>
      <c r="J8" s="11">
        <v>91</v>
      </c>
      <c r="K8" s="11">
        <v>69</v>
      </c>
      <c r="L8" s="11">
        <v>105</v>
      </c>
      <c r="M8" s="11"/>
      <c r="N8" s="11">
        <v>165</v>
      </c>
      <c r="O8" s="11">
        <v>128</v>
      </c>
      <c r="P8" s="11">
        <v>108</v>
      </c>
      <c r="Q8" s="11">
        <v>146</v>
      </c>
      <c r="R8" s="11"/>
      <c r="S8" s="11">
        <v>74</v>
      </c>
      <c r="T8" s="11">
        <v>77</v>
      </c>
      <c r="U8" s="11">
        <v>42</v>
      </c>
      <c r="V8" s="11">
        <v>43</v>
      </c>
      <c r="W8" s="11">
        <v>43</v>
      </c>
      <c r="X8" s="11">
        <v>53</v>
      </c>
      <c r="Y8" s="11">
        <v>48</v>
      </c>
      <c r="Z8" s="11">
        <v>23</v>
      </c>
      <c r="AA8" s="11">
        <v>58</v>
      </c>
      <c r="AB8" s="11">
        <v>46</v>
      </c>
      <c r="AC8" s="11">
        <v>28</v>
      </c>
      <c r="AD8" s="11">
        <v>17</v>
      </c>
      <c r="AE8" s="11"/>
      <c r="AF8" s="11">
        <v>220</v>
      </c>
      <c r="AG8" s="11">
        <v>224</v>
      </c>
      <c r="AH8" s="11">
        <v>72</v>
      </c>
      <c r="AI8" s="11"/>
      <c r="AJ8" s="11">
        <v>195</v>
      </c>
      <c r="AK8" s="11">
        <v>144</v>
      </c>
      <c r="AL8" s="11">
        <v>46</v>
      </c>
      <c r="AM8" s="11">
        <v>9</v>
      </c>
      <c r="AN8" s="11">
        <v>72</v>
      </c>
      <c r="AO8" s="11"/>
      <c r="AP8" s="11">
        <v>151</v>
      </c>
      <c r="AQ8" s="11">
        <v>166</v>
      </c>
      <c r="AR8" s="11">
        <v>44</v>
      </c>
      <c r="AS8" s="11"/>
      <c r="AT8" s="11">
        <v>122</v>
      </c>
      <c r="AU8" s="11">
        <v>108</v>
      </c>
      <c r="AV8" s="11">
        <v>138</v>
      </c>
      <c r="AW8" s="11">
        <v>51</v>
      </c>
      <c r="AX8" s="11">
        <v>15</v>
      </c>
    </row>
    <row r="9" spans="2:50">
      <c r="B9" s="18" t="s">
        <v>244</v>
      </c>
      <c r="C9" s="17">
        <v>0.11074384359464599</v>
      </c>
      <c r="D9" s="17">
        <v>0.101565479911315</v>
      </c>
      <c r="E9" s="17">
        <v>0.120168972752643</v>
      </c>
      <c r="F9" s="17"/>
      <c r="G9" s="17">
        <v>0.19677380097317401</v>
      </c>
      <c r="H9" s="17">
        <v>0.182461455354023</v>
      </c>
      <c r="I9" s="17">
        <v>0.14518432276033499</v>
      </c>
      <c r="J9" s="17">
        <v>8.1183816061721606E-2</v>
      </c>
      <c r="K9" s="17">
        <v>2.23154431039496E-2</v>
      </c>
      <c r="L9" s="17">
        <v>2.37481185705763E-2</v>
      </c>
      <c r="M9" s="17"/>
      <c r="N9" s="17">
        <v>0.101702386539148</v>
      </c>
      <c r="O9" s="17">
        <v>0.10856405344372499</v>
      </c>
      <c r="P9" s="17">
        <v>0.11625723020622999</v>
      </c>
      <c r="Q9" s="17">
        <v>0.121616919295613</v>
      </c>
      <c r="R9" s="17"/>
      <c r="S9" s="17">
        <v>0.20671774126926701</v>
      </c>
      <c r="T9" s="17">
        <v>0.113142428052852</v>
      </c>
      <c r="U9" s="17">
        <v>1.6905281745418999E-2</v>
      </c>
      <c r="V9" s="17">
        <v>9.0682268182797093E-2</v>
      </c>
      <c r="W9" s="17">
        <v>7.0803219594143499E-2</v>
      </c>
      <c r="X9" s="17">
        <v>7.3569649482464694E-2</v>
      </c>
      <c r="Y9" s="17">
        <v>0.13619525716450501</v>
      </c>
      <c r="Z9" s="17">
        <v>4.11760324051735E-2</v>
      </c>
      <c r="AA9" s="17">
        <v>0.16912535558800701</v>
      </c>
      <c r="AB9" s="17">
        <v>0.10276861716379</v>
      </c>
      <c r="AC9" s="17">
        <v>7.7927870323963505E-2</v>
      </c>
      <c r="AD9" s="17">
        <v>8.4331509255595793E-2</v>
      </c>
      <c r="AE9" s="17"/>
      <c r="AF9" s="17">
        <v>0.109890643380135</v>
      </c>
      <c r="AG9" s="17">
        <v>8.5432964970049305E-2</v>
      </c>
      <c r="AH9" s="17">
        <v>0.128090775067638</v>
      </c>
      <c r="AI9" s="17"/>
      <c r="AJ9" s="17">
        <v>9.0927618691717199E-2</v>
      </c>
      <c r="AK9" s="17">
        <v>0.13277456010876701</v>
      </c>
      <c r="AL9" s="17">
        <v>4.5438878902894997E-2</v>
      </c>
      <c r="AM9" s="17">
        <v>0</v>
      </c>
      <c r="AN9" s="17">
        <v>8.5336634584388699E-2</v>
      </c>
      <c r="AO9" s="17"/>
      <c r="AP9" s="17">
        <v>0.120994604827824</v>
      </c>
      <c r="AQ9" s="17">
        <v>0.124867432732472</v>
      </c>
      <c r="AR9" s="17">
        <v>0.12951820195864999</v>
      </c>
      <c r="AS9" s="17"/>
      <c r="AT9" s="17">
        <v>8.8225274439418994E-2</v>
      </c>
      <c r="AU9" s="17">
        <v>0.14915042112478399</v>
      </c>
      <c r="AV9" s="17">
        <v>9.2485308864854607E-2</v>
      </c>
      <c r="AW9" s="17">
        <v>9.8644516174375002E-2</v>
      </c>
      <c r="AX9" s="17">
        <v>0.18141296983074201</v>
      </c>
    </row>
    <row r="10" spans="2:50">
      <c r="B10" s="18" t="s">
        <v>245</v>
      </c>
      <c r="C10" s="17">
        <v>0.22207445085883401</v>
      </c>
      <c r="D10" s="17">
        <v>0.25498496363296902</v>
      </c>
      <c r="E10" s="17">
        <v>0.18827912042150899</v>
      </c>
      <c r="F10" s="17"/>
      <c r="G10" s="17">
        <v>0.29018316212400302</v>
      </c>
      <c r="H10" s="17">
        <v>0.26394484668330298</v>
      </c>
      <c r="I10" s="17">
        <v>0.244207132483441</v>
      </c>
      <c r="J10" s="17">
        <v>0.21894908645720701</v>
      </c>
      <c r="K10" s="17">
        <v>0.121394190223489</v>
      </c>
      <c r="L10" s="17">
        <v>0.17593109576695001</v>
      </c>
      <c r="M10" s="17"/>
      <c r="N10" s="17">
        <v>0.191425898779961</v>
      </c>
      <c r="O10" s="17">
        <v>0.20477519906452901</v>
      </c>
      <c r="P10" s="17">
        <v>0.33025821948427497</v>
      </c>
      <c r="Q10" s="17">
        <v>0.19788378542106799</v>
      </c>
      <c r="R10" s="17"/>
      <c r="S10" s="17">
        <v>0.189700347952206</v>
      </c>
      <c r="T10" s="17">
        <v>0.20136522541000301</v>
      </c>
      <c r="U10" s="17">
        <v>0.26539821316220102</v>
      </c>
      <c r="V10" s="17">
        <v>0.22140269616570801</v>
      </c>
      <c r="W10" s="17">
        <v>0.18376243088613101</v>
      </c>
      <c r="X10" s="17">
        <v>0.234454350738663</v>
      </c>
      <c r="Y10" s="17">
        <v>0.215959452269569</v>
      </c>
      <c r="Z10" s="17">
        <v>0.27233540534610901</v>
      </c>
      <c r="AA10" s="17">
        <v>0.21637364458584299</v>
      </c>
      <c r="AB10" s="17">
        <v>0.22444475854804599</v>
      </c>
      <c r="AC10" s="17">
        <v>0.27509094622508201</v>
      </c>
      <c r="AD10" s="17">
        <v>0.28364010552548102</v>
      </c>
      <c r="AE10" s="17"/>
      <c r="AF10" s="17">
        <v>0.23563219380924599</v>
      </c>
      <c r="AG10" s="17">
        <v>0.235909935976161</v>
      </c>
      <c r="AH10" s="17">
        <v>0.130714919969104</v>
      </c>
      <c r="AI10" s="17"/>
      <c r="AJ10" s="17">
        <v>0.22266113091245099</v>
      </c>
      <c r="AK10" s="17">
        <v>0.27688128418054597</v>
      </c>
      <c r="AL10" s="17">
        <v>0.26021731188437802</v>
      </c>
      <c r="AM10" s="17">
        <v>0.33100928153005499</v>
      </c>
      <c r="AN10" s="17">
        <v>0.18771940263741099</v>
      </c>
      <c r="AO10" s="17"/>
      <c r="AP10" s="17">
        <v>0.24315557883897701</v>
      </c>
      <c r="AQ10" s="17">
        <v>0.250795073639619</v>
      </c>
      <c r="AR10" s="17">
        <v>0.25993783107753599</v>
      </c>
      <c r="AS10" s="17"/>
      <c r="AT10" s="17">
        <v>0.20702244083784399</v>
      </c>
      <c r="AU10" s="17">
        <v>0.116469608401471</v>
      </c>
      <c r="AV10" s="17">
        <v>0.29109318585126798</v>
      </c>
      <c r="AW10" s="17">
        <v>0.23534213788039901</v>
      </c>
      <c r="AX10" s="17">
        <v>0.14901997696994601</v>
      </c>
    </row>
    <row r="11" spans="2:50">
      <c r="B11" s="18" t="s">
        <v>246</v>
      </c>
      <c r="C11" s="17">
        <v>0.25758098486113701</v>
      </c>
      <c r="D11" s="17">
        <v>0.23608800426698301</v>
      </c>
      <c r="E11" s="17">
        <v>0.279651816338225</v>
      </c>
      <c r="F11" s="17"/>
      <c r="G11" s="17">
        <v>0.254281574978166</v>
      </c>
      <c r="H11" s="17">
        <v>0.26786774593371399</v>
      </c>
      <c r="I11" s="17">
        <v>0.17931066969656601</v>
      </c>
      <c r="J11" s="17">
        <v>0.26947308148553001</v>
      </c>
      <c r="K11" s="17">
        <v>0.34438308811832702</v>
      </c>
      <c r="L11" s="17">
        <v>0.255953903021025</v>
      </c>
      <c r="M11" s="17"/>
      <c r="N11" s="17">
        <v>0.25998038517674799</v>
      </c>
      <c r="O11" s="17">
        <v>0.27254864587896699</v>
      </c>
      <c r="P11" s="17">
        <v>0.21538873537660799</v>
      </c>
      <c r="Q11" s="17">
        <v>0.27342101388350998</v>
      </c>
      <c r="R11" s="17"/>
      <c r="S11" s="17">
        <v>0.220712545912366</v>
      </c>
      <c r="T11" s="17">
        <v>0.27484431321509301</v>
      </c>
      <c r="U11" s="17">
        <v>0.33445954212812401</v>
      </c>
      <c r="V11" s="17">
        <v>0.19322431444579699</v>
      </c>
      <c r="W11" s="17">
        <v>0.249824005726618</v>
      </c>
      <c r="X11" s="17">
        <v>0.31351643603770402</v>
      </c>
      <c r="Y11" s="17">
        <v>0.23199607688768001</v>
      </c>
      <c r="Z11" s="17">
        <v>0.241918498062073</v>
      </c>
      <c r="AA11" s="17">
        <v>0.20151126580861201</v>
      </c>
      <c r="AB11" s="17">
        <v>0.20913471309395401</v>
      </c>
      <c r="AC11" s="17">
        <v>0.28446937490725499</v>
      </c>
      <c r="AD11" s="17">
        <v>0.52159823684714002</v>
      </c>
      <c r="AE11" s="17"/>
      <c r="AF11" s="17">
        <v>0.28976178317697499</v>
      </c>
      <c r="AG11" s="17">
        <v>0.218105378254144</v>
      </c>
      <c r="AH11" s="17">
        <v>0.26942664930573701</v>
      </c>
      <c r="AI11" s="17"/>
      <c r="AJ11" s="17">
        <v>0.29753379408302399</v>
      </c>
      <c r="AK11" s="17">
        <v>0.19557330826500699</v>
      </c>
      <c r="AL11" s="17">
        <v>0.123641445233694</v>
      </c>
      <c r="AM11" s="17">
        <v>0.22172468422177599</v>
      </c>
      <c r="AN11" s="17">
        <v>0.27432439390089097</v>
      </c>
      <c r="AO11" s="17"/>
      <c r="AP11" s="17">
        <v>0.26416053009778501</v>
      </c>
      <c r="AQ11" s="17">
        <v>0.22375209924004599</v>
      </c>
      <c r="AR11" s="17">
        <v>0.13648816160471999</v>
      </c>
      <c r="AS11" s="17"/>
      <c r="AT11" s="17">
        <v>0.310578634405687</v>
      </c>
      <c r="AU11" s="17">
        <v>0.34339871935335498</v>
      </c>
      <c r="AV11" s="17">
        <v>0.18624975384167899</v>
      </c>
      <c r="AW11" s="17">
        <v>0.22679706099456001</v>
      </c>
      <c r="AX11" s="17">
        <v>8.0688131776345998E-2</v>
      </c>
    </row>
    <row r="12" spans="2:50">
      <c r="B12" s="18" t="s">
        <v>247</v>
      </c>
      <c r="C12" s="17">
        <v>0.25714583493438797</v>
      </c>
      <c r="D12" s="17">
        <v>0.27287691794655999</v>
      </c>
      <c r="E12" s="17">
        <v>0.24099181289948399</v>
      </c>
      <c r="F12" s="17"/>
      <c r="G12" s="17">
        <v>0.14136470819626601</v>
      </c>
      <c r="H12" s="17">
        <v>0.17977144479328799</v>
      </c>
      <c r="I12" s="17">
        <v>0.27400438619227002</v>
      </c>
      <c r="J12" s="17">
        <v>0.26751460749799399</v>
      </c>
      <c r="K12" s="17">
        <v>0.281733899381646</v>
      </c>
      <c r="L12" s="17">
        <v>0.38205426551350002</v>
      </c>
      <c r="M12" s="17"/>
      <c r="N12" s="17">
        <v>0.31021934450226801</v>
      </c>
      <c r="O12" s="17">
        <v>0.27428711011697998</v>
      </c>
      <c r="P12" s="17">
        <v>0.18932237050327599</v>
      </c>
      <c r="Q12" s="17">
        <v>0.22469265730765001</v>
      </c>
      <c r="R12" s="17"/>
      <c r="S12" s="17">
        <v>0.243319929820867</v>
      </c>
      <c r="T12" s="17">
        <v>0.25373691503118501</v>
      </c>
      <c r="U12" s="17">
        <v>0.19108016600716801</v>
      </c>
      <c r="V12" s="17">
        <v>0.31942123729213301</v>
      </c>
      <c r="W12" s="17">
        <v>0.28959378699584598</v>
      </c>
      <c r="X12" s="17">
        <v>0.26432100164090599</v>
      </c>
      <c r="Y12" s="17">
        <v>0.197496966782715</v>
      </c>
      <c r="Z12" s="17">
        <v>0.36484310559111799</v>
      </c>
      <c r="AA12" s="17">
        <v>0.23020052921348</v>
      </c>
      <c r="AB12" s="17">
        <v>0.335689231375081</v>
      </c>
      <c r="AC12" s="17">
        <v>0.342552677136988</v>
      </c>
      <c r="AD12" s="17">
        <v>0</v>
      </c>
      <c r="AE12" s="17"/>
      <c r="AF12" s="17">
        <v>0.22285500573890199</v>
      </c>
      <c r="AG12" s="17">
        <v>0.301529416884732</v>
      </c>
      <c r="AH12" s="17">
        <v>0.26115017156218101</v>
      </c>
      <c r="AI12" s="17"/>
      <c r="AJ12" s="17">
        <v>0.26017004863798998</v>
      </c>
      <c r="AK12" s="17">
        <v>0.23459703126025</v>
      </c>
      <c r="AL12" s="17">
        <v>0.41464560702505798</v>
      </c>
      <c r="AM12" s="17">
        <v>0.220650608002115</v>
      </c>
      <c r="AN12" s="17">
        <v>0.27671059779083501</v>
      </c>
      <c r="AO12" s="17"/>
      <c r="AP12" s="17">
        <v>0.226077727240896</v>
      </c>
      <c r="AQ12" s="17">
        <v>0.245951648998703</v>
      </c>
      <c r="AR12" s="17">
        <v>0.30561576252999401</v>
      </c>
      <c r="AS12" s="17"/>
      <c r="AT12" s="17">
        <v>0.228920770264159</v>
      </c>
      <c r="AU12" s="17">
        <v>0.240799675182267</v>
      </c>
      <c r="AV12" s="17">
        <v>0.32007874700019301</v>
      </c>
      <c r="AW12" s="17">
        <v>0.234815991893982</v>
      </c>
      <c r="AX12" s="17">
        <v>0.41195785974854099</v>
      </c>
    </row>
    <row r="13" spans="2:50">
      <c r="B13" s="18" t="s">
        <v>248</v>
      </c>
      <c r="C13" s="17">
        <v>0.103882775041145</v>
      </c>
      <c r="D13" s="17">
        <v>0.1039840280355</v>
      </c>
      <c r="E13" s="17">
        <v>0.103778799803035</v>
      </c>
      <c r="F13" s="17"/>
      <c r="G13" s="17">
        <v>7.1272223239346996E-2</v>
      </c>
      <c r="H13" s="17">
        <v>7.1083271846507007E-2</v>
      </c>
      <c r="I13" s="17">
        <v>0.101092729953595</v>
      </c>
      <c r="J13" s="17">
        <v>0.123106853453386</v>
      </c>
      <c r="K13" s="17">
        <v>0.15679166139139999</v>
      </c>
      <c r="L13" s="17">
        <v>0.113456134678913</v>
      </c>
      <c r="M13" s="17"/>
      <c r="N13" s="17">
        <v>0.121299288023729</v>
      </c>
      <c r="O13" s="17">
        <v>8.6532239661261001E-2</v>
      </c>
      <c r="P13" s="17">
        <v>9.2682336460307393E-2</v>
      </c>
      <c r="Q13" s="17">
        <v>0.104783494032302</v>
      </c>
      <c r="R13" s="17"/>
      <c r="S13" s="17">
        <v>8.6135990848334398E-2</v>
      </c>
      <c r="T13" s="17">
        <v>9.4795989565176403E-2</v>
      </c>
      <c r="U13" s="17">
        <v>0.14646414973379199</v>
      </c>
      <c r="V13" s="17">
        <v>0.152935600661328</v>
      </c>
      <c r="W13" s="17">
        <v>8.9135971644101294E-2</v>
      </c>
      <c r="X13" s="17">
        <v>6.6812450287996705E-2</v>
      </c>
      <c r="Y13" s="17">
        <v>0.18994475482241299</v>
      </c>
      <c r="Z13" s="17">
        <v>4.0692572575158799E-2</v>
      </c>
      <c r="AA13" s="17">
        <v>0.11345017814809701</v>
      </c>
      <c r="AB13" s="17">
        <v>0.110877537055747</v>
      </c>
      <c r="AC13" s="17">
        <v>0</v>
      </c>
      <c r="AD13" s="17">
        <v>0.110430148371783</v>
      </c>
      <c r="AE13" s="17"/>
      <c r="AF13" s="17">
        <v>0.102558738210203</v>
      </c>
      <c r="AG13" s="17">
        <v>0.12011290693877601</v>
      </c>
      <c r="AH13" s="17">
        <v>9.5106209327695104E-2</v>
      </c>
      <c r="AI13" s="17"/>
      <c r="AJ13" s="17">
        <v>8.4656201087771304E-2</v>
      </c>
      <c r="AK13" s="17">
        <v>0.12378658887013801</v>
      </c>
      <c r="AL13" s="17">
        <v>0.156056756953974</v>
      </c>
      <c r="AM13" s="17">
        <v>0.100893877014787</v>
      </c>
      <c r="AN13" s="17">
        <v>6.13390894819126E-2</v>
      </c>
      <c r="AO13" s="17"/>
      <c r="AP13" s="17">
        <v>0.10025323285271399</v>
      </c>
      <c r="AQ13" s="17">
        <v>0.11001550025757301</v>
      </c>
      <c r="AR13" s="17">
        <v>0.1684400428291</v>
      </c>
      <c r="AS13" s="17"/>
      <c r="AT13" s="17">
        <v>8.3293642800235906E-2</v>
      </c>
      <c r="AU13" s="17">
        <v>0.113544293869291</v>
      </c>
      <c r="AV13" s="17">
        <v>8.1984782940679804E-2</v>
      </c>
      <c r="AW13" s="17">
        <v>0.16071990500955299</v>
      </c>
      <c r="AX13" s="17">
        <v>0.17692106167442501</v>
      </c>
    </row>
    <row r="14" spans="2:50">
      <c r="B14" s="18" t="s">
        <v>92</v>
      </c>
      <c r="C14" s="17">
        <v>4.8572110709849903E-2</v>
      </c>
      <c r="D14" s="17">
        <v>3.0500606206673001E-2</v>
      </c>
      <c r="E14" s="17">
        <v>6.7129477785104405E-2</v>
      </c>
      <c r="F14" s="17"/>
      <c r="G14" s="17">
        <v>4.6124530489044399E-2</v>
      </c>
      <c r="H14" s="17">
        <v>3.4871235389164701E-2</v>
      </c>
      <c r="I14" s="17">
        <v>5.6200758913792601E-2</v>
      </c>
      <c r="J14" s="17">
        <v>3.9772555044161002E-2</v>
      </c>
      <c r="K14" s="17">
        <v>7.3381717781189598E-2</v>
      </c>
      <c r="L14" s="17">
        <v>4.8856482449035503E-2</v>
      </c>
      <c r="M14" s="17"/>
      <c r="N14" s="17">
        <v>1.53726969781469E-2</v>
      </c>
      <c r="O14" s="17">
        <v>5.3292751834538597E-2</v>
      </c>
      <c r="P14" s="17">
        <v>5.6091107969303201E-2</v>
      </c>
      <c r="Q14" s="17">
        <v>7.7602130059857499E-2</v>
      </c>
      <c r="R14" s="17"/>
      <c r="S14" s="17">
        <v>5.3413444196959502E-2</v>
      </c>
      <c r="T14" s="17">
        <v>6.21151287256912E-2</v>
      </c>
      <c r="U14" s="17">
        <v>4.5692647223295503E-2</v>
      </c>
      <c r="V14" s="17">
        <v>2.23338832522363E-2</v>
      </c>
      <c r="W14" s="17">
        <v>0.11688058515315999</v>
      </c>
      <c r="X14" s="17">
        <v>4.7326111812264697E-2</v>
      </c>
      <c r="Y14" s="17">
        <v>2.8407492073116901E-2</v>
      </c>
      <c r="Z14" s="17">
        <v>3.9034386020367497E-2</v>
      </c>
      <c r="AA14" s="17">
        <v>6.9339026655961006E-2</v>
      </c>
      <c r="AB14" s="17">
        <v>1.70851427633819E-2</v>
      </c>
      <c r="AC14" s="17">
        <v>1.9959131406711499E-2</v>
      </c>
      <c r="AD14" s="17">
        <v>0</v>
      </c>
      <c r="AE14" s="17"/>
      <c r="AF14" s="17">
        <v>3.93016356845384E-2</v>
      </c>
      <c r="AG14" s="17">
        <v>3.8909396976137899E-2</v>
      </c>
      <c r="AH14" s="17">
        <v>0.115511274767644</v>
      </c>
      <c r="AI14" s="17"/>
      <c r="AJ14" s="17">
        <v>4.4051206587045699E-2</v>
      </c>
      <c r="AK14" s="17">
        <v>3.63872273152928E-2</v>
      </c>
      <c r="AL14" s="17">
        <v>0</v>
      </c>
      <c r="AM14" s="17">
        <v>0.12572154923126799</v>
      </c>
      <c r="AN14" s="17">
        <v>0.114569881604562</v>
      </c>
      <c r="AO14" s="17"/>
      <c r="AP14" s="17">
        <v>4.5358326141803199E-2</v>
      </c>
      <c r="AQ14" s="17">
        <v>4.4618245131586902E-2</v>
      </c>
      <c r="AR14" s="17">
        <v>0</v>
      </c>
      <c r="AS14" s="17"/>
      <c r="AT14" s="17">
        <v>8.1959237252655706E-2</v>
      </c>
      <c r="AU14" s="17">
        <v>3.6637282068832801E-2</v>
      </c>
      <c r="AV14" s="17">
        <v>2.8108221501326001E-2</v>
      </c>
      <c r="AW14" s="17">
        <v>4.3680388047131001E-2</v>
      </c>
      <c r="AX14" s="17">
        <v>0</v>
      </c>
    </row>
    <row r="15" spans="2:50">
      <c r="B15" s="18" t="s">
        <v>249</v>
      </c>
      <c r="C15" s="21">
        <v>0.33281829445347999</v>
      </c>
      <c r="D15" s="21">
        <v>0.356550443544284</v>
      </c>
      <c r="E15" s="21">
        <v>0.308448093174152</v>
      </c>
      <c r="F15" s="21"/>
      <c r="G15" s="21">
        <v>0.48695696309717701</v>
      </c>
      <c r="H15" s="21">
        <v>0.44640630203732601</v>
      </c>
      <c r="I15" s="21">
        <v>0.389391455243776</v>
      </c>
      <c r="J15" s="21">
        <v>0.30013290251892899</v>
      </c>
      <c r="K15" s="21">
        <v>0.143709633327438</v>
      </c>
      <c r="L15" s="21">
        <v>0.199679214337527</v>
      </c>
      <c r="M15" s="21"/>
      <c r="N15" s="21">
        <v>0.29312828531910901</v>
      </c>
      <c r="O15" s="21">
        <v>0.31333925250825401</v>
      </c>
      <c r="P15" s="21">
        <v>0.446515449690505</v>
      </c>
      <c r="Q15" s="21">
        <v>0.31950070471668002</v>
      </c>
      <c r="R15" s="21"/>
      <c r="S15" s="21">
        <v>0.39641808922147298</v>
      </c>
      <c r="T15" s="21">
        <v>0.31450765346285398</v>
      </c>
      <c r="U15" s="21">
        <v>0.28230349490762002</v>
      </c>
      <c r="V15" s="21">
        <v>0.31208496434850502</v>
      </c>
      <c r="W15" s="21">
        <v>0.25456565048027402</v>
      </c>
      <c r="X15" s="21">
        <v>0.30802400022112802</v>
      </c>
      <c r="Y15" s="21">
        <v>0.35215470943407401</v>
      </c>
      <c r="Z15" s="21">
        <v>0.31351143775128298</v>
      </c>
      <c r="AA15" s="21">
        <v>0.38549900017385003</v>
      </c>
      <c r="AB15" s="21">
        <v>0.32721337571183601</v>
      </c>
      <c r="AC15" s="21">
        <v>0.35301881654904499</v>
      </c>
      <c r="AD15" s="21">
        <v>0.36797161478107698</v>
      </c>
      <c r="AE15" s="21"/>
      <c r="AF15" s="21">
        <v>0.34552283718938098</v>
      </c>
      <c r="AG15" s="21">
        <v>0.32134290094620999</v>
      </c>
      <c r="AH15" s="21">
        <v>0.258805695036743</v>
      </c>
      <c r="AI15" s="21"/>
      <c r="AJ15" s="21">
        <v>0.31358874960416899</v>
      </c>
      <c r="AK15" s="21">
        <v>0.40965584428931301</v>
      </c>
      <c r="AL15" s="21">
        <v>0.30565619078727302</v>
      </c>
      <c r="AM15" s="21">
        <v>0.33100928153005499</v>
      </c>
      <c r="AN15" s="21">
        <v>0.2730560372218</v>
      </c>
      <c r="AO15" s="21"/>
      <c r="AP15" s="21">
        <v>0.36415018366680102</v>
      </c>
      <c r="AQ15" s="21">
        <v>0.37566250637209098</v>
      </c>
      <c r="AR15" s="21">
        <v>0.38945603303618598</v>
      </c>
      <c r="AS15" s="21"/>
      <c r="AT15" s="21">
        <v>0.29524771527726301</v>
      </c>
      <c r="AU15" s="21">
        <v>0.26562002952625502</v>
      </c>
      <c r="AV15" s="21">
        <v>0.38357849471612199</v>
      </c>
      <c r="AW15" s="21">
        <v>0.33398665405477401</v>
      </c>
      <c r="AX15" s="21">
        <v>0.33043294680068802</v>
      </c>
    </row>
    <row r="16" spans="2:50">
      <c r="B16" s="18" t="s">
        <v>250</v>
      </c>
      <c r="C16" s="21">
        <v>0.36102860997553299</v>
      </c>
      <c r="D16" s="21">
        <v>0.37686094598206099</v>
      </c>
      <c r="E16" s="21">
        <v>0.34477061270251902</v>
      </c>
      <c r="F16" s="21"/>
      <c r="G16" s="21">
        <v>0.21263693143561299</v>
      </c>
      <c r="H16" s="21">
        <v>0.25085471663979497</v>
      </c>
      <c r="I16" s="21">
        <v>0.37509711614586499</v>
      </c>
      <c r="J16" s="21">
        <v>0.39062146095138001</v>
      </c>
      <c r="K16" s="21">
        <v>0.438525560773045</v>
      </c>
      <c r="L16" s="21">
        <v>0.49551040019241299</v>
      </c>
      <c r="M16" s="21"/>
      <c r="N16" s="21">
        <v>0.43151863252599598</v>
      </c>
      <c r="O16" s="21">
        <v>0.36081934977824098</v>
      </c>
      <c r="P16" s="21">
        <v>0.28200470696358299</v>
      </c>
      <c r="Q16" s="21">
        <v>0.32947615133995201</v>
      </c>
      <c r="R16" s="21"/>
      <c r="S16" s="21">
        <v>0.32945592066920099</v>
      </c>
      <c r="T16" s="21">
        <v>0.34853290459636099</v>
      </c>
      <c r="U16" s="21">
        <v>0.33754431574096</v>
      </c>
      <c r="V16" s="21">
        <v>0.47235683795346201</v>
      </c>
      <c r="W16" s="21">
        <v>0.37872975863994801</v>
      </c>
      <c r="X16" s="21">
        <v>0.33113345192890298</v>
      </c>
      <c r="Y16" s="21">
        <v>0.38744172160512902</v>
      </c>
      <c r="Z16" s="21">
        <v>0.405535678166277</v>
      </c>
      <c r="AA16" s="21">
        <v>0.34365070736157699</v>
      </c>
      <c r="AB16" s="21">
        <v>0.44656676843082699</v>
      </c>
      <c r="AC16" s="21">
        <v>0.342552677136988</v>
      </c>
      <c r="AD16" s="21">
        <v>0.110430148371783</v>
      </c>
      <c r="AE16" s="21"/>
      <c r="AF16" s="21">
        <v>0.32541374394910599</v>
      </c>
      <c r="AG16" s="21">
        <v>0.42164232382350803</v>
      </c>
      <c r="AH16" s="21">
        <v>0.35625638088987599</v>
      </c>
      <c r="AI16" s="21"/>
      <c r="AJ16" s="21">
        <v>0.34482624972576098</v>
      </c>
      <c r="AK16" s="21">
        <v>0.35838362013038699</v>
      </c>
      <c r="AL16" s="21">
        <v>0.57070236397903296</v>
      </c>
      <c r="AM16" s="21">
        <v>0.32154448501690103</v>
      </c>
      <c r="AN16" s="21">
        <v>0.33804968727274798</v>
      </c>
      <c r="AO16" s="21"/>
      <c r="AP16" s="21">
        <v>0.32633096009361001</v>
      </c>
      <c r="AQ16" s="21">
        <v>0.35596714925627698</v>
      </c>
      <c r="AR16" s="21">
        <v>0.47405580535909397</v>
      </c>
      <c r="AS16" s="21"/>
      <c r="AT16" s="21">
        <v>0.31221441306439501</v>
      </c>
      <c r="AU16" s="21">
        <v>0.35434396905155802</v>
      </c>
      <c r="AV16" s="21">
        <v>0.40206352994087302</v>
      </c>
      <c r="AW16" s="21">
        <v>0.39553589690353502</v>
      </c>
      <c r="AX16" s="21">
        <v>0.58887892142296605</v>
      </c>
    </row>
    <row r="17" spans="2:50">
      <c r="B17" s="18" t="s">
        <v>251</v>
      </c>
      <c r="C17" s="22">
        <v>-2.8210315522052699E-2</v>
      </c>
      <c r="D17" s="22">
        <v>-2.0310502437777201E-2</v>
      </c>
      <c r="E17" s="22">
        <v>-3.6322519528367098E-2</v>
      </c>
      <c r="F17" s="22"/>
      <c r="G17" s="22">
        <v>0.27432003166156399</v>
      </c>
      <c r="H17" s="22">
        <v>0.19555158539753001</v>
      </c>
      <c r="I17" s="22">
        <v>1.4294339097911101E-2</v>
      </c>
      <c r="J17" s="22">
        <v>-9.0488558432451502E-2</v>
      </c>
      <c r="K17" s="22">
        <v>-0.29481592744560697</v>
      </c>
      <c r="L17" s="22">
        <v>-0.29583118585488599</v>
      </c>
      <c r="M17" s="22"/>
      <c r="N17" s="22">
        <v>-0.138390347206887</v>
      </c>
      <c r="O17" s="22">
        <v>-4.74800972699869E-2</v>
      </c>
      <c r="P17" s="22">
        <v>0.16451074272692201</v>
      </c>
      <c r="Q17" s="22">
        <v>-9.9754466232717092E-3</v>
      </c>
      <c r="R17" s="22"/>
      <c r="S17" s="22">
        <v>6.69621685522718E-2</v>
      </c>
      <c r="T17" s="22">
        <v>-3.4025251133506802E-2</v>
      </c>
      <c r="U17" s="22">
        <v>-5.52408208333399E-2</v>
      </c>
      <c r="V17" s="22">
        <v>-0.16027187360495701</v>
      </c>
      <c r="W17" s="22">
        <v>-0.12416410815967301</v>
      </c>
      <c r="X17" s="22">
        <v>-2.3109451707775099E-2</v>
      </c>
      <c r="Y17" s="22">
        <v>-3.5287012171054601E-2</v>
      </c>
      <c r="Z17" s="22">
        <v>-9.2024240414993699E-2</v>
      </c>
      <c r="AA17" s="22">
        <v>4.1848292812273202E-2</v>
      </c>
      <c r="AB17" s="22">
        <v>-0.11935339271899099</v>
      </c>
      <c r="AC17" s="22">
        <v>1.04661394120575E-2</v>
      </c>
      <c r="AD17" s="22">
        <v>0.25754146640929299</v>
      </c>
      <c r="AE17" s="22"/>
      <c r="AF17" s="22">
        <v>2.0109093240275301E-2</v>
      </c>
      <c r="AG17" s="22">
        <v>-0.100299422877298</v>
      </c>
      <c r="AH17" s="22">
        <v>-9.7450685853133698E-2</v>
      </c>
      <c r="AI17" s="22"/>
      <c r="AJ17" s="22">
        <v>-3.12375001215928E-2</v>
      </c>
      <c r="AK17" s="22">
        <v>5.1272224158925697E-2</v>
      </c>
      <c r="AL17" s="22">
        <v>-0.26504617319175899</v>
      </c>
      <c r="AM17" s="22">
        <v>9.4647965131536803E-3</v>
      </c>
      <c r="AN17" s="22">
        <v>-6.4993650050947802E-2</v>
      </c>
      <c r="AO17" s="22"/>
      <c r="AP17" s="22">
        <v>3.7819223573191299E-2</v>
      </c>
      <c r="AQ17" s="22">
        <v>1.9695357115814001E-2</v>
      </c>
      <c r="AR17" s="22">
        <v>-8.4599772322908495E-2</v>
      </c>
      <c r="AS17" s="22"/>
      <c r="AT17" s="22">
        <v>-1.6966697787132098E-2</v>
      </c>
      <c r="AU17" s="22">
        <v>-8.87239395253029E-2</v>
      </c>
      <c r="AV17" s="22">
        <v>-1.8485035224750399E-2</v>
      </c>
      <c r="AW17" s="22">
        <v>-6.1549242848760698E-2</v>
      </c>
      <c r="AX17" s="22">
        <v>-0.25844597462227897</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427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547</v>
      </c>
      <c r="D7" s="10">
        <v>269</v>
      </c>
      <c r="E7" s="10">
        <v>278</v>
      </c>
      <c r="F7" s="10"/>
      <c r="G7" s="10">
        <v>64</v>
      </c>
      <c r="H7" s="10">
        <v>109</v>
      </c>
      <c r="I7" s="10">
        <v>89</v>
      </c>
      <c r="J7" s="10">
        <v>87</v>
      </c>
      <c r="K7" s="10">
        <v>81</v>
      </c>
      <c r="L7" s="10">
        <v>117</v>
      </c>
      <c r="M7" s="10"/>
      <c r="N7" s="10">
        <v>171</v>
      </c>
      <c r="O7" s="10">
        <v>125</v>
      </c>
      <c r="P7" s="10">
        <v>99</v>
      </c>
      <c r="Q7" s="10">
        <v>148</v>
      </c>
      <c r="R7" s="10"/>
      <c r="S7" s="10">
        <v>71</v>
      </c>
      <c r="T7" s="10">
        <v>72</v>
      </c>
      <c r="U7" s="10">
        <v>44</v>
      </c>
      <c r="V7" s="10">
        <v>41</v>
      </c>
      <c r="W7" s="10">
        <v>43</v>
      </c>
      <c r="X7" s="10">
        <v>42</v>
      </c>
      <c r="Y7" s="10">
        <v>50</v>
      </c>
      <c r="Z7" s="10">
        <v>26</v>
      </c>
      <c r="AA7" s="10">
        <v>58</v>
      </c>
      <c r="AB7" s="10">
        <v>52</v>
      </c>
      <c r="AC7" s="10">
        <v>30</v>
      </c>
      <c r="AD7" s="10">
        <v>18</v>
      </c>
      <c r="AE7" s="10"/>
      <c r="AF7" s="10">
        <v>220</v>
      </c>
      <c r="AG7" s="10">
        <v>226</v>
      </c>
      <c r="AH7" s="10">
        <v>70</v>
      </c>
      <c r="AI7" s="10"/>
      <c r="AJ7" s="10">
        <v>199</v>
      </c>
      <c r="AK7" s="10">
        <v>139</v>
      </c>
      <c r="AL7" s="10">
        <v>44</v>
      </c>
      <c r="AM7" s="10">
        <v>9</v>
      </c>
      <c r="AN7" s="10">
        <v>71</v>
      </c>
      <c r="AO7" s="10"/>
      <c r="AP7" s="10">
        <v>150</v>
      </c>
      <c r="AQ7" s="10">
        <v>160</v>
      </c>
      <c r="AR7" s="10">
        <v>42</v>
      </c>
      <c r="AS7" s="10"/>
      <c r="AT7" s="10">
        <v>123</v>
      </c>
      <c r="AU7" s="10">
        <v>103</v>
      </c>
      <c r="AV7" s="10">
        <v>137</v>
      </c>
      <c r="AW7" s="10">
        <v>52</v>
      </c>
      <c r="AX7" s="10">
        <v>15</v>
      </c>
    </row>
    <row r="8" spans="2:50" ht="30" customHeight="1">
      <c r="B8" s="11" t="s">
        <v>77</v>
      </c>
      <c r="C8" s="11">
        <v>551</v>
      </c>
      <c r="D8" s="11">
        <v>279</v>
      </c>
      <c r="E8" s="11">
        <v>272</v>
      </c>
      <c r="F8" s="11"/>
      <c r="G8" s="11">
        <v>78</v>
      </c>
      <c r="H8" s="11">
        <v>109</v>
      </c>
      <c r="I8" s="11">
        <v>99</v>
      </c>
      <c r="J8" s="11">
        <v>91</v>
      </c>
      <c r="K8" s="11">
        <v>69</v>
      </c>
      <c r="L8" s="11">
        <v>105</v>
      </c>
      <c r="M8" s="11"/>
      <c r="N8" s="11">
        <v>165</v>
      </c>
      <c r="O8" s="11">
        <v>128</v>
      </c>
      <c r="P8" s="11">
        <v>108</v>
      </c>
      <c r="Q8" s="11">
        <v>146</v>
      </c>
      <c r="R8" s="11"/>
      <c r="S8" s="11">
        <v>74</v>
      </c>
      <c r="T8" s="11">
        <v>77</v>
      </c>
      <c r="U8" s="11">
        <v>42</v>
      </c>
      <c r="V8" s="11">
        <v>43</v>
      </c>
      <c r="W8" s="11">
        <v>43</v>
      </c>
      <c r="X8" s="11">
        <v>53</v>
      </c>
      <c r="Y8" s="11">
        <v>48</v>
      </c>
      <c r="Z8" s="11">
        <v>23</v>
      </c>
      <c r="AA8" s="11">
        <v>58</v>
      </c>
      <c r="AB8" s="11">
        <v>46</v>
      </c>
      <c r="AC8" s="11">
        <v>28</v>
      </c>
      <c r="AD8" s="11">
        <v>17</v>
      </c>
      <c r="AE8" s="11"/>
      <c r="AF8" s="11">
        <v>220</v>
      </c>
      <c r="AG8" s="11">
        <v>224</v>
      </c>
      <c r="AH8" s="11">
        <v>72</v>
      </c>
      <c r="AI8" s="11"/>
      <c r="AJ8" s="11">
        <v>195</v>
      </c>
      <c r="AK8" s="11">
        <v>144</v>
      </c>
      <c r="AL8" s="11">
        <v>46</v>
      </c>
      <c r="AM8" s="11">
        <v>9</v>
      </c>
      <c r="AN8" s="11">
        <v>72</v>
      </c>
      <c r="AO8" s="11"/>
      <c r="AP8" s="11">
        <v>151</v>
      </c>
      <c r="AQ8" s="11">
        <v>166</v>
      </c>
      <c r="AR8" s="11">
        <v>44</v>
      </c>
      <c r="AS8" s="11"/>
      <c r="AT8" s="11">
        <v>122</v>
      </c>
      <c r="AU8" s="11">
        <v>108</v>
      </c>
      <c r="AV8" s="11">
        <v>138</v>
      </c>
      <c r="AW8" s="11">
        <v>51</v>
      </c>
      <c r="AX8" s="11">
        <v>15</v>
      </c>
    </row>
    <row r="9" spans="2:50">
      <c r="B9" s="18" t="s">
        <v>244</v>
      </c>
      <c r="C9" s="17">
        <v>0.20239669618728001</v>
      </c>
      <c r="D9" s="17">
        <v>0.20403902789404299</v>
      </c>
      <c r="E9" s="17">
        <v>0.20071020946801499</v>
      </c>
      <c r="F9" s="17"/>
      <c r="G9" s="17">
        <v>0.23575402249277999</v>
      </c>
      <c r="H9" s="17">
        <v>0.18391222869178001</v>
      </c>
      <c r="I9" s="17">
        <v>0.191067318433947</v>
      </c>
      <c r="J9" s="17">
        <v>0.17569797723454</v>
      </c>
      <c r="K9" s="17">
        <v>0.187912217621062</v>
      </c>
      <c r="L9" s="17">
        <v>0.24010757313120401</v>
      </c>
      <c r="M9" s="17"/>
      <c r="N9" s="17">
        <v>0.18422391707977601</v>
      </c>
      <c r="O9" s="17">
        <v>0.18983800370317699</v>
      </c>
      <c r="P9" s="17">
        <v>0.19159372446860201</v>
      </c>
      <c r="Q9" s="17">
        <v>0.24697769604196801</v>
      </c>
      <c r="R9" s="17"/>
      <c r="S9" s="17">
        <v>0.243539625677753</v>
      </c>
      <c r="T9" s="17">
        <v>0.176013158132726</v>
      </c>
      <c r="U9" s="17">
        <v>0.244804655633619</v>
      </c>
      <c r="V9" s="17">
        <v>0.21793194940198801</v>
      </c>
      <c r="W9" s="17">
        <v>0.11534357344693</v>
      </c>
      <c r="X9" s="17">
        <v>0.164037156600256</v>
      </c>
      <c r="Y9" s="17">
        <v>0.32568193985309901</v>
      </c>
      <c r="Z9" s="17">
        <v>0.157173214861172</v>
      </c>
      <c r="AA9" s="17">
        <v>0.195051615555283</v>
      </c>
      <c r="AB9" s="17">
        <v>0.18048888659398199</v>
      </c>
      <c r="AC9" s="17">
        <v>0.15521087335397199</v>
      </c>
      <c r="AD9" s="17">
        <v>0.217615886275139</v>
      </c>
      <c r="AE9" s="17"/>
      <c r="AF9" s="17">
        <v>0.252274542146392</v>
      </c>
      <c r="AG9" s="17">
        <v>0.16553269308683899</v>
      </c>
      <c r="AH9" s="17">
        <v>0.14445569518506701</v>
      </c>
      <c r="AI9" s="17"/>
      <c r="AJ9" s="17">
        <v>0.22240147380479899</v>
      </c>
      <c r="AK9" s="17">
        <v>0.21240598702868599</v>
      </c>
      <c r="AL9" s="17">
        <v>0.10084036959866199</v>
      </c>
      <c r="AM9" s="17">
        <v>0.100893877014787</v>
      </c>
      <c r="AN9" s="17">
        <v>0.200411495165913</v>
      </c>
      <c r="AO9" s="17"/>
      <c r="AP9" s="17">
        <v>0.248798431892954</v>
      </c>
      <c r="AQ9" s="17">
        <v>0.19350448360794201</v>
      </c>
      <c r="AR9" s="17">
        <v>0.24729085815371801</v>
      </c>
      <c r="AS9" s="17"/>
      <c r="AT9" s="17">
        <v>0.23802759540216201</v>
      </c>
      <c r="AU9" s="17">
        <v>0.195254483170132</v>
      </c>
      <c r="AV9" s="17">
        <v>0.17102407551333901</v>
      </c>
      <c r="AW9" s="17">
        <v>0.110815490012943</v>
      </c>
      <c r="AX9" s="17">
        <v>0.31191446058341898</v>
      </c>
    </row>
    <row r="10" spans="2:50">
      <c r="B10" s="18" t="s">
        <v>245</v>
      </c>
      <c r="C10" s="17">
        <v>0.35888652095694101</v>
      </c>
      <c r="D10" s="17">
        <v>0.34197276249449599</v>
      </c>
      <c r="E10" s="17">
        <v>0.37625501533739403</v>
      </c>
      <c r="F10" s="17"/>
      <c r="G10" s="17">
        <v>0.23238906815076299</v>
      </c>
      <c r="H10" s="17">
        <v>0.35479573457904301</v>
      </c>
      <c r="I10" s="17">
        <v>0.37918716328053498</v>
      </c>
      <c r="J10" s="17">
        <v>0.44528883410758702</v>
      </c>
      <c r="K10" s="17">
        <v>0.40541231438563002</v>
      </c>
      <c r="L10" s="17">
        <v>0.33239762096940101</v>
      </c>
      <c r="M10" s="17"/>
      <c r="N10" s="17">
        <v>0.346285668811386</v>
      </c>
      <c r="O10" s="17">
        <v>0.42151136236762199</v>
      </c>
      <c r="P10" s="17">
        <v>0.42572800028188301</v>
      </c>
      <c r="Q10" s="17">
        <v>0.27834400902824602</v>
      </c>
      <c r="R10" s="17"/>
      <c r="S10" s="17">
        <v>0.39201550089085102</v>
      </c>
      <c r="T10" s="17">
        <v>0.38256718635612302</v>
      </c>
      <c r="U10" s="17">
        <v>0.31989796049939301</v>
      </c>
      <c r="V10" s="17">
        <v>0.42658564798807702</v>
      </c>
      <c r="W10" s="17">
        <v>0.34512210459939802</v>
      </c>
      <c r="X10" s="17">
        <v>0.38706366229433098</v>
      </c>
      <c r="Y10" s="17">
        <v>0.387958549121873</v>
      </c>
      <c r="Z10" s="17">
        <v>0.29674239965590898</v>
      </c>
      <c r="AA10" s="17">
        <v>0.2926656310513</v>
      </c>
      <c r="AB10" s="17">
        <v>0.28842107520385901</v>
      </c>
      <c r="AC10" s="17">
        <v>0.36865736145387101</v>
      </c>
      <c r="AD10" s="17">
        <v>0.38297909313039802</v>
      </c>
      <c r="AE10" s="17"/>
      <c r="AF10" s="17">
        <v>0.44009257996075801</v>
      </c>
      <c r="AG10" s="17">
        <v>0.29016605409874902</v>
      </c>
      <c r="AH10" s="17">
        <v>0.380815193524152</v>
      </c>
      <c r="AI10" s="17"/>
      <c r="AJ10" s="17">
        <v>0.396316029657998</v>
      </c>
      <c r="AK10" s="17">
        <v>0.317158626378512</v>
      </c>
      <c r="AL10" s="17">
        <v>0.408493139508392</v>
      </c>
      <c r="AM10" s="17">
        <v>0.56319038019233802</v>
      </c>
      <c r="AN10" s="17">
        <v>0.30457186015183102</v>
      </c>
      <c r="AO10" s="17"/>
      <c r="AP10" s="17">
        <v>0.41982601459369601</v>
      </c>
      <c r="AQ10" s="17">
        <v>0.32256027911622898</v>
      </c>
      <c r="AR10" s="17">
        <v>0.33261434484396901</v>
      </c>
      <c r="AS10" s="17"/>
      <c r="AT10" s="17">
        <v>0.34109491775957401</v>
      </c>
      <c r="AU10" s="17">
        <v>0.36186222580347399</v>
      </c>
      <c r="AV10" s="17">
        <v>0.36996321870306997</v>
      </c>
      <c r="AW10" s="17">
        <v>0.45129799609333399</v>
      </c>
      <c r="AX10" s="17">
        <v>0.309361518621251</v>
      </c>
    </row>
    <row r="11" spans="2:50">
      <c r="B11" s="18" t="s">
        <v>246</v>
      </c>
      <c r="C11" s="17">
        <v>0.24279443359830899</v>
      </c>
      <c r="D11" s="17">
        <v>0.26242602153578998</v>
      </c>
      <c r="E11" s="17">
        <v>0.22263503936735499</v>
      </c>
      <c r="F11" s="17"/>
      <c r="G11" s="17">
        <v>0.27630205620292703</v>
      </c>
      <c r="H11" s="17">
        <v>0.26863808147220702</v>
      </c>
      <c r="I11" s="17">
        <v>0.19588130216407701</v>
      </c>
      <c r="J11" s="17">
        <v>0.212663014788709</v>
      </c>
      <c r="K11" s="17">
        <v>0.169015658556012</v>
      </c>
      <c r="L11" s="17">
        <v>0.309492370870875</v>
      </c>
      <c r="M11" s="17"/>
      <c r="N11" s="17">
        <v>0.26867985566485902</v>
      </c>
      <c r="O11" s="17">
        <v>0.17928805399889799</v>
      </c>
      <c r="P11" s="17">
        <v>0.26178699500754299</v>
      </c>
      <c r="Q11" s="17">
        <v>0.241364748628835</v>
      </c>
      <c r="R11" s="17"/>
      <c r="S11" s="17">
        <v>0.13513967462788301</v>
      </c>
      <c r="T11" s="17">
        <v>0.25497511699671299</v>
      </c>
      <c r="U11" s="17">
        <v>0.35340658848846301</v>
      </c>
      <c r="V11" s="17">
        <v>0.19132820332783801</v>
      </c>
      <c r="W11" s="17">
        <v>0.264283951436252</v>
      </c>
      <c r="X11" s="17">
        <v>0.25995229848818002</v>
      </c>
      <c r="Y11" s="17">
        <v>0.14049608189798099</v>
      </c>
      <c r="Z11" s="17">
        <v>0.31127979337383799</v>
      </c>
      <c r="AA11" s="17">
        <v>0.28996938514615</v>
      </c>
      <c r="AB11" s="17">
        <v>0.184591578741754</v>
      </c>
      <c r="AC11" s="17">
        <v>0.41828126967681301</v>
      </c>
      <c r="AD11" s="17">
        <v>0.29952582383970899</v>
      </c>
      <c r="AE11" s="17"/>
      <c r="AF11" s="17">
        <v>0.18312945716843701</v>
      </c>
      <c r="AG11" s="17">
        <v>0.28688041687742399</v>
      </c>
      <c r="AH11" s="17">
        <v>0.24506769630532399</v>
      </c>
      <c r="AI11" s="17"/>
      <c r="AJ11" s="17">
        <v>0.24330235799250199</v>
      </c>
      <c r="AK11" s="17">
        <v>0.24443694584820799</v>
      </c>
      <c r="AL11" s="17">
        <v>0.29478586858494499</v>
      </c>
      <c r="AM11" s="17">
        <v>0.23073710306141099</v>
      </c>
      <c r="AN11" s="17">
        <v>0.29016452569400902</v>
      </c>
      <c r="AO11" s="17"/>
      <c r="AP11" s="17">
        <v>0.21546891820358899</v>
      </c>
      <c r="AQ11" s="17">
        <v>0.27660165184880903</v>
      </c>
      <c r="AR11" s="17">
        <v>0.277099434539334</v>
      </c>
      <c r="AS11" s="17"/>
      <c r="AT11" s="17">
        <v>0.26175005178996502</v>
      </c>
      <c r="AU11" s="17">
        <v>0.242720973615908</v>
      </c>
      <c r="AV11" s="17">
        <v>0.26380163361172998</v>
      </c>
      <c r="AW11" s="17">
        <v>0.14091335227920501</v>
      </c>
      <c r="AX11" s="17">
        <v>0.19812250996294001</v>
      </c>
    </row>
    <row r="12" spans="2:50">
      <c r="B12" s="18" t="s">
        <v>247</v>
      </c>
      <c r="C12" s="17">
        <v>0.112946088652111</v>
      </c>
      <c r="D12" s="17">
        <v>0.115218978804628</v>
      </c>
      <c r="E12" s="17">
        <v>0.110612090568301</v>
      </c>
      <c r="F12" s="17"/>
      <c r="G12" s="17">
        <v>9.8699294925848904E-2</v>
      </c>
      <c r="H12" s="17">
        <v>0.14832203284807799</v>
      </c>
      <c r="I12" s="17">
        <v>0.136415379895657</v>
      </c>
      <c r="J12" s="17">
        <v>0.109259747833958</v>
      </c>
      <c r="K12" s="17">
        <v>0.14436822354895801</v>
      </c>
      <c r="L12" s="17">
        <v>4.7456234160957698E-2</v>
      </c>
      <c r="M12" s="17"/>
      <c r="N12" s="17">
        <v>0.134545919501843</v>
      </c>
      <c r="O12" s="17">
        <v>0.130870942539</v>
      </c>
      <c r="P12" s="17">
        <v>6.7562413440531793E-2</v>
      </c>
      <c r="Q12" s="17">
        <v>0.103651440041979</v>
      </c>
      <c r="R12" s="17"/>
      <c r="S12" s="17">
        <v>9.0972679368772E-2</v>
      </c>
      <c r="T12" s="17">
        <v>0.13128125073630001</v>
      </c>
      <c r="U12" s="17">
        <v>2.29423878869284E-2</v>
      </c>
      <c r="V12" s="17">
        <v>5.6701265102010297E-2</v>
      </c>
      <c r="W12" s="17">
        <v>0.15263108212926699</v>
      </c>
      <c r="X12" s="17">
        <v>7.7991218124362896E-2</v>
      </c>
      <c r="Y12" s="17">
        <v>7.1982795900784199E-2</v>
      </c>
      <c r="Z12" s="17">
        <v>0.234804592109081</v>
      </c>
      <c r="AA12" s="17">
        <v>0.124642792679686</v>
      </c>
      <c r="AB12" s="17">
        <v>0.27499773508238401</v>
      </c>
      <c r="AC12" s="17">
        <v>3.7891364108632301E-2</v>
      </c>
      <c r="AD12" s="17">
        <v>9.9879196754754401E-2</v>
      </c>
      <c r="AE12" s="17"/>
      <c r="AF12" s="17">
        <v>8.0767069329591407E-2</v>
      </c>
      <c r="AG12" s="17">
        <v>0.15476840382207199</v>
      </c>
      <c r="AH12" s="17">
        <v>9.5716245771503505E-2</v>
      </c>
      <c r="AI12" s="17"/>
      <c r="AJ12" s="17">
        <v>7.9407585637368397E-2</v>
      </c>
      <c r="AK12" s="17">
        <v>0.12643813104402701</v>
      </c>
      <c r="AL12" s="17">
        <v>0.13372778510371999</v>
      </c>
      <c r="AM12" s="17">
        <v>0</v>
      </c>
      <c r="AN12" s="17">
        <v>8.2956628922287307E-2</v>
      </c>
      <c r="AO12" s="17"/>
      <c r="AP12" s="17">
        <v>5.6279996688365898E-2</v>
      </c>
      <c r="AQ12" s="17">
        <v>0.121281916820807</v>
      </c>
      <c r="AR12" s="17">
        <v>8.2194833656772104E-2</v>
      </c>
      <c r="AS12" s="17"/>
      <c r="AT12" s="17">
        <v>9.8260315806160903E-2</v>
      </c>
      <c r="AU12" s="17">
        <v>9.0306714905290505E-2</v>
      </c>
      <c r="AV12" s="17">
        <v>0.120255714871823</v>
      </c>
      <c r="AW12" s="17">
        <v>0.21462175861157301</v>
      </c>
      <c r="AX12" s="17">
        <v>0.12932664561305801</v>
      </c>
    </row>
    <row r="13" spans="2:50">
      <c r="B13" s="18" t="s">
        <v>248</v>
      </c>
      <c r="C13" s="17">
        <v>3.8600524409885803E-2</v>
      </c>
      <c r="D13" s="17">
        <v>4.6718315931895397E-2</v>
      </c>
      <c r="E13" s="17">
        <v>3.0264481492825901E-2</v>
      </c>
      <c r="F13" s="17"/>
      <c r="G13" s="17">
        <v>4.7227235437097399E-2</v>
      </c>
      <c r="H13" s="17">
        <v>1.0219219960868499E-2</v>
      </c>
      <c r="I13" s="17">
        <v>1.92370519115856E-2</v>
      </c>
      <c r="J13" s="17">
        <v>4.6128446349531602E-2</v>
      </c>
      <c r="K13" s="17">
        <v>4.2852327955964699E-2</v>
      </c>
      <c r="L13" s="17">
        <v>7.05462008675624E-2</v>
      </c>
      <c r="M13" s="17"/>
      <c r="N13" s="17">
        <v>5.4236303086913698E-2</v>
      </c>
      <c r="O13" s="17">
        <v>3.8983155462719098E-2</v>
      </c>
      <c r="P13" s="17">
        <v>1.5101382959281401E-2</v>
      </c>
      <c r="Q13" s="17">
        <v>3.8891868723015498E-2</v>
      </c>
      <c r="R13" s="17"/>
      <c r="S13" s="17">
        <v>4.0351969021223497E-2</v>
      </c>
      <c r="T13" s="17">
        <v>3.3969610118751097E-2</v>
      </c>
      <c r="U13" s="17">
        <v>0</v>
      </c>
      <c r="V13" s="17">
        <v>0.107452934180087</v>
      </c>
      <c r="W13" s="17">
        <v>2.24488888359804E-2</v>
      </c>
      <c r="X13" s="17">
        <v>6.5740234563847103E-2</v>
      </c>
      <c r="Y13" s="17">
        <v>1.69843950584346E-2</v>
      </c>
      <c r="Z13" s="17">
        <v>0</v>
      </c>
      <c r="AA13" s="17">
        <v>4.81339692646717E-2</v>
      </c>
      <c r="AB13" s="17">
        <v>5.44155816146384E-2</v>
      </c>
      <c r="AC13" s="17">
        <v>1.9959131406711499E-2</v>
      </c>
      <c r="AD13" s="17">
        <v>0</v>
      </c>
      <c r="AE13" s="17"/>
      <c r="AF13" s="17">
        <v>2.0124286859844499E-2</v>
      </c>
      <c r="AG13" s="17">
        <v>7.0801078944847398E-2</v>
      </c>
      <c r="AH13" s="17">
        <v>1.35869718672216E-2</v>
      </c>
      <c r="AI13" s="17"/>
      <c r="AJ13" s="17">
        <v>2.44574331124086E-2</v>
      </c>
      <c r="AK13" s="17">
        <v>6.1566760314344701E-2</v>
      </c>
      <c r="AL13" s="17">
        <v>6.2152837204281601E-2</v>
      </c>
      <c r="AM13" s="17">
        <v>0</v>
      </c>
      <c r="AN13" s="17">
        <v>1.34966502276828E-2</v>
      </c>
      <c r="AO13" s="17"/>
      <c r="AP13" s="17">
        <v>2.8916248380614601E-2</v>
      </c>
      <c r="AQ13" s="17">
        <v>4.69436053905238E-2</v>
      </c>
      <c r="AR13" s="17">
        <v>6.0800528806206899E-2</v>
      </c>
      <c r="AS13" s="17"/>
      <c r="AT13" s="17">
        <v>2.1086617219538101E-2</v>
      </c>
      <c r="AU13" s="17">
        <v>4.01382620684681E-2</v>
      </c>
      <c r="AV13" s="17">
        <v>4.5147588662766198E-2</v>
      </c>
      <c r="AW13" s="17">
        <v>5.94436866379673E-2</v>
      </c>
      <c r="AX13" s="17">
        <v>5.1274865219330799E-2</v>
      </c>
    </row>
    <row r="14" spans="2:50">
      <c r="B14" s="18" t="s">
        <v>92</v>
      </c>
      <c r="C14" s="17">
        <v>4.4375736195474101E-2</v>
      </c>
      <c r="D14" s="17">
        <v>2.96248933391462E-2</v>
      </c>
      <c r="E14" s="17">
        <v>5.9523163766108902E-2</v>
      </c>
      <c r="F14" s="17"/>
      <c r="G14" s="17">
        <v>0.109628322790583</v>
      </c>
      <c r="H14" s="17">
        <v>3.41127024480238E-2</v>
      </c>
      <c r="I14" s="17">
        <v>7.8211784314198202E-2</v>
      </c>
      <c r="J14" s="17">
        <v>1.09619796856742E-2</v>
      </c>
      <c r="K14" s="17">
        <v>5.04392579323737E-2</v>
      </c>
      <c r="L14" s="17">
        <v>0</v>
      </c>
      <c r="M14" s="17"/>
      <c r="N14" s="17">
        <v>1.2028335855222999E-2</v>
      </c>
      <c r="O14" s="17">
        <v>3.9508481928584499E-2</v>
      </c>
      <c r="P14" s="17">
        <v>3.8227483842159599E-2</v>
      </c>
      <c r="Q14" s="17">
        <v>9.0770237535955894E-2</v>
      </c>
      <c r="R14" s="17"/>
      <c r="S14" s="17">
        <v>9.7980550413518094E-2</v>
      </c>
      <c r="T14" s="17">
        <v>2.1193677659387799E-2</v>
      </c>
      <c r="U14" s="17">
        <v>5.8948407491597701E-2</v>
      </c>
      <c r="V14" s="17">
        <v>0</v>
      </c>
      <c r="W14" s="17">
        <v>0.100170399552173</v>
      </c>
      <c r="X14" s="17">
        <v>4.5215429929023297E-2</v>
      </c>
      <c r="Y14" s="17">
        <v>5.6896238167828399E-2</v>
      </c>
      <c r="Z14" s="17">
        <v>0</v>
      </c>
      <c r="AA14" s="17">
        <v>4.953660630291E-2</v>
      </c>
      <c r="AB14" s="17">
        <v>1.70851427633819E-2</v>
      </c>
      <c r="AC14" s="17">
        <v>0</v>
      </c>
      <c r="AD14" s="17">
        <v>0</v>
      </c>
      <c r="AE14" s="17"/>
      <c r="AF14" s="17">
        <v>2.3612064534977099E-2</v>
      </c>
      <c r="AG14" s="17">
        <v>3.1851353170068902E-2</v>
      </c>
      <c r="AH14" s="17">
        <v>0.120358197346732</v>
      </c>
      <c r="AI14" s="17"/>
      <c r="AJ14" s="17">
        <v>3.4115119794924299E-2</v>
      </c>
      <c r="AK14" s="17">
        <v>3.7993549386221598E-2</v>
      </c>
      <c r="AL14" s="17">
        <v>0</v>
      </c>
      <c r="AM14" s="17">
        <v>0.105178639731465</v>
      </c>
      <c r="AN14" s="17">
        <v>0.108398839838277</v>
      </c>
      <c r="AO14" s="17"/>
      <c r="AP14" s="17">
        <v>3.0710390240780101E-2</v>
      </c>
      <c r="AQ14" s="17">
        <v>3.9108063215689298E-2</v>
      </c>
      <c r="AR14" s="17">
        <v>0</v>
      </c>
      <c r="AS14" s="17"/>
      <c r="AT14" s="17">
        <v>3.9780502022599903E-2</v>
      </c>
      <c r="AU14" s="17">
        <v>6.9717340436727102E-2</v>
      </c>
      <c r="AV14" s="17">
        <v>2.9807768637271002E-2</v>
      </c>
      <c r="AW14" s="17">
        <v>2.2907716364975999E-2</v>
      </c>
      <c r="AX14" s="17">
        <v>0</v>
      </c>
    </row>
    <row r="15" spans="2:50">
      <c r="B15" s="18" t="s">
        <v>249</v>
      </c>
      <c r="C15" s="21">
        <v>0.56128321714422003</v>
      </c>
      <c r="D15" s="21">
        <v>0.54601179038853997</v>
      </c>
      <c r="E15" s="21">
        <v>0.57696522480540902</v>
      </c>
      <c r="F15" s="21"/>
      <c r="G15" s="21">
        <v>0.46814309064354298</v>
      </c>
      <c r="H15" s="21">
        <v>0.53870796327082204</v>
      </c>
      <c r="I15" s="21">
        <v>0.57025448171448201</v>
      </c>
      <c r="J15" s="21">
        <v>0.62098681134212697</v>
      </c>
      <c r="K15" s="21">
        <v>0.593324532006692</v>
      </c>
      <c r="L15" s="21">
        <v>0.57250519410060496</v>
      </c>
      <c r="M15" s="21"/>
      <c r="N15" s="21">
        <v>0.53050958589116204</v>
      </c>
      <c r="O15" s="21">
        <v>0.61134936607079904</v>
      </c>
      <c r="P15" s="21">
        <v>0.61732172475048497</v>
      </c>
      <c r="Q15" s="21">
        <v>0.52532170507021403</v>
      </c>
      <c r="R15" s="21"/>
      <c r="S15" s="21">
        <v>0.63555512656860302</v>
      </c>
      <c r="T15" s="21">
        <v>0.55858034448884797</v>
      </c>
      <c r="U15" s="21">
        <v>0.56470261613301098</v>
      </c>
      <c r="V15" s="21">
        <v>0.64451759739006498</v>
      </c>
      <c r="W15" s="21">
        <v>0.46046567804632799</v>
      </c>
      <c r="X15" s="21">
        <v>0.55110081889458695</v>
      </c>
      <c r="Y15" s="21">
        <v>0.71364048897497201</v>
      </c>
      <c r="Z15" s="21">
        <v>0.45391561451708101</v>
      </c>
      <c r="AA15" s="21">
        <v>0.487717246606583</v>
      </c>
      <c r="AB15" s="21">
        <v>0.468909961797841</v>
      </c>
      <c r="AC15" s="21">
        <v>0.52386823480784295</v>
      </c>
      <c r="AD15" s="21">
        <v>0.60059497940553697</v>
      </c>
      <c r="AE15" s="21"/>
      <c r="AF15" s="21">
        <v>0.69236712210715001</v>
      </c>
      <c r="AG15" s="21">
        <v>0.455698747185588</v>
      </c>
      <c r="AH15" s="21">
        <v>0.52527088870921901</v>
      </c>
      <c r="AI15" s="21"/>
      <c r="AJ15" s="21">
        <v>0.61871750346279697</v>
      </c>
      <c r="AK15" s="21">
        <v>0.52956461340719896</v>
      </c>
      <c r="AL15" s="21">
        <v>0.50933350910705399</v>
      </c>
      <c r="AM15" s="21">
        <v>0.66408425720712405</v>
      </c>
      <c r="AN15" s="21">
        <v>0.50498335531774396</v>
      </c>
      <c r="AO15" s="21"/>
      <c r="AP15" s="21">
        <v>0.66862444648664998</v>
      </c>
      <c r="AQ15" s="21">
        <v>0.51606476272417101</v>
      </c>
      <c r="AR15" s="21">
        <v>0.579905202997687</v>
      </c>
      <c r="AS15" s="21"/>
      <c r="AT15" s="21">
        <v>0.57912251316173602</v>
      </c>
      <c r="AU15" s="21">
        <v>0.55711670897360599</v>
      </c>
      <c r="AV15" s="21">
        <v>0.54098729421640901</v>
      </c>
      <c r="AW15" s="21">
        <v>0.56211348610627798</v>
      </c>
      <c r="AX15" s="21">
        <v>0.62127597920467104</v>
      </c>
    </row>
    <row r="16" spans="2:50">
      <c r="B16" s="18" t="s">
        <v>250</v>
      </c>
      <c r="C16" s="21">
        <v>0.15154661306199699</v>
      </c>
      <c r="D16" s="21">
        <v>0.16193729473652399</v>
      </c>
      <c r="E16" s="21">
        <v>0.140876572061126</v>
      </c>
      <c r="F16" s="21"/>
      <c r="G16" s="21">
        <v>0.14592653036294601</v>
      </c>
      <c r="H16" s="21">
        <v>0.15854125280894599</v>
      </c>
      <c r="I16" s="21">
        <v>0.155652431807243</v>
      </c>
      <c r="J16" s="21">
        <v>0.15538819418349001</v>
      </c>
      <c r="K16" s="21">
        <v>0.18722055150492201</v>
      </c>
      <c r="L16" s="21">
        <v>0.11800243502851999</v>
      </c>
      <c r="M16" s="21"/>
      <c r="N16" s="21">
        <v>0.18878222258875599</v>
      </c>
      <c r="O16" s="21">
        <v>0.16985409800171899</v>
      </c>
      <c r="P16" s="21">
        <v>8.2663796399813194E-2</v>
      </c>
      <c r="Q16" s="21">
        <v>0.14254330876499499</v>
      </c>
      <c r="R16" s="21"/>
      <c r="S16" s="21">
        <v>0.131324648389996</v>
      </c>
      <c r="T16" s="21">
        <v>0.165250860855051</v>
      </c>
      <c r="U16" s="21">
        <v>2.29423878869284E-2</v>
      </c>
      <c r="V16" s="21">
        <v>0.16415419928209701</v>
      </c>
      <c r="W16" s="21">
        <v>0.17507997096524699</v>
      </c>
      <c r="X16" s="21">
        <v>0.14373145268821</v>
      </c>
      <c r="Y16" s="21">
        <v>8.8967190959218803E-2</v>
      </c>
      <c r="Z16" s="21">
        <v>0.234804592109081</v>
      </c>
      <c r="AA16" s="21">
        <v>0.17277676194435701</v>
      </c>
      <c r="AB16" s="21">
        <v>0.32941331669702201</v>
      </c>
      <c r="AC16" s="21">
        <v>5.7850495515343797E-2</v>
      </c>
      <c r="AD16" s="21">
        <v>9.9879196754754401E-2</v>
      </c>
      <c r="AE16" s="21"/>
      <c r="AF16" s="21">
        <v>0.100891356189436</v>
      </c>
      <c r="AG16" s="21">
        <v>0.22556948276691999</v>
      </c>
      <c r="AH16" s="21">
        <v>0.109303217638725</v>
      </c>
      <c r="AI16" s="21"/>
      <c r="AJ16" s="21">
        <v>0.10386501874977699</v>
      </c>
      <c r="AK16" s="21">
        <v>0.18800489135837201</v>
      </c>
      <c r="AL16" s="21">
        <v>0.19588062230800099</v>
      </c>
      <c r="AM16" s="21">
        <v>0</v>
      </c>
      <c r="AN16" s="21">
        <v>9.6453279149970095E-2</v>
      </c>
      <c r="AO16" s="21"/>
      <c r="AP16" s="21">
        <v>8.5196245068980506E-2</v>
      </c>
      <c r="AQ16" s="21">
        <v>0.168225522211331</v>
      </c>
      <c r="AR16" s="21">
        <v>0.142995362462979</v>
      </c>
      <c r="AS16" s="21"/>
      <c r="AT16" s="21">
        <v>0.119346933025699</v>
      </c>
      <c r="AU16" s="21">
        <v>0.13044497697375901</v>
      </c>
      <c r="AV16" s="21">
        <v>0.16540330353459001</v>
      </c>
      <c r="AW16" s="21">
        <v>0.27406544524954102</v>
      </c>
      <c r="AX16" s="21">
        <v>0.18060151083238901</v>
      </c>
    </row>
    <row r="17" spans="2:50">
      <c r="B17" s="18" t="s">
        <v>251</v>
      </c>
      <c r="C17" s="22">
        <v>0.40973660408222301</v>
      </c>
      <c r="D17" s="22">
        <v>0.38407449565201601</v>
      </c>
      <c r="E17" s="22">
        <v>0.43608865274428299</v>
      </c>
      <c r="F17" s="22"/>
      <c r="G17" s="22">
        <v>0.32221656028059698</v>
      </c>
      <c r="H17" s="22">
        <v>0.380166710461876</v>
      </c>
      <c r="I17" s="22">
        <v>0.41460204990723898</v>
      </c>
      <c r="J17" s="22">
        <v>0.46559861715863698</v>
      </c>
      <c r="K17" s="22">
        <v>0.40610398050176999</v>
      </c>
      <c r="L17" s="22">
        <v>0.45450275907208498</v>
      </c>
      <c r="M17" s="22"/>
      <c r="N17" s="22">
        <v>0.341727363302406</v>
      </c>
      <c r="O17" s="22">
        <v>0.44149526806908002</v>
      </c>
      <c r="P17" s="22">
        <v>0.53465792835067205</v>
      </c>
      <c r="Q17" s="22">
        <v>0.38277839630521898</v>
      </c>
      <c r="R17" s="22"/>
      <c r="S17" s="22">
        <v>0.504230478178608</v>
      </c>
      <c r="T17" s="22">
        <v>0.39332948363379799</v>
      </c>
      <c r="U17" s="22">
        <v>0.54176022824608305</v>
      </c>
      <c r="V17" s="22">
        <v>0.48036339810796802</v>
      </c>
      <c r="W17" s="22">
        <v>0.28538570708108102</v>
      </c>
      <c r="X17" s="22">
        <v>0.40736936620637698</v>
      </c>
      <c r="Y17" s="22">
        <v>0.624673298015753</v>
      </c>
      <c r="Z17" s="22">
        <v>0.21911102240800001</v>
      </c>
      <c r="AA17" s="22">
        <v>0.31494048466222602</v>
      </c>
      <c r="AB17" s="22">
        <v>0.13949664510081899</v>
      </c>
      <c r="AC17" s="22">
        <v>0.46601773929249901</v>
      </c>
      <c r="AD17" s="22">
        <v>0.50071578265078298</v>
      </c>
      <c r="AE17" s="22"/>
      <c r="AF17" s="22">
        <v>0.591475765917714</v>
      </c>
      <c r="AG17" s="22">
        <v>0.23012926441866799</v>
      </c>
      <c r="AH17" s="22">
        <v>0.41596767107049398</v>
      </c>
      <c r="AI17" s="22"/>
      <c r="AJ17" s="22">
        <v>0.51485248471302003</v>
      </c>
      <c r="AK17" s="22">
        <v>0.34155972204882701</v>
      </c>
      <c r="AL17" s="22">
        <v>0.31345288679905298</v>
      </c>
      <c r="AM17" s="22">
        <v>0.66408425720712405</v>
      </c>
      <c r="AN17" s="22">
        <v>0.40853007616777398</v>
      </c>
      <c r="AO17" s="22"/>
      <c r="AP17" s="22">
        <v>0.58342820141767004</v>
      </c>
      <c r="AQ17" s="22">
        <v>0.34783924051283999</v>
      </c>
      <c r="AR17" s="22">
        <v>0.43690984053470799</v>
      </c>
      <c r="AS17" s="22"/>
      <c r="AT17" s="22">
        <v>0.45977558013603698</v>
      </c>
      <c r="AU17" s="22">
        <v>0.42667173199984798</v>
      </c>
      <c r="AV17" s="22">
        <v>0.37558399068181902</v>
      </c>
      <c r="AW17" s="22">
        <v>0.28804804085673702</v>
      </c>
      <c r="AX17" s="22">
        <v>0.44067446837228202</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X31"/>
  <sheetViews>
    <sheetView showGridLines="0" topLeftCell="A19"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139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45">
      <c r="B9" s="18" t="s">
        <v>140</v>
      </c>
      <c r="C9" s="17">
        <v>0.65207852299215896</v>
      </c>
      <c r="D9" s="17">
        <v>0.65211189628894395</v>
      </c>
      <c r="E9" s="17">
        <v>0.651674152581732</v>
      </c>
      <c r="F9" s="17"/>
      <c r="G9" s="17">
        <v>0.41517816971142701</v>
      </c>
      <c r="H9" s="17">
        <v>0.49060282673056199</v>
      </c>
      <c r="I9" s="17">
        <v>0.58535086269181102</v>
      </c>
      <c r="J9" s="17">
        <v>0.73364523195633102</v>
      </c>
      <c r="K9" s="17">
        <v>0.77297160311164603</v>
      </c>
      <c r="L9" s="17">
        <v>0.84709610654420398</v>
      </c>
      <c r="M9" s="17"/>
      <c r="N9" s="17">
        <v>0.73163055665839205</v>
      </c>
      <c r="O9" s="17">
        <v>0.69290275700701398</v>
      </c>
      <c r="P9" s="17">
        <v>0.60609480396802995</v>
      </c>
      <c r="Q9" s="17">
        <v>0.56023216044456003</v>
      </c>
      <c r="R9" s="17"/>
      <c r="S9" s="17">
        <v>0.54730765984091601</v>
      </c>
      <c r="T9" s="17">
        <v>0.68415761202784198</v>
      </c>
      <c r="U9" s="17">
        <v>0.68258135481181903</v>
      </c>
      <c r="V9" s="17">
        <v>0.74836177448469898</v>
      </c>
      <c r="W9" s="17">
        <v>0.62778731314582403</v>
      </c>
      <c r="X9" s="17">
        <v>0.62340186961036703</v>
      </c>
      <c r="Y9" s="17">
        <v>0.62845528813913998</v>
      </c>
      <c r="Z9" s="17">
        <v>0.619942976625805</v>
      </c>
      <c r="AA9" s="17">
        <v>0.58371766262893898</v>
      </c>
      <c r="AB9" s="17">
        <v>0.71912652178172298</v>
      </c>
      <c r="AC9" s="17">
        <v>0.72859289475143896</v>
      </c>
      <c r="AD9" s="17">
        <v>0.80313221211602803</v>
      </c>
      <c r="AE9" s="17"/>
      <c r="AF9" s="17">
        <v>0.69715948580887799</v>
      </c>
      <c r="AG9" s="17">
        <v>0.68083658359315702</v>
      </c>
      <c r="AH9" s="17">
        <v>0.52191118257041402</v>
      </c>
      <c r="AI9" s="17"/>
      <c r="AJ9" s="17">
        <v>0.71075130227591898</v>
      </c>
      <c r="AK9" s="17">
        <v>0.59716796098316505</v>
      </c>
      <c r="AL9" s="17">
        <v>0.727403372464273</v>
      </c>
      <c r="AM9" s="17">
        <v>0.66542811127908597</v>
      </c>
      <c r="AN9" s="17">
        <v>0.579375816301541</v>
      </c>
      <c r="AO9" s="17"/>
      <c r="AP9" s="17">
        <v>0.67682076906556798</v>
      </c>
      <c r="AQ9" s="17">
        <v>0.62945173218107398</v>
      </c>
      <c r="AR9" s="17">
        <v>0.68662510311730796</v>
      </c>
      <c r="AS9" s="17"/>
      <c r="AT9" s="17">
        <v>0.61086396446290503</v>
      </c>
      <c r="AU9" s="17">
        <v>0.66700347134849303</v>
      </c>
      <c r="AV9" s="17">
        <v>0.71212190144884802</v>
      </c>
      <c r="AW9" s="17">
        <v>0.59119325519381105</v>
      </c>
      <c r="AX9" s="17">
        <v>0.66306530751463399</v>
      </c>
    </row>
    <row r="10" spans="2:50" ht="30">
      <c r="B10" s="18" t="s">
        <v>141</v>
      </c>
      <c r="C10" s="17">
        <v>0.46706964851320798</v>
      </c>
      <c r="D10" s="17">
        <v>0.54360441535355697</v>
      </c>
      <c r="E10" s="17">
        <v>0.39245304669491299</v>
      </c>
      <c r="F10" s="17"/>
      <c r="G10" s="17">
        <v>0.26550635304745002</v>
      </c>
      <c r="H10" s="17">
        <v>0.34315449607113802</v>
      </c>
      <c r="I10" s="17">
        <v>0.42129068255437502</v>
      </c>
      <c r="J10" s="17">
        <v>0.48526059483961798</v>
      </c>
      <c r="K10" s="17">
        <v>0.56470361657203105</v>
      </c>
      <c r="L10" s="17">
        <v>0.658148443589471</v>
      </c>
      <c r="M10" s="17"/>
      <c r="N10" s="17">
        <v>0.56757098400025696</v>
      </c>
      <c r="O10" s="17">
        <v>0.46381160186815201</v>
      </c>
      <c r="P10" s="17">
        <v>0.41839495316578801</v>
      </c>
      <c r="Q10" s="17">
        <v>0.40188228828782302</v>
      </c>
      <c r="R10" s="17"/>
      <c r="S10" s="17">
        <v>0.39557866310471401</v>
      </c>
      <c r="T10" s="17">
        <v>0.48859350532880402</v>
      </c>
      <c r="U10" s="17">
        <v>0.465268939853059</v>
      </c>
      <c r="V10" s="17">
        <v>0.51554354649914702</v>
      </c>
      <c r="W10" s="17">
        <v>0.52270382631555601</v>
      </c>
      <c r="X10" s="17">
        <v>0.48069408936975899</v>
      </c>
      <c r="Y10" s="17">
        <v>0.40076078908148299</v>
      </c>
      <c r="Z10" s="17">
        <v>0.414607896899302</v>
      </c>
      <c r="AA10" s="17">
        <v>0.42544472604984301</v>
      </c>
      <c r="AB10" s="17">
        <v>0.50667560706911996</v>
      </c>
      <c r="AC10" s="17">
        <v>0.528703556981029</v>
      </c>
      <c r="AD10" s="17">
        <v>0.574379085952334</v>
      </c>
      <c r="AE10" s="17"/>
      <c r="AF10" s="17">
        <v>0.506027826107186</v>
      </c>
      <c r="AG10" s="17">
        <v>0.49171090368950299</v>
      </c>
      <c r="AH10" s="17">
        <v>0.37981886728956699</v>
      </c>
      <c r="AI10" s="17"/>
      <c r="AJ10" s="17">
        <v>0.53809345841372203</v>
      </c>
      <c r="AK10" s="17">
        <v>0.41645829903713799</v>
      </c>
      <c r="AL10" s="17">
        <v>0.495040489150253</v>
      </c>
      <c r="AM10" s="17">
        <v>0.58721849941477999</v>
      </c>
      <c r="AN10" s="17">
        <v>0.40381009122152201</v>
      </c>
      <c r="AO10" s="17"/>
      <c r="AP10" s="17">
        <v>0.50344502672658897</v>
      </c>
      <c r="AQ10" s="17">
        <v>0.45207376423212398</v>
      </c>
      <c r="AR10" s="17">
        <v>0.50610564413741399</v>
      </c>
      <c r="AS10" s="17"/>
      <c r="AT10" s="17">
        <v>0.441488633966021</v>
      </c>
      <c r="AU10" s="17">
        <v>0.429581496369911</v>
      </c>
      <c r="AV10" s="17">
        <v>0.51767096069602903</v>
      </c>
      <c r="AW10" s="17">
        <v>0.45875864319975201</v>
      </c>
      <c r="AX10" s="17">
        <v>0.58647698112312696</v>
      </c>
    </row>
    <row r="11" spans="2:50" ht="45">
      <c r="B11" s="18" t="s">
        <v>142</v>
      </c>
      <c r="C11" s="17">
        <v>0.44898041253526599</v>
      </c>
      <c r="D11" s="17">
        <v>0.47181486614101997</v>
      </c>
      <c r="E11" s="17">
        <v>0.42553583207407197</v>
      </c>
      <c r="F11" s="17"/>
      <c r="G11" s="17">
        <v>0.37874143124993698</v>
      </c>
      <c r="H11" s="17">
        <v>0.38549867312068298</v>
      </c>
      <c r="I11" s="17">
        <v>0.42796184946794102</v>
      </c>
      <c r="J11" s="17">
        <v>0.47375463217026997</v>
      </c>
      <c r="K11" s="17">
        <v>0.46366474755137499</v>
      </c>
      <c r="L11" s="17">
        <v>0.53409704753946796</v>
      </c>
      <c r="M11" s="17"/>
      <c r="N11" s="17">
        <v>0.54649742277788504</v>
      </c>
      <c r="O11" s="17">
        <v>0.436936441524099</v>
      </c>
      <c r="P11" s="17">
        <v>0.41014823257751498</v>
      </c>
      <c r="Q11" s="17">
        <v>0.38874723810556</v>
      </c>
      <c r="R11" s="17"/>
      <c r="S11" s="17">
        <v>0.37777149299325002</v>
      </c>
      <c r="T11" s="17">
        <v>0.467136852565814</v>
      </c>
      <c r="U11" s="17">
        <v>0.47047198551467001</v>
      </c>
      <c r="V11" s="17">
        <v>0.53231230258730999</v>
      </c>
      <c r="W11" s="17">
        <v>0.46483191724803402</v>
      </c>
      <c r="X11" s="17">
        <v>0.44164920428557702</v>
      </c>
      <c r="Y11" s="17">
        <v>0.43111411518832699</v>
      </c>
      <c r="Z11" s="17">
        <v>0.38038750971643198</v>
      </c>
      <c r="AA11" s="17">
        <v>0.43316189731079602</v>
      </c>
      <c r="AB11" s="17">
        <v>0.47124812439860703</v>
      </c>
      <c r="AC11" s="17">
        <v>0.45313169777167001</v>
      </c>
      <c r="AD11" s="17">
        <v>0.50450753577890906</v>
      </c>
      <c r="AE11" s="17"/>
      <c r="AF11" s="17">
        <v>0.46739351710098198</v>
      </c>
      <c r="AG11" s="17">
        <v>0.47424405086793098</v>
      </c>
      <c r="AH11" s="17">
        <v>0.344105683978497</v>
      </c>
      <c r="AI11" s="17"/>
      <c r="AJ11" s="17">
        <v>0.451095190015745</v>
      </c>
      <c r="AK11" s="17">
        <v>0.43569832925941399</v>
      </c>
      <c r="AL11" s="17">
        <v>0.50783095609234097</v>
      </c>
      <c r="AM11" s="17">
        <v>0.43078660431707899</v>
      </c>
      <c r="AN11" s="17">
        <v>0.42999037688660702</v>
      </c>
      <c r="AO11" s="17"/>
      <c r="AP11" s="17">
        <v>0.45309527187570497</v>
      </c>
      <c r="AQ11" s="17">
        <v>0.45482875818562002</v>
      </c>
      <c r="AR11" s="17">
        <v>0.46354157629569898</v>
      </c>
      <c r="AS11" s="17"/>
      <c r="AT11" s="17">
        <v>0.381464074276258</v>
      </c>
      <c r="AU11" s="17">
        <v>0.465970013541047</v>
      </c>
      <c r="AV11" s="17">
        <v>0.53464223246526899</v>
      </c>
      <c r="AW11" s="17">
        <v>0.41263684934862799</v>
      </c>
      <c r="AX11" s="17">
        <v>0.56341192951166896</v>
      </c>
    </row>
    <row r="12" spans="2:50" ht="60">
      <c r="B12" s="18" t="s">
        <v>143</v>
      </c>
      <c r="C12" s="17">
        <v>0.44193452971602998</v>
      </c>
      <c r="D12" s="17">
        <v>0.48010561203308499</v>
      </c>
      <c r="E12" s="17">
        <v>0.40349593438225501</v>
      </c>
      <c r="F12" s="17"/>
      <c r="G12" s="17">
        <v>0.38093010329379701</v>
      </c>
      <c r="H12" s="17">
        <v>0.399074959337958</v>
      </c>
      <c r="I12" s="17">
        <v>0.41045737384241499</v>
      </c>
      <c r="J12" s="17">
        <v>0.46756542320399203</v>
      </c>
      <c r="K12" s="17">
        <v>0.45717095443741002</v>
      </c>
      <c r="L12" s="17">
        <v>0.51166951087564605</v>
      </c>
      <c r="M12" s="17"/>
      <c r="N12" s="17">
        <v>0.56299249250557704</v>
      </c>
      <c r="O12" s="17">
        <v>0.46668209896005303</v>
      </c>
      <c r="P12" s="17">
        <v>0.34047839379818901</v>
      </c>
      <c r="Q12" s="17">
        <v>0.37316250914681098</v>
      </c>
      <c r="R12" s="17"/>
      <c r="S12" s="17">
        <v>0.41503807830504003</v>
      </c>
      <c r="T12" s="17">
        <v>0.45387488610878701</v>
      </c>
      <c r="U12" s="17">
        <v>0.473418150808876</v>
      </c>
      <c r="V12" s="17">
        <v>0.46726681082589799</v>
      </c>
      <c r="W12" s="17">
        <v>0.45335375139876499</v>
      </c>
      <c r="X12" s="17">
        <v>0.39760843175156302</v>
      </c>
      <c r="Y12" s="17">
        <v>0.33606526105665102</v>
      </c>
      <c r="Z12" s="17">
        <v>0.41981234488459002</v>
      </c>
      <c r="AA12" s="17">
        <v>0.42959693378354102</v>
      </c>
      <c r="AB12" s="17">
        <v>0.489652464994484</v>
      </c>
      <c r="AC12" s="17">
        <v>0.52661889965773501</v>
      </c>
      <c r="AD12" s="17">
        <v>0.53502555695730802</v>
      </c>
      <c r="AE12" s="17"/>
      <c r="AF12" s="17">
        <v>0.41410962609262397</v>
      </c>
      <c r="AG12" s="17">
        <v>0.49365437804335399</v>
      </c>
      <c r="AH12" s="17">
        <v>0.40772436963816999</v>
      </c>
      <c r="AI12" s="17"/>
      <c r="AJ12" s="17">
        <v>0.44920356966423702</v>
      </c>
      <c r="AK12" s="17">
        <v>0.426608768036499</v>
      </c>
      <c r="AL12" s="17">
        <v>0.52992387753815995</v>
      </c>
      <c r="AM12" s="17">
        <v>0.35274185710211597</v>
      </c>
      <c r="AN12" s="17">
        <v>0.42188203264052998</v>
      </c>
      <c r="AO12" s="17"/>
      <c r="AP12" s="17">
        <v>0.45304689144208099</v>
      </c>
      <c r="AQ12" s="17">
        <v>0.47957556787552402</v>
      </c>
      <c r="AR12" s="17">
        <v>0.442231469021518</v>
      </c>
      <c r="AS12" s="17"/>
      <c r="AT12" s="17">
        <v>0.327599458357407</v>
      </c>
      <c r="AU12" s="17">
        <v>0.43964028377998698</v>
      </c>
      <c r="AV12" s="17">
        <v>0.55645242864231603</v>
      </c>
      <c r="AW12" s="17">
        <v>0.508151771354723</v>
      </c>
      <c r="AX12" s="17">
        <v>0.73064174339549104</v>
      </c>
    </row>
    <row r="13" spans="2:50" ht="30">
      <c r="B13" s="18" t="s">
        <v>144</v>
      </c>
      <c r="C13" s="17">
        <v>0.41132957231078598</v>
      </c>
      <c r="D13" s="17">
        <v>0.47017607996350702</v>
      </c>
      <c r="E13" s="17">
        <v>0.35483122953214302</v>
      </c>
      <c r="F13" s="17"/>
      <c r="G13" s="17">
        <v>0.30712429930755503</v>
      </c>
      <c r="H13" s="17">
        <v>0.29789093259781502</v>
      </c>
      <c r="I13" s="17">
        <v>0.375410161627523</v>
      </c>
      <c r="J13" s="17">
        <v>0.44311638742445503</v>
      </c>
      <c r="K13" s="17">
        <v>0.46782907818434699</v>
      </c>
      <c r="L13" s="17">
        <v>0.53798917876725305</v>
      </c>
      <c r="M13" s="17"/>
      <c r="N13" s="17">
        <v>0.48778824697226603</v>
      </c>
      <c r="O13" s="17">
        <v>0.42668770376633602</v>
      </c>
      <c r="P13" s="17">
        <v>0.382734340683066</v>
      </c>
      <c r="Q13" s="17">
        <v>0.33203598138544499</v>
      </c>
      <c r="R13" s="17"/>
      <c r="S13" s="17">
        <v>0.37660026001132602</v>
      </c>
      <c r="T13" s="17">
        <v>0.42771432503749401</v>
      </c>
      <c r="U13" s="17">
        <v>0.41809565353579298</v>
      </c>
      <c r="V13" s="17">
        <v>0.49409490720955002</v>
      </c>
      <c r="W13" s="17">
        <v>0.38186647998231399</v>
      </c>
      <c r="X13" s="17">
        <v>0.37506748973840598</v>
      </c>
      <c r="Y13" s="17">
        <v>0.35497459987850799</v>
      </c>
      <c r="Z13" s="17">
        <v>0.39338248900346301</v>
      </c>
      <c r="AA13" s="17">
        <v>0.39845876463848801</v>
      </c>
      <c r="AB13" s="17">
        <v>0.46191308829914601</v>
      </c>
      <c r="AC13" s="17">
        <v>0.42074841386983902</v>
      </c>
      <c r="AD13" s="17">
        <v>0.46838696168687299</v>
      </c>
      <c r="AE13" s="17"/>
      <c r="AF13" s="17">
        <v>0.42160856119659201</v>
      </c>
      <c r="AG13" s="17">
        <v>0.43913180316295702</v>
      </c>
      <c r="AH13" s="17">
        <v>0.34768272768234698</v>
      </c>
      <c r="AI13" s="17"/>
      <c r="AJ13" s="17">
        <v>0.44111512764077498</v>
      </c>
      <c r="AK13" s="17">
        <v>0.36952288863494198</v>
      </c>
      <c r="AL13" s="17">
        <v>0.47856535545733803</v>
      </c>
      <c r="AM13" s="17">
        <v>0.451286525237304</v>
      </c>
      <c r="AN13" s="17">
        <v>0.37231567168992702</v>
      </c>
      <c r="AO13" s="17"/>
      <c r="AP13" s="17">
        <v>0.41700109773105298</v>
      </c>
      <c r="AQ13" s="17">
        <v>0.41021466063977502</v>
      </c>
      <c r="AR13" s="17">
        <v>0.48985701472206</v>
      </c>
      <c r="AS13" s="17"/>
      <c r="AT13" s="17">
        <v>0.35989253779501001</v>
      </c>
      <c r="AU13" s="17">
        <v>0.38598166611644202</v>
      </c>
      <c r="AV13" s="17">
        <v>0.47372298149609798</v>
      </c>
      <c r="AW13" s="17">
        <v>0.38152950116146001</v>
      </c>
      <c r="AX13" s="17">
        <v>0.52117940463999102</v>
      </c>
    </row>
    <row r="14" spans="2:50" ht="30">
      <c r="B14" s="18" t="s">
        <v>145</v>
      </c>
      <c r="C14" s="17">
        <v>0.410584050114779</v>
      </c>
      <c r="D14" s="17">
        <v>0.41390786405089702</v>
      </c>
      <c r="E14" s="17">
        <v>0.407192710670852</v>
      </c>
      <c r="F14" s="17"/>
      <c r="G14" s="17">
        <v>0.267119547598408</v>
      </c>
      <c r="H14" s="17">
        <v>0.341453680798392</v>
      </c>
      <c r="I14" s="17">
        <v>0.38699523728488</v>
      </c>
      <c r="J14" s="17">
        <v>0.43266800175796</v>
      </c>
      <c r="K14" s="17">
        <v>0.433499591707182</v>
      </c>
      <c r="L14" s="17">
        <v>0.54741517810291696</v>
      </c>
      <c r="M14" s="17"/>
      <c r="N14" s="17">
        <v>0.46963717345643902</v>
      </c>
      <c r="O14" s="17">
        <v>0.40725875127821298</v>
      </c>
      <c r="P14" s="17">
        <v>0.39057398020612499</v>
      </c>
      <c r="Q14" s="17">
        <v>0.36357280827905902</v>
      </c>
      <c r="R14" s="17"/>
      <c r="S14" s="17">
        <v>0.37229064915891302</v>
      </c>
      <c r="T14" s="17">
        <v>0.43022181334857801</v>
      </c>
      <c r="U14" s="17">
        <v>0.41760932924855398</v>
      </c>
      <c r="V14" s="17">
        <v>0.43900913534060898</v>
      </c>
      <c r="W14" s="17">
        <v>0.39900263006492398</v>
      </c>
      <c r="X14" s="17">
        <v>0.44880766128976002</v>
      </c>
      <c r="Y14" s="17">
        <v>0.37266284244688602</v>
      </c>
      <c r="Z14" s="17">
        <v>0.39922228319977499</v>
      </c>
      <c r="AA14" s="17">
        <v>0.43456207170128203</v>
      </c>
      <c r="AB14" s="17">
        <v>0.40808816269169601</v>
      </c>
      <c r="AC14" s="17">
        <v>0.32380511464695799</v>
      </c>
      <c r="AD14" s="17">
        <v>0.49376524815858602</v>
      </c>
      <c r="AE14" s="17"/>
      <c r="AF14" s="17">
        <v>0.44013369568815602</v>
      </c>
      <c r="AG14" s="17">
        <v>0.423290353074885</v>
      </c>
      <c r="AH14" s="17">
        <v>0.35189543107285698</v>
      </c>
      <c r="AI14" s="17"/>
      <c r="AJ14" s="17">
        <v>0.449529647247768</v>
      </c>
      <c r="AK14" s="17">
        <v>0.394565977592853</v>
      </c>
      <c r="AL14" s="17">
        <v>0.390183279028189</v>
      </c>
      <c r="AM14" s="17">
        <v>0.45005318050114101</v>
      </c>
      <c r="AN14" s="17">
        <v>0.36683561190834102</v>
      </c>
      <c r="AO14" s="17"/>
      <c r="AP14" s="17">
        <v>0.4436725616146</v>
      </c>
      <c r="AQ14" s="17">
        <v>0.40638171060704498</v>
      </c>
      <c r="AR14" s="17">
        <v>0.390529502946038</v>
      </c>
      <c r="AS14" s="17"/>
      <c r="AT14" s="17">
        <v>0.38931232926347498</v>
      </c>
      <c r="AU14" s="17">
        <v>0.417749554009132</v>
      </c>
      <c r="AV14" s="17">
        <v>0.44983269445670199</v>
      </c>
      <c r="AW14" s="17">
        <v>0.34114901076320597</v>
      </c>
      <c r="AX14" s="17">
        <v>0.45193931243517999</v>
      </c>
    </row>
    <row r="15" spans="2:50" ht="45">
      <c r="B15" s="18" t="s">
        <v>146</v>
      </c>
      <c r="C15" s="17">
        <v>0.39348643221049101</v>
      </c>
      <c r="D15" s="17">
        <v>0.42041244596323502</v>
      </c>
      <c r="E15" s="17">
        <v>0.36757652416770198</v>
      </c>
      <c r="F15" s="17"/>
      <c r="G15" s="17">
        <v>0.28514543436182099</v>
      </c>
      <c r="H15" s="17">
        <v>0.325418746162218</v>
      </c>
      <c r="I15" s="17">
        <v>0.37058015262121202</v>
      </c>
      <c r="J15" s="17">
        <v>0.450507914587717</v>
      </c>
      <c r="K15" s="17">
        <v>0.430401087589737</v>
      </c>
      <c r="L15" s="17">
        <v>0.46802935519100802</v>
      </c>
      <c r="M15" s="17"/>
      <c r="N15" s="17">
        <v>0.44890713420009898</v>
      </c>
      <c r="O15" s="17">
        <v>0.417276470902332</v>
      </c>
      <c r="P15" s="17">
        <v>0.35697093616220799</v>
      </c>
      <c r="Q15" s="17">
        <v>0.33680205174183198</v>
      </c>
      <c r="R15" s="17"/>
      <c r="S15" s="17">
        <v>0.32746660067670103</v>
      </c>
      <c r="T15" s="17">
        <v>0.40356200494154598</v>
      </c>
      <c r="U15" s="17">
        <v>0.42782932332432699</v>
      </c>
      <c r="V15" s="17">
        <v>0.42169278927405801</v>
      </c>
      <c r="W15" s="17">
        <v>0.42504926355262601</v>
      </c>
      <c r="X15" s="17">
        <v>0.38144887998751498</v>
      </c>
      <c r="Y15" s="17">
        <v>0.31145048170184497</v>
      </c>
      <c r="Z15" s="17">
        <v>0.384718291447603</v>
      </c>
      <c r="AA15" s="17">
        <v>0.41265346823521298</v>
      </c>
      <c r="AB15" s="17">
        <v>0.416455986921548</v>
      </c>
      <c r="AC15" s="17">
        <v>0.44352937523907598</v>
      </c>
      <c r="AD15" s="17">
        <v>0.45194456446650499</v>
      </c>
      <c r="AE15" s="17"/>
      <c r="AF15" s="17">
        <v>0.40775131411939303</v>
      </c>
      <c r="AG15" s="17">
        <v>0.418266973849728</v>
      </c>
      <c r="AH15" s="17">
        <v>0.31261392421541701</v>
      </c>
      <c r="AI15" s="17"/>
      <c r="AJ15" s="17">
        <v>0.393989314876937</v>
      </c>
      <c r="AK15" s="17">
        <v>0.40106625934210799</v>
      </c>
      <c r="AL15" s="17">
        <v>0.50029857019233503</v>
      </c>
      <c r="AM15" s="17">
        <v>0.39144991522137501</v>
      </c>
      <c r="AN15" s="17">
        <v>0.33729003916399702</v>
      </c>
      <c r="AO15" s="17"/>
      <c r="AP15" s="17">
        <v>0.386881817706689</v>
      </c>
      <c r="AQ15" s="17">
        <v>0.41492193516213299</v>
      </c>
      <c r="AR15" s="17">
        <v>0.46159648344836202</v>
      </c>
      <c r="AS15" s="17"/>
      <c r="AT15" s="17">
        <v>0.34818022189125197</v>
      </c>
      <c r="AU15" s="17">
        <v>0.38914085325185099</v>
      </c>
      <c r="AV15" s="17">
        <v>0.44852088472236301</v>
      </c>
      <c r="AW15" s="17">
        <v>0.34384628184259403</v>
      </c>
      <c r="AX15" s="17">
        <v>0.42182583398690099</v>
      </c>
    </row>
    <row r="16" spans="2:50" ht="30">
      <c r="B16" s="18" t="s">
        <v>147</v>
      </c>
      <c r="C16" s="17">
        <v>0.38110100579586498</v>
      </c>
      <c r="D16" s="17">
        <v>0.40057672299059899</v>
      </c>
      <c r="E16" s="17">
        <v>0.36183285869010701</v>
      </c>
      <c r="F16" s="17"/>
      <c r="G16" s="17">
        <v>0.21180678247771101</v>
      </c>
      <c r="H16" s="17">
        <v>0.26501069900836699</v>
      </c>
      <c r="I16" s="17">
        <v>0.34831580550372498</v>
      </c>
      <c r="J16" s="17">
        <v>0.44448722270611002</v>
      </c>
      <c r="K16" s="17">
        <v>0.45389308183897897</v>
      </c>
      <c r="L16" s="17">
        <v>0.51382655195222604</v>
      </c>
      <c r="M16" s="17"/>
      <c r="N16" s="17">
        <v>0.44046583453405702</v>
      </c>
      <c r="O16" s="17">
        <v>0.40734009501789198</v>
      </c>
      <c r="P16" s="17">
        <v>0.34335299738093</v>
      </c>
      <c r="Q16" s="17">
        <v>0.32178857191613502</v>
      </c>
      <c r="R16" s="17"/>
      <c r="S16" s="17">
        <v>0.35361069826700903</v>
      </c>
      <c r="T16" s="17">
        <v>0.32373198316306101</v>
      </c>
      <c r="U16" s="17">
        <v>0.37063091612268001</v>
      </c>
      <c r="V16" s="17">
        <v>0.457665557762088</v>
      </c>
      <c r="W16" s="17">
        <v>0.35040346553863</v>
      </c>
      <c r="X16" s="17">
        <v>0.334840984853299</v>
      </c>
      <c r="Y16" s="17">
        <v>0.41910853499258699</v>
      </c>
      <c r="Z16" s="17">
        <v>0.34658925567609</v>
      </c>
      <c r="AA16" s="17">
        <v>0.44131143144285201</v>
      </c>
      <c r="AB16" s="17">
        <v>0.42387122081951201</v>
      </c>
      <c r="AC16" s="17">
        <v>0.34508964937475101</v>
      </c>
      <c r="AD16" s="17">
        <v>0.42342364340057498</v>
      </c>
      <c r="AE16" s="17"/>
      <c r="AF16" s="17">
        <v>0.41022109630877501</v>
      </c>
      <c r="AG16" s="17">
        <v>0.40135416357939202</v>
      </c>
      <c r="AH16" s="17">
        <v>0.288242189806872</v>
      </c>
      <c r="AI16" s="17"/>
      <c r="AJ16" s="17">
        <v>0.43498380542012499</v>
      </c>
      <c r="AK16" s="17">
        <v>0.34481909707112701</v>
      </c>
      <c r="AL16" s="17">
        <v>0.40593379261360601</v>
      </c>
      <c r="AM16" s="17">
        <v>0.47069077664067699</v>
      </c>
      <c r="AN16" s="17">
        <v>0.297382060392829</v>
      </c>
      <c r="AO16" s="17"/>
      <c r="AP16" s="17">
        <v>0.42485520340113497</v>
      </c>
      <c r="AQ16" s="17">
        <v>0.37750381302353597</v>
      </c>
      <c r="AR16" s="17">
        <v>0.41957115493557101</v>
      </c>
      <c r="AS16" s="17"/>
      <c r="AT16" s="17">
        <v>0.36190955950693998</v>
      </c>
      <c r="AU16" s="17">
        <v>0.38442380100790902</v>
      </c>
      <c r="AV16" s="17">
        <v>0.40097063537904998</v>
      </c>
      <c r="AW16" s="17">
        <v>0.35764160047735999</v>
      </c>
      <c r="AX16" s="17">
        <v>0.34956466727454</v>
      </c>
    </row>
    <row r="17" spans="2:50" ht="60">
      <c r="B17" s="18" t="s">
        <v>148</v>
      </c>
      <c r="C17" s="17">
        <v>0.21407778078260101</v>
      </c>
      <c r="D17" s="17">
        <v>0.20745451091027201</v>
      </c>
      <c r="E17" s="17">
        <v>0.220703288382219</v>
      </c>
      <c r="F17" s="17"/>
      <c r="G17" s="17">
        <v>0.215053571096118</v>
      </c>
      <c r="H17" s="17">
        <v>0.19459070978875001</v>
      </c>
      <c r="I17" s="17">
        <v>0.216586240265698</v>
      </c>
      <c r="J17" s="17">
        <v>0.20824938400659301</v>
      </c>
      <c r="K17" s="17">
        <v>0.221463739848661</v>
      </c>
      <c r="L17" s="17">
        <v>0.22701504533113601</v>
      </c>
      <c r="M17" s="17"/>
      <c r="N17" s="17">
        <v>0.25550029527894702</v>
      </c>
      <c r="O17" s="17">
        <v>0.22262677534348699</v>
      </c>
      <c r="P17" s="17">
        <v>0.195649268359847</v>
      </c>
      <c r="Q17" s="17">
        <v>0.17322336548669401</v>
      </c>
      <c r="R17" s="17"/>
      <c r="S17" s="17">
        <v>0.19570093762500401</v>
      </c>
      <c r="T17" s="17">
        <v>0.224010493608266</v>
      </c>
      <c r="U17" s="17">
        <v>0.23329288249279201</v>
      </c>
      <c r="V17" s="17">
        <v>0.214353395567808</v>
      </c>
      <c r="W17" s="17">
        <v>0.24052962038162001</v>
      </c>
      <c r="X17" s="17">
        <v>0.17930792017703101</v>
      </c>
      <c r="Y17" s="17">
        <v>0.19381128307106699</v>
      </c>
      <c r="Z17" s="17">
        <v>0.216098558709269</v>
      </c>
      <c r="AA17" s="17">
        <v>0.22055736198922099</v>
      </c>
      <c r="AB17" s="17">
        <v>0.259220762791882</v>
      </c>
      <c r="AC17" s="17">
        <v>0.210734144673458</v>
      </c>
      <c r="AD17" s="17">
        <v>0.144720412270438</v>
      </c>
      <c r="AE17" s="17"/>
      <c r="AF17" s="17">
        <v>0.21116221069699201</v>
      </c>
      <c r="AG17" s="17">
        <v>0.22010630378332999</v>
      </c>
      <c r="AH17" s="17">
        <v>0.17226965102922501</v>
      </c>
      <c r="AI17" s="17"/>
      <c r="AJ17" s="17">
        <v>0.21548297305070199</v>
      </c>
      <c r="AK17" s="17">
        <v>0.22369358523237401</v>
      </c>
      <c r="AL17" s="17">
        <v>0.24656277429773901</v>
      </c>
      <c r="AM17" s="17">
        <v>0.221953647694457</v>
      </c>
      <c r="AN17" s="17">
        <v>0.175986410543092</v>
      </c>
      <c r="AO17" s="17"/>
      <c r="AP17" s="17">
        <v>0.222310570989384</v>
      </c>
      <c r="AQ17" s="17">
        <v>0.23655335774032399</v>
      </c>
      <c r="AR17" s="17">
        <v>0.25308707952996401</v>
      </c>
      <c r="AS17" s="17"/>
      <c r="AT17" s="17">
        <v>0.159247765358105</v>
      </c>
      <c r="AU17" s="17">
        <v>0.224489455654481</v>
      </c>
      <c r="AV17" s="17">
        <v>0.27094799095359201</v>
      </c>
      <c r="AW17" s="17">
        <v>0.226942562109235</v>
      </c>
      <c r="AX17" s="17">
        <v>0.35505712220982499</v>
      </c>
    </row>
    <row r="18" spans="2:50" ht="30">
      <c r="B18" s="18" t="s">
        <v>149</v>
      </c>
      <c r="C18" s="17">
        <v>0.13813627121225799</v>
      </c>
      <c r="D18" s="17">
        <v>0.14306793606413701</v>
      </c>
      <c r="E18" s="17">
        <v>0.133860353090934</v>
      </c>
      <c r="F18" s="17"/>
      <c r="G18" s="17">
        <v>0.13038294400998501</v>
      </c>
      <c r="H18" s="17">
        <v>0.174075028310237</v>
      </c>
      <c r="I18" s="17">
        <v>0.180196407535126</v>
      </c>
      <c r="J18" s="17">
        <v>0.13495148335007201</v>
      </c>
      <c r="K18" s="17">
        <v>0.13629610997883801</v>
      </c>
      <c r="L18" s="17">
        <v>8.3647586253124906E-2</v>
      </c>
      <c r="M18" s="17"/>
      <c r="N18" s="17">
        <v>0.14569330865636099</v>
      </c>
      <c r="O18" s="17">
        <v>0.12955155186490799</v>
      </c>
      <c r="P18" s="17">
        <v>0.157308315009169</v>
      </c>
      <c r="Q18" s="17">
        <v>0.120340769619943</v>
      </c>
      <c r="R18" s="17"/>
      <c r="S18" s="17">
        <v>0.1457001282383</v>
      </c>
      <c r="T18" s="17">
        <v>0.174272900320318</v>
      </c>
      <c r="U18" s="17">
        <v>0.118324558847065</v>
      </c>
      <c r="V18" s="17">
        <v>0.16808378469447299</v>
      </c>
      <c r="W18" s="17">
        <v>0.10792907848022799</v>
      </c>
      <c r="X18" s="17">
        <v>0.11377374487356599</v>
      </c>
      <c r="Y18" s="17">
        <v>0.127093343102374</v>
      </c>
      <c r="Z18" s="17">
        <v>0.128637910642554</v>
      </c>
      <c r="AA18" s="17">
        <v>0.14626711876795401</v>
      </c>
      <c r="AB18" s="17">
        <v>0.135544408606005</v>
      </c>
      <c r="AC18" s="17">
        <v>0.139524150534101</v>
      </c>
      <c r="AD18" s="17">
        <v>7.06865736410974E-2</v>
      </c>
      <c r="AE18" s="17"/>
      <c r="AF18" s="17">
        <v>0.13965124093282699</v>
      </c>
      <c r="AG18" s="17">
        <v>0.14464111685994999</v>
      </c>
      <c r="AH18" s="17">
        <v>0.12183496047677</v>
      </c>
      <c r="AI18" s="17"/>
      <c r="AJ18" s="17">
        <v>0.14175757261961899</v>
      </c>
      <c r="AK18" s="17">
        <v>0.14888532049935899</v>
      </c>
      <c r="AL18" s="17">
        <v>0.141005566514703</v>
      </c>
      <c r="AM18" s="17">
        <v>8.7837571872704301E-2</v>
      </c>
      <c r="AN18" s="17">
        <v>0.119715886339476</v>
      </c>
      <c r="AO18" s="17"/>
      <c r="AP18" s="17">
        <v>0.129008436978758</v>
      </c>
      <c r="AQ18" s="17">
        <v>0.152012440112687</v>
      </c>
      <c r="AR18" s="17">
        <v>0.12478508427061</v>
      </c>
      <c r="AS18" s="17"/>
      <c r="AT18" s="17">
        <v>0.12481169463271199</v>
      </c>
      <c r="AU18" s="17">
        <v>0.137533999435898</v>
      </c>
      <c r="AV18" s="17">
        <v>0.15809409235889099</v>
      </c>
      <c r="AW18" s="17">
        <v>0.128913941992886</v>
      </c>
      <c r="AX18" s="17">
        <v>0.15564576565225499</v>
      </c>
    </row>
    <row r="19" spans="2:50" ht="30">
      <c r="B19" s="18" t="s">
        <v>150</v>
      </c>
      <c r="C19" s="17">
        <v>0.13684195273081101</v>
      </c>
      <c r="D19" s="17">
        <v>0.12473559748577701</v>
      </c>
      <c r="E19" s="17">
        <v>0.14811466612006899</v>
      </c>
      <c r="F19" s="17"/>
      <c r="G19" s="17">
        <v>0.17638874408798599</v>
      </c>
      <c r="H19" s="17">
        <v>0.19220841492979601</v>
      </c>
      <c r="I19" s="17">
        <v>0.15304702302169501</v>
      </c>
      <c r="J19" s="17">
        <v>0.105433378377949</v>
      </c>
      <c r="K19" s="17">
        <v>9.7270822988535496E-2</v>
      </c>
      <c r="L19" s="17">
        <v>0.104464415863899</v>
      </c>
      <c r="M19" s="17"/>
      <c r="N19" s="17">
        <v>0.13360302967087301</v>
      </c>
      <c r="O19" s="17">
        <v>0.136589910600668</v>
      </c>
      <c r="P19" s="17">
        <v>0.14299278791449799</v>
      </c>
      <c r="Q19" s="17">
        <v>0.133435978062521</v>
      </c>
      <c r="R19" s="17"/>
      <c r="S19" s="17">
        <v>0.138859455444552</v>
      </c>
      <c r="T19" s="17">
        <v>0.151547039854531</v>
      </c>
      <c r="U19" s="17">
        <v>0.106214771627094</v>
      </c>
      <c r="V19" s="17">
        <v>0.15223998616833201</v>
      </c>
      <c r="W19" s="17">
        <v>9.25699647418914E-2</v>
      </c>
      <c r="X19" s="17">
        <v>0.133163537686492</v>
      </c>
      <c r="Y19" s="17">
        <v>0.14254573804312301</v>
      </c>
      <c r="Z19" s="17">
        <v>0.113344571129656</v>
      </c>
      <c r="AA19" s="17">
        <v>0.17787494384170499</v>
      </c>
      <c r="AB19" s="17">
        <v>0.132839929869777</v>
      </c>
      <c r="AC19" s="17">
        <v>0.120250869201208</v>
      </c>
      <c r="AD19" s="17">
        <v>0.119416294947619</v>
      </c>
      <c r="AE19" s="17"/>
      <c r="AF19" s="17">
        <v>0.128299491801174</v>
      </c>
      <c r="AG19" s="17">
        <v>0.138304108204648</v>
      </c>
      <c r="AH19" s="17">
        <v>0.122160636074717</v>
      </c>
      <c r="AI19" s="17"/>
      <c r="AJ19" s="17">
        <v>0.12979174141597599</v>
      </c>
      <c r="AK19" s="17">
        <v>0.16863455150607701</v>
      </c>
      <c r="AL19" s="17">
        <v>0.137638600629443</v>
      </c>
      <c r="AM19" s="17">
        <v>0.152783962185919</v>
      </c>
      <c r="AN19" s="17">
        <v>8.5764336529618193E-2</v>
      </c>
      <c r="AO19" s="17"/>
      <c r="AP19" s="17">
        <v>0.12611100319517499</v>
      </c>
      <c r="AQ19" s="17">
        <v>0.15085423813199</v>
      </c>
      <c r="AR19" s="17">
        <v>0.14545541550621299</v>
      </c>
      <c r="AS19" s="17"/>
      <c r="AT19" s="17">
        <v>0.13213677244178099</v>
      </c>
      <c r="AU19" s="17">
        <v>0.15125225356902999</v>
      </c>
      <c r="AV19" s="17">
        <v>0.13678155411259499</v>
      </c>
      <c r="AW19" s="17">
        <v>0.117678980722822</v>
      </c>
      <c r="AX19" s="17">
        <v>0.20659683232779</v>
      </c>
    </row>
    <row r="20" spans="2:50" ht="30">
      <c r="B20" s="18" t="s">
        <v>151</v>
      </c>
      <c r="C20" s="17">
        <v>0.133397333917295</v>
      </c>
      <c r="D20" s="17">
        <v>0.119803827448713</v>
      </c>
      <c r="E20" s="17">
        <v>0.14718125680650099</v>
      </c>
      <c r="F20" s="17"/>
      <c r="G20" s="17">
        <v>0.12924998330506199</v>
      </c>
      <c r="H20" s="17">
        <v>0.15126413075550799</v>
      </c>
      <c r="I20" s="17">
        <v>0.13771582741483901</v>
      </c>
      <c r="J20" s="17">
        <v>0.1133849592179</v>
      </c>
      <c r="K20" s="17">
        <v>0.105958643145513</v>
      </c>
      <c r="L20" s="17">
        <v>0.152645716640774</v>
      </c>
      <c r="M20" s="17"/>
      <c r="N20" s="17">
        <v>0.119914415006404</v>
      </c>
      <c r="O20" s="17">
        <v>0.137191838288443</v>
      </c>
      <c r="P20" s="17">
        <v>0.154719304239511</v>
      </c>
      <c r="Q20" s="17">
        <v>0.123443343271026</v>
      </c>
      <c r="R20" s="17"/>
      <c r="S20" s="17">
        <v>0.14839858631198499</v>
      </c>
      <c r="T20" s="17">
        <v>0.113750998703035</v>
      </c>
      <c r="U20" s="17">
        <v>0.15751632826446799</v>
      </c>
      <c r="V20" s="17">
        <v>0.14440479669516801</v>
      </c>
      <c r="W20" s="17">
        <v>9.6014636316035601E-2</v>
      </c>
      <c r="X20" s="17">
        <v>0.122210993524022</v>
      </c>
      <c r="Y20" s="17">
        <v>0.100854943291542</v>
      </c>
      <c r="Z20" s="17">
        <v>0.17855893645931001</v>
      </c>
      <c r="AA20" s="17">
        <v>0.146901306908923</v>
      </c>
      <c r="AB20" s="17">
        <v>0.135540978297711</v>
      </c>
      <c r="AC20" s="17">
        <v>0.103615706812973</v>
      </c>
      <c r="AD20" s="17">
        <v>0.19241597415216199</v>
      </c>
      <c r="AE20" s="17"/>
      <c r="AF20" s="17">
        <v>0.13961884914043901</v>
      </c>
      <c r="AG20" s="17">
        <v>0.13217210869307799</v>
      </c>
      <c r="AH20" s="17">
        <v>0.12368052780517599</v>
      </c>
      <c r="AI20" s="17"/>
      <c r="AJ20" s="17">
        <v>0.14363465009050999</v>
      </c>
      <c r="AK20" s="17">
        <v>0.136732719807346</v>
      </c>
      <c r="AL20" s="17">
        <v>0.124646981194545</v>
      </c>
      <c r="AM20" s="17">
        <v>0.11224972591179</v>
      </c>
      <c r="AN20" s="17">
        <v>9.7133529133351895E-2</v>
      </c>
      <c r="AO20" s="17"/>
      <c r="AP20" s="17">
        <v>0.13772572830538299</v>
      </c>
      <c r="AQ20" s="17">
        <v>0.14590236754387001</v>
      </c>
      <c r="AR20" s="17">
        <v>0.117987111373923</v>
      </c>
      <c r="AS20" s="17"/>
      <c r="AT20" s="17">
        <v>0.137748338060808</v>
      </c>
      <c r="AU20" s="17">
        <v>0.16130700681351101</v>
      </c>
      <c r="AV20" s="17">
        <v>0.12142691056957</v>
      </c>
      <c r="AW20" s="17">
        <v>8.5554379867161898E-2</v>
      </c>
      <c r="AX20" s="17">
        <v>0.13031745269388501</v>
      </c>
    </row>
    <row r="21" spans="2:50" ht="45">
      <c r="B21" s="18" t="s">
        <v>152</v>
      </c>
      <c r="C21" s="17">
        <v>0.121667404512891</v>
      </c>
      <c r="D21" s="17">
        <v>0.110199763943635</v>
      </c>
      <c r="E21" s="17">
        <v>0.132168675019389</v>
      </c>
      <c r="F21" s="17"/>
      <c r="G21" s="17">
        <v>0.13735451478338001</v>
      </c>
      <c r="H21" s="17">
        <v>0.184706348296306</v>
      </c>
      <c r="I21" s="17">
        <v>0.137471631951362</v>
      </c>
      <c r="J21" s="17">
        <v>9.1230068554562102E-2</v>
      </c>
      <c r="K21" s="17">
        <v>9.3119655440020696E-2</v>
      </c>
      <c r="L21" s="17">
        <v>9.1004335645864007E-2</v>
      </c>
      <c r="M21" s="17"/>
      <c r="N21" s="17">
        <v>0.145207322185364</v>
      </c>
      <c r="O21" s="17">
        <v>0.116770906077159</v>
      </c>
      <c r="P21" s="17">
        <v>0.104928547006662</v>
      </c>
      <c r="Q21" s="17">
        <v>0.114072127872476</v>
      </c>
      <c r="R21" s="17"/>
      <c r="S21" s="17">
        <v>0.180267101755271</v>
      </c>
      <c r="T21" s="17">
        <v>0.120825011008237</v>
      </c>
      <c r="U21" s="17">
        <v>9.8692368458203006E-2</v>
      </c>
      <c r="V21" s="17">
        <v>0.16801268979857401</v>
      </c>
      <c r="W21" s="17">
        <v>0.10731454879024201</v>
      </c>
      <c r="X21" s="17">
        <v>8.8703428766539694E-2</v>
      </c>
      <c r="Y21" s="17">
        <v>0.115384692091685</v>
      </c>
      <c r="Z21" s="17">
        <v>0.144372327073476</v>
      </c>
      <c r="AA21" s="17">
        <v>8.8529070880461802E-2</v>
      </c>
      <c r="AB21" s="17">
        <v>0.105032788267128</v>
      </c>
      <c r="AC21" s="17">
        <v>0.10676725033564501</v>
      </c>
      <c r="AD21" s="17">
        <v>8.9215834295743798E-2</v>
      </c>
      <c r="AE21" s="17"/>
      <c r="AF21" s="17">
        <v>0.113601388197662</v>
      </c>
      <c r="AG21" s="17">
        <v>0.136790088801342</v>
      </c>
      <c r="AH21" s="17">
        <v>9.3217386618453899E-2</v>
      </c>
      <c r="AI21" s="17"/>
      <c r="AJ21" s="17">
        <v>0.11857735320330499</v>
      </c>
      <c r="AK21" s="17">
        <v>0.14518153309812401</v>
      </c>
      <c r="AL21" s="17">
        <v>0.13030177125876</v>
      </c>
      <c r="AM21" s="17">
        <v>0</v>
      </c>
      <c r="AN21" s="17">
        <v>9.4941798952804607E-2</v>
      </c>
      <c r="AO21" s="17"/>
      <c r="AP21" s="17">
        <v>0.121781191620513</v>
      </c>
      <c r="AQ21" s="17">
        <v>0.143420884761325</v>
      </c>
      <c r="AR21" s="17">
        <v>0.122377833104862</v>
      </c>
      <c r="AS21" s="17"/>
      <c r="AT21" s="17">
        <v>0.102198298010814</v>
      </c>
      <c r="AU21" s="17">
        <v>0.12512438901273201</v>
      </c>
      <c r="AV21" s="17">
        <v>0.13331157083541401</v>
      </c>
      <c r="AW21" s="17">
        <v>0.15654757160107699</v>
      </c>
      <c r="AX21" s="17">
        <v>0.14973077028196799</v>
      </c>
    </row>
    <row r="22" spans="2:50" ht="45">
      <c r="B22" s="18" t="s">
        <v>153</v>
      </c>
      <c r="C22" s="17">
        <v>0.111214945493049</v>
      </c>
      <c r="D22" s="17">
        <v>9.79190237138748E-2</v>
      </c>
      <c r="E22" s="17">
        <v>0.124622266296521</v>
      </c>
      <c r="F22" s="17"/>
      <c r="G22" s="17">
        <v>0.12428954918691</v>
      </c>
      <c r="H22" s="17">
        <v>0.13412271894205799</v>
      </c>
      <c r="I22" s="17">
        <v>0.120964741729522</v>
      </c>
      <c r="J22" s="17">
        <v>0.10842389569170501</v>
      </c>
      <c r="K22" s="17">
        <v>8.9266903802565106E-2</v>
      </c>
      <c r="L22" s="17">
        <v>9.2945136867268505E-2</v>
      </c>
      <c r="M22" s="17"/>
      <c r="N22" s="17">
        <v>0.109560766075157</v>
      </c>
      <c r="O22" s="17">
        <v>0.101771196272499</v>
      </c>
      <c r="P22" s="17">
        <v>0.110064839046848</v>
      </c>
      <c r="Q22" s="17">
        <v>0.12159391524648799</v>
      </c>
      <c r="R22" s="17"/>
      <c r="S22" s="17">
        <v>0.118761276665013</v>
      </c>
      <c r="T22" s="17">
        <v>0.12634027499205899</v>
      </c>
      <c r="U22" s="17">
        <v>0.104930240566854</v>
      </c>
      <c r="V22" s="17">
        <v>0.160465345367649</v>
      </c>
      <c r="W22" s="17">
        <v>0.107603220497135</v>
      </c>
      <c r="X22" s="17">
        <v>5.40428262014555E-2</v>
      </c>
      <c r="Y22" s="17">
        <v>9.1178400170620497E-2</v>
      </c>
      <c r="Z22" s="17">
        <v>5.9971828832135102E-2</v>
      </c>
      <c r="AA22" s="17">
        <v>0.133174252684543</v>
      </c>
      <c r="AB22" s="17">
        <v>0.118712293531984</v>
      </c>
      <c r="AC22" s="17">
        <v>0.123416952515116</v>
      </c>
      <c r="AD22" s="17">
        <v>5.8172873914838198E-2</v>
      </c>
      <c r="AE22" s="17"/>
      <c r="AF22" s="17">
        <v>0.11000230323483</v>
      </c>
      <c r="AG22" s="17">
        <v>0.11482494866175701</v>
      </c>
      <c r="AH22" s="17">
        <v>0.109567081767729</v>
      </c>
      <c r="AI22" s="17"/>
      <c r="AJ22" s="17">
        <v>0.10918705343113699</v>
      </c>
      <c r="AK22" s="17">
        <v>0.12721649849244901</v>
      </c>
      <c r="AL22" s="17">
        <v>0.124367708277324</v>
      </c>
      <c r="AM22" s="17">
        <v>0.10070615225754</v>
      </c>
      <c r="AN22" s="17">
        <v>9.6508236127836405E-2</v>
      </c>
      <c r="AO22" s="17"/>
      <c r="AP22" s="17">
        <v>0.101155510796859</v>
      </c>
      <c r="AQ22" s="17">
        <v>0.122373383331579</v>
      </c>
      <c r="AR22" s="17">
        <v>9.6482917020004402E-2</v>
      </c>
      <c r="AS22" s="17"/>
      <c r="AT22" s="17">
        <v>0.111024988390304</v>
      </c>
      <c r="AU22" s="17">
        <v>0.110348078797603</v>
      </c>
      <c r="AV22" s="17">
        <v>0.11919412835922601</v>
      </c>
      <c r="AW22" s="17">
        <v>8.0627910011889195E-2</v>
      </c>
      <c r="AX22" s="17">
        <v>0.14275627150724099</v>
      </c>
    </row>
    <row r="23" spans="2:50" ht="30">
      <c r="B23" s="18" t="s">
        <v>154</v>
      </c>
      <c r="C23" s="17">
        <v>0.1060793150334</v>
      </c>
      <c r="D23" s="17">
        <v>9.5937857142538593E-2</v>
      </c>
      <c r="E23" s="17">
        <v>0.115314996000455</v>
      </c>
      <c r="F23" s="17"/>
      <c r="G23" s="17">
        <v>0.108830216719306</v>
      </c>
      <c r="H23" s="17">
        <v>0.13699956986454401</v>
      </c>
      <c r="I23" s="17">
        <v>0.15692491539675099</v>
      </c>
      <c r="J23" s="17">
        <v>8.2063788088095405E-2</v>
      </c>
      <c r="K23" s="17">
        <v>9.5899202738287004E-2</v>
      </c>
      <c r="L23" s="17">
        <v>6.4039204162303201E-2</v>
      </c>
      <c r="M23" s="17"/>
      <c r="N23" s="17">
        <v>0.116265511437362</v>
      </c>
      <c r="O23" s="17">
        <v>7.70893132074391E-2</v>
      </c>
      <c r="P23" s="17">
        <v>0.12002575413385</v>
      </c>
      <c r="Q23" s="17">
        <v>0.110641177622574</v>
      </c>
      <c r="R23" s="17"/>
      <c r="S23" s="17">
        <v>0.126406246964714</v>
      </c>
      <c r="T23" s="17">
        <v>8.8695736544418396E-2</v>
      </c>
      <c r="U23" s="17">
        <v>8.8976019049046604E-2</v>
      </c>
      <c r="V23" s="17">
        <v>0.107898941126958</v>
      </c>
      <c r="W23" s="17">
        <v>0.12633888262461501</v>
      </c>
      <c r="X23" s="17">
        <v>0.10416112281107601</v>
      </c>
      <c r="Y23" s="17">
        <v>8.8084905319968002E-2</v>
      </c>
      <c r="Z23" s="17">
        <v>0.148545536979452</v>
      </c>
      <c r="AA23" s="17">
        <v>9.2613484820034606E-2</v>
      </c>
      <c r="AB23" s="17">
        <v>0.11912795472528601</v>
      </c>
      <c r="AC23" s="17">
        <v>0.10521953702817401</v>
      </c>
      <c r="AD23" s="17">
        <v>8.7871924833685194E-2</v>
      </c>
      <c r="AE23" s="17"/>
      <c r="AF23" s="17">
        <v>0.103491685796217</v>
      </c>
      <c r="AG23" s="17">
        <v>0.105018325563869</v>
      </c>
      <c r="AH23" s="17">
        <v>0.12346164635962099</v>
      </c>
      <c r="AI23" s="17"/>
      <c r="AJ23" s="17">
        <v>0.11675426254528599</v>
      </c>
      <c r="AK23" s="17">
        <v>0.11669504035108801</v>
      </c>
      <c r="AL23" s="17">
        <v>6.86122689496583E-2</v>
      </c>
      <c r="AM23" s="17">
        <v>5.72866726990666E-2</v>
      </c>
      <c r="AN23" s="17">
        <v>7.1062716499287804E-2</v>
      </c>
      <c r="AO23" s="17"/>
      <c r="AP23" s="17">
        <v>0.109816033814871</v>
      </c>
      <c r="AQ23" s="17">
        <v>0.12153861235517199</v>
      </c>
      <c r="AR23" s="17">
        <v>6.8184012305042702E-2</v>
      </c>
      <c r="AS23" s="17"/>
      <c r="AT23" s="17">
        <v>0.111316250369495</v>
      </c>
      <c r="AU23" s="17">
        <v>8.5550132668968396E-2</v>
      </c>
      <c r="AV23" s="17">
        <v>0.110472919058528</v>
      </c>
      <c r="AW23" s="17">
        <v>0.14554280976287601</v>
      </c>
      <c r="AX23" s="17">
        <v>0.149089489711555</v>
      </c>
    </row>
    <row r="24" spans="2:50" ht="75">
      <c r="B24" s="18" t="s">
        <v>155</v>
      </c>
      <c r="C24" s="17">
        <v>0.10249962092114299</v>
      </c>
      <c r="D24" s="17">
        <v>0.106164839761639</v>
      </c>
      <c r="E24" s="17">
        <v>9.8158626555464604E-2</v>
      </c>
      <c r="F24" s="17"/>
      <c r="G24" s="17">
        <v>0.14324264928578501</v>
      </c>
      <c r="H24" s="17">
        <v>0.144047627960772</v>
      </c>
      <c r="I24" s="17">
        <v>0.127510272073972</v>
      </c>
      <c r="J24" s="17">
        <v>6.6215076046675106E-2</v>
      </c>
      <c r="K24" s="17">
        <v>5.88125914208368E-2</v>
      </c>
      <c r="L24" s="17">
        <v>8.0078562714977097E-2</v>
      </c>
      <c r="M24" s="17"/>
      <c r="N24" s="17">
        <v>0.13537842742357001</v>
      </c>
      <c r="O24" s="17">
        <v>0.10523117471603199</v>
      </c>
      <c r="P24" s="17">
        <v>9.7073405715016298E-2</v>
      </c>
      <c r="Q24" s="17">
        <v>6.5075628619607404E-2</v>
      </c>
      <c r="R24" s="17"/>
      <c r="S24" s="17">
        <v>0.15543767165604799</v>
      </c>
      <c r="T24" s="17">
        <v>9.4393882823273906E-2</v>
      </c>
      <c r="U24" s="17">
        <v>0.12682488207220599</v>
      </c>
      <c r="V24" s="17">
        <v>0.13037852427168001</v>
      </c>
      <c r="W24" s="17">
        <v>8.8584302473138005E-2</v>
      </c>
      <c r="X24" s="17">
        <v>0.104348259787114</v>
      </c>
      <c r="Y24" s="17">
        <v>4.1857452734598503E-2</v>
      </c>
      <c r="Z24" s="17">
        <v>8.8837980462519894E-2</v>
      </c>
      <c r="AA24" s="17">
        <v>0.118567329834289</v>
      </c>
      <c r="AB24" s="17">
        <v>6.9381785359511103E-2</v>
      </c>
      <c r="AC24" s="17">
        <v>7.0026404353728602E-2</v>
      </c>
      <c r="AD24" s="17">
        <v>4.3876666862077598E-2</v>
      </c>
      <c r="AE24" s="17"/>
      <c r="AF24" s="17">
        <v>9.2101462660572495E-2</v>
      </c>
      <c r="AG24" s="17">
        <v>0.114566624773244</v>
      </c>
      <c r="AH24" s="17">
        <v>8.6429316131092698E-2</v>
      </c>
      <c r="AI24" s="17"/>
      <c r="AJ24" s="17">
        <v>0.102772389841877</v>
      </c>
      <c r="AK24" s="17">
        <v>0.117446024964578</v>
      </c>
      <c r="AL24" s="17">
        <v>0.15517929787287099</v>
      </c>
      <c r="AM24" s="17">
        <v>5.5708768548618698E-2</v>
      </c>
      <c r="AN24" s="17">
        <v>6.8710295715459793E-2</v>
      </c>
      <c r="AO24" s="17"/>
      <c r="AP24" s="17">
        <v>0.102152910323076</v>
      </c>
      <c r="AQ24" s="17">
        <v>0.119454059340643</v>
      </c>
      <c r="AR24" s="17">
        <v>0.16235506822575901</v>
      </c>
      <c r="AS24" s="17"/>
      <c r="AT24" s="17">
        <v>6.2867602183025006E-2</v>
      </c>
      <c r="AU24" s="17">
        <v>8.6212241469440204E-2</v>
      </c>
      <c r="AV24" s="17">
        <v>0.13051214555676399</v>
      </c>
      <c r="AW24" s="17">
        <v>0.13011823102095499</v>
      </c>
      <c r="AX24" s="17">
        <v>0.26281832822816198</v>
      </c>
    </row>
    <row r="25" spans="2:50" ht="30">
      <c r="B25" s="18" t="s">
        <v>156</v>
      </c>
      <c r="C25" s="17">
        <v>8.7242405125221106E-2</v>
      </c>
      <c r="D25" s="17">
        <v>7.6300570180656502E-2</v>
      </c>
      <c r="E25" s="17">
        <v>9.8259278169627401E-2</v>
      </c>
      <c r="F25" s="17"/>
      <c r="G25" s="17">
        <v>7.5817874080967906E-2</v>
      </c>
      <c r="H25" s="17">
        <v>0.13084237253509201</v>
      </c>
      <c r="I25" s="17">
        <v>0.10873797765214301</v>
      </c>
      <c r="J25" s="17">
        <v>7.1211305359593399E-2</v>
      </c>
      <c r="K25" s="17">
        <v>5.8996689523059899E-2</v>
      </c>
      <c r="L25" s="17">
        <v>7.3728542226067798E-2</v>
      </c>
      <c r="M25" s="17"/>
      <c r="N25" s="17">
        <v>8.4136016326198798E-2</v>
      </c>
      <c r="O25" s="17">
        <v>7.3501642603051601E-2</v>
      </c>
      <c r="P25" s="17">
        <v>9.9295460016154996E-2</v>
      </c>
      <c r="Q25" s="17">
        <v>8.9669771623483704E-2</v>
      </c>
      <c r="R25" s="17"/>
      <c r="S25" s="17">
        <v>9.4461255468447497E-2</v>
      </c>
      <c r="T25" s="17">
        <v>7.6446204985906402E-2</v>
      </c>
      <c r="U25" s="17">
        <v>5.6632095709137902E-2</v>
      </c>
      <c r="V25" s="17">
        <v>9.4901759404889097E-2</v>
      </c>
      <c r="W25" s="17">
        <v>9.7337234163181505E-2</v>
      </c>
      <c r="X25" s="17">
        <v>9.2672557094933494E-2</v>
      </c>
      <c r="Y25" s="17">
        <v>0.104180118041626</v>
      </c>
      <c r="Z25" s="17">
        <v>0.111793150436337</v>
      </c>
      <c r="AA25" s="17">
        <v>7.7857521400481702E-2</v>
      </c>
      <c r="AB25" s="17">
        <v>7.6800439229490799E-2</v>
      </c>
      <c r="AC25" s="17">
        <v>9.6683292303580401E-2</v>
      </c>
      <c r="AD25" s="17">
        <v>9.1015924780117302E-2</v>
      </c>
      <c r="AE25" s="17"/>
      <c r="AF25" s="17">
        <v>8.9897053266866603E-2</v>
      </c>
      <c r="AG25" s="17">
        <v>8.1369799387411498E-2</v>
      </c>
      <c r="AH25" s="17">
        <v>0.109175465296677</v>
      </c>
      <c r="AI25" s="17"/>
      <c r="AJ25" s="17">
        <v>8.3576835665802596E-2</v>
      </c>
      <c r="AK25" s="17">
        <v>0.10680578569502</v>
      </c>
      <c r="AL25" s="17">
        <v>8.9194283530041205E-2</v>
      </c>
      <c r="AM25" s="17">
        <v>3.4681433962566198E-2</v>
      </c>
      <c r="AN25" s="17">
        <v>8.0619993462068495E-2</v>
      </c>
      <c r="AO25" s="17"/>
      <c r="AP25" s="17">
        <v>8.4688320203622394E-2</v>
      </c>
      <c r="AQ25" s="17">
        <v>9.3756894818773404E-2</v>
      </c>
      <c r="AR25" s="17">
        <v>6.19823554312737E-2</v>
      </c>
      <c r="AS25" s="17"/>
      <c r="AT25" s="17">
        <v>8.0561989981102797E-2</v>
      </c>
      <c r="AU25" s="17">
        <v>8.9630110868933202E-2</v>
      </c>
      <c r="AV25" s="17">
        <v>8.1450322184196594E-2</v>
      </c>
      <c r="AW25" s="17">
        <v>9.3898813456149796E-2</v>
      </c>
      <c r="AX25" s="17">
        <v>8.0916972689797695E-2</v>
      </c>
    </row>
    <row r="26" spans="2:50">
      <c r="B26" s="18" t="s">
        <v>94</v>
      </c>
      <c r="C26" s="19">
        <v>0.10902597084941</v>
      </c>
      <c r="D26" s="19">
        <v>8.5860007888584403E-2</v>
      </c>
      <c r="E26" s="19">
        <v>0.13107655956176201</v>
      </c>
      <c r="F26" s="19"/>
      <c r="G26" s="19">
        <v>0.15938155764589301</v>
      </c>
      <c r="H26" s="19">
        <v>0.109671963626949</v>
      </c>
      <c r="I26" s="19">
        <v>0.130637356246638</v>
      </c>
      <c r="J26" s="19">
        <v>0.110364577283373</v>
      </c>
      <c r="K26" s="19">
        <v>9.7072004125555597E-2</v>
      </c>
      <c r="L26" s="19">
        <v>6.4543293601837207E-2</v>
      </c>
      <c r="M26" s="19"/>
      <c r="N26" s="19">
        <v>4.3808445978582897E-2</v>
      </c>
      <c r="O26" s="19">
        <v>9.8594250264406394E-2</v>
      </c>
      <c r="P26" s="19">
        <v>0.126800508965005</v>
      </c>
      <c r="Q26" s="19">
        <v>0.176398594059508</v>
      </c>
      <c r="R26" s="19"/>
      <c r="S26" s="19">
        <v>9.2307804003945004E-2</v>
      </c>
      <c r="T26" s="19">
        <v>9.2336191130851494E-2</v>
      </c>
      <c r="U26" s="19">
        <v>0.16656691639509599</v>
      </c>
      <c r="V26" s="19">
        <v>6.8487507261996705E-2</v>
      </c>
      <c r="W26" s="19">
        <v>0.101014673230992</v>
      </c>
      <c r="X26" s="19">
        <v>0.14412686494810101</v>
      </c>
      <c r="Y26" s="19">
        <v>0.110092254417202</v>
      </c>
      <c r="Z26" s="19">
        <v>0.120204408745463</v>
      </c>
      <c r="AA26" s="19">
        <v>0.15209814163142599</v>
      </c>
      <c r="AB26" s="19">
        <v>7.4550411441278094E-2</v>
      </c>
      <c r="AC26" s="19">
        <v>0.10831697182727</v>
      </c>
      <c r="AD26" s="19">
        <v>6.9529744842799807E-2</v>
      </c>
      <c r="AE26" s="19"/>
      <c r="AF26" s="19">
        <v>9.7402649554007098E-2</v>
      </c>
      <c r="AG26" s="19">
        <v>8.1150775098405695E-2</v>
      </c>
      <c r="AH26" s="19">
        <v>0.19740287264758299</v>
      </c>
      <c r="AI26" s="19"/>
      <c r="AJ26" s="19">
        <v>7.8737070085155902E-2</v>
      </c>
      <c r="AK26" s="19">
        <v>0.10752135249377399</v>
      </c>
      <c r="AL26" s="19">
        <v>2.85002878483397E-2</v>
      </c>
      <c r="AM26" s="19">
        <v>9.3261663237374504E-2</v>
      </c>
      <c r="AN26" s="19">
        <v>0.21297330453002</v>
      </c>
      <c r="AO26" s="19"/>
      <c r="AP26" s="19">
        <v>7.4268938410428906E-2</v>
      </c>
      <c r="AQ26" s="19">
        <v>0.106530344094865</v>
      </c>
      <c r="AR26" s="19">
        <v>5.2985770056622999E-2</v>
      </c>
      <c r="AS26" s="19"/>
      <c r="AT26" s="19">
        <v>0.141066016263351</v>
      </c>
      <c r="AU26" s="19">
        <v>9.4525529597733596E-2</v>
      </c>
      <c r="AV26" s="19">
        <v>4.82355848270343E-2</v>
      </c>
      <c r="AW26" s="19">
        <v>8.4821076508741794E-2</v>
      </c>
      <c r="AX26" s="19">
        <v>4.5935355515751203E-2</v>
      </c>
    </row>
    <row r="27" spans="2:50">
      <c r="B27" s="16"/>
    </row>
    <row r="28" spans="2:50">
      <c r="B28" t="s">
        <v>550</v>
      </c>
    </row>
    <row r="29" spans="2:50">
      <c r="B29" t="s">
        <v>551</v>
      </c>
    </row>
    <row r="31" spans="2:50">
      <c r="B31"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3" t="s">
        <v>617</v>
      </c>
      <c r="E2" s="34"/>
      <c r="F2" s="34"/>
      <c r="G2" s="34"/>
    </row>
    <row r="6" spans="2:7" ht="50.1" customHeight="1">
      <c r="B6" s="20" t="s">
        <v>37</v>
      </c>
      <c r="C6" s="20" t="s">
        <v>613</v>
      </c>
      <c r="D6" s="20" t="s">
        <v>615</v>
      </c>
      <c r="E6" s="20" t="s">
        <v>614</v>
      </c>
      <c r="F6" s="20" t="s">
        <v>616</v>
      </c>
    </row>
    <row r="7" spans="2:7">
      <c r="B7" s="18" t="s">
        <v>244</v>
      </c>
      <c r="C7" s="17">
        <v>0.151117111080047</v>
      </c>
      <c r="D7" s="17">
        <v>0.12484388860437599</v>
      </c>
      <c r="E7" s="17">
        <v>0.216695436223036</v>
      </c>
      <c r="F7" s="17">
        <v>7.34047226913047E-2</v>
      </c>
    </row>
    <row r="8" spans="2:7">
      <c r="B8" s="18" t="s">
        <v>245</v>
      </c>
      <c r="C8" s="17">
        <v>0.44977590897983499</v>
      </c>
      <c r="D8" s="17">
        <v>0.35103819718071799</v>
      </c>
      <c r="E8" s="17">
        <v>0.318469146559685</v>
      </c>
      <c r="F8" s="17">
        <v>0.18998536299535301</v>
      </c>
    </row>
    <row r="9" spans="2:7">
      <c r="B9" s="18" t="s">
        <v>246</v>
      </c>
      <c r="C9" s="17">
        <v>0.25673940696325798</v>
      </c>
      <c r="D9" s="17">
        <v>0.30890120988752801</v>
      </c>
      <c r="E9" s="17">
        <v>0.234974174754294</v>
      </c>
      <c r="F9" s="17">
        <v>0.32445829807457199</v>
      </c>
    </row>
    <row r="10" spans="2:7">
      <c r="B10" s="18" t="s">
        <v>247</v>
      </c>
      <c r="C10" s="17">
        <v>5.3853064539832997E-2</v>
      </c>
      <c r="D10" s="17">
        <v>0.114294872354569</v>
      </c>
      <c r="E10" s="17">
        <v>0.122540745026466</v>
      </c>
      <c r="F10" s="17">
        <v>0.26602108327000601</v>
      </c>
    </row>
    <row r="11" spans="2:7">
      <c r="B11" s="18" t="s">
        <v>248</v>
      </c>
      <c r="C11" s="17">
        <v>2.7338006698455802E-2</v>
      </c>
      <c r="D11" s="17">
        <v>4.7055116636571498E-2</v>
      </c>
      <c r="E11" s="17">
        <v>5.64305006217709E-2</v>
      </c>
      <c r="F11" s="17">
        <v>7.8651235441617895E-2</v>
      </c>
    </row>
    <row r="12" spans="2:7">
      <c r="B12" s="18" t="s">
        <v>92</v>
      </c>
      <c r="C12" s="17">
        <v>6.1176501738570303E-2</v>
      </c>
      <c r="D12" s="17">
        <v>5.3866715336237499E-2</v>
      </c>
      <c r="E12" s="17">
        <v>5.0889996814747401E-2</v>
      </c>
      <c r="F12" s="17">
        <v>6.7479297527146098E-2</v>
      </c>
    </row>
    <row r="13" spans="2:7">
      <c r="B13" s="23" t="s">
        <v>249</v>
      </c>
      <c r="C13" s="21">
        <v>0.60089302005988299</v>
      </c>
      <c r="D13" s="21">
        <v>0.475882085785095</v>
      </c>
      <c r="E13" s="21">
        <v>0.53516458278272105</v>
      </c>
      <c r="F13" s="21">
        <v>0.263390085686658</v>
      </c>
    </row>
    <row r="14" spans="2:7">
      <c r="B14" s="23" t="s">
        <v>250</v>
      </c>
      <c r="C14" s="21">
        <v>8.1191071238288795E-2</v>
      </c>
      <c r="D14" s="21">
        <v>0.16134998899114</v>
      </c>
      <c r="E14" s="21">
        <v>0.17897124564823699</v>
      </c>
      <c r="F14" s="21">
        <v>0.34467231871162402</v>
      </c>
    </row>
    <row r="15" spans="2:7">
      <c r="B15" s="23" t="s">
        <v>251</v>
      </c>
      <c r="C15" s="22">
        <v>0.51970194882159404</v>
      </c>
      <c r="D15" s="22">
        <v>0.314532096793955</v>
      </c>
      <c r="E15" s="22">
        <v>0.35619333713448398</v>
      </c>
      <c r="F15" s="22">
        <v>-8.1282233024966302E-2</v>
      </c>
    </row>
    <row r="16" spans="2:7">
      <c r="B16" s="16" t="s">
        <v>17</v>
      </c>
      <c r="C16" s="16"/>
      <c r="D16" s="16"/>
      <c r="E16" s="16"/>
      <c r="F16" s="16"/>
    </row>
    <row r="17" spans="2:2">
      <c r="B17" t="s">
        <v>550</v>
      </c>
    </row>
    <row r="18" spans="2:2">
      <c r="B18" t="s">
        <v>551</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428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525</v>
      </c>
      <c r="D7" s="10">
        <v>255</v>
      </c>
      <c r="E7" s="10">
        <v>268</v>
      </c>
      <c r="F7" s="10"/>
      <c r="G7" s="10">
        <v>66</v>
      </c>
      <c r="H7" s="10">
        <v>66</v>
      </c>
      <c r="I7" s="10">
        <v>95</v>
      </c>
      <c r="J7" s="10">
        <v>87</v>
      </c>
      <c r="K7" s="10">
        <v>78</v>
      </c>
      <c r="L7" s="10">
        <v>133</v>
      </c>
      <c r="M7" s="10"/>
      <c r="N7" s="10">
        <v>130</v>
      </c>
      <c r="O7" s="10">
        <v>145</v>
      </c>
      <c r="P7" s="10">
        <v>119</v>
      </c>
      <c r="Q7" s="10">
        <v>129</v>
      </c>
      <c r="R7" s="10"/>
      <c r="S7" s="10">
        <v>69</v>
      </c>
      <c r="T7" s="10">
        <v>69</v>
      </c>
      <c r="U7" s="10">
        <v>43</v>
      </c>
      <c r="V7" s="10">
        <v>50</v>
      </c>
      <c r="W7" s="10">
        <v>32</v>
      </c>
      <c r="X7" s="10">
        <v>35</v>
      </c>
      <c r="Y7" s="10">
        <v>44</v>
      </c>
      <c r="Z7" s="10">
        <v>17</v>
      </c>
      <c r="AA7" s="10">
        <v>67</v>
      </c>
      <c r="AB7" s="10">
        <v>53</v>
      </c>
      <c r="AC7" s="10">
        <v>35</v>
      </c>
      <c r="AD7" s="10">
        <v>11</v>
      </c>
      <c r="AE7" s="10"/>
      <c r="AF7" s="10">
        <v>231</v>
      </c>
      <c r="AG7" s="10">
        <v>204</v>
      </c>
      <c r="AH7" s="10">
        <v>57</v>
      </c>
      <c r="AI7" s="10"/>
      <c r="AJ7" s="10">
        <v>205</v>
      </c>
      <c r="AK7" s="10">
        <v>115</v>
      </c>
      <c r="AL7" s="10">
        <v>44</v>
      </c>
      <c r="AM7" s="10">
        <v>8</v>
      </c>
      <c r="AN7" s="10">
        <v>60</v>
      </c>
      <c r="AO7" s="10"/>
      <c r="AP7" s="10">
        <v>126</v>
      </c>
      <c r="AQ7" s="10">
        <v>151</v>
      </c>
      <c r="AR7" s="10">
        <v>51</v>
      </c>
      <c r="AS7" s="10"/>
      <c r="AT7" s="10">
        <v>138</v>
      </c>
      <c r="AU7" s="10">
        <v>81</v>
      </c>
      <c r="AV7" s="10">
        <v>122</v>
      </c>
      <c r="AW7" s="10">
        <v>39</v>
      </c>
      <c r="AX7" s="10">
        <v>9</v>
      </c>
    </row>
    <row r="8" spans="2:50" ht="30" customHeight="1">
      <c r="B8" s="11" t="s">
        <v>77</v>
      </c>
      <c r="C8" s="11">
        <v>531</v>
      </c>
      <c r="D8" s="11">
        <v>264</v>
      </c>
      <c r="E8" s="11">
        <v>265</v>
      </c>
      <c r="F8" s="11"/>
      <c r="G8" s="11">
        <v>80</v>
      </c>
      <c r="H8" s="11">
        <v>65</v>
      </c>
      <c r="I8" s="11">
        <v>103</v>
      </c>
      <c r="J8" s="11">
        <v>94</v>
      </c>
      <c r="K8" s="11">
        <v>68</v>
      </c>
      <c r="L8" s="11">
        <v>121</v>
      </c>
      <c r="M8" s="11"/>
      <c r="N8" s="11">
        <v>123</v>
      </c>
      <c r="O8" s="11">
        <v>154</v>
      </c>
      <c r="P8" s="11">
        <v>127</v>
      </c>
      <c r="Q8" s="11">
        <v>125</v>
      </c>
      <c r="R8" s="11"/>
      <c r="S8" s="11">
        <v>73</v>
      </c>
      <c r="T8" s="11">
        <v>71</v>
      </c>
      <c r="U8" s="11">
        <v>41</v>
      </c>
      <c r="V8" s="11">
        <v>53</v>
      </c>
      <c r="W8" s="11">
        <v>32</v>
      </c>
      <c r="X8" s="11">
        <v>45</v>
      </c>
      <c r="Y8" s="11">
        <v>41</v>
      </c>
      <c r="Z8" s="11">
        <v>15</v>
      </c>
      <c r="AA8" s="11">
        <v>67</v>
      </c>
      <c r="AB8" s="11">
        <v>48</v>
      </c>
      <c r="AC8" s="11">
        <v>34</v>
      </c>
      <c r="AD8" s="11">
        <v>10</v>
      </c>
      <c r="AE8" s="11"/>
      <c r="AF8" s="11">
        <v>230</v>
      </c>
      <c r="AG8" s="11">
        <v>200</v>
      </c>
      <c r="AH8" s="11">
        <v>61</v>
      </c>
      <c r="AI8" s="11"/>
      <c r="AJ8" s="11">
        <v>202</v>
      </c>
      <c r="AK8" s="11">
        <v>116</v>
      </c>
      <c r="AL8" s="11">
        <v>45</v>
      </c>
      <c r="AM8" s="11">
        <v>8</v>
      </c>
      <c r="AN8" s="11">
        <v>62</v>
      </c>
      <c r="AO8" s="11"/>
      <c r="AP8" s="11">
        <v>122</v>
      </c>
      <c r="AQ8" s="11">
        <v>157</v>
      </c>
      <c r="AR8" s="11">
        <v>52</v>
      </c>
      <c r="AS8" s="11"/>
      <c r="AT8" s="11">
        <v>139</v>
      </c>
      <c r="AU8" s="11">
        <v>86</v>
      </c>
      <c r="AV8" s="11">
        <v>125</v>
      </c>
      <c r="AW8" s="11">
        <v>38</v>
      </c>
      <c r="AX8" s="11">
        <v>8</v>
      </c>
    </row>
    <row r="9" spans="2:50">
      <c r="B9" s="18" t="s">
        <v>244</v>
      </c>
      <c r="C9" s="17">
        <v>0.12484388860437599</v>
      </c>
      <c r="D9" s="17">
        <v>0.15459536139173699</v>
      </c>
      <c r="E9" s="17">
        <v>9.1884918675271196E-2</v>
      </c>
      <c r="F9" s="17"/>
      <c r="G9" s="17">
        <v>9.2929595639841198E-2</v>
      </c>
      <c r="H9" s="17">
        <v>0.117142051454799</v>
      </c>
      <c r="I9" s="17">
        <v>0.150351827708543</v>
      </c>
      <c r="J9" s="17">
        <v>0.142696898080935</v>
      </c>
      <c r="K9" s="17">
        <v>9.0831900294390297E-2</v>
      </c>
      <c r="L9" s="17">
        <v>0.13350922559040801</v>
      </c>
      <c r="M9" s="17"/>
      <c r="N9" s="17">
        <v>0.115892999661953</v>
      </c>
      <c r="O9" s="17">
        <v>9.4799434491112902E-2</v>
      </c>
      <c r="P9" s="17">
        <v>0.163304874560841</v>
      </c>
      <c r="Q9" s="17">
        <v>0.13359799947261999</v>
      </c>
      <c r="R9" s="17"/>
      <c r="S9" s="17">
        <v>0.133685553508502</v>
      </c>
      <c r="T9" s="17">
        <v>3.7568906737862E-2</v>
      </c>
      <c r="U9" s="17">
        <v>0.19108182795150699</v>
      </c>
      <c r="V9" s="17">
        <v>0.179894499557229</v>
      </c>
      <c r="W9" s="17">
        <v>0.14768896532446599</v>
      </c>
      <c r="X9" s="17">
        <v>0.144157407838649</v>
      </c>
      <c r="Y9" s="17">
        <v>0.12764856360007601</v>
      </c>
      <c r="Z9" s="17">
        <v>0.119479968716248</v>
      </c>
      <c r="AA9" s="17">
        <v>9.8864932975766595E-2</v>
      </c>
      <c r="AB9" s="17">
        <v>0.11861191967719099</v>
      </c>
      <c r="AC9" s="17">
        <v>0.147186654466259</v>
      </c>
      <c r="AD9" s="17">
        <v>8.6722700552230497E-2</v>
      </c>
      <c r="AE9" s="17"/>
      <c r="AF9" s="17">
        <v>0.18772268415117399</v>
      </c>
      <c r="AG9" s="17">
        <v>8.2527891500313894E-2</v>
      </c>
      <c r="AH9" s="17">
        <v>6.9220196066386103E-2</v>
      </c>
      <c r="AI9" s="17"/>
      <c r="AJ9" s="17">
        <v>0.16931301616772601</v>
      </c>
      <c r="AK9" s="17">
        <v>9.7529730680782106E-2</v>
      </c>
      <c r="AL9" s="17">
        <v>6.6773616608932496E-2</v>
      </c>
      <c r="AM9" s="17">
        <v>0.58558030027750496</v>
      </c>
      <c r="AN9" s="17">
        <v>3.1703262517063298E-2</v>
      </c>
      <c r="AO9" s="17"/>
      <c r="AP9" s="17">
        <v>0.122702366199113</v>
      </c>
      <c r="AQ9" s="17">
        <v>0.12265193248076001</v>
      </c>
      <c r="AR9" s="17">
        <v>0.11205254725140699</v>
      </c>
      <c r="AS9" s="17"/>
      <c r="AT9" s="17">
        <v>0.16552403442292901</v>
      </c>
      <c r="AU9" s="17">
        <v>0.109243720005368</v>
      </c>
      <c r="AV9" s="17">
        <v>9.6498813011461404E-2</v>
      </c>
      <c r="AW9" s="17">
        <v>0.15097286471102001</v>
      </c>
      <c r="AX9" s="17">
        <v>8.4439556951288297E-2</v>
      </c>
    </row>
    <row r="10" spans="2:50">
      <c r="B10" s="18" t="s">
        <v>245</v>
      </c>
      <c r="C10" s="17">
        <v>0.35103819718071799</v>
      </c>
      <c r="D10" s="17">
        <v>0.33288467100013203</v>
      </c>
      <c r="E10" s="17">
        <v>0.37149762353248</v>
      </c>
      <c r="F10" s="17"/>
      <c r="G10" s="17">
        <v>0.32707426586400701</v>
      </c>
      <c r="H10" s="17">
        <v>0.43016465368528001</v>
      </c>
      <c r="I10" s="17">
        <v>0.395759526022462</v>
      </c>
      <c r="J10" s="17">
        <v>0.30815836737350599</v>
      </c>
      <c r="K10" s="17">
        <v>0.34693121294415002</v>
      </c>
      <c r="L10" s="17">
        <v>0.32214888108849798</v>
      </c>
      <c r="M10" s="17"/>
      <c r="N10" s="17">
        <v>0.39666623911444099</v>
      </c>
      <c r="O10" s="17">
        <v>0.37980623331357299</v>
      </c>
      <c r="P10" s="17">
        <v>0.30174874016131398</v>
      </c>
      <c r="Q10" s="17">
        <v>0.325826461731477</v>
      </c>
      <c r="R10" s="17"/>
      <c r="S10" s="17">
        <v>0.45353221474007899</v>
      </c>
      <c r="T10" s="17">
        <v>0.419769095485098</v>
      </c>
      <c r="U10" s="17">
        <v>0.392146291448568</v>
      </c>
      <c r="V10" s="17">
        <v>0.25434302128040298</v>
      </c>
      <c r="W10" s="17">
        <v>0.234931426531996</v>
      </c>
      <c r="X10" s="17">
        <v>0.40427979044158202</v>
      </c>
      <c r="Y10" s="17">
        <v>0.41772872933531102</v>
      </c>
      <c r="Z10" s="17">
        <v>0.18707443158614001</v>
      </c>
      <c r="AA10" s="17">
        <v>0.31439270427170102</v>
      </c>
      <c r="AB10" s="17">
        <v>0.32634259575493602</v>
      </c>
      <c r="AC10" s="17">
        <v>0.195482906912509</v>
      </c>
      <c r="AD10" s="17">
        <v>0.44017572409850603</v>
      </c>
      <c r="AE10" s="17"/>
      <c r="AF10" s="17">
        <v>0.36163398916353001</v>
      </c>
      <c r="AG10" s="17">
        <v>0.36756714488151498</v>
      </c>
      <c r="AH10" s="17">
        <v>0.27735306531242199</v>
      </c>
      <c r="AI10" s="17"/>
      <c r="AJ10" s="17">
        <v>0.36620597019081003</v>
      </c>
      <c r="AK10" s="17">
        <v>0.37195561232537599</v>
      </c>
      <c r="AL10" s="17">
        <v>0.35980129365084201</v>
      </c>
      <c r="AM10" s="17">
        <v>0</v>
      </c>
      <c r="AN10" s="17">
        <v>0.27832882940085901</v>
      </c>
      <c r="AO10" s="17"/>
      <c r="AP10" s="17">
        <v>0.36936836402193302</v>
      </c>
      <c r="AQ10" s="17">
        <v>0.384150518712914</v>
      </c>
      <c r="AR10" s="17">
        <v>0.35959439818605898</v>
      </c>
      <c r="AS10" s="17"/>
      <c r="AT10" s="17">
        <v>0.29720275298843801</v>
      </c>
      <c r="AU10" s="17">
        <v>0.36087916856594399</v>
      </c>
      <c r="AV10" s="17">
        <v>0.37337388743918298</v>
      </c>
      <c r="AW10" s="17">
        <v>0.45213475347876197</v>
      </c>
      <c r="AX10" s="17">
        <v>8.4595055900039101E-2</v>
      </c>
    </row>
    <row r="11" spans="2:50">
      <c r="B11" s="18" t="s">
        <v>246</v>
      </c>
      <c r="C11" s="17">
        <v>0.30890120988752801</v>
      </c>
      <c r="D11" s="17">
        <v>0.31119583461592898</v>
      </c>
      <c r="E11" s="17">
        <v>0.30610525351102402</v>
      </c>
      <c r="F11" s="17"/>
      <c r="G11" s="17">
        <v>0.28211790402994502</v>
      </c>
      <c r="H11" s="17">
        <v>0.26285552902744802</v>
      </c>
      <c r="I11" s="17">
        <v>0.24053418301750701</v>
      </c>
      <c r="J11" s="17">
        <v>0.38993363221688898</v>
      </c>
      <c r="K11" s="17">
        <v>0.35471328648665501</v>
      </c>
      <c r="L11" s="17">
        <v>0.32061778063804602</v>
      </c>
      <c r="M11" s="17"/>
      <c r="N11" s="17">
        <v>0.29964177017988802</v>
      </c>
      <c r="O11" s="17">
        <v>0.29155676883991999</v>
      </c>
      <c r="P11" s="17">
        <v>0.328650599153121</v>
      </c>
      <c r="Q11" s="17">
        <v>0.32399254456811299</v>
      </c>
      <c r="R11" s="17"/>
      <c r="S11" s="17">
        <v>0.19472742978476101</v>
      </c>
      <c r="T11" s="17">
        <v>0.326905001383553</v>
      </c>
      <c r="U11" s="17">
        <v>0.24871447945358199</v>
      </c>
      <c r="V11" s="17">
        <v>0.297269073033261</v>
      </c>
      <c r="W11" s="17">
        <v>0.496191306711604</v>
      </c>
      <c r="X11" s="17">
        <v>0.24813146312508699</v>
      </c>
      <c r="Y11" s="17">
        <v>0.232352335560958</v>
      </c>
      <c r="Z11" s="17">
        <v>0.38850316739056101</v>
      </c>
      <c r="AA11" s="17">
        <v>0.39601669350949298</v>
      </c>
      <c r="AB11" s="17">
        <v>0.27262610291894601</v>
      </c>
      <c r="AC11" s="17">
        <v>0.42661885293243501</v>
      </c>
      <c r="AD11" s="17">
        <v>0.39031490418952097</v>
      </c>
      <c r="AE11" s="17"/>
      <c r="AF11" s="17">
        <v>0.298137861899682</v>
      </c>
      <c r="AG11" s="17">
        <v>0.32098870407215202</v>
      </c>
      <c r="AH11" s="17">
        <v>0.368609799873518</v>
      </c>
      <c r="AI11" s="17"/>
      <c r="AJ11" s="17">
        <v>0.282579232225182</v>
      </c>
      <c r="AK11" s="17">
        <v>0.365361432259388</v>
      </c>
      <c r="AL11" s="17">
        <v>0.28477698408024399</v>
      </c>
      <c r="AM11" s="17">
        <v>0.25490412483446701</v>
      </c>
      <c r="AN11" s="17">
        <v>0.39543129935455701</v>
      </c>
      <c r="AO11" s="17"/>
      <c r="AP11" s="17">
        <v>0.31379802569832199</v>
      </c>
      <c r="AQ11" s="17">
        <v>0.29820937855405599</v>
      </c>
      <c r="AR11" s="17">
        <v>0.27872659257243099</v>
      </c>
      <c r="AS11" s="17"/>
      <c r="AT11" s="17">
        <v>0.316466782513872</v>
      </c>
      <c r="AU11" s="17">
        <v>0.365113572295308</v>
      </c>
      <c r="AV11" s="17">
        <v>0.27339615553298202</v>
      </c>
      <c r="AW11" s="17">
        <v>0.24743494649797501</v>
      </c>
      <c r="AX11" s="17">
        <v>0.68246709362702895</v>
      </c>
    </row>
    <row r="12" spans="2:50">
      <c r="B12" s="18" t="s">
        <v>247</v>
      </c>
      <c r="C12" s="17">
        <v>0.114294872354569</v>
      </c>
      <c r="D12" s="17">
        <v>0.11757991915037801</v>
      </c>
      <c r="E12" s="17">
        <v>0.111796508482472</v>
      </c>
      <c r="F12" s="17"/>
      <c r="G12" s="17">
        <v>0.132338534862569</v>
      </c>
      <c r="H12" s="17">
        <v>0.12873672874488001</v>
      </c>
      <c r="I12" s="17">
        <v>7.4401851267793806E-2</v>
      </c>
      <c r="J12" s="17">
        <v>5.6086876883611601E-2</v>
      </c>
      <c r="K12" s="17">
        <v>0.15709462924551601</v>
      </c>
      <c r="L12" s="17">
        <v>0.149548534706261</v>
      </c>
      <c r="M12" s="17"/>
      <c r="N12" s="17">
        <v>0.136182843457298</v>
      </c>
      <c r="O12" s="17">
        <v>0.11057108365081</v>
      </c>
      <c r="P12" s="17">
        <v>8.8825087230055097E-2</v>
      </c>
      <c r="Q12" s="17">
        <v>0.110031308341332</v>
      </c>
      <c r="R12" s="17"/>
      <c r="S12" s="17">
        <v>0.159973048469568</v>
      </c>
      <c r="T12" s="17">
        <v>0.109741812996612</v>
      </c>
      <c r="U12" s="17">
        <v>0.14273045276038099</v>
      </c>
      <c r="V12" s="17">
        <v>0.10490361374458</v>
      </c>
      <c r="W12" s="17">
        <v>6.0790742576176997E-2</v>
      </c>
      <c r="X12" s="17">
        <v>8.0044176942524303E-2</v>
      </c>
      <c r="Y12" s="17">
        <v>0.103282045396416</v>
      </c>
      <c r="Z12" s="17">
        <v>0.18794568029570499</v>
      </c>
      <c r="AA12" s="17">
        <v>5.88479205209467E-2</v>
      </c>
      <c r="AB12" s="17">
        <v>0.13854076074407901</v>
      </c>
      <c r="AC12" s="17">
        <v>0.16783450624430099</v>
      </c>
      <c r="AD12" s="17">
        <v>8.2786671159741906E-2</v>
      </c>
      <c r="AE12" s="17"/>
      <c r="AF12" s="17">
        <v>7.8840807457526099E-2</v>
      </c>
      <c r="AG12" s="17">
        <v>0.13672528934434</v>
      </c>
      <c r="AH12" s="17">
        <v>0.18225750209387001</v>
      </c>
      <c r="AI12" s="17"/>
      <c r="AJ12" s="17">
        <v>0.109179338937144</v>
      </c>
      <c r="AK12" s="17">
        <v>7.3209510892870006E-2</v>
      </c>
      <c r="AL12" s="17">
        <v>0.18855636101690701</v>
      </c>
      <c r="AM12" s="17">
        <v>0.15951557488802701</v>
      </c>
      <c r="AN12" s="17">
        <v>9.3932634295479697E-2</v>
      </c>
      <c r="AO12" s="17"/>
      <c r="AP12" s="17">
        <v>0.15042679048812299</v>
      </c>
      <c r="AQ12" s="17">
        <v>7.9800164327418099E-2</v>
      </c>
      <c r="AR12" s="17">
        <v>0.18415929242107701</v>
      </c>
      <c r="AS12" s="17"/>
      <c r="AT12" s="17">
        <v>0.10195252202796</v>
      </c>
      <c r="AU12" s="17">
        <v>9.5336546375532405E-2</v>
      </c>
      <c r="AV12" s="17">
        <v>0.136793750344644</v>
      </c>
      <c r="AW12" s="17">
        <v>0.124037765528861</v>
      </c>
      <c r="AX12" s="17">
        <v>0.14849829352164401</v>
      </c>
    </row>
    <row r="13" spans="2:50">
      <c r="B13" s="18" t="s">
        <v>248</v>
      </c>
      <c r="C13" s="17">
        <v>4.7055116636571498E-2</v>
      </c>
      <c r="D13" s="17">
        <v>5.3601435412899801E-2</v>
      </c>
      <c r="E13" s="17">
        <v>4.0852953045275697E-2</v>
      </c>
      <c r="F13" s="17"/>
      <c r="G13" s="17">
        <v>0.10239676123321299</v>
      </c>
      <c r="H13" s="17">
        <v>0</v>
      </c>
      <c r="I13" s="17">
        <v>6.0910409653148097E-2</v>
      </c>
      <c r="J13" s="17">
        <v>3.4739542106968203E-2</v>
      </c>
      <c r="K13" s="17">
        <v>2.7188355302875299E-2</v>
      </c>
      <c r="L13" s="17">
        <v>4.4752183530772503E-2</v>
      </c>
      <c r="M13" s="17"/>
      <c r="N13" s="17">
        <v>2.6687983052066901E-2</v>
      </c>
      <c r="O13" s="17">
        <v>6.7735991178010796E-2</v>
      </c>
      <c r="P13" s="17">
        <v>5.8813074992438603E-2</v>
      </c>
      <c r="Q13" s="17">
        <v>3.0320876248272999E-2</v>
      </c>
      <c r="R13" s="17"/>
      <c r="S13" s="17">
        <v>3.0266980137928601E-2</v>
      </c>
      <c r="T13" s="17">
        <v>1.29639336667157E-2</v>
      </c>
      <c r="U13" s="17">
        <v>0</v>
      </c>
      <c r="V13" s="17">
        <v>0.104211013673042</v>
      </c>
      <c r="W13" s="17">
        <v>2.95472930608657E-2</v>
      </c>
      <c r="X13" s="17">
        <v>4.1135727052724697E-2</v>
      </c>
      <c r="Y13" s="17">
        <v>9.5314732051969303E-2</v>
      </c>
      <c r="Z13" s="17">
        <v>7.0159684207590001E-2</v>
      </c>
      <c r="AA13" s="17">
        <v>7.4338659494383494E-2</v>
      </c>
      <c r="AB13" s="17">
        <v>7.3449920504334201E-2</v>
      </c>
      <c r="AC13" s="17">
        <v>0</v>
      </c>
      <c r="AD13" s="17">
        <v>0</v>
      </c>
      <c r="AE13" s="17"/>
      <c r="AF13" s="17">
        <v>2.7986222378010399E-2</v>
      </c>
      <c r="AG13" s="17">
        <v>4.6101518094456499E-2</v>
      </c>
      <c r="AH13" s="17">
        <v>1.8921970987993302E-2</v>
      </c>
      <c r="AI13" s="17"/>
      <c r="AJ13" s="17">
        <v>3.3482309659116902E-2</v>
      </c>
      <c r="AK13" s="17">
        <v>6.7645074471581496E-2</v>
      </c>
      <c r="AL13" s="17">
        <v>2.5874125183370102E-2</v>
      </c>
      <c r="AM13" s="17">
        <v>0</v>
      </c>
      <c r="AN13" s="17">
        <v>6.1602844940375802E-2</v>
      </c>
      <c r="AO13" s="17"/>
      <c r="AP13" s="17">
        <v>2.16391014683729E-2</v>
      </c>
      <c r="AQ13" s="17">
        <v>8.2730720300459498E-2</v>
      </c>
      <c r="AR13" s="17">
        <v>2.2488598745490598E-2</v>
      </c>
      <c r="AS13" s="17"/>
      <c r="AT13" s="17">
        <v>3.5329613657620898E-2</v>
      </c>
      <c r="AU13" s="17">
        <v>3.7941159243611501E-2</v>
      </c>
      <c r="AV13" s="17">
        <v>6.9787147791540799E-2</v>
      </c>
      <c r="AW13" s="17">
        <v>0</v>
      </c>
      <c r="AX13" s="17">
        <v>0</v>
      </c>
    </row>
    <row r="14" spans="2:50">
      <c r="B14" s="18" t="s">
        <v>92</v>
      </c>
      <c r="C14" s="17">
        <v>5.3866715336237499E-2</v>
      </c>
      <c r="D14" s="17">
        <v>3.01427784289242E-2</v>
      </c>
      <c r="E14" s="17">
        <v>7.7862742753476696E-2</v>
      </c>
      <c r="F14" s="17"/>
      <c r="G14" s="17">
        <v>6.3142938370425394E-2</v>
      </c>
      <c r="H14" s="17">
        <v>6.1101037087593103E-2</v>
      </c>
      <c r="I14" s="17">
        <v>7.8042202330546401E-2</v>
      </c>
      <c r="J14" s="17">
        <v>6.83846833380896E-2</v>
      </c>
      <c r="K14" s="17">
        <v>2.3240615726414001E-2</v>
      </c>
      <c r="L14" s="17">
        <v>2.9423394446013499E-2</v>
      </c>
      <c r="M14" s="17"/>
      <c r="N14" s="17">
        <v>2.4928164534352999E-2</v>
      </c>
      <c r="O14" s="17">
        <v>5.55304885265736E-2</v>
      </c>
      <c r="P14" s="17">
        <v>5.8657623902230199E-2</v>
      </c>
      <c r="Q14" s="17">
        <v>7.6230809638185404E-2</v>
      </c>
      <c r="R14" s="17"/>
      <c r="S14" s="17">
        <v>2.7814773359161198E-2</v>
      </c>
      <c r="T14" s="17">
        <v>9.3051249730159102E-2</v>
      </c>
      <c r="U14" s="17">
        <v>2.5326948385962601E-2</v>
      </c>
      <c r="V14" s="17">
        <v>5.93787787114856E-2</v>
      </c>
      <c r="W14" s="17">
        <v>3.0850265794890901E-2</v>
      </c>
      <c r="X14" s="17">
        <v>8.2251434599432502E-2</v>
      </c>
      <c r="Y14" s="17">
        <v>2.3673594055269601E-2</v>
      </c>
      <c r="Z14" s="17">
        <v>4.6837067803756197E-2</v>
      </c>
      <c r="AA14" s="17">
        <v>5.7539089227709499E-2</v>
      </c>
      <c r="AB14" s="17">
        <v>7.04287004005138E-2</v>
      </c>
      <c r="AC14" s="17">
        <v>6.2877079444494999E-2</v>
      </c>
      <c r="AD14" s="17">
        <v>0</v>
      </c>
      <c r="AE14" s="17"/>
      <c r="AF14" s="17">
        <v>4.5678434950077403E-2</v>
      </c>
      <c r="AG14" s="17">
        <v>4.6089452107222401E-2</v>
      </c>
      <c r="AH14" s="17">
        <v>8.3637465665810595E-2</v>
      </c>
      <c r="AI14" s="17"/>
      <c r="AJ14" s="17">
        <v>3.9240132820021298E-2</v>
      </c>
      <c r="AK14" s="17">
        <v>2.4298639370002199E-2</v>
      </c>
      <c r="AL14" s="17">
        <v>7.4217619459704606E-2</v>
      </c>
      <c r="AM14" s="17">
        <v>0</v>
      </c>
      <c r="AN14" s="17">
        <v>0.13900112949166499</v>
      </c>
      <c r="AO14" s="17"/>
      <c r="AP14" s="17">
        <v>2.20653521241365E-2</v>
      </c>
      <c r="AQ14" s="17">
        <v>3.2457285624392797E-2</v>
      </c>
      <c r="AR14" s="17">
        <v>4.29785708235354E-2</v>
      </c>
      <c r="AS14" s="17"/>
      <c r="AT14" s="17">
        <v>8.3524294389179896E-2</v>
      </c>
      <c r="AU14" s="17">
        <v>3.1485833514236602E-2</v>
      </c>
      <c r="AV14" s="17">
        <v>5.0150245880188002E-2</v>
      </c>
      <c r="AW14" s="17">
        <v>2.54196697833824E-2</v>
      </c>
      <c r="AX14" s="17">
        <v>0</v>
      </c>
    </row>
    <row r="15" spans="2:50">
      <c r="B15" s="18" t="s">
        <v>249</v>
      </c>
      <c r="C15" s="21">
        <v>0.475882085785095</v>
      </c>
      <c r="D15" s="21">
        <v>0.48748003239186899</v>
      </c>
      <c r="E15" s="21">
        <v>0.46338254220775099</v>
      </c>
      <c r="F15" s="21"/>
      <c r="G15" s="21">
        <v>0.420003861503848</v>
      </c>
      <c r="H15" s="21">
        <v>0.54730670514007895</v>
      </c>
      <c r="I15" s="21">
        <v>0.54611135373100395</v>
      </c>
      <c r="J15" s="21">
        <v>0.45085526545444099</v>
      </c>
      <c r="K15" s="21">
        <v>0.43776311323854</v>
      </c>
      <c r="L15" s="21">
        <v>0.45565810667890699</v>
      </c>
      <c r="M15" s="21"/>
      <c r="N15" s="21">
        <v>0.51255923877639398</v>
      </c>
      <c r="O15" s="21">
        <v>0.47460566780468599</v>
      </c>
      <c r="P15" s="21">
        <v>0.46505361472215601</v>
      </c>
      <c r="Q15" s="21">
        <v>0.45942446120409602</v>
      </c>
      <c r="R15" s="21"/>
      <c r="S15" s="21">
        <v>0.58721776824858096</v>
      </c>
      <c r="T15" s="21">
        <v>0.45733800222296001</v>
      </c>
      <c r="U15" s="21">
        <v>0.58322811940007502</v>
      </c>
      <c r="V15" s="21">
        <v>0.43423752083763101</v>
      </c>
      <c r="W15" s="21">
        <v>0.38262039185646202</v>
      </c>
      <c r="X15" s="21">
        <v>0.54843719828023096</v>
      </c>
      <c r="Y15" s="21">
        <v>0.54537729293538695</v>
      </c>
      <c r="Z15" s="21">
        <v>0.30655440030238801</v>
      </c>
      <c r="AA15" s="21">
        <v>0.413257637247467</v>
      </c>
      <c r="AB15" s="21">
        <v>0.444954515432127</v>
      </c>
      <c r="AC15" s="21">
        <v>0.34266956137876797</v>
      </c>
      <c r="AD15" s="21">
        <v>0.526898424650737</v>
      </c>
      <c r="AE15" s="21"/>
      <c r="AF15" s="21">
        <v>0.54935667331470395</v>
      </c>
      <c r="AG15" s="21">
        <v>0.45009503638182902</v>
      </c>
      <c r="AH15" s="21">
        <v>0.34657326137880801</v>
      </c>
      <c r="AI15" s="21"/>
      <c r="AJ15" s="21">
        <v>0.53551898635853601</v>
      </c>
      <c r="AK15" s="21">
        <v>0.46948534300615902</v>
      </c>
      <c r="AL15" s="21">
        <v>0.42657491025977501</v>
      </c>
      <c r="AM15" s="21">
        <v>0.58558030027750496</v>
      </c>
      <c r="AN15" s="21">
        <v>0.31003209191792203</v>
      </c>
      <c r="AO15" s="21"/>
      <c r="AP15" s="21">
        <v>0.49207073022104503</v>
      </c>
      <c r="AQ15" s="21">
        <v>0.50680245119367395</v>
      </c>
      <c r="AR15" s="21">
        <v>0.47164694543746599</v>
      </c>
      <c r="AS15" s="21"/>
      <c r="AT15" s="21">
        <v>0.46272678741136702</v>
      </c>
      <c r="AU15" s="21">
        <v>0.47012288857131201</v>
      </c>
      <c r="AV15" s="21">
        <v>0.469872700450644</v>
      </c>
      <c r="AW15" s="21">
        <v>0.60310761818978198</v>
      </c>
      <c r="AX15" s="21">
        <v>0.16903461285132701</v>
      </c>
    </row>
    <row r="16" spans="2:50">
      <c r="B16" s="18" t="s">
        <v>250</v>
      </c>
      <c r="C16" s="21">
        <v>0.16134998899114</v>
      </c>
      <c r="D16" s="21">
        <v>0.17118135456327799</v>
      </c>
      <c r="E16" s="21">
        <v>0.152649461527748</v>
      </c>
      <c r="F16" s="21"/>
      <c r="G16" s="21">
        <v>0.234735296095782</v>
      </c>
      <c r="H16" s="21">
        <v>0.12873672874488001</v>
      </c>
      <c r="I16" s="21">
        <v>0.13531226092094201</v>
      </c>
      <c r="J16" s="21">
        <v>9.0826418990579805E-2</v>
      </c>
      <c r="K16" s="21">
        <v>0.18428298454839101</v>
      </c>
      <c r="L16" s="21">
        <v>0.19430071823703399</v>
      </c>
      <c r="M16" s="21"/>
      <c r="N16" s="21">
        <v>0.16287082650936499</v>
      </c>
      <c r="O16" s="21">
        <v>0.17830707482882099</v>
      </c>
      <c r="P16" s="21">
        <v>0.14763816222249401</v>
      </c>
      <c r="Q16" s="21">
        <v>0.14035218458960499</v>
      </c>
      <c r="R16" s="21"/>
      <c r="S16" s="21">
        <v>0.190240028607496</v>
      </c>
      <c r="T16" s="21">
        <v>0.12270574666332699</v>
      </c>
      <c r="U16" s="21">
        <v>0.14273045276038099</v>
      </c>
      <c r="V16" s="21">
        <v>0.20911462741762199</v>
      </c>
      <c r="W16" s="21">
        <v>9.0338035637042596E-2</v>
      </c>
      <c r="X16" s="21">
        <v>0.121179903995249</v>
      </c>
      <c r="Y16" s="21">
        <v>0.198596777448385</v>
      </c>
      <c r="Z16" s="21">
        <v>0.25810536450329502</v>
      </c>
      <c r="AA16" s="21">
        <v>0.13318658001532999</v>
      </c>
      <c r="AB16" s="21">
        <v>0.211990681248413</v>
      </c>
      <c r="AC16" s="21">
        <v>0.16783450624430099</v>
      </c>
      <c r="AD16" s="21">
        <v>8.2786671159741906E-2</v>
      </c>
      <c r="AE16" s="21"/>
      <c r="AF16" s="21">
        <v>0.106827029835537</v>
      </c>
      <c r="AG16" s="21">
        <v>0.18282680743879701</v>
      </c>
      <c r="AH16" s="21">
        <v>0.20117947308186299</v>
      </c>
      <c r="AI16" s="21"/>
      <c r="AJ16" s="21">
        <v>0.14266164859625999</v>
      </c>
      <c r="AK16" s="21">
        <v>0.140854585364452</v>
      </c>
      <c r="AL16" s="21">
        <v>0.21443048620027699</v>
      </c>
      <c r="AM16" s="21">
        <v>0.15951557488802701</v>
      </c>
      <c r="AN16" s="21">
        <v>0.15553547923585601</v>
      </c>
      <c r="AO16" s="21"/>
      <c r="AP16" s="21">
        <v>0.17206589195649599</v>
      </c>
      <c r="AQ16" s="21">
        <v>0.16253088462787799</v>
      </c>
      <c r="AR16" s="21">
        <v>0.20664789116656801</v>
      </c>
      <c r="AS16" s="21"/>
      <c r="AT16" s="21">
        <v>0.13728213568558101</v>
      </c>
      <c r="AU16" s="21">
        <v>0.13327770561914401</v>
      </c>
      <c r="AV16" s="21">
        <v>0.20658089813618499</v>
      </c>
      <c r="AW16" s="21">
        <v>0.124037765528861</v>
      </c>
      <c r="AX16" s="21">
        <v>0.14849829352164401</v>
      </c>
    </row>
    <row r="17" spans="2:50">
      <c r="B17" s="18" t="s">
        <v>251</v>
      </c>
      <c r="C17" s="22">
        <v>0.314532096793955</v>
      </c>
      <c r="D17" s="22">
        <v>0.316298677828591</v>
      </c>
      <c r="E17" s="22">
        <v>0.31073308068000299</v>
      </c>
      <c r="F17" s="22"/>
      <c r="G17" s="22">
        <v>0.18526856540806599</v>
      </c>
      <c r="H17" s="22">
        <v>0.41856997639519899</v>
      </c>
      <c r="I17" s="22">
        <v>0.41079909281006199</v>
      </c>
      <c r="J17" s="22">
        <v>0.36002884646386202</v>
      </c>
      <c r="K17" s="22">
        <v>0.25348012869014902</v>
      </c>
      <c r="L17" s="22">
        <v>0.26135738844187301</v>
      </c>
      <c r="M17" s="22"/>
      <c r="N17" s="22">
        <v>0.34968841226702901</v>
      </c>
      <c r="O17" s="22">
        <v>0.29629859297586503</v>
      </c>
      <c r="P17" s="22">
        <v>0.31741545249966202</v>
      </c>
      <c r="Q17" s="22">
        <v>0.319072276614491</v>
      </c>
      <c r="R17" s="22"/>
      <c r="S17" s="22">
        <v>0.39697773964108501</v>
      </c>
      <c r="T17" s="22">
        <v>0.334632255559633</v>
      </c>
      <c r="U17" s="22">
        <v>0.44049766663969397</v>
      </c>
      <c r="V17" s="22">
        <v>0.22512289342000999</v>
      </c>
      <c r="W17" s="22">
        <v>0.29228235621942</v>
      </c>
      <c r="X17" s="22">
        <v>0.42725729428498199</v>
      </c>
      <c r="Y17" s="22">
        <v>0.34678051548700101</v>
      </c>
      <c r="Z17" s="22">
        <v>4.84490357990933E-2</v>
      </c>
      <c r="AA17" s="22">
        <v>0.28007105723213699</v>
      </c>
      <c r="AB17" s="22">
        <v>0.232963834183713</v>
      </c>
      <c r="AC17" s="22">
        <v>0.17483505513446701</v>
      </c>
      <c r="AD17" s="22">
        <v>0.44411175349099502</v>
      </c>
      <c r="AE17" s="22"/>
      <c r="AF17" s="22">
        <v>0.44252964347916801</v>
      </c>
      <c r="AG17" s="22">
        <v>0.26726822894303298</v>
      </c>
      <c r="AH17" s="22">
        <v>0.14539378829694499</v>
      </c>
      <c r="AI17" s="22"/>
      <c r="AJ17" s="22">
        <v>0.39285733776227499</v>
      </c>
      <c r="AK17" s="22">
        <v>0.32863075764170702</v>
      </c>
      <c r="AL17" s="22">
        <v>0.21214442405949799</v>
      </c>
      <c r="AM17" s="22">
        <v>0.42606472538947798</v>
      </c>
      <c r="AN17" s="22">
        <v>0.15449661268206599</v>
      </c>
      <c r="AO17" s="22"/>
      <c r="AP17" s="22">
        <v>0.32000483826454901</v>
      </c>
      <c r="AQ17" s="22">
        <v>0.34427156656579599</v>
      </c>
      <c r="AR17" s="22">
        <v>0.26499905427089798</v>
      </c>
      <c r="AS17" s="22"/>
      <c r="AT17" s="22">
        <v>0.32544465172578602</v>
      </c>
      <c r="AU17" s="22">
        <v>0.33684518295216798</v>
      </c>
      <c r="AV17" s="22">
        <v>0.26329180231445898</v>
      </c>
      <c r="AW17" s="22">
        <v>0.479069852660922</v>
      </c>
      <c r="AX17" s="22">
        <v>2.0536319329683601E-2</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429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525</v>
      </c>
      <c r="D7" s="10">
        <v>255</v>
      </c>
      <c r="E7" s="10">
        <v>268</v>
      </c>
      <c r="F7" s="10"/>
      <c r="G7" s="10">
        <v>66</v>
      </c>
      <c r="H7" s="10">
        <v>66</v>
      </c>
      <c r="I7" s="10">
        <v>95</v>
      </c>
      <c r="J7" s="10">
        <v>87</v>
      </c>
      <c r="K7" s="10">
        <v>78</v>
      </c>
      <c r="L7" s="10">
        <v>133</v>
      </c>
      <c r="M7" s="10"/>
      <c r="N7" s="10">
        <v>130</v>
      </c>
      <c r="O7" s="10">
        <v>145</v>
      </c>
      <c r="P7" s="10">
        <v>119</v>
      </c>
      <c r="Q7" s="10">
        <v>129</v>
      </c>
      <c r="R7" s="10"/>
      <c r="S7" s="10">
        <v>69</v>
      </c>
      <c r="T7" s="10">
        <v>69</v>
      </c>
      <c r="U7" s="10">
        <v>43</v>
      </c>
      <c r="V7" s="10">
        <v>50</v>
      </c>
      <c r="W7" s="10">
        <v>32</v>
      </c>
      <c r="X7" s="10">
        <v>35</v>
      </c>
      <c r="Y7" s="10">
        <v>44</v>
      </c>
      <c r="Z7" s="10">
        <v>17</v>
      </c>
      <c r="AA7" s="10">
        <v>67</v>
      </c>
      <c r="AB7" s="10">
        <v>53</v>
      </c>
      <c r="AC7" s="10">
        <v>35</v>
      </c>
      <c r="AD7" s="10">
        <v>11</v>
      </c>
      <c r="AE7" s="10"/>
      <c r="AF7" s="10">
        <v>231</v>
      </c>
      <c r="AG7" s="10">
        <v>204</v>
      </c>
      <c r="AH7" s="10">
        <v>57</v>
      </c>
      <c r="AI7" s="10"/>
      <c r="AJ7" s="10">
        <v>205</v>
      </c>
      <c r="AK7" s="10">
        <v>115</v>
      </c>
      <c r="AL7" s="10">
        <v>44</v>
      </c>
      <c r="AM7" s="10">
        <v>8</v>
      </c>
      <c r="AN7" s="10">
        <v>60</v>
      </c>
      <c r="AO7" s="10"/>
      <c r="AP7" s="10">
        <v>126</v>
      </c>
      <c r="AQ7" s="10">
        <v>151</v>
      </c>
      <c r="AR7" s="10">
        <v>51</v>
      </c>
      <c r="AS7" s="10"/>
      <c r="AT7" s="10">
        <v>138</v>
      </c>
      <c r="AU7" s="10">
        <v>81</v>
      </c>
      <c r="AV7" s="10">
        <v>122</v>
      </c>
      <c r="AW7" s="10">
        <v>39</v>
      </c>
      <c r="AX7" s="10">
        <v>9</v>
      </c>
    </row>
    <row r="8" spans="2:50" ht="30" customHeight="1">
      <c r="B8" s="11" t="s">
        <v>77</v>
      </c>
      <c r="C8" s="11">
        <v>531</v>
      </c>
      <c r="D8" s="11">
        <v>264</v>
      </c>
      <c r="E8" s="11">
        <v>265</v>
      </c>
      <c r="F8" s="11"/>
      <c r="G8" s="11">
        <v>80</v>
      </c>
      <c r="H8" s="11">
        <v>65</v>
      </c>
      <c r="I8" s="11">
        <v>103</v>
      </c>
      <c r="J8" s="11">
        <v>94</v>
      </c>
      <c r="K8" s="11">
        <v>68</v>
      </c>
      <c r="L8" s="11">
        <v>121</v>
      </c>
      <c r="M8" s="11"/>
      <c r="N8" s="11">
        <v>123</v>
      </c>
      <c r="O8" s="11">
        <v>154</v>
      </c>
      <c r="P8" s="11">
        <v>127</v>
      </c>
      <c r="Q8" s="11">
        <v>125</v>
      </c>
      <c r="R8" s="11"/>
      <c r="S8" s="11">
        <v>73</v>
      </c>
      <c r="T8" s="11">
        <v>71</v>
      </c>
      <c r="U8" s="11">
        <v>41</v>
      </c>
      <c r="V8" s="11">
        <v>53</v>
      </c>
      <c r="W8" s="11">
        <v>32</v>
      </c>
      <c r="X8" s="11">
        <v>45</v>
      </c>
      <c r="Y8" s="11">
        <v>41</v>
      </c>
      <c r="Z8" s="11">
        <v>15</v>
      </c>
      <c r="AA8" s="11">
        <v>67</v>
      </c>
      <c r="AB8" s="11">
        <v>48</v>
      </c>
      <c r="AC8" s="11">
        <v>34</v>
      </c>
      <c r="AD8" s="11">
        <v>10</v>
      </c>
      <c r="AE8" s="11"/>
      <c r="AF8" s="11">
        <v>230</v>
      </c>
      <c r="AG8" s="11">
        <v>200</v>
      </c>
      <c r="AH8" s="11">
        <v>61</v>
      </c>
      <c r="AI8" s="11"/>
      <c r="AJ8" s="11">
        <v>202</v>
      </c>
      <c r="AK8" s="11">
        <v>116</v>
      </c>
      <c r="AL8" s="11">
        <v>45</v>
      </c>
      <c r="AM8" s="11">
        <v>8</v>
      </c>
      <c r="AN8" s="11">
        <v>62</v>
      </c>
      <c r="AO8" s="11"/>
      <c r="AP8" s="11">
        <v>122</v>
      </c>
      <c r="AQ8" s="11">
        <v>157</v>
      </c>
      <c r="AR8" s="11">
        <v>52</v>
      </c>
      <c r="AS8" s="11"/>
      <c r="AT8" s="11">
        <v>139</v>
      </c>
      <c r="AU8" s="11">
        <v>86</v>
      </c>
      <c r="AV8" s="11">
        <v>125</v>
      </c>
      <c r="AW8" s="11">
        <v>38</v>
      </c>
      <c r="AX8" s="11">
        <v>8</v>
      </c>
    </row>
    <row r="9" spans="2:50">
      <c r="B9" s="18" t="s">
        <v>244</v>
      </c>
      <c r="C9" s="17">
        <v>0.151117111080047</v>
      </c>
      <c r="D9" s="17">
        <v>0.181683864800988</v>
      </c>
      <c r="E9" s="17">
        <v>0.11752393161508801</v>
      </c>
      <c r="F9" s="17"/>
      <c r="G9" s="17">
        <v>0.217556903342456</v>
      </c>
      <c r="H9" s="17">
        <v>0.16403993348082899</v>
      </c>
      <c r="I9" s="17">
        <v>0.175131898897708</v>
      </c>
      <c r="J9" s="17">
        <v>0.130328719008557</v>
      </c>
      <c r="K9" s="17">
        <v>0.140246962839221</v>
      </c>
      <c r="L9" s="17">
        <v>0.102532779939064</v>
      </c>
      <c r="M9" s="17"/>
      <c r="N9" s="17">
        <v>0.133058281958571</v>
      </c>
      <c r="O9" s="17">
        <v>0.19965994015011801</v>
      </c>
      <c r="P9" s="17">
        <v>0.15225074533911001</v>
      </c>
      <c r="Q9" s="17">
        <v>0.110019760970167</v>
      </c>
      <c r="R9" s="17"/>
      <c r="S9" s="17">
        <v>0.22892222913694901</v>
      </c>
      <c r="T9" s="17">
        <v>6.8512743193856904E-2</v>
      </c>
      <c r="U9" s="17">
        <v>0.243394692910575</v>
      </c>
      <c r="V9" s="17">
        <v>0.16601637937917399</v>
      </c>
      <c r="W9" s="17">
        <v>8.9846294057937898E-2</v>
      </c>
      <c r="X9" s="17">
        <v>0.19183675275513201</v>
      </c>
      <c r="Y9" s="17">
        <v>9.1366413829946494E-2</v>
      </c>
      <c r="Z9" s="17">
        <v>0.29474208988963702</v>
      </c>
      <c r="AA9" s="17">
        <v>0.12109304007945799</v>
      </c>
      <c r="AB9" s="17">
        <v>0.14238094095422599</v>
      </c>
      <c r="AC9" s="17">
        <v>0.121355637362171</v>
      </c>
      <c r="AD9" s="17">
        <v>0.104499066151775</v>
      </c>
      <c r="AE9" s="17"/>
      <c r="AF9" s="17">
        <v>0.140383402972418</v>
      </c>
      <c r="AG9" s="17">
        <v>0.15491274512563</v>
      </c>
      <c r="AH9" s="17">
        <v>0.131259036008364</v>
      </c>
      <c r="AI9" s="17"/>
      <c r="AJ9" s="17">
        <v>0.125338718203685</v>
      </c>
      <c r="AK9" s="17">
        <v>0.17015111757694201</v>
      </c>
      <c r="AL9" s="17">
        <v>0.171996778212433</v>
      </c>
      <c r="AM9" s="17">
        <v>0.40053207467843699</v>
      </c>
      <c r="AN9" s="17">
        <v>0.12626102663074401</v>
      </c>
      <c r="AO9" s="17"/>
      <c r="AP9" s="17">
        <v>0.14146116114892099</v>
      </c>
      <c r="AQ9" s="17">
        <v>0.177037594726592</v>
      </c>
      <c r="AR9" s="17">
        <v>0.188390220665451</v>
      </c>
      <c r="AS9" s="17"/>
      <c r="AT9" s="17">
        <v>0.10592626949517001</v>
      </c>
      <c r="AU9" s="17">
        <v>0.140424105297934</v>
      </c>
      <c r="AV9" s="17">
        <v>0.20769816643147099</v>
      </c>
      <c r="AW9" s="17">
        <v>0.21631261355314199</v>
      </c>
      <c r="AX9" s="17">
        <v>0.36128328184105801</v>
      </c>
    </row>
    <row r="10" spans="2:50">
      <c r="B10" s="18" t="s">
        <v>245</v>
      </c>
      <c r="C10" s="17">
        <v>0.44977590897983499</v>
      </c>
      <c r="D10" s="17">
        <v>0.42549988801820399</v>
      </c>
      <c r="E10" s="17">
        <v>0.47440068000575603</v>
      </c>
      <c r="F10" s="17"/>
      <c r="G10" s="17">
        <v>0.35756737027464802</v>
      </c>
      <c r="H10" s="17">
        <v>0.42774175758078398</v>
      </c>
      <c r="I10" s="17">
        <v>0.53807382295133399</v>
      </c>
      <c r="J10" s="17">
        <v>0.35953276228938003</v>
      </c>
      <c r="K10" s="17">
        <v>0.47153048028818001</v>
      </c>
      <c r="L10" s="17">
        <v>0.50449303940787804</v>
      </c>
      <c r="M10" s="17"/>
      <c r="N10" s="17">
        <v>0.486954214555331</v>
      </c>
      <c r="O10" s="17">
        <v>0.49278825499156498</v>
      </c>
      <c r="P10" s="17">
        <v>0.43466815814036802</v>
      </c>
      <c r="Q10" s="17">
        <v>0.36720306847256801</v>
      </c>
      <c r="R10" s="17"/>
      <c r="S10" s="17">
        <v>0.40919778926335698</v>
      </c>
      <c r="T10" s="17">
        <v>0.485846949016353</v>
      </c>
      <c r="U10" s="17">
        <v>0.31731358670329801</v>
      </c>
      <c r="V10" s="17">
        <v>0.462430757718028</v>
      </c>
      <c r="W10" s="17">
        <v>0.45588197387168899</v>
      </c>
      <c r="X10" s="17">
        <v>0.34346017036502202</v>
      </c>
      <c r="Y10" s="17">
        <v>0.49090240357166198</v>
      </c>
      <c r="Z10" s="17">
        <v>0.30582146885344003</v>
      </c>
      <c r="AA10" s="17">
        <v>0.44682783965612699</v>
      </c>
      <c r="AB10" s="17">
        <v>0.53830485590834898</v>
      </c>
      <c r="AC10" s="17">
        <v>0.60626845862159895</v>
      </c>
      <c r="AD10" s="17">
        <v>0.53083376603975896</v>
      </c>
      <c r="AE10" s="17"/>
      <c r="AF10" s="17">
        <v>0.39696557578215202</v>
      </c>
      <c r="AG10" s="17">
        <v>0.53414742552182903</v>
      </c>
      <c r="AH10" s="17">
        <v>0.370019035606378</v>
      </c>
      <c r="AI10" s="17"/>
      <c r="AJ10" s="17">
        <v>0.39527385115914199</v>
      </c>
      <c r="AK10" s="17">
        <v>0.53967969168643903</v>
      </c>
      <c r="AL10" s="17">
        <v>0.63179554693263595</v>
      </c>
      <c r="AM10" s="17">
        <v>0.127761113940939</v>
      </c>
      <c r="AN10" s="17">
        <v>0.30874783337744299</v>
      </c>
      <c r="AO10" s="17"/>
      <c r="AP10" s="17">
        <v>0.42708196062711501</v>
      </c>
      <c r="AQ10" s="17">
        <v>0.502039505842512</v>
      </c>
      <c r="AR10" s="17">
        <v>0.62015356883890704</v>
      </c>
      <c r="AS10" s="17"/>
      <c r="AT10" s="17">
        <v>0.43326681059005601</v>
      </c>
      <c r="AU10" s="17">
        <v>0.39411865426197401</v>
      </c>
      <c r="AV10" s="17">
        <v>0.47498750695955499</v>
      </c>
      <c r="AW10" s="17">
        <v>0.49146376280126303</v>
      </c>
      <c r="AX10" s="17">
        <v>0.21460547203869901</v>
      </c>
    </row>
    <row r="11" spans="2:50">
      <c r="B11" s="18" t="s">
        <v>246</v>
      </c>
      <c r="C11" s="17">
        <v>0.25673940696325798</v>
      </c>
      <c r="D11" s="17">
        <v>0.26259840378611699</v>
      </c>
      <c r="E11" s="17">
        <v>0.25264159278087001</v>
      </c>
      <c r="F11" s="17"/>
      <c r="G11" s="17">
        <v>0.25227052043175402</v>
      </c>
      <c r="H11" s="17">
        <v>0.26244238939476</v>
      </c>
      <c r="I11" s="17">
        <v>0.17021057364613101</v>
      </c>
      <c r="J11" s="17">
        <v>0.34734742941278002</v>
      </c>
      <c r="K11" s="17">
        <v>0.29480329237934999</v>
      </c>
      <c r="L11" s="17">
        <v>0.23867252642061601</v>
      </c>
      <c r="M11" s="17"/>
      <c r="N11" s="17">
        <v>0.25319620463838399</v>
      </c>
      <c r="O11" s="17">
        <v>0.21226242208500801</v>
      </c>
      <c r="P11" s="17">
        <v>0.23558892808399101</v>
      </c>
      <c r="Q11" s="17">
        <v>0.34044712766104701</v>
      </c>
      <c r="R11" s="17"/>
      <c r="S11" s="17">
        <v>0.22089540489499301</v>
      </c>
      <c r="T11" s="17">
        <v>0.30819388660312902</v>
      </c>
      <c r="U11" s="17">
        <v>0.33977070841225698</v>
      </c>
      <c r="V11" s="17">
        <v>0.188079595439893</v>
      </c>
      <c r="W11" s="17">
        <v>0.35372067574877197</v>
      </c>
      <c r="X11" s="17">
        <v>0.30527085593791398</v>
      </c>
      <c r="Y11" s="17">
        <v>0.29816230027621099</v>
      </c>
      <c r="Z11" s="17">
        <v>7.3105197900854194E-2</v>
      </c>
      <c r="AA11" s="17">
        <v>0.29189347485337602</v>
      </c>
      <c r="AB11" s="17">
        <v>0.20093808124867399</v>
      </c>
      <c r="AC11" s="17">
        <v>0.164264237568263</v>
      </c>
      <c r="AD11" s="17">
        <v>0.104499066151775</v>
      </c>
      <c r="AE11" s="17"/>
      <c r="AF11" s="17">
        <v>0.29848526160531602</v>
      </c>
      <c r="AG11" s="17">
        <v>0.19191112954626</v>
      </c>
      <c r="AH11" s="17">
        <v>0.37474625180253501</v>
      </c>
      <c r="AI11" s="17"/>
      <c r="AJ11" s="17">
        <v>0.33082227697438799</v>
      </c>
      <c r="AK11" s="17">
        <v>0.192013671491229</v>
      </c>
      <c r="AL11" s="17">
        <v>0.12439714220595301</v>
      </c>
      <c r="AM11" s="17">
        <v>0.25105860685251602</v>
      </c>
      <c r="AN11" s="17">
        <v>0.37563433304345201</v>
      </c>
      <c r="AO11" s="17"/>
      <c r="AP11" s="17">
        <v>0.32276178993826199</v>
      </c>
      <c r="AQ11" s="17">
        <v>0.211898540668185</v>
      </c>
      <c r="AR11" s="17">
        <v>0.117303362084032</v>
      </c>
      <c r="AS11" s="17"/>
      <c r="AT11" s="17">
        <v>0.29285107396402099</v>
      </c>
      <c r="AU11" s="17">
        <v>0.312936264976031</v>
      </c>
      <c r="AV11" s="17">
        <v>0.199346197163078</v>
      </c>
      <c r="AW11" s="17">
        <v>0.18906724666201399</v>
      </c>
      <c r="AX11" s="17">
        <v>0.42411124612024298</v>
      </c>
    </row>
    <row r="12" spans="2:50">
      <c r="B12" s="18" t="s">
        <v>247</v>
      </c>
      <c r="C12" s="17">
        <v>5.3853064539832997E-2</v>
      </c>
      <c r="D12" s="17">
        <v>5.4032569597808201E-2</v>
      </c>
      <c r="E12" s="17">
        <v>5.4038883661892599E-2</v>
      </c>
      <c r="F12" s="17"/>
      <c r="G12" s="17">
        <v>7.58100588939076E-2</v>
      </c>
      <c r="H12" s="17">
        <v>5.2184269970931701E-2</v>
      </c>
      <c r="I12" s="17">
        <v>1.8479761894053801E-2</v>
      </c>
      <c r="J12" s="17">
        <v>5.91300562075492E-2</v>
      </c>
      <c r="K12" s="17">
        <v>4.1089542629045503E-2</v>
      </c>
      <c r="L12" s="17">
        <v>7.34342773301635E-2</v>
      </c>
      <c r="M12" s="17"/>
      <c r="N12" s="17">
        <v>7.8483998389340906E-2</v>
      </c>
      <c r="O12" s="17">
        <v>3.04398926891183E-2</v>
      </c>
      <c r="P12" s="17">
        <v>4.6168163689232898E-2</v>
      </c>
      <c r="Q12" s="17">
        <v>6.7133547262046595E-2</v>
      </c>
      <c r="R12" s="17"/>
      <c r="S12" s="17">
        <v>7.5287750589021998E-2</v>
      </c>
      <c r="T12" s="17">
        <v>2.67673610643984E-2</v>
      </c>
      <c r="U12" s="17">
        <v>2.3995420065912699E-2</v>
      </c>
      <c r="V12" s="17">
        <v>4.2216048195626903E-2</v>
      </c>
      <c r="W12" s="17">
        <v>6.9700790526709605E-2</v>
      </c>
      <c r="X12" s="17">
        <v>8.3899950371662604E-2</v>
      </c>
      <c r="Y12" s="17">
        <v>4.38168071952117E-2</v>
      </c>
      <c r="Z12" s="17">
        <v>5.2857949100682998E-2</v>
      </c>
      <c r="AA12" s="17">
        <v>5.96364216496027E-2</v>
      </c>
      <c r="AB12" s="17">
        <v>5.5199113810830397E-2</v>
      </c>
      <c r="AC12" s="17">
        <v>0</v>
      </c>
      <c r="AD12" s="17">
        <v>0.26016810165669202</v>
      </c>
      <c r="AE12" s="17"/>
      <c r="AF12" s="17">
        <v>5.6112020771566198E-2</v>
      </c>
      <c r="AG12" s="17">
        <v>6.4932413677370501E-2</v>
      </c>
      <c r="AH12" s="17">
        <v>4.3859004364182497E-2</v>
      </c>
      <c r="AI12" s="17"/>
      <c r="AJ12" s="17">
        <v>5.8454748100707103E-2</v>
      </c>
      <c r="AK12" s="17">
        <v>4.2968499209408803E-2</v>
      </c>
      <c r="AL12" s="17">
        <v>2.0227223937827998E-2</v>
      </c>
      <c r="AM12" s="17">
        <v>0</v>
      </c>
      <c r="AN12" s="17">
        <v>5.28809904682538E-2</v>
      </c>
      <c r="AO12" s="17"/>
      <c r="AP12" s="17">
        <v>6.2557432942790397E-2</v>
      </c>
      <c r="AQ12" s="17">
        <v>2.4248375655815401E-2</v>
      </c>
      <c r="AR12" s="17">
        <v>5.0846978740193997E-2</v>
      </c>
      <c r="AS12" s="17"/>
      <c r="AT12" s="17">
        <v>3.9967361790332799E-2</v>
      </c>
      <c r="AU12" s="17">
        <v>9.7743339593282005E-2</v>
      </c>
      <c r="AV12" s="17">
        <v>4.4376914540680303E-2</v>
      </c>
      <c r="AW12" s="17">
        <v>2.37440133166999E-2</v>
      </c>
      <c r="AX12" s="17">
        <v>0</v>
      </c>
    </row>
    <row r="13" spans="2:50">
      <c r="B13" s="18" t="s">
        <v>248</v>
      </c>
      <c r="C13" s="17">
        <v>2.7338006698455802E-2</v>
      </c>
      <c r="D13" s="17">
        <v>3.8705843619823599E-2</v>
      </c>
      <c r="E13" s="17">
        <v>1.6199650811706399E-2</v>
      </c>
      <c r="F13" s="17"/>
      <c r="G13" s="17">
        <v>0</v>
      </c>
      <c r="H13" s="17">
        <v>1.64905912014408E-2</v>
      </c>
      <c r="I13" s="17">
        <v>3.30699876507239E-2</v>
      </c>
      <c r="J13" s="17">
        <v>3.5276349743644499E-2</v>
      </c>
      <c r="K13" s="17">
        <v>3.90406068483573E-2</v>
      </c>
      <c r="L13" s="17">
        <v>3.3454599631428203E-2</v>
      </c>
      <c r="M13" s="17"/>
      <c r="N13" s="17">
        <v>7.65360198860614E-3</v>
      </c>
      <c r="O13" s="17">
        <v>1.4009359847625301E-2</v>
      </c>
      <c r="P13" s="17">
        <v>5.64668610296198E-2</v>
      </c>
      <c r="Q13" s="17">
        <v>3.4025713422096697E-2</v>
      </c>
      <c r="R13" s="17"/>
      <c r="S13" s="17">
        <v>0</v>
      </c>
      <c r="T13" s="17">
        <v>1.29639336667157E-2</v>
      </c>
      <c r="U13" s="17">
        <v>5.01986435219949E-2</v>
      </c>
      <c r="V13" s="17">
        <v>6.0907232958714697E-2</v>
      </c>
      <c r="W13" s="17">
        <v>0</v>
      </c>
      <c r="X13" s="17">
        <v>0</v>
      </c>
      <c r="Y13" s="17">
        <v>2.5169260609038901E-2</v>
      </c>
      <c r="Z13" s="17">
        <v>0.167179426893034</v>
      </c>
      <c r="AA13" s="17">
        <v>4.9761117098717701E-2</v>
      </c>
      <c r="AB13" s="17">
        <v>1.39567310420988E-2</v>
      </c>
      <c r="AC13" s="17">
        <v>2.1602927744976699E-2</v>
      </c>
      <c r="AD13" s="17">
        <v>0</v>
      </c>
      <c r="AE13" s="17"/>
      <c r="AF13" s="17">
        <v>5.0910746744959698E-2</v>
      </c>
      <c r="AG13" s="17">
        <v>8.3087564327147794E-3</v>
      </c>
      <c r="AH13" s="17">
        <v>1.8921970987993302E-2</v>
      </c>
      <c r="AI13" s="17"/>
      <c r="AJ13" s="17">
        <v>2.70398005342979E-2</v>
      </c>
      <c r="AK13" s="17">
        <v>2.25259960948942E-2</v>
      </c>
      <c r="AL13" s="17">
        <v>0</v>
      </c>
      <c r="AM13" s="17">
        <v>0.22064820452810799</v>
      </c>
      <c r="AN13" s="17">
        <v>3.6491604085263897E-2</v>
      </c>
      <c r="AO13" s="17"/>
      <c r="AP13" s="17">
        <v>2.2166451177850599E-2</v>
      </c>
      <c r="AQ13" s="17">
        <v>2.3456344961343901E-2</v>
      </c>
      <c r="AR13" s="17">
        <v>0</v>
      </c>
      <c r="AS13" s="17"/>
      <c r="AT13" s="17">
        <v>4.3964372848013397E-2</v>
      </c>
      <c r="AU13" s="17">
        <v>1.43812701941891E-2</v>
      </c>
      <c r="AV13" s="17">
        <v>5.8071076740501097E-3</v>
      </c>
      <c r="AW13" s="17">
        <v>5.39926938834989E-2</v>
      </c>
      <c r="AX13" s="17">
        <v>0</v>
      </c>
    </row>
    <row r="14" spans="2:50">
      <c r="B14" s="18" t="s">
        <v>92</v>
      </c>
      <c r="C14" s="17">
        <v>6.1176501738570303E-2</v>
      </c>
      <c r="D14" s="17">
        <v>3.7479430177059403E-2</v>
      </c>
      <c r="E14" s="17">
        <v>8.5195261124687394E-2</v>
      </c>
      <c r="F14" s="17"/>
      <c r="G14" s="17">
        <v>9.6795147057234604E-2</v>
      </c>
      <c r="H14" s="17">
        <v>7.7101058371253806E-2</v>
      </c>
      <c r="I14" s="17">
        <v>6.5033954960049503E-2</v>
      </c>
      <c r="J14" s="17">
        <v>6.83846833380896E-2</v>
      </c>
      <c r="K14" s="17">
        <v>1.3289115015845201E-2</v>
      </c>
      <c r="L14" s="17">
        <v>4.7412777270849998E-2</v>
      </c>
      <c r="M14" s="17"/>
      <c r="N14" s="17">
        <v>4.0653698469765999E-2</v>
      </c>
      <c r="O14" s="17">
        <v>5.0840130236565702E-2</v>
      </c>
      <c r="P14" s="17">
        <v>7.4857143717678196E-2</v>
      </c>
      <c r="Q14" s="17">
        <v>8.1170782212074494E-2</v>
      </c>
      <c r="R14" s="17"/>
      <c r="S14" s="17">
        <v>6.5696826115678397E-2</v>
      </c>
      <c r="T14" s="17">
        <v>9.7715126455546406E-2</v>
      </c>
      <c r="U14" s="17">
        <v>2.5326948385962601E-2</v>
      </c>
      <c r="V14" s="17">
        <v>8.0349986308563701E-2</v>
      </c>
      <c r="W14" s="17">
        <v>3.0850265794890901E-2</v>
      </c>
      <c r="X14" s="17">
        <v>7.5532270570268706E-2</v>
      </c>
      <c r="Y14" s="17">
        <v>5.0582814517930001E-2</v>
      </c>
      <c r="Z14" s="17">
        <v>0.106293867362352</v>
      </c>
      <c r="AA14" s="17">
        <v>3.0788106662719299E-2</v>
      </c>
      <c r="AB14" s="17">
        <v>4.9220277035822199E-2</v>
      </c>
      <c r="AC14" s="17">
        <v>8.6508738702991098E-2</v>
      </c>
      <c r="AD14" s="17">
        <v>0</v>
      </c>
      <c r="AE14" s="17"/>
      <c r="AF14" s="17">
        <v>5.71429921235879E-2</v>
      </c>
      <c r="AG14" s="17">
        <v>4.5787529696195699E-2</v>
      </c>
      <c r="AH14" s="17">
        <v>6.1194701230547301E-2</v>
      </c>
      <c r="AI14" s="17"/>
      <c r="AJ14" s="17">
        <v>6.3070605027780696E-2</v>
      </c>
      <c r="AK14" s="17">
        <v>3.2661023941086498E-2</v>
      </c>
      <c r="AL14" s="17">
        <v>5.1583308711150501E-2</v>
      </c>
      <c r="AM14" s="17">
        <v>0</v>
      </c>
      <c r="AN14" s="17">
        <v>9.9984212394843605E-2</v>
      </c>
      <c r="AO14" s="17"/>
      <c r="AP14" s="17">
        <v>2.3971204165060999E-2</v>
      </c>
      <c r="AQ14" s="17">
        <v>6.13196381455519E-2</v>
      </c>
      <c r="AR14" s="17">
        <v>2.33058696714156E-2</v>
      </c>
      <c r="AS14" s="17"/>
      <c r="AT14" s="17">
        <v>8.4024111312407807E-2</v>
      </c>
      <c r="AU14" s="17">
        <v>4.0396365676589503E-2</v>
      </c>
      <c r="AV14" s="17">
        <v>6.7784107231166096E-2</v>
      </c>
      <c r="AW14" s="17">
        <v>2.54196697833824E-2</v>
      </c>
      <c r="AX14" s="17">
        <v>0</v>
      </c>
    </row>
    <row r="15" spans="2:50">
      <c r="B15" s="18" t="s">
        <v>249</v>
      </c>
      <c r="C15" s="21">
        <v>0.60089302005988299</v>
      </c>
      <c r="D15" s="21">
        <v>0.60718375281919201</v>
      </c>
      <c r="E15" s="21">
        <v>0.59192461162084398</v>
      </c>
      <c r="F15" s="21"/>
      <c r="G15" s="21">
        <v>0.57512427361710405</v>
      </c>
      <c r="H15" s="21">
        <v>0.59178169106161305</v>
      </c>
      <c r="I15" s="21">
        <v>0.71320572184904196</v>
      </c>
      <c r="J15" s="21">
        <v>0.489861481297936</v>
      </c>
      <c r="K15" s="21">
        <v>0.61177744312740201</v>
      </c>
      <c r="L15" s="21">
        <v>0.607025819346942</v>
      </c>
      <c r="M15" s="21"/>
      <c r="N15" s="21">
        <v>0.620012496513903</v>
      </c>
      <c r="O15" s="21">
        <v>0.69244819514168299</v>
      </c>
      <c r="P15" s="21">
        <v>0.58691890347947795</v>
      </c>
      <c r="Q15" s="21">
        <v>0.47722282944273497</v>
      </c>
      <c r="R15" s="21"/>
      <c r="S15" s="21">
        <v>0.63812001840030597</v>
      </c>
      <c r="T15" s="21">
        <v>0.55435969221020998</v>
      </c>
      <c r="U15" s="21">
        <v>0.56070827961387204</v>
      </c>
      <c r="V15" s="21">
        <v>0.62844713709720201</v>
      </c>
      <c r="W15" s="21">
        <v>0.54572826792962703</v>
      </c>
      <c r="X15" s="21">
        <v>0.53529692312015498</v>
      </c>
      <c r="Y15" s="21">
        <v>0.58226881740160796</v>
      </c>
      <c r="Z15" s="21">
        <v>0.60056355874307699</v>
      </c>
      <c r="AA15" s="21">
        <v>0.56792087973558503</v>
      </c>
      <c r="AB15" s="21">
        <v>0.68068579686257502</v>
      </c>
      <c r="AC15" s="21">
        <v>0.72762409598376898</v>
      </c>
      <c r="AD15" s="21">
        <v>0.63533283219153402</v>
      </c>
      <c r="AE15" s="21"/>
      <c r="AF15" s="21">
        <v>0.53734897875456999</v>
      </c>
      <c r="AG15" s="21">
        <v>0.68906017064745895</v>
      </c>
      <c r="AH15" s="21">
        <v>0.50127807161474203</v>
      </c>
      <c r="AI15" s="21"/>
      <c r="AJ15" s="21">
        <v>0.52061256936282696</v>
      </c>
      <c r="AK15" s="21">
        <v>0.70983080926338105</v>
      </c>
      <c r="AL15" s="21">
        <v>0.80379232514506904</v>
      </c>
      <c r="AM15" s="21">
        <v>0.52829318861937602</v>
      </c>
      <c r="AN15" s="21">
        <v>0.435008860008187</v>
      </c>
      <c r="AO15" s="21"/>
      <c r="AP15" s="21">
        <v>0.56854312177603605</v>
      </c>
      <c r="AQ15" s="21">
        <v>0.67907710056910298</v>
      </c>
      <c r="AR15" s="21">
        <v>0.80854378950435901</v>
      </c>
      <c r="AS15" s="21"/>
      <c r="AT15" s="21">
        <v>0.53919308008522504</v>
      </c>
      <c r="AU15" s="21">
        <v>0.53454275955990804</v>
      </c>
      <c r="AV15" s="21">
        <v>0.68268567339102604</v>
      </c>
      <c r="AW15" s="21">
        <v>0.70777637635440505</v>
      </c>
      <c r="AX15" s="21">
        <v>0.57588875387975702</v>
      </c>
    </row>
    <row r="16" spans="2:50">
      <c r="B16" s="18" t="s">
        <v>250</v>
      </c>
      <c r="C16" s="21">
        <v>8.1191071238288795E-2</v>
      </c>
      <c r="D16" s="21">
        <v>9.2738413217631793E-2</v>
      </c>
      <c r="E16" s="21">
        <v>7.0238534473598901E-2</v>
      </c>
      <c r="F16" s="21"/>
      <c r="G16" s="21">
        <v>7.58100588939076E-2</v>
      </c>
      <c r="H16" s="21">
        <v>6.8674861172372495E-2</v>
      </c>
      <c r="I16" s="21">
        <v>5.1549749544777597E-2</v>
      </c>
      <c r="J16" s="21">
        <v>9.4406405951193706E-2</v>
      </c>
      <c r="K16" s="21">
        <v>8.0130149477402698E-2</v>
      </c>
      <c r="L16" s="21">
        <v>0.10688887696159199</v>
      </c>
      <c r="M16" s="21"/>
      <c r="N16" s="21">
        <v>8.6137600377947099E-2</v>
      </c>
      <c r="O16" s="21">
        <v>4.4449252536743603E-2</v>
      </c>
      <c r="P16" s="21">
        <v>0.102635024718853</v>
      </c>
      <c r="Q16" s="21">
        <v>0.10115926068414299</v>
      </c>
      <c r="R16" s="21"/>
      <c r="S16" s="21">
        <v>7.5287750589021998E-2</v>
      </c>
      <c r="T16" s="21">
        <v>3.9731294731114197E-2</v>
      </c>
      <c r="U16" s="21">
        <v>7.4194063587907699E-2</v>
      </c>
      <c r="V16" s="21">
        <v>0.10312328115434199</v>
      </c>
      <c r="W16" s="21">
        <v>6.9700790526709605E-2</v>
      </c>
      <c r="X16" s="21">
        <v>8.3899950371662604E-2</v>
      </c>
      <c r="Y16" s="21">
        <v>6.8986067804250498E-2</v>
      </c>
      <c r="Z16" s="21">
        <v>0.220037375993717</v>
      </c>
      <c r="AA16" s="21">
        <v>0.10939753874832001</v>
      </c>
      <c r="AB16" s="21">
        <v>6.9155844852929305E-2</v>
      </c>
      <c r="AC16" s="21">
        <v>2.1602927744976699E-2</v>
      </c>
      <c r="AD16" s="21">
        <v>0.26016810165669202</v>
      </c>
      <c r="AE16" s="21"/>
      <c r="AF16" s="21">
        <v>0.10702276751652599</v>
      </c>
      <c r="AG16" s="21">
        <v>7.3241170110085296E-2</v>
      </c>
      <c r="AH16" s="21">
        <v>6.2780975352175805E-2</v>
      </c>
      <c r="AI16" s="21"/>
      <c r="AJ16" s="21">
        <v>8.5494548635004997E-2</v>
      </c>
      <c r="AK16" s="21">
        <v>6.5494495304302999E-2</v>
      </c>
      <c r="AL16" s="21">
        <v>2.0227223937827998E-2</v>
      </c>
      <c r="AM16" s="21">
        <v>0.22064820452810799</v>
      </c>
      <c r="AN16" s="21">
        <v>8.9372594553517704E-2</v>
      </c>
      <c r="AO16" s="21"/>
      <c r="AP16" s="21">
        <v>8.4723884120640899E-2</v>
      </c>
      <c r="AQ16" s="21">
        <v>4.7704720617159302E-2</v>
      </c>
      <c r="AR16" s="21">
        <v>5.0846978740193997E-2</v>
      </c>
      <c r="AS16" s="21"/>
      <c r="AT16" s="21">
        <v>8.39317346383463E-2</v>
      </c>
      <c r="AU16" s="21">
        <v>0.11212460978747101</v>
      </c>
      <c r="AV16" s="21">
        <v>5.0184022214730402E-2</v>
      </c>
      <c r="AW16" s="21">
        <v>7.7736707200198804E-2</v>
      </c>
      <c r="AX16" s="21">
        <v>0</v>
      </c>
    </row>
    <row r="17" spans="2:50">
      <c r="B17" s="18" t="s">
        <v>251</v>
      </c>
      <c r="C17" s="22">
        <v>0.51970194882159404</v>
      </c>
      <c r="D17" s="22">
        <v>0.51444533960156003</v>
      </c>
      <c r="E17" s="22">
        <v>0.52168607714724502</v>
      </c>
      <c r="F17" s="22"/>
      <c r="G17" s="22">
        <v>0.49931421472319698</v>
      </c>
      <c r="H17" s="22">
        <v>0.52310682988924095</v>
      </c>
      <c r="I17" s="22">
        <v>0.66165597230426398</v>
      </c>
      <c r="J17" s="22">
        <v>0.39545507534674301</v>
      </c>
      <c r="K17" s="22">
        <v>0.53164729364999896</v>
      </c>
      <c r="L17" s="22">
        <v>0.500136942385351</v>
      </c>
      <c r="M17" s="22"/>
      <c r="N17" s="22">
        <v>0.53387489613595596</v>
      </c>
      <c r="O17" s="22">
        <v>0.64799894260493895</v>
      </c>
      <c r="P17" s="22">
        <v>0.48428387876062501</v>
      </c>
      <c r="Q17" s="22">
        <v>0.37606356875859198</v>
      </c>
      <c r="R17" s="22"/>
      <c r="S17" s="22">
        <v>0.56283226781128404</v>
      </c>
      <c r="T17" s="22">
        <v>0.51462839747909594</v>
      </c>
      <c r="U17" s="22">
        <v>0.48651421602596501</v>
      </c>
      <c r="V17" s="22">
        <v>0.52532385594286002</v>
      </c>
      <c r="W17" s="22">
        <v>0.47602747740291701</v>
      </c>
      <c r="X17" s="22">
        <v>0.451396972748492</v>
      </c>
      <c r="Y17" s="22">
        <v>0.51328274959735798</v>
      </c>
      <c r="Z17" s="22">
        <v>0.38052618274936001</v>
      </c>
      <c r="AA17" s="22">
        <v>0.45852334098726399</v>
      </c>
      <c r="AB17" s="22">
        <v>0.61152995200964599</v>
      </c>
      <c r="AC17" s="22">
        <v>0.70602116823879202</v>
      </c>
      <c r="AD17" s="22">
        <v>0.37516473053484201</v>
      </c>
      <c r="AE17" s="22"/>
      <c r="AF17" s="22">
        <v>0.43032621123804399</v>
      </c>
      <c r="AG17" s="22">
        <v>0.61581900053737404</v>
      </c>
      <c r="AH17" s="22">
        <v>0.438497096262566</v>
      </c>
      <c r="AI17" s="22"/>
      <c r="AJ17" s="22">
        <v>0.43511802072782202</v>
      </c>
      <c r="AK17" s="22">
        <v>0.64433631395907798</v>
      </c>
      <c r="AL17" s="22">
        <v>0.78356510120724099</v>
      </c>
      <c r="AM17" s="22">
        <v>0.307644984091269</v>
      </c>
      <c r="AN17" s="22">
        <v>0.34563626545467002</v>
      </c>
      <c r="AO17" s="22"/>
      <c r="AP17" s="22">
        <v>0.48381923765539497</v>
      </c>
      <c r="AQ17" s="22">
        <v>0.63137237995194395</v>
      </c>
      <c r="AR17" s="22">
        <v>0.75769681076416495</v>
      </c>
      <c r="AS17" s="22"/>
      <c r="AT17" s="22">
        <v>0.45526134544687902</v>
      </c>
      <c r="AU17" s="22">
        <v>0.42241814977243702</v>
      </c>
      <c r="AV17" s="22">
        <v>0.63250165117629498</v>
      </c>
      <c r="AW17" s="22">
        <v>0.63003966915420595</v>
      </c>
      <c r="AX17" s="22">
        <v>0.57588875387975702</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430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525</v>
      </c>
      <c r="D7" s="10">
        <v>255</v>
      </c>
      <c r="E7" s="10">
        <v>268</v>
      </c>
      <c r="F7" s="10"/>
      <c r="G7" s="10">
        <v>66</v>
      </c>
      <c r="H7" s="10">
        <v>66</v>
      </c>
      <c r="I7" s="10">
        <v>95</v>
      </c>
      <c r="J7" s="10">
        <v>87</v>
      </c>
      <c r="K7" s="10">
        <v>78</v>
      </c>
      <c r="L7" s="10">
        <v>133</v>
      </c>
      <c r="M7" s="10"/>
      <c r="N7" s="10">
        <v>130</v>
      </c>
      <c r="O7" s="10">
        <v>145</v>
      </c>
      <c r="P7" s="10">
        <v>119</v>
      </c>
      <c r="Q7" s="10">
        <v>129</v>
      </c>
      <c r="R7" s="10"/>
      <c r="S7" s="10">
        <v>69</v>
      </c>
      <c r="T7" s="10">
        <v>69</v>
      </c>
      <c r="U7" s="10">
        <v>43</v>
      </c>
      <c r="V7" s="10">
        <v>50</v>
      </c>
      <c r="W7" s="10">
        <v>32</v>
      </c>
      <c r="X7" s="10">
        <v>35</v>
      </c>
      <c r="Y7" s="10">
        <v>44</v>
      </c>
      <c r="Z7" s="10">
        <v>17</v>
      </c>
      <c r="AA7" s="10">
        <v>67</v>
      </c>
      <c r="AB7" s="10">
        <v>53</v>
      </c>
      <c r="AC7" s="10">
        <v>35</v>
      </c>
      <c r="AD7" s="10">
        <v>11</v>
      </c>
      <c r="AE7" s="10"/>
      <c r="AF7" s="10">
        <v>231</v>
      </c>
      <c r="AG7" s="10">
        <v>204</v>
      </c>
      <c r="AH7" s="10">
        <v>57</v>
      </c>
      <c r="AI7" s="10"/>
      <c r="AJ7" s="10">
        <v>205</v>
      </c>
      <c r="AK7" s="10">
        <v>115</v>
      </c>
      <c r="AL7" s="10">
        <v>44</v>
      </c>
      <c r="AM7" s="10">
        <v>8</v>
      </c>
      <c r="AN7" s="10">
        <v>60</v>
      </c>
      <c r="AO7" s="10"/>
      <c r="AP7" s="10">
        <v>126</v>
      </c>
      <c r="AQ7" s="10">
        <v>151</v>
      </c>
      <c r="AR7" s="10">
        <v>51</v>
      </c>
      <c r="AS7" s="10"/>
      <c r="AT7" s="10">
        <v>138</v>
      </c>
      <c r="AU7" s="10">
        <v>81</v>
      </c>
      <c r="AV7" s="10">
        <v>122</v>
      </c>
      <c r="AW7" s="10">
        <v>39</v>
      </c>
      <c r="AX7" s="10">
        <v>9</v>
      </c>
    </row>
    <row r="8" spans="2:50" ht="30" customHeight="1">
      <c r="B8" s="11" t="s">
        <v>77</v>
      </c>
      <c r="C8" s="11">
        <v>531</v>
      </c>
      <c r="D8" s="11">
        <v>264</v>
      </c>
      <c r="E8" s="11">
        <v>265</v>
      </c>
      <c r="F8" s="11"/>
      <c r="G8" s="11">
        <v>80</v>
      </c>
      <c r="H8" s="11">
        <v>65</v>
      </c>
      <c r="I8" s="11">
        <v>103</v>
      </c>
      <c r="J8" s="11">
        <v>94</v>
      </c>
      <c r="K8" s="11">
        <v>68</v>
      </c>
      <c r="L8" s="11">
        <v>121</v>
      </c>
      <c r="M8" s="11"/>
      <c r="N8" s="11">
        <v>123</v>
      </c>
      <c r="O8" s="11">
        <v>154</v>
      </c>
      <c r="P8" s="11">
        <v>127</v>
      </c>
      <c r="Q8" s="11">
        <v>125</v>
      </c>
      <c r="R8" s="11"/>
      <c r="S8" s="11">
        <v>73</v>
      </c>
      <c r="T8" s="11">
        <v>71</v>
      </c>
      <c r="U8" s="11">
        <v>41</v>
      </c>
      <c r="V8" s="11">
        <v>53</v>
      </c>
      <c r="W8" s="11">
        <v>32</v>
      </c>
      <c r="X8" s="11">
        <v>45</v>
      </c>
      <c r="Y8" s="11">
        <v>41</v>
      </c>
      <c r="Z8" s="11">
        <v>15</v>
      </c>
      <c r="AA8" s="11">
        <v>67</v>
      </c>
      <c r="AB8" s="11">
        <v>48</v>
      </c>
      <c r="AC8" s="11">
        <v>34</v>
      </c>
      <c r="AD8" s="11">
        <v>10</v>
      </c>
      <c r="AE8" s="11"/>
      <c r="AF8" s="11">
        <v>230</v>
      </c>
      <c r="AG8" s="11">
        <v>200</v>
      </c>
      <c r="AH8" s="11">
        <v>61</v>
      </c>
      <c r="AI8" s="11"/>
      <c r="AJ8" s="11">
        <v>202</v>
      </c>
      <c r="AK8" s="11">
        <v>116</v>
      </c>
      <c r="AL8" s="11">
        <v>45</v>
      </c>
      <c r="AM8" s="11">
        <v>8</v>
      </c>
      <c r="AN8" s="11">
        <v>62</v>
      </c>
      <c r="AO8" s="11"/>
      <c r="AP8" s="11">
        <v>122</v>
      </c>
      <c r="AQ8" s="11">
        <v>157</v>
      </c>
      <c r="AR8" s="11">
        <v>52</v>
      </c>
      <c r="AS8" s="11"/>
      <c r="AT8" s="11">
        <v>139</v>
      </c>
      <c r="AU8" s="11">
        <v>86</v>
      </c>
      <c r="AV8" s="11">
        <v>125</v>
      </c>
      <c r="AW8" s="11">
        <v>38</v>
      </c>
      <c r="AX8" s="11">
        <v>8</v>
      </c>
    </row>
    <row r="9" spans="2:50">
      <c r="B9" s="18" t="s">
        <v>244</v>
      </c>
      <c r="C9" s="17">
        <v>7.34047226913047E-2</v>
      </c>
      <c r="D9" s="17">
        <v>8.7369182090076394E-2</v>
      </c>
      <c r="E9" s="17">
        <v>5.9991786560072098E-2</v>
      </c>
      <c r="F9" s="17"/>
      <c r="G9" s="17">
        <v>7.0615690342773804E-2</v>
      </c>
      <c r="H9" s="17">
        <v>0.15262564968717901</v>
      </c>
      <c r="I9" s="17">
        <v>6.4120587729786405E-2</v>
      </c>
      <c r="J9" s="17">
        <v>7.7180199119561699E-2</v>
      </c>
      <c r="K9" s="17">
        <v>4.7525392097033901E-2</v>
      </c>
      <c r="L9" s="17">
        <v>5.2571291637710002E-2</v>
      </c>
      <c r="M9" s="17"/>
      <c r="N9" s="17">
        <v>7.1322291670243301E-2</v>
      </c>
      <c r="O9" s="17">
        <v>6.4745547969123393E-2</v>
      </c>
      <c r="P9" s="17">
        <v>9.0037653953837699E-2</v>
      </c>
      <c r="Q9" s="17">
        <v>7.0365209076192495E-2</v>
      </c>
      <c r="R9" s="17"/>
      <c r="S9" s="17">
        <v>8.9784308955223102E-2</v>
      </c>
      <c r="T9" s="17">
        <v>4.2005042004762801E-2</v>
      </c>
      <c r="U9" s="17">
        <v>0.14775556133774401</v>
      </c>
      <c r="V9" s="17">
        <v>9.7017159499305602E-2</v>
      </c>
      <c r="W9" s="17">
        <v>3.0850265794890901E-2</v>
      </c>
      <c r="X9" s="17">
        <v>0.121210963369466</v>
      </c>
      <c r="Y9" s="17">
        <v>2.6225941559225301E-2</v>
      </c>
      <c r="Z9" s="17">
        <v>0.12295821844174799</v>
      </c>
      <c r="AA9" s="17">
        <v>4.4404372034858197E-2</v>
      </c>
      <c r="AB9" s="17">
        <v>3.4032669965741301E-2</v>
      </c>
      <c r="AC9" s="17">
        <v>9.2915565381766804E-2</v>
      </c>
      <c r="AD9" s="17">
        <v>0.104499066151775</v>
      </c>
      <c r="AE9" s="17"/>
      <c r="AF9" s="17">
        <v>8.7622360870598298E-2</v>
      </c>
      <c r="AG9" s="17">
        <v>6.6414000077411703E-2</v>
      </c>
      <c r="AH9" s="17">
        <v>7.4388263597476204E-2</v>
      </c>
      <c r="AI9" s="17"/>
      <c r="AJ9" s="17">
        <v>8.5155760608580405E-2</v>
      </c>
      <c r="AK9" s="17">
        <v>5.9150132471555102E-2</v>
      </c>
      <c r="AL9" s="17">
        <v>6.87774467847376E-2</v>
      </c>
      <c r="AM9" s="17">
        <v>0.21643014915167</v>
      </c>
      <c r="AN9" s="17">
        <v>1.36903204781851E-2</v>
      </c>
      <c r="AO9" s="17"/>
      <c r="AP9" s="17">
        <v>7.8790335446214096E-2</v>
      </c>
      <c r="AQ9" s="17">
        <v>5.48711130204435E-2</v>
      </c>
      <c r="AR9" s="17">
        <v>0.107838994761668</v>
      </c>
      <c r="AS9" s="17"/>
      <c r="AT9" s="17">
        <v>8.0802149023928196E-2</v>
      </c>
      <c r="AU9" s="17">
        <v>0.101400570803295</v>
      </c>
      <c r="AV9" s="17">
        <v>4.9415430805715699E-2</v>
      </c>
      <c r="AW9" s="17">
        <v>0.110077898756026</v>
      </c>
      <c r="AX9" s="17">
        <v>8.4439556951288297E-2</v>
      </c>
    </row>
    <row r="10" spans="2:50">
      <c r="B10" s="18" t="s">
        <v>245</v>
      </c>
      <c r="C10" s="17">
        <v>0.18998536299535301</v>
      </c>
      <c r="D10" s="17">
        <v>0.18044776033512699</v>
      </c>
      <c r="E10" s="17">
        <v>0.20077206332997599</v>
      </c>
      <c r="F10" s="17"/>
      <c r="G10" s="17">
        <v>0.20355150712536199</v>
      </c>
      <c r="H10" s="17">
        <v>0.19178358510507501</v>
      </c>
      <c r="I10" s="17">
        <v>0.206101671949841</v>
      </c>
      <c r="J10" s="17">
        <v>0.25175419846874802</v>
      </c>
      <c r="K10" s="17">
        <v>0.17880246005375999</v>
      </c>
      <c r="L10" s="17">
        <v>0.12506782293059601</v>
      </c>
      <c r="M10" s="17"/>
      <c r="N10" s="17">
        <v>0.180700510195408</v>
      </c>
      <c r="O10" s="17">
        <v>0.15912216593791101</v>
      </c>
      <c r="P10" s="17">
        <v>0.19846668235915099</v>
      </c>
      <c r="Q10" s="17">
        <v>0.23146743340656301</v>
      </c>
      <c r="R10" s="17"/>
      <c r="S10" s="17">
        <v>0.244463388363554</v>
      </c>
      <c r="T10" s="17">
        <v>0.126470981825486</v>
      </c>
      <c r="U10" s="17">
        <v>0.21054746470503299</v>
      </c>
      <c r="V10" s="17">
        <v>0.28964115399721702</v>
      </c>
      <c r="W10" s="17">
        <v>6.9700790526709605E-2</v>
      </c>
      <c r="X10" s="17">
        <v>0.22748049485725999</v>
      </c>
      <c r="Y10" s="17">
        <v>0.22143345456837801</v>
      </c>
      <c r="Z10" s="17">
        <v>0.194505989025686</v>
      </c>
      <c r="AA10" s="17">
        <v>0.21540083560679599</v>
      </c>
      <c r="AB10" s="17">
        <v>7.1096893476669198E-2</v>
      </c>
      <c r="AC10" s="17">
        <v>0.13817318883872601</v>
      </c>
      <c r="AD10" s="17">
        <v>0.27607974944081998</v>
      </c>
      <c r="AE10" s="17"/>
      <c r="AF10" s="17">
        <v>0.20333201472046</v>
      </c>
      <c r="AG10" s="17">
        <v>0.17716475366513901</v>
      </c>
      <c r="AH10" s="17">
        <v>0.14204351022431</v>
      </c>
      <c r="AI10" s="17"/>
      <c r="AJ10" s="17">
        <v>0.16780529797438701</v>
      </c>
      <c r="AK10" s="17">
        <v>0.208380757343824</v>
      </c>
      <c r="AL10" s="17">
        <v>0.20409124050182101</v>
      </c>
      <c r="AM10" s="17">
        <v>0.11918553568614999</v>
      </c>
      <c r="AN10" s="17">
        <v>0.18278047088803501</v>
      </c>
      <c r="AO10" s="17"/>
      <c r="AP10" s="17">
        <v>0.19804247574657999</v>
      </c>
      <c r="AQ10" s="17">
        <v>0.20797949294757601</v>
      </c>
      <c r="AR10" s="17">
        <v>0.23625566453006999</v>
      </c>
      <c r="AS10" s="17"/>
      <c r="AT10" s="17">
        <v>0.20553667346146601</v>
      </c>
      <c r="AU10" s="17">
        <v>0.16676556179297999</v>
      </c>
      <c r="AV10" s="17">
        <v>0.20749817993733299</v>
      </c>
      <c r="AW10" s="17">
        <v>0.170229687193273</v>
      </c>
      <c r="AX10" s="17">
        <v>0.129756453075243</v>
      </c>
    </row>
    <row r="11" spans="2:50">
      <c r="B11" s="18" t="s">
        <v>246</v>
      </c>
      <c r="C11" s="17">
        <v>0.32445829807457199</v>
      </c>
      <c r="D11" s="17">
        <v>0.32534390948056902</v>
      </c>
      <c r="E11" s="17">
        <v>0.32317118630756397</v>
      </c>
      <c r="F11" s="17"/>
      <c r="G11" s="17">
        <v>0.36776465337811198</v>
      </c>
      <c r="H11" s="17">
        <v>0.28997407039048401</v>
      </c>
      <c r="I11" s="17">
        <v>0.28580785408991899</v>
      </c>
      <c r="J11" s="17">
        <v>0.276431395528486</v>
      </c>
      <c r="K11" s="17">
        <v>0.34253022091067897</v>
      </c>
      <c r="L11" s="17">
        <v>0.37414801891832999</v>
      </c>
      <c r="M11" s="17"/>
      <c r="N11" s="17">
        <v>0.29354595859003402</v>
      </c>
      <c r="O11" s="17">
        <v>0.29723011263104199</v>
      </c>
      <c r="P11" s="17">
        <v>0.34309647880124899</v>
      </c>
      <c r="Q11" s="17">
        <v>0.367967347916758</v>
      </c>
      <c r="R11" s="17"/>
      <c r="S11" s="17">
        <v>0.22985112199923999</v>
      </c>
      <c r="T11" s="17">
        <v>0.39174810999600801</v>
      </c>
      <c r="U11" s="17">
        <v>0.23345878296561701</v>
      </c>
      <c r="V11" s="17">
        <v>0.17893337642874499</v>
      </c>
      <c r="W11" s="17">
        <v>0.57078541359087898</v>
      </c>
      <c r="X11" s="17">
        <v>0.349066010932643</v>
      </c>
      <c r="Y11" s="17">
        <v>0.39294458714479102</v>
      </c>
      <c r="Z11" s="17">
        <v>0.269916949435342</v>
      </c>
      <c r="AA11" s="17">
        <v>0.33779688985943002</v>
      </c>
      <c r="AB11" s="17">
        <v>0.381107526525853</v>
      </c>
      <c r="AC11" s="17">
        <v>0.29034722274774</v>
      </c>
      <c r="AD11" s="17">
        <v>0.34877011020069498</v>
      </c>
      <c r="AE11" s="17"/>
      <c r="AF11" s="17">
        <v>0.32942553204686598</v>
      </c>
      <c r="AG11" s="17">
        <v>0.300809139087306</v>
      </c>
      <c r="AH11" s="17">
        <v>0.419521605984079</v>
      </c>
      <c r="AI11" s="17"/>
      <c r="AJ11" s="17">
        <v>0.37782717086261203</v>
      </c>
      <c r="AK11" s="17">
        <v>0.30188431910713098</v>
      </c>
      <c r="AL11" s="17">
        <v>0.23472434478298901</v>
      </c>
      <c r="AM11" s="17">
        <v>0.54629277088885997</v>
      </c>
      <c r="AN11" s="17">
        <v>0.33624250396504302</v>
      </c>
      <c r="AO11" s="17"/>
      <c r="AP11" s="17">
        <v>0.35055383055315698</v>
      </c>
      <c r="AQ11" s="17">
        <v>0.28113905925212601</v>
      </c>
      <c r="AR11" s="17">
        <v>0.23691613110491599</v>
      </c>
      <c r="AS11" s="17"/>
      <c r="AT11" s="17">
        <v>0.35851102159072301</v>
      </c>
      <c r="AU11" s="17">
        <v>0.349983428194306</v>
      </c>
      <c r="AV11" s="17">
        <v>0.284037606639715</v>
      </c>
      <c r="AW11" s="17">
        <v>0.245547577768474</v>
      </c>
      <c r="AX11" s="17">
        <v>0.20975973714496199</v>
      </c>
    </row>
    <row r="12" spans="2:50">
      <c r="B12" s="18" t="s">
        <v>247</v>
      </c>
      <c r="C12" s="17">
        <v>0.26602108327000601</v>
      </c>
      <c r="D12" s="17">
        <v>0.26616962257104199</v>
      </c>
      <c r="E12" s="17">
        <v>0.263505337701683</v>
      </c>
      <c r="F12" s="17"/>
      <c r="G12" s="17">
        <v>0.23283524180941001</v>
      </c>
      <c r="H12" s="17">
        <v>0.240763622396307</v>
      </c>
      <c r="I12" s="17">
        <v>0.26682929115806098</v>
      </c>
      <c r="J12" s="17">
        <v>0.21940144472320999</v>
      </c>
      <c r="K12" s="17">
        <v>0.29784089154622101</v>
      </c>
      <c r="L12" s="17">
        <v>0.31864212485923998</v>
      </c>
      <c r="M12" s="17"/>
      <c r="N12" s="17">
        <v>0.31785538843501798</v>
      </c>
      <c r="O12" s="17">
        <v>0.30079547726927103</v>
      </c>
      <c r="P12" s="17">
        <v>0.25271726993496102</v>
      </c>
      <c r="Q12" s="17">
        <v>0.189504238207548</v>
      </c>
      <c r="R12" s="17"/>
      <c r="S12" s="17">
        <v>0.263350885986328</v>
      </c>
      <c r="T12" s="17">
        <v>0.26434418803642501</v>
      </c>
      <c r="U12" s="17">
        <v>0.30826753874892898</v>
      </c>
      <c r="V12" s="17">
        <v>0.24718571584683599</v>
      </c>
      <c r="W12" s="17">
        <v>0.236116877842975</v>
      </c>
      <c r="X12" s="17">
        <v>0.14168711396432701</v>
      </c>
      <c r="Y12" s="17">
        <v>0.26512782215690001</v>
      </c>
      <c r="Z12" s="17">
        <v>0.25637682884229901</v>
      </c>
      <c r="AA12" s="17">
        <v>0.27794773682699903</v>
      </c>
      <c r="AB12" s="17">
        <v>0.33066902689184302</v>
      </c>
      <c r="AC12" s="17">
        <v>0.36177560100262901</v>
      </c>
      <c r="AD12" s="17">
        <v>0.18392837365448</v>
      </c>
      <c r="AE12" s="17"/>
      <c r="AF12" s="17">
        <v>0.225135066410181</v>
      </c>
      <c r="AG12" s="17">
        <v>0.32664574922078099</v>
      </c>
      <c r="AH12" s="17">
        <v>0.21988920658313399</v>
      </c>
      <c r="AI12" s="17"/>
      <c r="AJ12" s="17">
        <v>0.242018359341796</v>
      </c>
      <c r="AK12" s="17">
        <v>0.31499612256869403</v>
      </c>
      <c r="AL12" s="17">
        <v>0.322595791458822</v>
      </c>
      <c r="AM12" s="17">
        <v>0.118091544273319</v>
      </c>
      <c r="AN12" s="17">
        <v>0.202081895352267</v>
      </c>
      <c r="AO12" s="17"/>
      <c r="AP12" s="17">
        <v>0.27004224794377302</v>
      </c>
      <c r="AQ12" s="17">
        <v>0.31023907177322502</v>
      </c>
      <c r="AR12" s="17">
        <v>0.276958348857343</v>
      </c>
      <c r="AS12" s="17"/>
      <c r="AT12" s="17">
        <v>0.23296816367013201</v>
      </c>
      <c r="AU12" s="17">
        <v>0.27036165366873399</v>
      </c>
      <c r="AV12" s="17">
        <v>0.28150950101660099</v>
      </c>
      <c r="AW12" s="17">
        <v>0.29784921110434598</v>
      </c>
      <c r="AX12" s="17">
        <v>0.29920052793873803</v>
      </c>
    </row>
    <row r="13" spans="2:50">
      <c r="B13" s="18" t="s">
        <v>248</v>
      </c>
      <c r="C13" s="17">
        <v>7.8651235441617895E-2</v>
      </c>
      <c r="D13" s="17">
        <v>9.5079780222523794E-2</v>
      </c>
      <c r="E13" s="17">
        <v>6.2819357047560004E-2</v>
      </c>
      <c r="F13" s="17"/>
      <c r="G13" s="17">
        <v>4.8007766749732797E-2</v>
      </c>
      <c r="H13" s="17">
        <v>5.1471210302048702E-2</v>
      </c>
      <c r="I13" s="17">
        <v>9.6906386190831806E-2</v>
      </c>
      <c r="J13" s="17">
        <v>9.6030316768809201E-2</v>
      </c>
      <c r="K13" s="17">
        <v>8.0466765574907798E-2</v>
      </c>
      <c r="L13" s="17">
        <v>8.3259866056407394E-2</v>
      </c>
      <c r="M13" s="17"/>
      <c r="N13" s="17">
        <v>8.7606139343751194E-2</v>
      </c>
      <c r="O13" s="17">
        <v>0.107854548904849</v>
      </c>
      <c r="P13" s="17">
        <v>4.75245034360392E-2</v>
      </c>
      <c r="Q13" s="17">
        <v>5.8110615033611902E-2</v>
      </c>
      <c r="R13" s="17"/>
      <c r="S13" s="17">
        <v>0.104068653521097</v>
      </c>
      <c r="T13" s="17">
        <v>8.2380428407158798E-2</v>
      </c>
      <c r="U13" s="17">
        <v>7.4643703856714899E-2</v>
      </c>
      <c r="V13" s="17">
        <v>8.4794679129625294E-2</v>
      </c>
      <c r="W13" s="17">
        <v>6.1696386449655097E-2</v>
      </c>
      <c r="X13" s="17">
        <v>5.36316274977994E-2</v>
      </c>
      <c r="Y13" s="17">
        <v>7.0594600515436701E-2</v>
      </c>
      <c r="Z13" s="17">
        <v>0.10940494645116999</v>
      </c>
      <c r="AA13" s="17">
        <v>6.5917021771583997E-2</v>
      </c>
      <c r="AB13" s="17">
        <v>0.112784136230203</v>
      </c>
      <c r="AC13" s="17">
        <v>3.0279683326147298E-2</v>
      </c>
      <c r="AD13" s="17">
        <v>8.6722700552230497E-2</v>
      </c>
      <c r="AE13" s="17"/>
      <c r="AF13" s="17">
        <v>8.4872506269269996E-2</v>
      </c>
      <c r="AG13" s="17">
        <v>7.9838561531754004E-2</v>
      </c>
      <c r="AH13" s="17">
        <v>6.0519947945190999E-2</v>
      </c>
      <c r="AI13" s="17"/>
      <c r="AJ13" s="17">
        <v>6.6814045539691003E-2</v>
      </c>
      <c r="AK13" s="17">
        <v>7.6024913548502604E-2</v>
      </c>
      <c r="AL13" s="17">
        <v>0.118227867760481</v>
      </c>
      <c r="AM13" s="17">
        <v>0</v>
      </c>
      <c r="AN13" s="17">
        <v>0.107330444985276</v>
      </c>
      <c r="AO13" s="17"/>
      <c r="AP13" s="17">
        <v>8.0505758186139406E-2</v>
      </c>
      <c r="AQ13" s="17">
        <v>0.100697535037407</v>
      </c>
      <c r="AR13" s="17">
        <v>0.118724991074588</v>
      </c>
      <c r="AS13" s="17"/>
      <c r="AT13" s="17">
        <v>3.2915790831236101E-2</v>
      </c>
      <c r="AU13" s="17">
        <v>5.4453585461701703E-2</v>
      </c>
      <c r="AV13" s="17">
        <v>0.117895687567488</v>
      </c>
      <c r="AW13" s="17">
        <v>0.150875955394498</v>
      </c>
      <c r="AX13" s="17">
        <v>0.27684372488976999</v>
      </c>
    </row>
    <row r="14" spans="2:50">
      <c r="B14" s="18" t="s">
        <v>92</v>
      </c>
      <c r="C14" s="17">
        <v>6.7479297527146098E-2</v>
      </c>
      <c r="D14" s="17">
        <v>4.5589745300661698E-2</v>
      </c>
      <c r="E14" s="17">
        <v>8.9740269053145499E-2</v>
      </c>
      <c r="F14" s="17"/>
      <c r="G14" s="17">
        <v>7.7225140594609207E-2</v>
      </c>
      <c r="H14" s="17">
        <v>7.3381862118906405E-2</v>
      </c>
      <c r="I14" s="17">
        <v>8.02342088815612E-2</v>
      </c>
      <c r="J14" s="17">
        <v>7.9202445391184303E-2</v>
      </c>
      <c r="K14" s="17">
        <v>5.2834269817398097E-2</v>
      </c>
      <c r="L14" s="17">
        <v>4.6310875597715399E-2</v>
      </c>
      <c r="M14" s="17"/>
      <c r="N14" s="17">
        <v>4.89697117655453E-2</v>
      </c>
      <c r="O14" s="17">
        <v>7.0252147287803504E-2</v>
      </c>
      <c r="P14" s="17">
        <v>6.81574115147624E-2</v>
      </c>
      <c r="Q14" s="17">
        <v>8.2585156359327505E-2</v>
      </c>
      <c r="R14" s="17"/>
      <c r="S14" s="17">
        <v>6.8481641174557406E-2</v>
      </c>
      <c r="T14" s="17">
        <v>9.3051249730159102E-2</v>
      </c>
      <c r="U14" s="17">
        <v>2.5326948385962601E-2</v>
      </c>
      <c r="V14" s="17">
        <v>0.10242791509827</v>
      </c>
      <c r="W14" s="17">
        <v>3.0850265794890901E-2</v>
      </c>
      <c r="X14" s="17">
        <v>0.106923789378506</v>
      </c>
      <c r="Y14" s="17">
        <v>2.3673594055269601E-2</v>
      </c>
      <c r="Z14" s="17">
        <v>4.6837067803756197E-2</v>
      </c>
      <c r="AA14" s="17">
        <v>5.85331439003339E-2</v>
      </c>
      <c r="AB14" s="17">
        <v>7.0309746909690607E-2</v>
      </c>
      <c r="AC14" s="17">
        <v>8.6508738702991098E-2</v>
      </c>
      <c r="AD14" s="17">
        <v>0</v>
      </c>
      <c r="AE14" s="17"/>
      <c r="AF14" s="17">
        <v>6.9612519682624399E-2</v>
      </c>
      <c r="AG14" s="17">
        <v>4.91277964176089E-2</v>
      </c>
      <c r="AH14" s="17">
        <v>8.3637465665810595E-2</v>
      </c>
      <c r="AI14" s="17"/>
      <c r="AJ14" s="17">
        <v>6.0379365672934497E-2</v>
      </c>
      <c r="AK14" s="17">
        <v>3.9563754960293102E-2</v>
      </c>
      <c r="AL14" s="17">
        <v>5.1583308711150501E-2</v>
      </c>
      <c r="AM14" s="17">
        <v>0</v>
      </c>
      <c r="AN14" s="17">
        <v>0.15787436433119401</v>
      </c>
      <c r="AO14" s="17"/>
      <c r="AP14" s="17">
        <v>2.20653521241365E-2</v>
      </c>
      <c r="AQ14" s="17">
        <v>4.50737279692228E-2</v>
      </c>
      <c r="AR14" s="17">
        <v>2.33058696714156E-2</v>
      </c>
      <c r="AS14" s="17"/>
      <c r="AT14" s="17">
        <v>8.9266201422515595E-2</v>
      </c>
      <c r="AU14" s="17">
        <v>5.70352000789821E-2</v>
      </c>
      <c r="AV14" s="17">
        <v>5.9643594033147097E-2</v>
      </c>
      <c r="AW14" s="17">
        <v>2.54196697833824E-2</v>
      </c>
      <c r="AX14" s="17">
        <v>0</v>
      </c>
    </row>
    <row r="15" spans="2:50">
      <c r="B15" s="18" t="s">
        <v>249</v>
      </c>
      <c r="C15" s="21">
        <v>0.263390085686658</v>
      </c>
      <c r="D15" s="21">
        <v>0.26781694242520399</v>
      </c>
      <c r="E15" s="21">
        <v>0.26076384989004803</v>
      </c>
      <c r="F15" s="21"/>
      <c r="G15" s="21">
        <v>0.274167197468136</v>
      </c>
      <c r="H15" s="21">
        <v>0.34440923479225399</v>
      </c>
      <c r="I15" s="21">
        <v>0.27022225967962699</v>
      </c>
      <c r="J15" s="21">
        <v>0.32893439758831</v>
      </c>
      <c r="K15" s="21">
        <v>0.22632785215079401</v>
      </c>
      <c r="L15" s="21">
        <v>0.177639114568306</v>
      </c>
      <c r="M15" s="21"/>
      <c r="N15" s="21">
        <v>0.25202280186565101</v>
      </c>
      <c r="O15" s="21">
        <v>0.223867713907035</v>
      </c>
      <c r="P15" s="21">
        <v>0.288504336312989</v>
      </c>
      <c r="Q15" s="21">
        <v>0.30183264248275499</v>
      </c>
      <c r="R15" s="21"/>
      <c r="S15" s="21">
        <v>0.33424769731877801</v>
      </c>
      <c r="T15" s="21">
        <v>0.16847602383024901</v>
      </c>
      <c r="U15" s="21">
        <v>0.35830302604277697</v>
      </c>
      <c r="V15" s="21">
        <v>0.38665831349652302</v>
      </c>
      <c r="W15" s="21">
        <v>0.1005510563216</v>
      </c>
      <c r="X15" s="21">
        <v>0.34869145822672598</v>
      </c>
      <c r="Y15" s="21">
        <v>0.24765939612760299</v>
      </c>
      <c r="Z15" s="21">
        <v>0.31746420746743398</v>
      </c>
      <c r="AA15" s="21">
        <v>0.25980520764165399</v>
      </c>
      <c r="AB15" s="21">
        <v>0.10512956344241001</v>
      </c>
      <c r="AC15" s="21">
        <v>0.23108875422049299</v>
      </c>
      <c r="AD15" s="21">
        <v>0.38057881559259499</v>
      </c>
      <c r="AE15" s="21"/>
      <c r="AF15" s="21">
        <v>0.29095437559105802</v>
      </c>
      <c r="AG15" s="21">
        <v>0.24357875374255</v>
      </c>
      <c r="AH15" s="21">
        <v>0.21643177382178599</v>
      </c>
      <c r="AI15" s="21"/>
      <c r="AJ15" s="21">
        <v>0.25296105858296702</v>
      </c>
      <c r="AK15" s="21">
        <v>0.26753088981537898</v>
      </c>
      <c r="AL15" s="21">
        <v>0.272868687286559</v>
      </c>
      <c r="AM15" s="21">
        <v>0.335615684837821</v>
      </c>
      <c r="AN15" s="21">
        <v>0.19647079136622</v>
      </c>
      <c r="AO15" s="21"/>
      <c r="AP15" s="21">
        <v>0.27683281119279501</v>
      </c>
      <c r="AQ15" s="21">
        <v>0.26285060596801901</v>
      </c>
      <c r="AR15" s="21">
        <v>0.34409465929173799</v>
      </c>
      <c r="AS15" s="21"/>
      <c r="AT15" s="21">
        <v>0.286338822485394</v>
      </c>
      <c r="AU15" s="21">
        <v>0.26816613259627597</v>
      </c>
      <c r="AV15" s="21">
        <v>0.25691361074304903</v>
      </c>
      <c r="AW15" s="21">
        <v>0.280307585949299</v>
      </c>
      <c r="AX15" s="21">
        <v>0.21419601002653099</v>
      </c>
    </row>
    <row r="16" spans="2:50">
      <c r="B16" s="18" t="s">
        <v>250</v>
      </c>
      <c r="C16" s="21">
        <v>0.34467231871162402</v>
      </c>
      <c r="D16" s="21">
        <v>0.36124940279356599</v>
      </c>
      <c r="E16" s="21">
        <v>0.32632469474924303</v>
      </c>
      <c r="F16" s="21"/>
      <c r="G16" s="21">
        <v>0.28084300855914301</v>
      </c>
      <c r="H16" s="21">
        <v>0.29223483269835598</v>
      </c>
      <c r="I16" s="21">
        <v>0.36373567734889301</v>
      </c>
      <c r="J16" s="21">
        <v>0.31543176149202001</v>
      </c>
      <c r="K16" s="21">
        <v>0.37830765712112902</v>
      </c>
      <c r="L16" s="21">
        <v>0.40190199091564799</v>
      </c>
      <c r="M16" s="21"/>
      <c r="N16" s="21">
        <v>0.40546152777876898</v>
      </c>
      <c r="O16" s="21">
        <v>0.40865002617412</v>
      </c>
      <c r="P16" s="21">
        <v>0.300241773371</v>
      </c>
      <c r="Q16" s="21">
        <v>0.24761485324115901</v>
      </c>
      <c r="R16" s="21"/>
      <c r="S16" s="21">
        <v>0.36741953950742501</v>
      </c>
      <c r="T16" s="21">
        <v>0.34672461644358399</v>
      </c>
      <c r="U16" s="21">
        <v>0.38291124260564402</v>
      </c>
      <c r="V16" s="21">
        <v>0.33198039497646098</v>
      </c>
      <c r="W16" s="21">
        <v>0.29781326429263</v>
      </c>
      <c r="X16" s="21">
        <v>0.19531874146212599</v>
      </c>
      <c r="Y16" s="21">
        <v>0.33572242267233599</v>
      </c>
      <c r="Z16" s="21">
        <v>0.365781775293469</v>
      </c>
      <c r="AA16" s="21">
        <v>0.34386475859858301</v>
      </c>
      <c r="AB16" s="21">
        <v>0.44345316312204602</v>
      </c>
      <c r="AC16" s="21">
        <v>0.39205528432877601</v>
      </c>
      <c r="AD16" s="21">
        <v>0.27065107420670997</v>
      </c>
      <c r="AE16" s="21"/>
      <c r="AF16" s="21">
        <v>0.310007572679451</v>
      </c>
      <c r="AG16" s="21">
        <v>0.40648431075253499</v>
      </c>
      <c r="AH16" s="21">
        <v>0.28040915452832499</v>
      </c>
      <c r="AI16" s="21"/>
      <c r="AJ16" s="21">
        <v>0.308832404881487</v>
      </c>
      <c r="AK16" s="21">
        <v>0.39102103611719702</v>
      </c>
      <c r="AL16" s="21">
        <v>0.440823659219302</v>
      </c>
      <c r="AM16" s="21">
        <v>0.118091544273319</v>
      </c>
      <c r="AN16" s="21">
        <v>0.309412340337543</v>
      </c>
      <c r="AO16" s="21"/>
      <c r="AP16" s="21">
        <v>0.35054800612991199</v>
      </c>
      <c r="AQ16" s="21">
        <v>0.41093660681063199</v>
      </c>
      <c r="AR16" s="21">
        <v>0.395683339931931</v>
      </c>
      <c r="AS16" s="21"/>
      <c r="AT16" s="21">
        <v>0.26588395450136798</v>
      </c>
      <c r="AU16" s="21">
        <v>0.32481523913043597</v>
      </c>
      <c r="AV16" s="21">
        <v>0.39940518858408902</v>
      </c>
      <c r="AW16" s="21">
        <v>0.44872516649884497</v>
      </c>
      <c r="AX16" s="21">
        <v>0.57604425282850702</v>
      </c>
    </row>
    <row r="17" spans="2:50">
      <c r="B17" s="18" t="s">
        <v>251</v>
      </c>
      <c r="C17" s="22">
        <v>-8.1282233024966302E-2</v>
      </c>
      <c r="D17" s="22">
        <v>-9.3432460368361794E-2</v>
      </c>
      <c r="E17" s="22">
        <v>-6.5560844859194695E-2</v>
      </c>
      <c r="F17" s="22"/>
      <c r="G17" s="22">
        <v>-6.6758110910068403E-3</v>
      </c>
      <c r="H17" s="22">
        <v>5.2174402093898099E-2</v>
      </c>
      <c r="I17" s="22">
        <v>-9.3513417669265894E-2</v>
      </c>
      <c r="J17" s="22">
        <v>1.3502636096290399E-2</v>
      </c>
      <c r="K17" s="22">
        <v>-0.151979804970336</v>
      </c>
      <c r="L17" s="22">
        <v>-0.22426287634734099</v>
      </c>
      <c r="M17" s="22"/>
      <c r="N17" s="22">
        <v>-0.153438725913118</v>
      </c>
      <c r="O17" s="22">
        <v>-0.184782312267085</v>
      </c>
      <c r="P17" s="22">
        <v>-1.1737437058011099E-2</v>
      </c>
      <c r="Q17" s="22">
        <v>5.4217789241596002E-2</v>
      </c>
      <c r="R17" s="22"/>
      <c r="S17" s="22">
        <v>-3.3171842188647702E-2</v>
      </c>
      <c r="T17" s="22">
        <v>-0.17824859261333501</v>
      </c>
      <c r="U17" s="22">
        <v>-2.46082165628673E-2</v>
      </c>
      <c r="V17" s="22">
        <v>5.4677918520061299E-2</v>
      </c>
      <c r="W17" s="22">
        <v>-0.197262207971029</v>
      </c>
      <c r="X17" s="22">
        <v>0.15337271676459999</v>
      </c>
      <c r="Y17" s="22">
        <v>-8.8063026544733705E-2</v>
      </c>
      <c r="Z17" s="22">
        <v>-4.8317567826035003E-2</v>
      </c>
      <c r="AA17" s="22">
        <v>-8.4059550956928894E-2</v>
      </c>
      <c r="AB17" s="22">
        <v>-0.33832359967963499</v>
      </c>
      <c r="AC17" s="22">
        <v>-0.16096653010828299</v>
      </c>
      <c r="AD17" s="22">
        <v>0.109927741385885</v>
      </c>
      <c r="AE17" s="22"/>
      <c r="AF17" s="22">
        <v>-1.9053197088392398E-2</v>
      </c>
      <c r="AG17" s="22">
        <v>-0.16290555700998399</v>
      </c>
      <c r="AH17" s="22">
        <v>-6.3977380706538897E-2</v>
      </c>
      <c r="AI17" s="22"/>
      <c r="AJ17" s="22">
        <v>-5.5871346298519899E-2</v>
      </c>
      <c r="AK17" s="22">
        <v>-0.123490146301818</v>
      </c>
      <c r="AL17" s="22">
        <v>-0.167954971932744</v>
      </c>
      <c r="AM17" s="22">
        <v>0.21752414056450101</v>
      </c>
      <c r="AN17" s="22">
        <v>-0.112941548971323</v>
      </c>
      <c r="AO17" s="22"/>
      <c r="AP17" s="22">
        <v>-7.3715194937117895E-2</v>
      </c>
      <c r="AQ17" s="22">
        <v>-0.148086000842613</v>
      </c>
      <c r="AR17" s="22">
        <v>-5.1588680640192702E-2</v>
      </c>
      <c r="AS17" s="22"/>
      <c r="AT17" s="22">
        <v>2.0454867984026001E-2</v>
      </c>
      <c r="AU17" s="22">
        <v>-5.6649106534160297E-2</v>
      </c>
      <c r="AV17" s="22">
        <v>-0.14249157784104</v>
      </c>
      <c r="AW17" s="22">
        <v>-0.168417580549546</v>
      </c>
      <c r="AX17" s="22">
        <v>-0.36184824280197703</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431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525</v>
      </c>
      <c r="D7" s="10">
        <v>255</v>
      </c>
      <c r="E7" s="10">
        <v>268</v>
      </c>
      <c r="F7" s="10"/>
      <c r="G7" s="10">
        <v>66</v>
      </c>
      <c r="H7" s="10">
        <v>66</v>
      </c>
      <c r="I7" s="10">
        <v>95</v>
      </c>
      <c r="J7" s="10">
        <v>87</v>
      </c>
      <c r="K7" s="10">
        <v>78</v>
      </c>
      <c r="L7" s="10">
        <v>133</v>
      </c>
      <c r="M7" s="10"/>
      <c r="N7" s="10">
        <v>130</v>
      </c>
      <c r="O7" s="10">
        <v>145</v>
      </c>
      <c r="P7" s="10">
        <v>119</v>
      </c>
      <c r="Q7" s="10">
        <v>129</v>
      </c>
      <c r="R7" s="10"/>
      <c r="S7" s="10">
        <v>69</v>
      </c>
      <c r="T7" s="10">
        <v>69</v>
      </c>
      <c r="U7" s="10">
        <v>43</v>
      </c>
      <c r="V7" s="10">
        <v>50</v>
      </c>
      <c r="W7" s="10">
        <v>32</v>
      </c>
      <c r="X7" s="10">
        <v>35</v>
      </c>
      <c r="Y7" s="10">
        <v>44</v>
      </c>
      <c r="Z7" s="10">
        <v>17</v>
      </c>
      <c r="AA7" s="10">
        <v>67</v>
      </c>
      <c r="AB7" s="10">
        <v>53</v>
      </c>
      <c r="AC7" s="10">
        <v>35</v>
      </c>
      <c r="AD7" s="10">
        <v>11</v>
      </c>
      <c r="AE7" s="10"/>
      <c r="AF7" s="10">
        <v>231</v>
      </c>
      <c r="AG7" s="10">
        <v>204</v>
      </c>
      <c r="AH7" s="10">
        <v>57</v>
      </c>
      <c r="AI7" s="10"/>
      <c r="AJ7" s="10">
        <v>205</v>
      </c>
      <c r="AK7" s="10">
        <v>115</v>
      </c>
      <c r="AL7" s="10">
        <v>44</v>
      </c>
      <c r="AM7" s="10">
        <v>8</v>
      </c>
      <c r="AN7" s="10">
        <v>60</v>
      </c>
      <c r="AO7" s="10"/>
      <c r="AP7" s="10">
        <v>126</v>
      </c>
      <c r="AQ7" s="10">
        <v>151</v>
      </c>
      <c r="AR7" s="10">
        <v>51</v>
      </c>
      <c r="AS7" s="10"/>
      <c r="AT7" s="10">
        <v>138</v>
      </c>
      <c r="AU7" s="10">
        <v>81</v>
      </c>
      <c r="AV7" s="10">
        <v>122</v>
      </c>
      <c r="AW7" s="10">
        <v>39</v>
      </c>
      <c r="AX7" s="10">
        <v>9</v>
      </c>
    </row>
    <row r="8" spans="2:50" ht="30" customHeight="1">
      <c r="B8" s="11" t="s">
        <v>77</v>
      </c>
      <c r="C8" s="11">
        <v>531</v>
      </c>
      <c r="D8" s="11">
        <v>264</v>
      </c>
      <c r="E8" s="11">
        <v>265</v>
      </c>
      <c r="F8" s="11"/>
      <c r="G8" s="11">
        <v>80</v>
      </c>
      <c r="H8" s="11">
        <v>65</v>
      </c>
      <c r="I8" s="11">
        <v>103</v>
      </c>
      <c r="J8" s="11">
        <v>94</v>
      </c>
      <c r="K8" s="11">
        <v>68</v>
      </c>
      <c r="L8" s="11">
        <v>121</v>
      </c>
      <c r="M8" s="11"/>
      <c r="N8" s="11">
        <v>123</v>
      </c>
      <c r="O8" s="11">
        <v>154</v>
      </c>
      <c r="P8" s="11">
        <v>127</v>
      </c>
      <c r="Q8" s="11">
        <v>125</v>
      </c>
      <c r="R8" s="11"/>
      <c r="S8" s="11">
        <v>73</v>
      </c>
      <c r="T8" s="11">
        <v>71</v>
      </c>
      <c r="U8" s="11">
        <v>41</v>
      </c>
      <c r="V8" s="11">
        <v>53</v>
      </c>
      <c r="W8" s="11">
        <v>32</v>
      </c>
      <c r="X8" s="11">
        <v>45</v>
      </c>
      <c r="Y8" s="11">
        <v>41</v>
      </c>
      <c r="Z8" s="11">
        <v>15</v>
      </c>
      <c r="AA8" s="11">
        <v>67</v>
      </c>
      <c r="AB8" s="11">
        <v>48</v>
      </c>
      <c r="AC8" s="11">
        <v>34</v>
      </c>
      <c r="AD8" s="11">
        <v>10</v>
      </c>
      <c r="AE8" s="11"/>
      <c r="AF8" s="11">
        <v>230</v>
      </c>
      <c r="AG8" s="11">
        <v>200</v>
      </c>
      <c r="AH8" s="11">
        <v>61</v>
      </c>
      <c r="AI8" s="11"/>
      <c r="AJ8" s="11">
        <v>202</v>
      </c>
      <c r="AK8" s="11">
        <v>116</v>
      </c>
      <c r="AL8" s="11">
        <v>45</v>
      </c>
      <c r="AM8" s="11">
        <v>8</v>
      </c>
      <c r="AN8" s="11">
        <v>62</v>
      </c>
      <c r="AO8" s="11"/>
      <c r="AP8" s="11">
        <v>122</v>
      </c>
      <c r="AQ8" s="11">
        <v>157</v>
      </c>
      <c r="AR8" s="11">
        <v>52</v>
      </c>
      <c r="AS8" s="11"/>
      <c r="AT8" s="11">
        <v>139</v>
      </c>
      <c r="AU8" s="11">
        <v>86</v>
      </c>
      <c r="AV8" s="11">
        <v>125</v>
      </c>
      <c r="AW8" s="11">
        <v>38</v>
      </c>
      <c r="AX8" s="11">
        <v>8</v>
      </c>
    </row>
    <row r="9" spans="2:50">
      <c r="B9" s="18" t="s">
        <v>244</v>
      </c>
      <c r="C9" s="17">
        <v>0.216695436223036</v>
      </c>
      <c r="D9" s="17">
        <v>0.24969925923896599</v>
      </c>
      <c r="E9" s="17">
        <v>0.18528765125782101</v>
      </c>
      <c r="F9" s="17"/>
      <c r="G9" s="17">
        <v>0.18676522544114901</v>
      </c>
      <c r="H9" s="17">
        <v>0.193843854872051</v>
      </c>
      <c r="I9" s="17">
        <v>0.233711754686551</v>
      </c>
      <c r="J9" s="17">
        <v>0.20954817917173299</v>
      </c>
      <c r="K9" s="17">
        <v>0.24177474246596301</v>
      </c>
      <c r="L9" s="17">
        <v>0.225471539380558</v>
      </c>
      <c r="M9" s="17"/>
      <c r="N9" s="17">
        <v>0.20397270948881799</v>
      </c>
      <c r="O9" s="17">
        <v>0.18110387798165101</v>
      </c>
      <c r="P9" s="17">
        <v>0.26503795781325901</v>
      </c>
      <c r="Q9" s="17">
        <v>0.227352921302967</v>
      </c>
      <c r="R9" s="17"/>
      <c r="S9" s="17">
        <v>0.33887673947021002</v>
      </c>
      <c r="T9" s="17">
        <v>0.107619025885477</v>
      </c>
      <c r="U9" s="17">
        <v>0.20980805102462399</v>
      </c>
      <c r="V9" s="17">
        <v>0.29268451349892</v>
      </c>
      <c r="W9" s="17">
        <v>0.15448426186650599</v>
      </c>
      <c r="X9" s="17">
        <v>0.301328018164014</v>
      </c>
      <c r="Y9" s="17">
        <v>0.15333082154635</v>
      </c>
      <c r="Z9" s="17">
        <v>0.21863730079016899</v>
      </c>
      <c r="AA9" s="17">
        <v>0.119853082261228</v>
      </c>
      <c r="AB9" s="17">
        <v>0.18753020949871599</v>
      </c>
      <c r="AC9" s="17">
        <v>0.337762178211788</v>
      </c>
      <c r="AD9" s="17">
        <v>0.18935704888858901</v>
      </c>
      <c r="AE9" s="17"/>
      <c r="AF9" s="17">
        <v>0.32334280207459998</v>
      </c>
      <c r="AG9" s="17">
        <v>0.124969913523097</v>
      </c>
      <c r="AH9" s="17">
        <v>0.14805390485247899</v>
      </c>
      <c r="AI9" s="17"/>
      <c r="AJ9" s="17">
        <v>0.28431615118625098</v>
      </c>
      <c r="AK9" s="17">
        <v>0.152952854953463</v>
      </c>
      <c r="AL9" s="17">
        <v>0.22484934579555499</v>
      </c>
      <c r="AM9" s="17">
        <v>0.59524986994512497</v>
      </c>
      <c r="AN9" s="17">
        <v>0.10577348898198</v>
      </c>
      <c r="AO9" s="17"/>
      <c r="AP9" s="17">
        <v>0.260378064121638</v>
      </c>
      <c r="AQ9" s="17">
        <v>0.21039009063059699</v>
      </c>
      <c r="AR9" s="17">
        <v>0.223098440220903</v>
      </c>
      <c r="AS9" s="17"/>
      <c r="AT9" s="17">
        <v>0.25272459492013899</v>
      </c>
      <c r="AU9" s="17">
        <v>0.20448563151334101</v>
      </c>
      <c r="AV9" s="17">
        <v>0.16399660521935899</v>
      </c>
      <c r="AW9" s="17">
        <v>0.25813848753083501</v>
      </c>
      <c r="AX9" s="17">
        <v>8.4439556951288297E-2</v>
      </c>
    </row>
    <row r="10" spans="2:50">
      <c r="B10" s="18" t="s">
        <v>245</v>
      </c>
      <c r="C10" s="17">
        <v>0.318469146559685</v>
      </c>
      <c r="D10" s="17">
        <v>0.32983231747758901</v>
      </c>
      <c r="E10" s="17">
        <v>0.30930660220408801</v>
      </c>
      <c r="F10" s="17"/>
      <c r="G10" s="17">
        <v>0.29296811092324299</v>
      </c>
      <c r="H10" s="17">
        <v>0.30726108984265199</v>
      </c>
      <c r="I10" s="17">
        <v>0.27491450406392898</v>
      </c>
      <c r="J10" s="17">
        <v>0.35195126205220401</v>
      </c>
      <c r="K10" s="17">
        <v>0.32273408258229802</v>
      </c>
      <c r="L10" s="17">
        <v>0.34980416111633</v>
      </c>
      <c r="M10" s="17"/>
      <c r="N10" s="17">
        <v>0.34116032616609898</v>
      </c>
      <c r="O10" s="17">
        <v>0.29075212069838702</v>
      </c>
      <c r="P10" s="17">
        <v>0.30360209351255601</v>
      </c>
      <c r="Q10" s="17">
        <v>0.34373600686446898</v>
      </c>
      <c r="R10" s="17"/>
      <c r="S10" s="17">
        <v>0.29639116895360801</v>
      </c>
      <c r="T10" s="17">
        <v>0.39964442701284703</v>
      </c>
      <c r="U10" s="17">
        <v>0.30162745484011799</v>
      </c>
      <c r="V10" s="17">
        <v>0.29402401113552001</v>
      </c>
      <c r="W10" s="17">
        <v>0.23308949988282199</v>
      </c>
      <c r="X10" s="17">
        <v>0.35273016034870502</v>
      </c>
      <c r="Y10" s="17">
        <v>0.35791499675873101</v>
      </c>
      <c r="Z10" s="17">
        <v>0.18401987135658401</v>
      </c>
      <c r="AA10" s="17">
        <v>0.30280688023250002</v>
      </c>
      <c r="AB10" s="17">
        <v>0.35471686778783701</v>
      </c>
      <c r="AC10" s="17">
        <v>0.29460575131861899</v>
      </c>
      <c r="AD10" s="17">
        <v>0.26598343904095301</v>
      </c>
      <c r="AE10" s="17"/>
      <c r="AF10" s="17">
        <v>0.33331594847120199</v>
      </c>
      <c r="AG10" s="17">
        <v>0.29206738872111898</v>
      </c>
      <c r="AH10" s="17">
        <v>0.366389610330213</v>
      </c>
      <c r="AI10" s="17"/>
      <c r="AJ10" s="17">
        <v>0.33963852179621201</v>
      </c>
      <c r="AK10" s="17">
        <v>0.27653438340552799</v>
      </c>
      <c r="AL10" s="17">
        <v>0.34095017316164</v>
      </c>
      <c r="AM10" s="17">
        <v>0.15951557488802701</v>
      </c>
      <c r="AN10" s="17">
        <v>0.31377422149705197</v>
      </c>
      <c r="AO10" s="17"/>
      <c r="AP10" s="17">
        <v>0.404109564956315</v>
      </c>
      <c r="AQ10" s="17">
        <v>0.22725699434624999</v>
      </c>
      <c r="AR10" s="17">
        <v>0.41551436883466297</v>
      </c>
      <c r="AS10" s="17"/>
      <c r="AT10" s="17">
        <v>0.34163977262925599</v>
      </c>
      <c r="AU10" s="17">
        <v>0.42506928069188699</v>
      </c>
      <c r="AV10" s="17">
        <v>0.29242862387385399</v>
      </c>
      <c r="AW10" s="17">
        <v>0.242513311582568</v>
      </c>
      <c r="AX10" s="17">
        <v>0.14805842055986501</v>
      </c>
    </row>
    <row r="11" spans="2:50">
      <c r="B11" s="18" t="s">
        <v>246</v>
      </c>
      <c r="C11" s="17">
        <v>0.234974174754294</v>
      </c>
      <c r="D11" s="17">
        <v>0.19200492251287299</v>
      </c>
      <c r="E11" s="17">
        <v>0.27676483348708097</v>
      </c>
      <c r="F11" s="17"/>
      <c r="G11" s="17">
        <v>0.14737991890756699</v>
      </c>
      <c r="H11" s="17">
        <v>0.26902725031587599</v>
      </c>
      <c r="I11" s="17">
        <v>0.28268037744406399</v>
      </c>
      <c r="J11" s="17">
        <v>0.18543130172581301</v>
      </c>
      <c r="K11" s="17">
        <v>0.30767983286996298</v>
      </c>
      <c r="L11" s="17">
        <v>0.231245241152996</v>
      </c>
      <c r="M11" s="17"/>
      <c r="N11" s="17">
        <v>0.23775684934193</v>
      </c>
      <c r="O11" s="17">
        <v>0.24903672121332401</v>
      </c>
      <c r="P11" s="17">
        <v>0.18695224949308201</v>
      </c>
      <c r="Q11" s="17">
        <v>0.25867852277834402</v>
      </c>
      <c r="R11" s="17"/>
      <c r="S11" s="17">
        <v>0.18186454515588901</v>
      </c>
      <c r="T11" s="17">
        <v>0.27621696341041002</v>
      </c>
      <c r="U11" s="17">
        <v>0.29434557361901798</v>
      </c>
      <c r="V11" s="17">
        <v>0.13645715170690501</v>
      </c>
      <c r="W11" s="17">
        <v>0.423025442347641</v>
      </c>
      <c r="X11" s="17">
        <v>0.18121432344934199</v>
      </c>
      <c r="Y11" s="17">
        <v>0.27720548989047999</v>
      </c>
      <c r="Z11" s="17">
        <v>0.36254765383695398</v>
      </c>
      <c r="AA11" s="17">
        <v>0.25259167283234202</v>
      </c>
      <c r="AB11" s="17">
        <v>0.20129594833691999</v>
      </c>
      <c r="AC11" s="17">
        <v>0.10135336979790099</v>
      </c>
      <c r="AD11" s="17">
        <v>0.37925438796861399</v>
      </c>
      <c r="AE11" s="17"/>
      <c r="AF11" s="17">
        <v>0.17921682565693201</v>
      </c>
      <c r="AG11" s="17">
        <v>0.31270235477629998</v>
      </c>
      <c r="AH11" s="17">
        <v>0.22917540452348401</v>
      </c>
      <c r="AI11" s="17"/>
      <c r="AJ11" s="17">
        <v>0.19573453883779199</v>
      </c>
      <c r="AK11" s="17">
        <v>0.33429645541507702</v>
      </c>
      <c r="AL11" s="17">
        <v>0.26196378698707601</v>
      </c>
      <c r="AM11" s="17">
        <v>0</v>
      </c>
      <c r="AN11" s="17">
        <v>0.29096904082417802</v>
      </c>
      <c r="AO11" s="17"/>
      <c r="AP11" s="17">
        <v>0.17652180068398499</v>
      </c>
      <c r="AQ11" s="17">
        <v>0.27732703794744701</v>
      </c>
      <c r="AR11" s="17">
        <v>0.16964523248525701</v>
      </c>
      <c r="AS11" s="17"/>
      <c r="AT11" s="17">
        <v>0.20527281968813299</v>
      </c>
      <c r="AU11" s="17">
        <v>0.16916970319273</v>
      </c>
      <c r="AV11" s="17">
        <v>0.27756478336599499</v>
      </c>
      <c r="AW11" s="17">
        <v>0.276258728961216</v>
      </c>
      <c r="AX11" s="17">
        <v>0.33951619022020402</v>
      </c>
    </row>
    <row r="12" spans="2:50">
      <c r="B12" s="18" t="s">
        <v>247</v>
      </c>
      <c r="C12" s="17">
        <v>0.122540745026466</v>
      </c>
      <c r="D12" s="17">
        <v>0.10996853829941999</v>
      </c>
      <c r="E12" s="17">
        <v>0.135893553667745</v>
      </c>
      <c r="F12" s="17"/>
      <c r="G12" s="17">
        <v>0.14427145573700501</v>
      </c>
      <c r="H12" s="17">
        <v>0.107423814809749</v>
      </c>
      <c r="I12" s="17">
        <v>8.98849795463465E-2</v>
      </c>
      <c r="J12" s="17">
        <v>0.147615042715038</v>
      </c>
      <c r="K12" s="17">
        <v>8.9676599818261302E-2</v>
      </c>
      <c r="L12" s="17">
        <v>0.14310903808038899</v>
      </c>
      <c r="M12" s="17"/>
      <c r="N12" s="17">
        <v>0.13471757332563</v>
      </c>
      <c r="O12" s="17">
        <v>0.163007011873815</v>
      </c>
      <c r="P12" s="17">
        <v>0.12958114252469299</v>
      </c>
      <c r="Q12" s="17">
        <v>5.5245925753431298E-2</v>
      </c>
      <c r="R12" s="17"/>
      <c r="S12" s="17">
        <v>0.117728164355271</v>
      </c>
      <c r="T12" s="17">
        <v>7.2278296972205197E-2</v>
      </c>
      <c r="U12" s="17">
        <v>9.4759258613678801E-2</v>
      </c>
      <c r="V12" s="17">
        <v>0.121256884918862</v>
      </c>
      <c r="W12" s="17">
        <v>8.6322665443026095E-2</v>
      </c>
      <c r="X12" s="17">
        <v>8.4748299540324201E-2</v>
      </c>
      <c r="Y12" s="17">
        <v>9.2508649404688295E-2</v>
      </c>
      <c r="Z12" s="17">
        <v>0.187958106212536</v>
      </c>
      <c r="AA12" s="17">
        <v>0.18122587526143</v>
      </c>
      <c r="AB12" s="17">
        <v>0.180306271269421</v>
      </c>
      <c r="AC12" s="17">
        <v>0.15463178120336801</v>
      </c>
      <c r="AD12" s="17">
        <v>0.16540512410184299</v>
      </c>
      <c r="AE12" s="17"/>
      <c r="AF12" s="17">
        <v>8.3383852788716406E-2</v>
      </c>
      <c r="AG12" s="17">
        <v>0.18974342198783101</v>
      </c>
      <c r="AH12" s="17">
        <v>5.6262595140581802E-2</v>
      </c>
      <c r="AI12" s="17"/>
      <c r="AJ12" s="17">
        <v>0.1127661321238</v>
      </c>
      <c r="AK12" s="17">
        <v>0.157243457769464</v>
      </c>
      <c r="AL12" s="17">
        <v>9.8685021171535395E-2</v>
      </c>
      <c r="AM12" s="17">
        <v>0.118091544273319</v>
      </c>
      <c r="AN12" s="17">
        <v>6.3972509364010402E-2</v>
      </c>
      <c r="AO12" s="17"/>
      <c r="AP12" s="17">
        <v>0.12061560196243699</v>
      </c>
      <c r="AQ12" s="17">
        <v>0.18295971439132899</v>
      </c>
      <c r="AR12" s="17">
        <v>9.2197127475912993E-2</v>
      </c>
      <c r="AS12" s="17"/>
      <c r="AT12" s="17">
        <v>9.5670830631022899E-2</v>
      </c>
      <c r="AU12" s="17">
        <v>8.6304510521044694E-2</v>
      </c>
      <c r="AV12" s="17">
        <v>0.18818397236406101</v>
      </c>
      <c r="AW12" s="17">
        <v>0.118667411142304</v>
      </c>
      <c r="AX12" s="17">
        <v>8.4595055900039101E-2</v>
      </c>
    </row>
    <row r="13" spans="2:50">
      <c r="B13" s="18" t="s">
        <v>248</v>
      </c>
      <c r="C13" s="17">
        <v>5.64305006217709E-2</v>
      </c>
      <c r="D13" s="17">
        <v>7.4684216061839906E-2</v>
      </c>
      <c r="E13" s="17">
        <v>3.44611903721386E-2</v>
      </c>
      <c r="F13" s="17"/>
      <c r="G13" s="17">
        <v>0.132811493807105</v>
      </c>
      <c r="H13" s="17">
        <v>6.6344793108763206E-2</v>
      </c>
      <c r="I13" s="17">
        <v>6.3101427093765497E-2</v>
      </c>
      <c r="J13" s="17">
        <v>3.7069530997122402E-2</v>
      </c>
      <c r="K13" s="17">
        <v>2.57493351665526E-2</v>
      </c>
      <c r="L13" s="17">
        <v>2.7649844747120799E-2</v>
      </c>
      <c r="M13" s="17"/>
      <c r="N13" s="17">
        <v>4.5254019115352102E-2</v>
      </c>
      <c r="O13" s="17">
        <v>6.9447003127848794E-2</v>
      </c>
      <c r="P13" s="17">
        <v>5.53813662778753E-2</v>
      </c>
      <c r="Q13" s="17">
        <v>5.3253625598497903E-2</v>
      </c>
      <c r="R13" s="17"/>
      <c r="S13" s="17">
        <v>6.5139382065022899E-2</v>
      </c>
      <c r="T13" s="17">
        <v>5.1190036988901302E-2</v>
      </c>
      <c r="U13" s="17">
        <v>7.4132713516598905E-2</v>
      </c>
      <c r="V13" s="17">
        <v>9.0473155681575504E-2</v>
      </c>
      <c r="W13" s="17">
        <v>7.22278646651143E-2</v>
      </c>
      <c r="X13" s="17">
        <v>2.8331467637691201E-2</v>
      </c>
      <c r="Y13" s="17">
        <v>7.0594600515436701E-2</v>
      </c>
      <c r="Z13" s="17">
        <v>0</v>
      </c>
      <c r="AA13" s="17">
        <v>7.3015454049366005E-2</v>
      </c>
      <c r="AB13" s="17">
        <v>4.76435680827157E-2</v>
      </c>
      <c r="AC13" s="17">
        <v>0</v>
      </c>
      <c r="AD13" s="17">
        <v>0</v>
      </c>
      <c r="AE13" s="17"/>
      <c r="AF13" s="17">
        <v>4.2439685711114797E-2</v>
      </c>
      <c r="AG13" s="17">
        <v>4.50720089455037E-2</v>
      </c>
      <c r="AH13" s="17">
        <v>9.79940505488862E-2</v>
      </c>
      <c r="AI13" s="17"/>
      <c r="AJ13" s="17">
        <v>2.19045373038309E-2</v>
      </c>
      <c r="AK13" s="17">
        <v>6.2121329083995799E-2</v>
      </c>
      <c r="AL13" s="17">
        <v>4.6737241437840298E-2</v>
      </c>
      <c r="AM13" s="17">
        <v>0.127143010893528</v>
      </c>
      <c r="AN13" s="17">
        <v>8.4408165890868497E-2</v>
      </c>
      <c r="AO13" s="17"/>
      <c r="AP13" s="17">
        <v>2.18170556020909E-2</v>
      </c>
      <c r="AQ13" s="17">
        <v>6.3916666846996997E-2</v>
      </c>
      <c r="AR13" s="17">
        <v>5.6588629051148899E-2</v>
      </c>
      <c r="AS13" s="17"/>
      <c r="AT13" s="17">
        <v>2.8175538228716102E-2</v>
      </c>
      <c r="AU13" s="17">
        <v>6.9897406882050706E-2</v>
      </c>
      <c r="AV13" s="17">
        <v>5.9283078736129001E-2</v>
      </c>
      <c r="AW13" s="17">
        <v>7.9002390999693597E-2</v>
      </c>
      <c r="AX13" s="17">
        <v>0.34339077636860299</v>
      </c>
    </row>
    <row r="14" spans="2:50">
      <c r="B14" s="18" t="s">
        <v>92</v>
      </c>
      <c r="C14" s="17">
        <v>5.0889996814747401E-2</v>
      </c>
      <c r="D14" s="17">
        <v>4.3810746409312498E-2</v>
      </c>
      <c r="E14" s="17">
        <v>5.8286169011127001E-2</v>
      </c>
      <c r="F14" s="17"/>
      <c r="G14" s="17">
        <v>9.5803795183929993E-2</v>
      </c>
      <c r="H14" s="17">
        <v>5.6099197050907802E-2</v>
      </c>
      <c r="I14" s="17">
        <v>5.5706957165344399E-2</v>
      </c>
      <c r="J14" s="17">
        <v>6.83846833380896E-2</v>
      </c>
      <c r="K14" s="17">
        <v>1.23854070969625E-2</v>
      </c>
      <c r="L14" s="17">
        <v>2.27201755226062E-2</v>
      </c>
      <c r="M14" s="17"/>
      <c r="N14" s="17">
        <v>3.7138522562172399E-2</v>
      </c>
      <c r="O14" s="17">
        <v>4.6653265104974702E-2</v>
      </c>
      <c r="P14" s="17">
        <v>5.9445190378535802E-2</v>
      </c>
      <c r="Q14" s="17">
        <v>6.1732997702290501E-2</v>
      </c>
      <c r="R14" s="17"/>
      <c r="S14" s="17">
        <v>0</v>
      </c>
      <c r="T14" s="17">
        <v>9.3051249730159102E-2</v>
      </c>
      <c r="U14" s="17">
        <v>2.5326948385962601E-2</v>
      </c>
      <c r="V14" s="17">
        <v>6.5104283058217999E-2</v>
      </c>
      <c r="W14" s="17">
        <v>3.0850265794890901E-2</v>
      </c>
      <c r="X14" s="17">
        <v>5.1647730859924301E-2</v>
      </c>
      <c r="Y14" s="17">
        <v>4.84454418843141E-2</v>
      </c>
      <c r="Z14" s="17">
        <v>4.6837067803756197E-2</v>
      </c>
      <c r="AA14" s="17">
        <v>7.0507035363133699E-2</v>
      </c>
      <c r="AB14" s="17">
        <v>2.8507135024389899E-2</v>
      </c>
      <c r="AC14" s="17">
        <v>0.111646919468324</v>
      </c>
      <c r="AD14" s="17">
        <v>0</v>
      </c>
      <c r="AE14" s="17"/>
      <c r="AF14" s="17">
        <v>3.83008852974345E-2</v>
      </c>
      <c r="AG14" s="17">
        <v>3.54449120461496E-2</v>
      </c>
      <c r="AH14" s="17">
        <v>0.102124434604356</v>
      </c>
      <c r="AI14" s="17"/>
      <c r="AJ14" s="17">
        <v>4.56401187521134E-2</v>
      </c>
      <c r="AK14" s="17">
        <v>1.68515193724725E-2</v>
      </c>
      <c r="AL14" s="17">
        <v>2.6814431446353801E-2</v>
      </c>
      <c r="AM14" s="17">
        <v>0</v>
      </c>
      <c r="AN14" s="17">
        <v>0.14110257344191099</v>
      </c>
      <c r="AO14" s="17"/>
      <c r="AP14" s="17">
        <v>1.6557912673534101E-2</v>
      </c>
      <c r="AQ14" s="17">
        <v>3.8149495837378797E-2</v>
      </c>
      <c r="AR14" s="17">
        <v>4.2956201932115301E-2</v>
      </c>
      <c r="AS14" s="17"/>
      <c r="AT14" s="17">
        <v>7.6516443902733502E-2</v>
      </c>
      <c r="AU14" s="17">
        <v>4.50734671989469E-2</v>
      </c>
      <c r="AV14" s="17">
        <v>1.8542936440603199E-2</v>
      </c>
      <c r="AW14" s="17">
        <v>2.54196697833824E-2</v>
      </c>
      <c r="AX14" s="17">
        <v>0</v>
      </c>
    </row>
    <row r="15" spans="2:50">
      <c r="B15" s="18" t="s">
        <v>249</v>
      </c>
      <c r="C15" s="21">
        <v>0.53516458278272105</v>
      </c>
      <c r="D15" s="21">
        <v>0.57953157671655497</v>
      </c>
      <c r="E15" s="21">
        <v>0.49459425346190899</v>
      </c>
      <c r="F15" s="21"/>
      <c r="G15" s="21">
        <v>0.47973333636439303</v>
      </c>
      <c r="H15" s="21">
        <v>0.50110494471470302</v>
      </c>
      <c r="I15" s="21">
        <v>0.50862625875047995</v>
      </c>
      <c r="J15" s="21">
        <v>0.56149944122393702</v>
      </c>
      <c r="K15" s="21">
        <v>0.56450882504826105</v>
      </c>
      <c r="L15" s="21">
        <v>0.57527570049688803</v>
      </c>
      <c r="M15" s="21"/>
      <c r="N15" s="21">
        <v>0.545133035654916</v>
      </c>
      <c r="O15" s="21">
        <v>0.47185599868003802</v>
      </c>
      <c r="P15" s="21">
        <v>0.56864005132581497</v>
      </c>
      <c r="Q15" s="21">
        <v>0.57108892816743695</v>
      </c>
      <c r="R15" s="21"/>
      <c r="S15" s="21">
        <v>0.63526790842381797</v>
      </c>
      <c r="T15" s="21">
        <v>0.50726345289832397</v>
      </c>
      <c r="U15" s="21">
        <v>0.51143550586474196</v>
      </c>
      <c r="V15" s="21">
        <v>0.58670852463443901</v>
      </c>
      <c r="W15" s="21">
        <v>0.38757376174932801</v>
      </c>
      <c r="X15" s="21">
        <v>0.65405817851271897</v>
      </c>
      <c r="Y15" s="21">
        <v>0.51124581830507998</v>
      </c>
      <c r="Z15" s="21">
        <v>0.40265717214675301</v>
      </c>
      <c r="AA15" s="21">
        <v>0.422659962493728</v>
      </c>
      <c r="AB15" s="21">
        <v>0.54224707728655297</v>
      </c>
      <c r="AC15" s="21">
        <v>0.63236792953040699</v>
      </c>
      <c r="AD15" s="21">
        <v>0.45534048792954301</v>
      </c>
      <c r="AE15" s="21"/>
      <c r="AF15" s="21">
        <v>0.65665875054580303</v>
      </c>
      <c r="AG15" s="21">
        <v>0.41703730224421498</v>
      </c>
      <c r="AH15" s="21">
        <v>0.51444351518269205</v>
      </c>
      <c r="AI15" s="21"/>
      <c r="AJ15" s="21">
        <v>0.62395467298246399</v>
      </c>
      <c r="AK15" s="21">
        <v>0.42948723835899</v>
      </c>
      <c r="AL15" s="21">
        <v>0.56579951895719505</v>
      </c>
      <c r="AM15" s="21">
        <v>0.754765444833153</v>
      </c>
      <c r="AN15" s="21">
        <v>0.419547710479032</v>
      </c>
      <c r="AO15" s="21"/>
      <c r="AP15" s="21">
        <v>0.664487629077953</v>
      </c>
      <c r="AQ15" s="21">
        <v>0.43764708497684701</v>
      </c>
      <c r="AR15" s="21">
        <v>0.63861280905556606</v>
      </c>
      <c r="AS15" s="21"/>
      <c r="AT15" s="21">
        <v>0.59436436754939503</v>
      </c>
      <c r="AU15" s="21">
        <v>0.62955491220522797</v>
      </c>
      <c r="AV15" s="21">
        <v>0.45642522909321198</v>
      </c>
      <c r="AW15" s="21">
        <v>0.50065179911340396</v>
      </c>
      <c r="AX15" s="21">
        <v>0.232497977511153</v>
      </c>
    </row>
    <row r="16" spans="2:50">
      <c r="B16" s="18" t="s">
        <v>250</v>
      </c>
      <c r="C16" s="21">
        <v>0.17897124564823699</v>
      </c>
      <c r="D16" s="21">
        <v>0.18465275436126</v>
      </c>
      <c r="E16" s="21">
        <v>0.17035474403988299</v>
      </c>
      <c r="F16" s="21"/>
      <c r="G16" s="21">
        <v>0.27708294954411</v>
      </c>
      <c r="H16" s="21">
        <v>0.17376860791851201</v>
      </c>
      <c r="I16" s="21">
        <v>0.15298640664011201</v>
      </c>
      <c r="J16" s="21">
        <v>0.18468457371215999</v>
      </c>
      <c r="K16" s="21">
        <v>0.115425934984814</v>
      </c>
      <c r="L16" s="21">
        <v>0.17075888282750901</v>
      </c>
      <c r="M16" s="21"/>
      <c r="N16" s="21">
        <v>0.17997159244098199</v>
      </c>
      <c r="O16" s="21">
        <v>0.23245401500166299</v>
      </c>
      <c r="P16" s="21">
        <v>0.18496250880256801</v>
      </c>
      <c r="Q16" s="21">
        <v>0.108499551351929</v>
      </c>
      <c r="R16" s="21"/>
      <c r="S16" s="21">
        <v>0.18286754642029401</v>
      </c>
      <c r="T16" s="21">
        <v>0.123468333961106</v>
      </c>
      <c r="U16" s="21">
        <v>0.16889197213027801</v>
      </c>
      <c r="V16" s="21">
        <v>0.21173004060043699</v>
      </c>
      <c r="W16" s="21">
        <v>0.15855053010813999</v>
      </c>
      <c r="X16" s="21">
        <v>0.113079767178015</v>
      </c>
      <c r="Y16" s="21">
        <v>0.16310324992012501</v>
      </c>
      <c r="Z16" s="21">
        <v>0.187958106212536</v>
      </c>
      <c r="AA16" s="21">
        <v>0.25424132931079602</v>
      </c>
      <c r="AB16" s="21">
        <v>0.227949839352136</v>
      </c>
      <c r="AC16" s="21">
        <v>0.15463178120336801</v>
      </c>
      <c r="AD16" s="21">
        <v>0.16540512410184299</v>
      </c>
      <c r="AE16" s="21"/>
      <c r="AF16" s="21">
        <v>0.12582353849983099</v>
      </c>
      <c r="AG16" s="21">
        <v>0.23481543093333501</v>
      </c>
      <c r="AH16" s="21">
        <v>0.15425664568946801</v>
      </c>
      <c r="AI16" s="21"/>
      <c r="AJ16" s="21">
        <v>0.13467066942763101</v>
      </c>
      <c r="AK16" s="21">
        <v>0.21936478685346</v>
      </c>
      <c r="AL16" s="21">
        <v>0.14542226260937599</v>
      </c>
      <c r="AM16" s="21">
        <v>0.245234555166847</v>
      </c>
      <c r="AN16" s="21">
        <v>0.148380675254879</v>
      </c>
      <c r="AO16" s="21"/>
      <c r="AP16" s="21">
        <v>0.142432657564528</v>
      </c>
      <c r="AQ16" s="21">
        <v>0.246876381238326</v>
      </c>
      <c r="AR16" s="21">
        <v>0.148785756527062</v>
      </c>
      <c r="AS16" s="21"/>
      <c r="AT16" s="21">
        <v>0.123846368859739</v>
      </c>
      <c r="AU16" s="21">
        <v>0.156201917403095</v>
      </c>
      <c r="AV16" s="21">
        <v>0.24746705110018999</v>
      </c>
      <c r="AW16" s="21">
        <v>0.197669802141998</v>
      </c>
      <c r="AX16" s="21">
        <v>0.42798583226864201</v>
      </c>
    </row>
    <row r="17" spans="2:50">
      <c r="B17" s="18" t="s">
        <v>251</v>
      </c>
      <c r="C17" s="22">
        <v>0.35619333713448398</v>
      </c>
      <c r="D17" s="22">
        <v>0.39487882235529498</v>
      </c>
      <c r="E17" s="22">
        <v>0.32423950942202601</v>
      </c>
      <c r="F17" s="22"/>
      <c r="G17" s="22">
        <v>0.202650386820283</v>
      </c>
      <c r="H17" s="22">
        <v>0.32733633679619101</v>
      </c>
      <c r="I17" s="22">
        <v>0.35563985211036803</v>
      </c>
      <c r="J17" s="22">
        <v>0.37681486751177701</v>
      </c>
      <c r="K17" s="22">
        <v>0.44908289006344698</v>
      </c>
      <c r="L17" s="22">
        <v>0.40451681766937903</v>
      </c>
      <c r="M17" s="22"/>
      <c r="N17" s="22">
        <v>0.36516144321393501</v>
      </c>
      <c r="O17" s="22">
        <v>0.23940198367837501</v>
      </c>
      <c r="P17" s="22">
        <v>0.38367754252324698</v>
      </c>
      <c r="Q17" s="22">
        <v>0.46258937681550699</v>
      </c>
      <c r="R17" s="22"/>
      <c r="S17" s="22">
        <v>0.45240036200352401</v>
      </c>
      <c r="T17" s="22">
        <v>0.38379511893721802</v>
      </c>
      <c r="U17" s="22">
        <v>0.342543533734464</v>
      </c>
      <c r="V17" s="22">
        <v>0.37497848403400202</v>
      </c>
      <c r="W17" s="22">
        <v>0.22902323164118801</v>
      </c>
      <c r="X17" s="22">
        <v>0.54097841133470304</v>
      </c>
      <c r="Y17" s="22">
        <v>0.348142568384955</v>
      </c>
      <c r="Z17" s="22">
        <v>0.214699065934217</v>
      </c>
      <c r="AA17" s="22">
        <v>0.16841863318293199</v>
      </c>
      <c r="AB17" s="22">
        <v>0.314297237934417</v>
      </c>
      <c r="AC17" s="22">
        <v>0.47773614832703898</v>
      </c>
      <c r="AD17" s="22">
        <v>0.28993536382769902</v>
      </c>
      <c r="AE17" s="22"/>
      <c r="AF17" s="22">
        <v>0.53083521204597195</v>
      </c>
      <c r="AG17" s="22">
        <v>0.182221871310881</v>
      </c>
      <c r="AH17" s="22">
        <v>0.36018686949322398</v>
      </c>
      <c r="AI17" s="22"/>
      <c r="AJ17" s="22">
        <v>0.48928400355483198</v>
      </c>
      <c r="AK17" s="22">
        <v>0.21012245150552999</v>
      </c>
      <c r="AL17" s="22">
        <v>0.42037725634781897</v>
      </c>
      <c r="AM17" s="22">
        <v>0.509530889666305</v>
      </c>
      <c r="AN17" s="22">
        <v>0.27116703522415297</v>
      </c>
      <c r="AO17" s="22"/>
      <c r="AP17" s="22">
        <v>0.52205497151342495</v>
      </c>
      <c r="AQ17" s="22">
        <v>0.19077070373852101</v>
      </c>
      <c r="AR17" s="22">
        <v>0.489827052528504</v>
      </c>
      <c r="AS17" s="22"/>
      <c r="AT17" s="22">
        <v>0.47051799868965599</v>
      </c>
      <c r="AU17" s="22">
        <v>0.473352994802132</v>
      </c>
      <c r="AV17" s="22">
        <v>0.20895817799302199</v>
      </c>
      <c r="AW17" s="22">
        <v>0.30298199697140599</v>
      </c>
      <c r="AX17" s="22">
        <v>-0.195487854757489</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3" t="s">
        <v>618</v>
      </c>
      <c r="E2" s="34"/>
      <c r="F2" s="34"/>
      <c r="G2" s="34"/>
    </row>
    <row r="6" spans="2:7" ht="50.1" customHeight="1">
      <c r="B6" s="20" t="s">
        <v>37</v>
      </c>
      <c r="C6" s="20" t="s">
        <v>619</v>
      </c>
      <c r="D6" s="20" t="s">
        <v>620</v>
      </c>
      <c r="E6" s="20" t="s">
        <v>621</v>
      </c>
      <c r="F6" s="20" t="s">
        <v>622</v>
      </c>
    </row>
    <row r="7" spans="2:7">
      <c r="B7" s="18" t="s">
        <v>244</v>
      </c>
      <c r="C7" s="17">
        <v>0.22925173468902399</v>
      </c>
      <c r="D7" s="17">
        <v>0.122337787243343</v>
      </c>
      <c r="E7" s="17">
        <v>0.18450336295123601</v>
      </c>
      <c r="F7" s="17">
        <v>9.2452314598670204E-2</v>
      </c>
    </row>
    <row r="8" spans="2:7">
      <c r="B8" s="18" t="s">
        <v>245</v>
      </c>
      <c r="C8" s="17">
        <v>0.47029633161780898</v>
      </c>
      <c r="D8" s="17">
        <v>0.37448228050908</v>
      </c>
      <c r="E8" s="17">
        <v>0.26937510261435099</v>
      </c>
      <c r="F8" s="17">
        <v>0.19476888082986901</v>
      </c>
    </row>
    <row r="9" spans="2:7">
      <c r="B9" s="18" t="s">
        <v>246</v>
      </c>
      <c r="C9" s="17">
        <v>0.20657899231629401</v>
      </c>
      <c r="D9" s="17">
        <v>0.27251044638511301</v>
      </c>
      <c r="E9" s="17">
        <v>0.28233884924811298</v>
      </c>
      <c r="F9" s="17">
        <v>0.27404901760714301</v>
      </c>
    </row>
    <row r="10" spans="2:7">
      <c r="B10" s="18" t="s">
        <v>247</v>
      </c>
      <c r="C10" s="17">
        <v>3.02850497168679E-2</v>
      </c>
      <c r="D10" s="17">
        <v>0.15364122596221499</v>
      </c>
      <c r="E10" s="17">
        <v>0.14767416568497799</v>
      </c>
      <c r="F10" s="17">
        <v>0.28873924007251101</v>
      </c>
    </row>
    <row r="11" spans="2:7">
      <c r="B11" s="18" t="s">
        <v>248</v>
      </c>
      <c r="C11" s="17">
        <v>1.8865393785238001E-2</v>
      </c>
      <c r="D11" s="17">
        <v>3.4318760753012198E-2</v>
      </c>
      <c r="E11" s="17">
        <v>7.4241302189010205E-2</v>
      </c>
      <c r="F11" s="17">
        <v>0.104985577250565</v>
      </c>
    </row>
    <row r="12" spans="2:7">
      <c r="B12" s="18" t="s">
        <v>92</v>
      </c>
      <c r="C12" s="17">
        <v>4.4722497874767599E-2</v>
      </c>
      <c r="D12" s="17">
        <v>4.2709499147236603E-2</v>
      </c>
      <c r="E12" s="17">
        <v>4.18672173123118E-2</v>
      </c>
      <c r="F12" s="17">
        <v>4.50049696412426E-2</v>
      </c>
    </row>
    <row r="13" spans="2:7">
      <c r="B13" s="23" t="s">
        <v>249</v>
      </c>
      <c r="C13" s="21">
        <v>0.69954806630683197</v>
      </c>
      <c r="D13" s="21">
        <v>0.49682006775242299</v>
      </c>
      <c r="E13" s="21">
        <v>0.45387846556558797</v>
      </c>
      <c r="F13" s="21">
        <v>0.28722119542853902</v>
      </c>
    </row>
    <row r="14" spans="2:7">
      <c r="B14" s="23" t="s">
        <v>250</v>
      </c>
      <c r="C14" s="21">
        <v>4.9150443502105803E-2</v>
      </c>
      <c r="D14" s="21">
        <v>0.18795998671522701</v>
      </c>
      <c r="E14" s="21">
        <v>0.221915467873988</v>
      </c>
      <c r="F14" s="21">
        <v>0.39372481732307602</v>
      </c>
    </row>
    <row r="15" spans="2:7">
      <c r="B15" s="23" t="s">
        <v>251</v>
      </c>
      <c r="C15" s="22">
        <v>0.65039762280472602</v>
      </c>
      <c r="D15" s="22">
        <v>0.30886008103719598</v>
      </c>
      <c r="E15" s="22">
        <v>0.2319629976916</v>
      </c>
      <c r="F15" s="22">
        <v>-0.10650362189453701</v>
      </c>
    </row>
    <row r="16" spans="2:7">
      <c r="B16" s="16" t="s">
        <v>17</v>
      </c>
      <c r="C16" s="16"/>
      <c r="D16" s="16"/>
      <c r="E16" s="16"/>
      <c r="F16" s="16"/>
    </row>
    <row r="17" spans="2:2">
      <c r="B17" t="s">
        <v>550</v>
      </c>
    </row>
    <row r="18" spans="2:2">
      <c r="B18" t="s">
        <v>551</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432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498</v>
      </c>
      <c r="D7" s="10">
        <v>234</v>
      </c>
      <c r="E7" s="10">
        <v>262</v>
      </c>
      <c r="F7" s="10"/>
      <c r="G7" s="10">
        <v>52</v>
      </c>
      <c r="H7" s="10">
        <v>90</v>
      </c>
      <c r="I7" s="10">
        <v>66</v>
      </c>
      <c r="J7" s="10">
        <v>82</v>
      </c>
      <c r="K7" s="10">
        <v>101</v>
      </c>
      <c r="L7" s="10">
        <v>107</v>
      </c>
      <c r="M7" s="10"/>
      <c r="N7" s="10">
        <v>149</v>
      </c>
      <c r="O7" s="10">
        <v>115</v>
      </c>
      <c r="P7" s="10">
        <v>100</v>
      </c>
      <c r="Q7" s="10">
        <v>134</v>
      </c>
      <c r="R7" s="10"/>
      <c r="S7" s="10">
        <v>65</v>
      </c>
      <c r="T7" s="10">
        <v>70</v>
      </c>
      <c r="U7" s="10">
        <v>45</v>
      </c>
      <c r="V7" s="10">
        <v>45</v>
      </c>
      <c r="W7" s="10">
        <v>27</v>
      </c>
      <c r="X7" s="10">
        <v>29</v>
      </c>
      <c r="Y7" s="10">
        <v>42</v>
      </c>
      <c r="Z7" s="10">
        <v>23</v>
      </c>
      <c r="AA7" s="10">
        <v>55</v>
      </c>
      <c r="AB7" s="10">
        <v>56</v>
      </c>
      <c r="AC7" s="10">
        <v>21</v>
      </c>
      <c r="AD7" s="10">
        <v>20</v>
      </c>
      <c r="AE7" s="10"/>
      <c r="AF7" s="10">
        <v>194</v>
      </c>
      <c r="AG7" s="10">
        <v>214</v>
      </c>
      <c r="AH7" s="10">
        <v>68</v>
      </c>
      <c r="AI7" s="10"/>
      <c r="AJ7" s="10">
        <v>189</v>
      </c>
      <c r="AK7" s="10">
        <v>140</v>
      </c>
      <c r="AL7" s="10">
        <v>26</v>
      </c>
      <c r="AM7" s="10">
        <v>6</v>
      </c>
      <c r="AN7" s="10">
        <v>55</v>
      </c>
      <c r="AO7" s="10"/>
      <c r="AP7" s="10">
        <v>112</v>
      </c>
      <c r="AQ7" s="10">
        <v>157</v>
      </c>
      <c r="AR7" s="10">
        <v>32</v>
      </c>
      <c r="AS7" s="10"/>
      <c r="AT7" s="10">
        <v>141</v>
      </c>
      <c r="AU7" s="10">
        <v>83</v>
      </c>
      <c r="AV7" s="10">
        <v>109</v>
      </c>
      <c r="AW7" s="10">
        <v>42</v>
      </c>
      <c r="AX7" s="10">
        <v>9</v>
      </c>
    </row>
    <row r="8" spans="2:50" ht="30" customHeight="1">
      <c r="B8" s="11" t="s">
        <v>77</v>
      </c>
      <c r="C8" s="11">
        <v>487</v>
      </c>
      <c r="D8" s="11">
        <v>233</v>
      </c>
      <c r="E8" s="11">
        <v>252</v>
      </c>
      <c r="F8" s="11"/>
      <c r="G8" s="11">
        <v>57</v>
      </c>
      <c r="H8" s="11">
        <v>91</v>
      </c>
      <c r="I8" s="11">
        <v>71</v>
      </c>
      <c r="J8" s="11">
        <v>86</v>
      </c>
      <c r="K8" s="11">
        <v>84</v>
      </c>
      <c r="L8" s="11">
        <v>98</v>
      </c>
      <c r="M8" s="11"/>
      <c r="N8" s="11">
        <v>138</v>
      </c>
      <c r="O8" s="11">
        <v>117</v>
      </c>
      <c r="P8" s="11">
        <v>107</v>
      </c>
      <c r="Q8" s="11">
        <v>126</v>
      </c>
      <c r="R8" s="11"/>
      <c r="S8" s="11">
        <v>67</v>
      </c>
      <c r="T8" s="11">
        <v>70</v>
      </c>
      <c r="U8" s="11">
        <v>42</v>
      </c>
      <c r="V8" s="11">
        <v>46</v>
      </c>
      <c r="W8" s="11">
        <v>26</v>
      </c>
      <c r="X8" s="11">
        <v>37</v>
      </c>
      <c r="Y8" s="11">
        <v>38</v>
      </c>
      <c r="Z8" s="11">
        <v>20</v>
      </c>
      <c r="AA8" s="11">
        <v>54</v>
      </c>
      <c r="AB8" s="11">
        <v>48</v>
      </c>
      <c r="AC8" s="11">
        <v>21</v>
      </c>
      <c r="AD8" s="11">
        <v>18</v>
      </c>
      <c r="AE8" s="11"/>
      <c r="AF8" s="11">
        <v>190</v>
      </c>
      <c r="AG8" s="11">
        <v>205</v>
      </c>
      <c r="AH8" s="11">
        <v>68</v>
      </c>
      <c r="AI8" s="11"/>
      <c r="AJ8" s="11">
        <v>183</v>
      </c>
      <c r="AK8" s="11">
        <v>142</v>
      </c>
      <c r="AL8" s="11">
        <v>25</v>
      </c>
      <c r="AM8" s="11">
        <v>6</v>
      </c>
      <c r="AN8" s="11">
        <v>53</v>
      </c>
      <c r="AO8" s="11"/>
      <c r="AP8" s="11">
        <v>107</v>
      </c>
      <c r="AQ8" s="11">
        <v>160</v>
      </c>
      <c r="AR8" s="11">
        <v>31</v>
      </c>
      <c r="AS8" s="11"/>
      <c r="AT8" s="11">
        <v>137</v>
      </c>
      <c r="AU8" s="11">
        <v>82</v>
      </c>
      <c r="AV8" s="11">
        <v>109</v>
      </c>
      <c r="AW8" s="11">
        <v>40</v>
      </c>
      <c r="AX8" s="11">
        <v>8</v>
      </c>
    </row>
    <row r="9" spans="2:50">
      <c r="B9" s="18" t="s">
        <v>244</v>
      </c>
      <c r="C9" s="17">
        <v>0.122337787243343</v>
      </c>
      <c r="D9" s="17">
        <v>0.12591394106815501</v>
      </c>
      <c r="E9" s="17">
        <v>0.120097760006374</v>
      </c>
      <c r="F9" s="17"/>
      <c r="G9" s="17">
        <v>8.0389639689174494E-2</v>
      </c>
      <c r="H9" s="17">
        <v>0.14357683741510699</v>
      </c>
      <c r="I9" s="17">
        <v>0.17171013451964301</v>
      </c>
      <c r="J9" s="17">
        <v>8.0534460714932296E-2</v>
      </c>
      <c r="K9" s="17">
        <v>0.170020015974755</v>
      </c>
      <c r="L9" s="17">
        <v>8.7156485552073906E-2</v>
      </c>
      <c r="M9" s="17"/>
      <c r="N9" s="17">
        <v>0.112640535409087</v>
      </c>
      <c r="O9" s="17">
        <v>6.9623193249752802E-2</v>
      </c>
      <c r="P9" s="17">
        <v>0.16402055134701801</v>
      </c>
      <c r="Q9" s="17">
        <v>0.14671208689857701</v>
      </c>
      <c r="R9" s="17"/>
      <c r="S9" s="17">
        <v>0.12876277245220399</v>
      </c>
      <c r="T9" s="17">
        <v>0.118372006806494</v>
      </c>
      <c r="U9" s="17">
        <v>9.3809596135108198E-2</v>
      </c>
      <c r="V9" s="17">
        <v>8.3305645679735807E-2</v>
      </c>
      <c r="W9" s="17">
        <v>7.67013044419598E-2</v>
      </c>
      <c r="X9" s="17">
        <v>0.13930323932452501</v>
      </c>
      <c r="Y9" s="17">
        <v>0.15645954951306401</v>
      </c>
      <c r="Z9" s="17">
        <v>0.20920585414515</v>
      </c>
      <c r="AA9" s="17">
        <v>7.4341611282908407E-2</v>
      </c>
      <c r="AB9" s="17">
        <v>0.15213605260788199</v>
      </c>
      <c r="AC9" s="17">
        <v>0.131507555052989</v>
      </c>
      <c r="AD9" s="17">
        <v>0.195730306350133</v>
      </c>
      <c r="AE9" s="17"/>
      <c r="AF9" s="17">
        <v>0.14786584587792101</v>
      </c>
      <c r="AG9" s="17">
        <v>0.102161787187669</v>
      </c>
      <c r="AH9" s="17">
        <v>0.11713670934642</v>
      </c>
      <c r="AI9" s="17"/>
      <c r="AJ9" s="17">
        <v>0.13265922202084399</v>
      </c>
      <c r="AK9" s="17">
        <v>9.5709127311934802E-2</v>
      </c>
      <c r="AL9" s="17">
        <v>0.13928315958760301</v>
      </c>
      <c r="AM9" s="17">
        <v>0.30384996093009298</v>
      </c>
      <c r="AN9" s="17">
        <v>0.14087270536396099</v>
      </c>
      <c r="AO9" s="17"/>
      <c r="AP9" s="17">
        <v>0.15008434809006399</v>
      </c>
      <c r="AQ9" s="17">
        <v>0.11528445448832</v>
      </c>
      <c r="AR9" s="17">
        <v>8.4371879719909004E-2</v>
      </c>
      <c r="AS9" s="17"/>
      <c r="AT9" s="17">
        <v>0.148082674673266</v>
      </c>
      <c r="AU9" s="17">
        <v>7.7733334542331903E-2</v>
      </c>
      <c r="AV9" s="17">
        <v>0.12450403610062</v>
      </c>
      <c r="AW9" s="17">
        <v>0.174586951166458</v>
      </c>
      <c r="AX9" s="17">
        <v>8.7733530736911106E-2</v>
      </c>
    </row>
    <row r="10" spans="2:50">
      <c r="B10" s="18" t="s">
        <v>245</v>
      </c>
      <c r="C10" s="17">
        <v>0.37448228050908</v>
      </c>
      <c r="D10" s="17">
        <v>0.361819841232775</v>
      </c>
      <c r="E10" s="17">
        <v>0.38948199050691701</v>
      </c>
      <c r="F10" s="17"/>
      <c r="G10" s="17">
        <v>0.46767744541596901</v>
      </c>
      <c r="H10" s="17">
        <v>0.46189033761001302</v>
      </c>
      <c r="I10" s="17">
        <v>0.314911990249997</v>
      </c>
      <c r="J10" s="17">
        <v>0.42176560871991198</v>
      </c>
      <c r="K10" s="17">
        <v>0.32761951936854899</v>
      </c>
      <c r="L10" s="17">
        <v>0.28204145564362698</v>
      </c>
      <c r="M10" s="17"/>
      <c r="N10" s="17">
        <v>0.41742670834921602</v>
      </c>
      <c r="O10" s="17">
        <v>0.395641495403249</v>
      </c>
      <c r="P10" s="17">
        <v>0.32019197030001001</v>
      </c>
      <c r="Q10" s="17">
        <v>0.35361454248968299</v>
      </c>
      <c r="R10" s="17"/>
      <c r="S10" s="17">
        <v>0.41360156203048098</v>
      </c>
      <c r="T10" s="17">
        <v>0.35941370874509199</v>
      </c>
      <c r="U10" s="17">
        <v>0.37131228474341998</v>
      </c>
      <c r="V10" s="17">
        <v>0.39443456333355098</v>
      </c>
      <c r="W10" s="17">
        <v>0.36840367730798201</v>
      </c>
      <c r="X10" s="17">
        <v>0.31790441984437601</v>
      </c>
      <c r="Y10" s="17">
        <v>0.41038051278743198</v>
      </c>
      <c r="Z10" s="17">
        <v>0.49113643970863802</v>
      </c>
      <c r="AA10" s="17">
        <v>0.36071619773595198</v>
      </c>
      <c r="AB10" s="17">
        <v>0.29254449168903401</v>
      </c>
      <c r="AC10" s="17">
        <v>0.312433980037856</v>
      </c>
      <c r="AD10" s="17">
        <v>0.49241628440551599</v>
      </c>
      <c r="AE10" s="17"/>
      <c r="AF10" s="17">
        <v>0.39767094064548297</v>
      </c>
      <c r="AG10" s="17">
        <v>0.342563330723893</v>
      </c>
      <c r="AH10" s="17">
        <v>0.40853669657005598</v>
      </c>
      <c r="AI10" s="17"/>
      <c r="AJ10" s="17">
        <v>0.39817463092859401</v>
      </c>
      <c r="AK10" s="17">
        <v>0.356556322271179</v>
      </c>
      <c r="AL10" s="17">
        <v>0.47861472148570899</v>
      </c>
      <c r="AM10" s="17">
        <v>0.54261525441589897</v>
      </c>
      <c r="AN10" s="17">
        <v>0.39857446136160202</v>
      </c>
      <c r="AO10" s="17"/>
      <c r="AP10" s="17">
        <v>0.38268760614604802</v>
      </c>
      <c r="AQ10" s="17">
        <v>0.36653184894526097</v>
      </c>
      <c r="AR10" s="17">
        <v>0.442625490628408</v>
      </c>
      <c r="AS10" s="17"/>
      <c r="AT10" s="17">
        <v>0.31675056560326498</v>
      </c>
      <c r="AU10" s="17">
        <v>0.38289935621879501</v>
      </c>
      <c r="AV10" s="17">
        <v>0.422990635622431</v>
      </c>
      <c r="AW10" s="17">
        <v>0.52521840500487305</v>
      </c>
      <c r="AX10" s="17">
        <v>0.49558406215516898</v>
      </c>
    </row>
    <row r="11" spans="2:50">
      <c r="B11" s="18" t="s">
        <v>246</v>
      </c>
      <c r="C11" s="17">
        <v>0.27251044638511301</v>
      </c>
      <c r="D11" s="17">
        <v>0.28377975902915098</v>
      </c>
      <c r="E11" s="17">
        <v>0.26446261938066601</v>
      </c>
      <c r="F11" s="17"/>
      <c r="G11" s="17">
        <v>0.23062921929928801</v>
      </c>
      <c r="H11" s="17">
        <v>0.22653537559508699</v>
      </c>
      <c r="I11" s="17">
        <v>0.304907686067383</v>
      </c>
      <c r="J11" s="17">
        <v>0.27465725031455401</v>
      </c>
      <c r="K11" s="17">
        <v>0.26791358862801201</v>
      </c>
      <c r="L11" s="17">
        <v>0.31753011964726502</v>
      </c>
      <c r="M11" s="17"/>
      <c r="N11" s="17">
        <v>0.21316672124776401</v>
      </c>
      <c r="O11" s="17">
        <v>0.314945646304437</v>
      </c>
      <c r="P11" s="17">
        <v>0.31649104901150799</v>
      </c>
      <c r="Q11" s="17">
        <v>0.26096748496420102</v>
      </c>
      <c r="R11" s="17"/>
      <c r="S11" s="17">
        <v>0.32187097813346199</v>
      </c>
      <c r="T11" s="17">
        <v>0.26009303582560001</v>
      </c>
      <c r="U11" s="17">
        <v>0.29072650328392002</v>
      </c>
      <c r="V11" s="17">
        <v>0.27765025503288199</v>
      </c>
      <c r="W11" s="17">
        <v>0.37744005637678901</v>
      </c>
      <c r="X11" s="17">
        <v>0.248631222428848</v>
      </c>
      <c r="Y11" s="17">
        <v>0.24190649507124401</v>
      </c>
      <c r="Z11" s="17">
        <v>0.120584502601935</v>
      </c>
      <c r="AA11" s="17">
        <v>0.29038134730162501</v>
      </c>
      <c r="AB11" s="17">
        <v>0.25097494686758298</v>
      </c>
      <c r="AC11" s="17">
        <v>0.37161447165268602</v>
      </c>
      <c r="AD11" s="17">
        <v>0.103762392760633</v>
      </c>
      <c r="AE11" s="17"/>
      <c r="AF11" s="17">
        <v>0.25603503561115198</v>
      </c>
      <c r="AG11" s="17">
        <v>0.27961836028531001</v>
      </c>
      <c r="AH11" s="17">
        <v>0.26025584501561999</v>
      </c>
      <c r="AI11" s="17"/>
      <c r="AJ11" s="17">
        <v>0.306691745682032</v>
      </c>
      <c r="AK11" s="17">
        <v>0.24784401367474099</v>
      </c>
      <c r="AL11" s="17">
        <v>0.136322072218969</v>
      </c>
      <c r="AM11" s="17">
        <v>0.15353478465400799</v>
      </c>
      <c r="AN11" s="17">
        <v>0.26569745799538103</v>
      </c>
      <c r="AO11" s="17"/>
      <c r="AP11" s="17">
        <v>0.29827768195586801</v>
      </c>
      <c r="AQ11" s="17">
        <v>0.235312074862249</v>
      </c>
      <c r="AR11" s="17">
        <v>0.15023420291168799</v>
      </c>
      <c r="AS11" s="17"/>
      <c r="AT11" s="17">
        <v>0.33702523775184201</v>
      </c>
      <c r="AU11" s="17">
        <v>0.35943500978321802</v>
      </c>
      <c r="AV11" s="17">
        <v>0.245348334848941</v>
      </c>
      <c r="AW11" s="17">
        <v>8.6755249386746197E-2</v>
      </c>
      <c r="AX11" s="17">
        <v>0.214721287896181</v>
      </c>
    </row>
    <row r="12" spans="2:50">
      <c r="B12" s="18" t="s">
        <v>247</v>
      </c>
      <c r="C12" s="17">
        <v>0.15364122596221499</v>
      </c>
      <c r="D12" s="17">
        <v>0.163745865402664</v>
      </c>
      <c r="E12" s="17">
        <v>0.14088318173203401</v>
      </c>
      <c r="F12" s="17"/>
      <c r="G12" s="17">
        <v>0.13637966128922699</v>
      </c>
      <c r="H12" s="17">
        <v>0.11861874323514</v>
      </c>
      <c r="I12" s="17">
        <v>9.1819478607227903E-2</v>
      </c>
      <c r="J12" s="17">
        <v>0.158428305229147</v>
      </c>
      <c r="K12" s="17">
        <v>0.16894273087506201</v>
      </c>
      <c r="L12" s="17">
        <v>0.223308171792646</v>
      </c>
      <c r="M12" s="17"/>
      <c r="N12" s="17">
        <v>0.178885001349955</v>
      </c>
      <c r="O12" s="17">
        <v>0.124114404093008</v>
      </c>
      <c r="P12" s="17">
        <v>0.148637079993751</v>
      </c>
      <c r="Q12" s="17">
        <v>0.157611452927028</v>
      </c>
      <c r="R12" s="17"/>
      <c r="S12" s="17">
        <v>7.2297526253336394E-2</v>
      </c>
      <c r="T12" s="17">
        <v>0.177876521201558</v>
      </c>
      <c r="U12" s="17">
        <v>0.15937141635121099</v>
      </c>
      <c r="V12" s="17">
        <v>0.101774652362792</v>
      </c>
      <c r="W12" s="17">
        <v>6.4692410464616004E-2</v>
      </c>
      <c r="X12" s="17">
        <v>0.17510671346211401</v>
      </c>
      <c r="Y12" s="17">
        <v>0.121965687067766</v>
      </c>
      <c r="Z12" s="17">
        <v>0.179073203544277</v>
      </c>
      <c r="AA12" s="17">
        <v>0.207682568661021</v>
      </c>
      <c r="AB12" s="17">
        <v>0.26419699739790597</v>
      </c>
      <c r="AC12" s="17">
        <v>0.18444399325646901</v>
      </c>
      <c r="AD12" s="17">
        <v>0.110191391899242</v>
      </c>
      <c r="AE12" s="17"/>
      <c r="AF12" s="17">
        <v>0.129750383372395</v>
      </c>
      <c r="AG12" s="17">
        <v>0.204606208768707</v>
      </c>
      <c r="AH12" s="17">
        <v>0.106955733187911</v>
      </c>
      <c r="AI12" s="17"/>
      <c r="AJ12" s="17">
        <v>0.110158530896607</v>
      </c>
      <c r="AK12" s="17">
        <v>0.21261159229052401</v>
      </c>
      <c r="AL12" s="17">
        <v>0.20402670092858499</v>
      </c>
      <c r="AM12" s="17">
        <v>0</v>
      </c>
      <c r="AN12" s="17">
        <v>0.10074723558714101</v>
      </c>
      <c r="AO12" s="17"/>
      <c r="AP12" s="17">
        <v>0.11180995724786801</v>
      </c>
      <c r="AQ12" s="17">
        <v>0.19746863572478801</v>
      </c>
      <c r="AR12" s="17">
        <v>0.25479951420011099</v>
      </c>
      <c r="AS12" s="17"/>
      <c r="AT12" s="17">
        <v>0.123284718199257</v>
      </c>
      <c r="AU12" s="17">
        <v>0.12268117935718199</v>
      </c>
      <c r="AV12" s="17">
        <v>0.15451160200602601</v>
      </c>
      <c r="AW12" s="17">
        <v>0.13507263086292001</v>
      </c>
      <c r="AX12" s="17">
        <v>0</v>
      </c>
    </row>
    <row r="13" spans="2:50">
      <c r="B13" s="18" t="s">
        <v>248</v>
      </c>
      <c r="C13" s="17">
        <v>3.4318760753012198E-2</v>
      </c>
      <c r="D13" s="17">
        <v>4.9860377899074597E-2</v>
      </c>
      <c r="E13" s="17">
        <v>2.0231250547437001E-2</v>
      </c>
      <c r="F13" s="17"/>
      <c r="G13" s="17">
        <v>3.2523987525573998E-2</v>
      </c>
      <c r="H13" s="17">
        <v>7.3385968097885801E-3</v>
      </c>
      <c r="I13" s="17">
        <v>3.3562463893784998E-2</v>
      </c>
      <c r="J13" s="17">
        <v>3.1396386507920197E-2</v>
      </c>
      <c r="K13" s="17">
        <v>1.7879450294006401E-2</v>
      </c>
      <c r="L13" s="17">
        <v>7.7332661598640703E-2</v>
      </c>
      <c r="M13" s="17"/>
      <c r="N13" s="17">
        <v>7.0580888501856107E-2</v>
      </c>
      <c r="O13" s="17">
        <v>3.5407481725814503E-2</v>
      </c>
      <c r="P13" s="17">
        <v>8.9228375291168192E-3</v>
      </c>
      <c r="Q13" s="17">
        <v>1.49762992381664E-2</v>
      </c>
      <c r="R13" s="17"/>
      <c r="S13" s="17">
        <v>6.3467161130516994E-2</v>
      </c>
      <c r="T13" s="17">
        <v>3.15740773481289E-2</v>
      </c>
      <c r="U13" s="17">
        <v>2.5522404897151001E-2</v>
      </c>
      <c r="V13" s="17">
        <v>2.08168389934296E-2</v>
      </c>
      <c r="W13" s="17">
        <v>7.3481628879324801E-2</v>
      </c>
      <c r="X13" s="17">
        <v>4.98176210360399E-2</v>
      </c>
      <c r="Y13" s="17">
        <v>4.2786927771047402E-2</v>
      </c>
      <c r="Z13" s="17">
        <v>0</v>
      </c>
      <c r="AA13" s="17">
        <v>3.53181073113083E-2</v>
      </c>
      <c r="AB13" s="17">
        <v>0</v>
      </c>
      <c r="AC13" s="17">
        <v>0</v>
      </c>
      <c r="AD13" s="17">
        <v>5.1876740278921703E-2</v>
      </c>
      <c r="AE13" s="17"/>
      <c r="AF13" s="17">
        <v>3.4319140367763297E-2</v>
      </c>
      <c r="AG13" s="17">
        <v>4.0882510404311602E-2</v>
      </c>
      <c r="AH13" s="17">
        <v>0</v>
      </c>
      <c r="AI13" s="17"/>
      <c r="AJ13" s="17">
        <v>4.0774857477832098E-2</v>
      </c>
      <c r="AK13" s="17">
        <v>4.39381388608076E-2</v>
      </c>
      <c r="AL13" s="17">
        <v>4.1753345779134102E-2</v>
      </c>
      <c r="AM13" s="17">
        <v>0</v>
      </c>
      <c r="AN13" s="17">
        <v>0</v>
      </c>
      <c r="AO13" s="17"/>
      <c r="AP13" s="17">
        <v>5.7140406560152103E-2</v>
      </c>
      <c r="AQ13" s="17">
        <v>4.1113725094697802E-2</v>
      </c>
      <c r="AR13" s="17">
        <v>6.7968912539884005E-2</v>
      </c>
      <c r="AS13" s="17"/>
      <c r="AT13" s="17">
        <v>2.4759481437168201E-2</v>
      </c>
      <c r="AU13" s="17">
        <v>3.1519294657485097E-2</v>
      </c>
      <c r="AV13" s="17">
        <v>2.4067100109390099E-2</v>
      </c>
      <c r="AW13" s="17">
        <v>7.8366763579003698E-2</v>
      </c>
      <c r="AX13" s="17">
        <v>0</v>
      </c>
    </row>
    <row r="14" spans="2:50">
      <c r="B14" s="18" t="s">
        <v>92</v>
      </c>
      <c r="C14" s="17">
        <v>4.2709499147236603E-2</v>
      </c>
      <c r="D14" s="17">
        <v>1.48802153681799E-2</v>
      </c>
      <c r="E14" s="17">
        <v>6.4843197826571497E-2</v>
      </c>
      <c r="F14" s="17"/>
      <c r="G14" s="17">
        <v>5.2400046780768102E-2</v>
      </c>
      <c r="H14" s="17">
        <v>4.2040109334863802E-2</v>
      </c>
      <c r="I14" s="17">
        <v>8.3088246661964099E-2</v>
      </c>
      <c r="J14" s="17">
        <v>3.3217988513534601E-2</v>
      </c>
      <c r="K14" s="17">
        <v>4.7624694859615797E-2</v>
      </c>
      <c r="L14" s="17">
        <v>1.2631105765748E-2</v>
      </c>
      <c r="M14" s="17"/>
      <c r="N14" s="17">
        <v>7.30014514212219E-3</v>
      </c>
      <c r="O14" s="17">
        <v>6.0267779223738598E-2</v>
      </c>
      <c r="P14" s="17">
        <v>4.1736511818594502E-2</v>
      </c>
      <c r="Q14" s="17">
        <v>6.6118133482345298E-2</v>
      </c>
      <c r="R14" s="17"/>
      <c r="S14" s="17">
        <v>0</v>
      </c>
      <c r="T14" s="17">
        <v>5.2670650073126601E-2</v>
      </c>
      <c r="U14" s="17">
        <v>5.92577945891897E-2</v>
      </c>
      <c r="V14" s="17">
        <v>0.12201804459761</v>
      </c>
      <c r="W14" s="17">
        <v>3.9280922529328202E-2</v>
      </c>
      <c r="X14" s="17">
        <v>6.9236783904097099E-2</v>
      </c>
      <c r="Y14" s="17">
        <v>2.65008277894473E-2</v>
      </c>
      <c r="Z14" s="17">
        <v>0</v>
      </c>
      <c r="AA14" s="17">
        <v>3.1560167707185498E-2</v>
      </c>
      <c r="AB14" s="17">
        <v>4.0147511437594603E-2</v>
      </c>
      <c r="AC14" s="17">
        <v>0</v>
      </c>
      <c r="AD14" s="17">
        <v>4.6022884305554602E-2</v>
      </c>
      <c r="AE14" s="17"/>
      <c r="AF14" s="17">
        <v>3.43586541252855E-2</v>
      </c>
      <c r="AG14" s="17">
        <v>3.0167802630110201E-2</v>
      </c>
      <c r="AH14" s="17">
        <v>0.107115015879994</v>
      </c>
      <c r="AI14" s="17"/>
      <c r="AJ14" s="17">
        <v>1.15410129940907E-2</v>
      </c>
      <c r="AK14" s="17">
        <v>4.33408055908137E-2</v>
      </c>
      <c r="AL14" s="17">
        <v>0</v>
      </c>
      <c r="AM14" s="17">
        <v>0</v>
      </c>
      <c r="AN14" s="17">
        <v>9.4108139691914297E-2</v>
      </c>
      <c r="AO14" s="17"/>
      <c r="AP14" s="17">
        <v>0</v>
      </c>
      <c r="AQ14" s="17">
        <v>4.4289260884683303E-2</v>
      </c>
      <c r="AR14" s="17">
        <v>0</v>
      </c>
      <c r="AS14" s="17"/>
      <c r="AT14" s="17">
        <v>5.0097322335202102E-2</v>
      </c>
      <c r="AU14" s="17">
        <v>2.5731825440987802E-2</v>
      </c>
      <c r="AV14" s="17">
        <v>2.85782913125921E-2</v>
      </c>
      <c r="AW14" s="17">
        <v>0</v>
      </c>
      <c r="AX14" s="17">
        <v>0.20196111921173901</v>
      </c>
    </row>
    <row r="15" spans="2:50">
      <c r="B15" s="18" t="s">
        <v>249</v>
      </c>
      <c r="C15" s="21">
        <v>0.49682006775242299</v>
      </c>
      <c r="D15" s="21">
        <v>0.48773378230093001</v>
      </c>
      <c r="E15" s="21">
        <v>0.50957975051329096</v>
      </c>
      <c r="F15" s="21"/>
      <c r="G15" s="21">
        <v>0.54806708510514401</v>
      </c>
      <c r="H15" s="21">
        <v>0.60546717502512004</v>
      </c>
      <c r="I15" s="21">
        <v>0.48662212476964001</v>
      </c>
      <c r="J15" s="21">
        <v>0.50230006943484495</v>
      </c>
      <c r="K15" s="21">
        <v>0.49763953534330402</v>
      </c>
      <c r="L15" s="21">
        <v>0.36919794119570098</v>
      </c>
      <c r="M15" s="21"/>
      <c r="N15" s="21">
        <v>0.53006724375830205</v>
      </c>
      <c r="O15" s="21">
        <v>0.46526468865300202</v>
      </c>
      <c r="P15" s="21">
        <v>0.48421252164702899</v>
      </c>
      <c r="Q15" s="21">
        <v>0.50032662938826</v>
      </c>
      <c r="R15" s="21"/>
      <c r="S15" s="21">
        <v>0.54236433448268495</v>
      </c>
      <c r="T15" s="21">
        <v>0.477785715551586</v>
      </c>
      <c r="U15" s="21">
        <v>0.46512188087852802</v>
      </c>
      <c r="V15" s="21">
        <v>0.47774020901328701</v>
      </c>
      <c r="W15" s="21">
        <v>0.44510498174994201</v>
      </c>
      <c r="X15" s="21">
        <v>0.45720765916889999</v>
      </c>
      <c r="Y15" s="21">
        <v>0.56684006230049599</v>
      </c>
      <c r="Z15" s="21">
        <v>0.70034229385378799</v>
      </c>
      <c r="AA15" s="21">
        <v>0.43505780901886099</v>
      </c>
      <c r="AB15" s="21">
        <v>0.444680544296916</v>
      </c>
      <c r="AC15" s="21">
        <v>0.443941535090845</v>
      </c>
      <c r="AD15" s="21">
        <v>0.68814659075564899</v>
      </c>
      <c r="AE15" s="21"/>
      <c r="AF15" s="21">
        <v>0.54553678652340298</v>
      </c>
      <c r="AG15" s="21">
        <v>0.444725117911562</v>
      </c>
      <c r="AH15" s="21">
        <v>0.52567340591647604</v>
      </c>
      <c r="AI15" s="21"/>
      <c r="AJ15" s="21">
        <v>0.53083385294943797</v>
      </c>
      <c r="AK15" s="21">
        <v>0.45226544958311399</v>
      </c>
      <c r="AL15" s="21">
        <v>0.61789788107331201</v>
      </c>
      <c r="AM15" s="21">
        <v>0.84646521534599195</v>
      </c>
      <c r="AN15" s="21">
        <v>0.53944716672556403</v>
      </c>
      <c r="AO15" s="21"/>
      <c r="AP15" s="21">
        <v>0.53277195423611201</v>
      </c>
      <c r="AQ15" s="21">
        <v>0.48181630343358101</v>
      </c>
      <c r="AR15" s="21">
        <v>0.52699737034831695</v>
      </c>
      <c r="AS15" s="21"/>
      <c r="AT15" s="21">
        <v>0.464833240276531</v>
      </c>
      <c r="AU15" s="21">
        <v>0.46063269076112701</v>
      </c>
      <c r="AV15" s="21">
        <v>0.54749467172305</v>
      </c>
      <c r="AW15" s="21">
        <v>0.69980535617133099</v>
      </c>
      <c r="AX15" s="21">
        <v>0.58331759289207996</v>
      </c>
    </row>
    <row r="16" spans="2:50">
      <c r="B16" s="18" t="s">
        <v>250</v>
      </c>
      <c r="C16" s="21">
        <v>0.18795998671522701</v>
      </c>
      <c r="D16" s="21">
        <v>0.213606243301739</v>
      </c>
      <c r="E16" s="21">
        <v>0.161114432279471</v>
      </c>
      <c r="F16" s="21"/>
      <c r="G16" s="21">
        <v>0.16890364881480099</v>
      </c>
      <c r="H16" s="21">
        <v>0.12595734004492901</v>
      </c>
      <c r="I16" s="21">
        <v>0.12538194250101301</v>
      </c>
      <c r="J16" s="21">
        <v>0.18982469173706701</v>
      </c>
      <c r="K16" s="21">
        <v>0.18682218116906801</v>
      </c>
      <c r="L16" s="21">
        <v>0.300640833391286</v>
      </c>
      <c r="M16" s="21"/>
      <c r="N16" s="21">
        <v>0.24946588985181101</v>
      </c>
      <c r="O16" s="21">
        <v>0.15952188581882301</v>
      </c>
      <c r="P16" s="21">
        <v>0.15755991752286799</v>
      </c>
      <c r="Q16" s="21">
        <v>0.17258775216519501</v>
      </c>
      <c r="R16" s="21"/>
      <c r="S16" s="21">
        <v>0.135764687383853</v>
      </c>
      <c r="T16" s="21">
        <v>0.20945059854968701</v>
      </c>
      <c r="U16" s="21">
        <v>0.18489382124836201</v>
      </c>
      <c r="V16" s="21">
        <v>0.12259149135622199</v>
      </c>
      <c r="W16" s="21">
        <v>0.13817403934394101</v>
      </c>
      <c r="X16" s="21">
        <v>0.22492433449815399</v>
      </c>
      <c r="Y16" s="21">
        <v>0.16475261483881301</v>
      </c>
      <c r="Z16" s="21">
        <v>0.179073203544277</v>
      </c>
      <c r="AA16" s="21">
        <v>0.24300067597232899</v>
      </c>
      <c r="AB16" s="21">
        <v>0.26419699739790597</v>
      </c>
      <c r="AC16" s="21">
        <v>0.18444399325646901</v>
      </c>
      <c r="AD16" s="21">
        <v>0.16206813217816399</v>
      </c>
      <c r="AE16" s="21"/>
      <c r="AF16" s="21">
        <v>0.16406952374015901</v>
      </c>
      <c r="AG16" s="21">
        <v>0.24548871917301801</v>
      </c>
      <c r="AH16" s="21">
        <v>0.106955733187911</v>
      </c>
      <c r="AI16" s="21"/>
      <c r="AJ16" s="21">
        <v>0.15093338837443901</v>
      </c>
      <c r="AK16" s="21">
        <v>0.25654973115133101</v>
      </c>
      <c r="AL16" s="21">
        <v>0.245780046707719</v>
      </c>
      <c r="AM16" s="21">
        <v>0</v>
      </c>
      <c r="AN16" s="21">
        <v>0.10074723558714101</v>
      </c>
      <c r="AO16" s="21"/>
      <c r="AP16" s="21">
        <v>0.16895036380802</v>
      </c>
      <c r="AQ16" s="21">
        <v>0.238582360819486</v>
      </c>
      <c r="AR16" s="21">
        <v>0.32276842673999501</v>
      </c>
      <c r="AS16" s="21"/>
      <c r="AT16" s="21">
        <v>0.14804419963642501</v>
      </c>
      <c r="AU16" s="21">
        <v>0.15420047401466699</v>
      </c>
      <c r="AV16" s="21">
        <v>0.17857870211541599</v>
      </c>
      <c r="AW16" s="21">
        <v>0.213439394441923</v>
      </c>
      <c r="AX16" s="21">
        <v>0</v>
      </c>
    </row>
    <row r="17" spans="2:50">
      <c r="B17" s="18" t="s">
        <v>251</v>
      </c>
      <c r="C17" s="22">
        <v>0.30886008103719598</v>
      </c>
      <c r="D17" s="22">
        <v>0.27412753899919101</v>
      </c>
      <c r="E17" s="22">
        <v>0.34846531823381999</v>
      </c>
      <c r="F17" s="22"/>
      <c r="G17" s="22">
        <v>0.37916343629034299</v>
      </c>
      <c r="H17" s="22">
        <v>0.47950983498019101</v>
      </c>
      <c r="I17" s="22">
        <v>0.36124018226862797</v>
      </c>
      <c r="J17" s="22">
        <v>0.312475377697777</v>
      </c>
      <c r="K17" s="22">
        <v>0.310817354174236</v>
      </c>
      <c r="L17" s="22">
        <v>6.8557107804414694E-2</v>
      </c>
      <c r="M17" s="22"/>
      <c r="N17" s="22">
        <v>0.28060135390649099</v>
      </c>
      <c r="O17" s="22">
        <v>0.30574280283417898</v>
      </c>
      <c r="P17" s="22">
        <v>0.32665260412416097</v>
      </c>
      <c r="Q17" s="22">
        <v>0.32773887722306499</v>
      </c>
      <c r="R17" s="22"/>
      <c r="S17" s="22">
        <v>0.40659964709883101</v>
      </c>
      <c r="T17" s="22">
        <v>0.26833511700189799</v>
      </c>
      <c r="U17" s="22">
        <v>0.280228059630166</v>
      </c>
      <c r="V17" s="22">
        <v>0.35514871765706502</v>
      </c>
      <c r="W17" s="22">
        <v>0.30693094240600099</v>
      </c>
      <c r="X17" s="22">
        <v>0.232283324670746</v>
      </c>
      <c r="Y17" s="22">
        <v>0.40208744746168301</v>
      </c>
      <c r="Z17" s="22">
        <v>0.52126909030951096</v>
      </c>
      <c r="AA17" s="22">
        <v>0.19205713304653199</v>
      </c>
      <c r="AB17" s="22">
        <v>0.18048354689901</v>
      </c>
      <c r="AC17" s="22">
        <v>0.25949754183437601</v>
      </c>
      <c r="AD17" s="22">
        <v>0.52607845857748503</v>
      </c>
      <c r="AE17" s="22"/>
      <c r="AF17" s="22">
        <v>0.381467262783245</v>
      </c>
      <c r="AG17" s="22">
        <v>0.19923639873854301</v>
      </c>
      <c r="AH17" s="22">
        <v>0.41871767272856503</v>
      </c>
      <c r="AI17" s="22"/>
      <c r="AJ17" s="22">
        <v>0.37990046457499899</v>
      </c>
      <c r="AK17" s="22">
        <v>0.19571571843178201</v>
      </c>
      <c r="AL17" s="22">
        <v>0.37211783436559298</v>
      </c>
      <c r="AM17" s="22">
        <v>0.84646521534599195</v>
      </c>
      <c r="AN17" s="22">
        <v>0.43869993113842198</v>
      </c>
      <c r="AO17" s="22"/>
      <c r="AP17" s="22">
        <v>0.36382159042809198</v>
      </c>
      <c r="AQ17" s="22">
        <v>0.24323394261409501</v>
      </c>
      <c r="AR17" s="22">
        <v>0.204228943608321</v>
      </c>
      <c r="AS17" s="22"/>
      <c r="AT17" s="22">
        <v>0.31678904064010599</v>
      </c>
      <c r="AU17" s="22">
        <v>0.30643221674645998</v>
      </c>
      <c r="AV17" s="22">
        <v>0.36891596960763401</v>
      </c>
      <c r="AW17" s="22">
        <v>0.48636596172940699</v>
      </c>
      <c r="AX17" s="22">
        <v>0.58331759289207996</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433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498</v>
      </c>
      <c r="D7" s="10">
        <v>234</v>
      </c>
      <c r="E7" s="10">
        <v>262</v>
      </c>
      <c r="F7" s="10"/>
      <c r="G7" s="10">
        <v>52</v>
      </c>
      <c r="H7" s="10">
        <v>90</v>
      </c>
      <c r="I7" s="10">
        <v>66</v>
      </c>
      <c r="J7" s="10">
        <v>82</v>
      </c>
      <c r="K7" s="10">
        <v>101</v>
      </c>
      <c r="L7" s="10">
        <v>107</v>
      </c>
      <c r="M7" s="10"/>
      <c r="N7" s="10">
        <v>149</v>
      </c>
      <c r="O7" s="10">
        <v>115</v>
      </c>
      <c r="P7" s="10">
        <v>100</v>
      </c>
      <c r="Q7" s="10">
        <v>134</v>
      </c>
      <c r="R7" s="10"/>
      <c r="S7" s="10">
        <v>65</v>
      </c>
      <c r="T7" s="10">
        <v>70</v>
      </c>
      <c r="U7" s="10">
        <v>45</v>
      </c>
      <c r="V7" s="10">
        <v>45</v>
      </c>
      <c r="W7" s="10">
        <v>27</v>
      </c>
      <c r="X7" s="10">
        <v>29</v>
      </c>
      <c r="Y7" s="10">
        <v>42</v>
      </c>
      <c r="Z7" s="10">
        <v>23</v>
      </c>
      <c r="AA7" s="10">
        <v>55</v>
      </c>
      <c r="AB7" s="10">
        <v>56</v>
      </c>
      <c r="AC7" s="10">
        <v>21</v>
      </c>
      <c r="AD7" s="10">
        <v>20</v>
      </c>
      <c r="AE7" s="10"/>
      <c r="AF7" s="10">
        <v>194</v>
      </c>
      <c r="AG7" s="10">
        <v>214</v>
      </c>
      <c r="AH7" s="10">
        <v>68</v>
      </c>
      <c r="AI7" s="10"/>
      <c r="AJ7" s="10">
        <v>189</v>
      </c>
      <c r="AK7" s="10">
        <v>140</v>
      </c>
      <c r="AL7" s="10">
        <v>26</v>
      </c>
      <c r="AM7" s="10">
        <v>6</v>
      </c>
      <c r="AN7" s="10">
        <v>55</v>
      </c>
      <c r="AO7" s="10"/>
      <c r="AP7" s="10">
        <v>112</v>
      </c>
      <c r="AQ7" s="10">
        <v>157</v>
      </c>
      <c r="AR7" s="10">
        <v>32</v>
      </c>
      <c r="AS7" s="10"/>
      <c r="AT7" s="10">
        <v>141</v>
      </c>
      <c r="AU7" s="10">
        <v>83</v>
      </c>
      <c r="AV7" s="10">
        <v>109</v>
      </c>
      <c r="AW7" s="10">
        <v>42</v>
      </c>
      <c r="AX7" s="10">
        <v>9</v>
      </c>
    </row>
    <row r="8" spans="2:50" ht="30" customHeight="1">
      <c r="B8" s="11" t="s">
        <v>77</v>
      </c>
      <c r="C8" s="11">
        <v>487</v>
      </c>
      <c r="D8" s="11">
        <v>233</v>
      </c>
      <c r="E8" s="11">
        <v>252</v>
      </c>
      <c r="F8" s="11"/>
      <c r="G8" s="11">
        <v>57</v>
      </c>
      <c r="H8" s="11">
        <v>91</v>
      </c>
      <c r="I8" s="11">
        <v>71</v>
      </c>
      <c r="J8" s="11">
        <v>86</v>
      </c>
      <c r="K8" s="11">
        <v>84</v>
      </c>
      <c r="L8" s="11">
        <v>98</v>
      </c>
      <c r="M8" s="11"/>
      <c r="N8" s="11">
        <v>138</v>
      </c>
      <c r="O8" s="11">
        <v>117</v>
      </c>
      <c r="P8" s="11">
        <v>107</v>
      </c>
      <c r="Q8" s="11">
        <v>126</v>
      </c>
      <c r="R8" s="11"/>
      <c r="S8" s="11">
        <v>67</v>
      </c>
      <c r="T8" s="11">
        <v>70</v>
      </c>
      <c r="U8" s="11">
        <v>42</v>
      </c>
      <c r="V8" s="11">
        <v>46</v>
      </c>
      <c r="W8" s="11">
        <v>26</v>
      </c>
      <c r="X8" s="11">
        <v>37</v>
      </c>
      <c r="Y8" s="11">
        <v>38</v>
      </c>
      <c r="Z8" s="11">
        <v>20</v>
      </c>
      <c r="AA8" s="11">
        <v>54</v>
      </c>
      <c r="AB8" s="11">
        <v>48</v>
      </c>
      <c r="AC8" s="11">
        <v>21</v>
      </c>
      <c r="AD8" s="11">
        <v>18</v>
      </c>
      <c r="AE8" s="11"/>
      <c r="AF8" s="11">
        <v>190</v>
      </c>
      <c r="AG8" s="11">
        <v>205</v>
      </c>
      <c r="AH8" s="11">
        <v>68</v>
      </c>
      <c r="AI8" s="11"/>
      <c r="AJ8" s="11">
        <v>183</v>
      </c>
      <c r="AK8" s="11">
        <v>142</v>
      </c>
      <c r="AL8" s="11">
        <v>25</v>
      </c>
      <c r="AM8" s="11">
        <v>6</v>
      </c>
      <c r="AN8" s="11">
        <v>53</v>
      </c>
      <c r="AO8" s="11"/>
      <c r="AP8" s="11">
        <v>107</v>
      </c>
      <c r="AQ8" s="11">
        <v>160</v>
      </c>
      <c r="AR8" s="11">
        <v>31</v>
      </c>
      <c r="AS8" s="11"/>
      <c r="AT8" s="11">
        <v>137</v>
      </c>
      <c r="AU8" s="11">
        <v>82</v>
      </c>
      <c r="AV8" s="11">
        <v>109</v>
      </c>
      <c r="AW8" s="11">
        <v>40</v>
      </c>
      <c r="AX8" s="11">
        <v>8</v>
      </c>
    </row>
    <row r="9" spans="2:50">
      <c r="B9" s="18" t="s">
        <v>244</v>
      </c>
      <c r="C9" s="17">
        <v>0.22925173468902399</v>
      </c>
      <c r="D9" s="17">
        <v>0.260673958706506</v>
      </c>
      <c r="E9" s="17">
        <v>0.19742037020262099</v>
      </c>
      <c r="F9" s="17"/>
      <c r="G9" s="17">
        <v>0.25502688510314703</v>
      </c>
      <c r="H9" s="17">
        <v>0.204397305721156</v>
      </c>
      <c r="I9" s="17">
        <v>0.26051265758429898</v>
      </c>
      <c r="J9" s="17">
        <v>0.25361140087760897</v>
      </c>
      <c r="K9" s="17">
        <v>0.154533898693583</v>
      </c>
      <c r="L9" s="17">
        <v>0.25708866417366599</v>
      </c>
      <c r="M9" s="17"/>
      <c r="N9" s="17">
        <v>0.21408256660288399</v>
      </c>
      <c r="O9" s="17">
        <v>0.28341591597482102</v>
      </c>
      <c r="P9" s="17">
        <v>0.198940161663274</v>
      </c>
      <c r="Q9" s="17">
        <v>0.221221649785907</v>
      </c>
      <c r="R9" s="17"/>
      <c r="S9" s="17">
        <v>0.27449041162412002</v>
      </c>
      <c r="T9" s="17">
        <v>0.22956189259038601</v>
      </c>
      <c r="U9" s="17">
        <v>0.19720259920824701</v>
      </c>
      <c r="V9" s="17">
        <v>0.15498949056035799</v>
      </c>
      <c r="W9" s="17">
        <v>0.17699325694423201</v>
      </c>
      <c r="X9" s="17">
        <v>0.327330251555912</v>
      </c>
      <c r="Y9" s="17">
        <v>0.234975842297341</v>
      </c>
      <c r="Z9" s="17">
        <v>0.32567471801560099</v>
      </c>
      <c r="AA9" s="17">
        <v>0.19786315367976501</v>
      </c>
      <c r="AB9" s="17">
        <v>0.18907333534257101</v>
      </c>
      <c r="AC9" s="17">
        <v>0.16089722656682001</v>
      </c>
      <c r="AD9" s="17">
        <v>0.35558206582003798</v>
      </c>
      <c r="AE9" s="17"/>
      <c r="AF9" s="17">
        <v>0.1963486288506</v>
      </c>
      <c r="AG9" s="17">
        <v>0.28738416030019798</v>
      </c>
      <c r="AH9" s="17">
        <v>0.15932144990156399</v>
      </c>
      <c r="AI9" s="17"/>
      <c r="AJ9" s="17">
        <v>0.22042399624340001</v>
      </c>
      <c r="AK9" s="17">
        <v>0.28783648785553201</v>
      </c>
      <c r="AL9" s="17">
        <v>0.25891206984702497</v>
      </c>
      <c r="AM9" s="17">
        <v>0</v>
      </c>
      <c r="AN9" s="17">
        <v>0.107008244855193</v>
      </c>
      <c r="AO9" s="17"/>
      <c r="AP9" s="17">
        <v>0.26569583252701301</v>
      </c>
      <c r="AQ9" s="17">
        <v>0.25443652872935402</v>
      </c>
      <c r="AR9" s="17">
        <v>0.222080012483275</v>
      </c>
      <c r="AS9" s="17"/>
      <c r="AT9" s="17">
        <v>0.19151397543996801</v>
      </c>
      <c r="AU9" s="17">
        <v>0.246919991936216</v>
      </c>
      <c r="AV9" s="17">
        <v>0.24198950534083799</v>
      </c>
      <c r="AW9" s="17">
        <v>0.28949069416843598</v>
      </c>
      <c r="AX9" s="17">
        <v>0.28558026067366499</v>
      </c>
    </row>
    <row r="10" spans="2:50">
      <c r="B10" s="18" t="s">
        <v>245</v>
      </c>
      <c r="C10" s="17">
        <v>0.47029633161780898</v>
      </c>
      <c r="D10" s="17">
        <v>0.42150649256127198</v>
      </c>
      <c r="E10" s="17">
        <v>0.51957996644281901</v>
      </c>
      <c r="F10" s="17"/>
      <c r="G10" s="17">
        <v>0.32664546480189199</v>
      </c>
      <c r="H10" s="17">
        <v>0.49123171207590899</v>
      </c>
      <c r="I10" s="17">
        <v>0.47147363299756001</v>
      </c>
      <c r="J10" s="17">
        <v>0.455596471372961</v>
      </c>
      <c r="K10" s="17">
        <v>0.47961120522553402</v>
      </c>
      <c r="L10" s="17">
        <v>0.537891121581064</v>
      </c>
      <c r="M10" s="17"/>
      <c r="N10" s="17">
        <v>0.52046601999108499</v>
      </c>
      <c r="O10" s="17">
        <v>0.39849588899650201</v>
      </c>
      <c r="P10" s="17">
        <v>0.48723822115432203</v>
      </c>
      <c r="Q10" s="17">
        <v>0.46759941222206303</v>
      </c>
      <c r="R10" s="17"/>
      <c r="S10" s="17">
        <v>0.404010100517598</v>
      </c>
      <c r="T10" s="17">
        <v>0.44859654290956003</v>
      </c>
      <c r="U10" s="17">
        <v>0.53571052787031104</v>
      </c>
      <c r="V10" s="17">
        <v>0.49753931571565502</v>
      </c>
      <c r="W10" s="17">
        <v>0.480270131918142</v>
      </c>
      <c r="X10" s="17">
        <v>0.43651841100966998</v>
      </c>
      <c r="Y10" s="17">
        <v>0.51136637733963697</v>
      </c>
      <c r="Z10" s="17">
        <v>0.46018466976404299</v>
      </c>
      <c r="AA10" s="17">
        <v>0.47575837356654499</v>
      </c>
      <c r="AB10" s="17">
        <v>0.52274561819009802</v>
      </c>
      <c r="AC10" s="17">
        <v>0.43191082922250201</v>
      </c>
      <c r="AD10" s="17">
        <v>0.448182050323637</v>
      </c>
      <c r="AE10" s="17"/>
      <c r="AF10" s="17">
        <v>0.50803186419631197</v>
      </c>
      <c r="AG10" s="17">
        <v>0.473860732317962</v>
      </c>
      <c r="AH10" s="17">
        <v>0.41359798051068603</v>
      </c>
      <c r="AI10" s="17"/>
      <c r="AJ10" s="17">
        <v>0.51686925048499899</v>
      </c>
      <c r="AK10" s="17">
        <v>0.46224273431787499</v>
      </c>
      <c r="AL10" s="17">
        <v>0.57653012101514001</v>
      </c>
      <c r="AM10" s="17">
        <v>0.31644533555419702</v>
      </c>
      <c r="AN10" s="17">
        <v>0.40447928797157501</v>
      </c>
      <c r="AO10" s="17"/>
      <c r="AP10" s="17">
        <v>0.46699004281786899</v>
      </c>
      <c r="AQ10" s="17">
        <v>0.48853393075550899</v>
      </c>
      <c r="AR10" s="17">
        <v>0.67331735597222797</v>
      </c>
      <c r="AS10" s="17"/>
      <c r="AT10" s="17">
        <v>0.48065981931912699</v>
      </c>
      <c r="AU10" s="17">
        <v>0.41776649030850699</v>
      </c>
      <c r="AV10" s="17">
        <v>0.498921798639401</v>
      </c>
      <c r="AW10" s="17">
        <v>0.50143799651615395</v>
      </c>
      <c r="AX10" s="17">
        <v>0.11092338713932499</v>
      </c>
    </row>
    <row r="11" spans="2:50">
      <c r="B11" s="18" t="s">
        <v>246</v>
      </c>
      <c r="C11" s="17">
        <v>0.20657899231629401</v>
      </c>
      <c r="D11" s="17">
        <v>0.239600109805745</v>
      </c>
      <c r="E11" s="17">
        <v>0.17781715092192901</v>
      </c>
      <c r="F11" s="17"/>
      <c r="G11" s="17">
        <v>0.28104308419470703</v>
      </c>
      <c r="H11" s="17">
        <v>0.20255850393719699</v>
      </c>
      <c r="I11" s="17">
        <v>0.160097126555895</v>
      </c>
      <c r="J11" s="17">
        <v>0.208617291323835</v>
      </c>
      <c r="K11" s="17">
        <v>0.25380007664425602</v>
      </c>
      <c r="L11" s="17">
        <v>0.15890457600966501</v>
      </c>
      <c r="M11" s="17"/>
      <c r="N11" s="17">
        <v>0.16369407224791599</v>
      </c>
      <c r="O11" s="17">
        <v>0.25830633686450999</v>
      </c>
      <c r="P11" s="17">
        <v>0.21137805103006799</v>
      </c>
      <c r="Q11" s="17">
        <v>0.201515439154443</v>
      </c>
      <c r="R11" s="17"/>
      <c r="S11" s="17">
        <v>0.26686069896980102</v>
      </c>
      <c r="T11" s="17">
        <v>0.20672168985655601</v>
      </c>
      <c r="U11" s="17">
        <v>0.11435526413606099</v>
      </c>
      <c r="V11" s="17">
        <v>0.251947189792951</v>
      </c>
      <c r="W11" s="17">
        <v>0.22954113840884499</v>
      </c>
      <c r="X11" s="17">
        <v>0.129801642367977</v>
      </c>
      <c r="Y11" s="17">
        <v>0.151397249422979</v>
      </c>
      <c r="Z11" s="17">
        <v>8.7697994923512906E-2</v>
      </c>
      <c r="AA11" s="17">
        <v>0.247519580951853</v>
      </c>
      <c r="AB11" s="17">
        <v>0.222510276839404</v>
      </c>
      <c r="AC11" s="17">
        <v>0.407191944210678</v>
      </c>
      <c r="AD11" s="17">
        <v>6.00328323171418E-2</v>
      </c>
      <c r="AE11" s="17"/>
      <c r="AF11" s="17">
        <v>0.188750945766051</v>
      </c>
      <c r="AG11" s="17">
        <v>0.165445513030261</v>
      </c>
      <c r="AH11" s="17">
        <v>0.28799800913318901</v>
      </c>
      <c r="AI11" s="17"/>
      <c r="AJ11" s="17">
        <v>0.190538753403829</v>
      </c>
      <c r="AK11" s="17">
        <v>0.173424249305416</v>
      </c>
      <c r="AL11" s="17">
        <v>0.12109518830475099</v>
      </c>
      <c r="AM11" s="17">
        <v>0.68355466444580304</v>
      </c>
      <c r="AN11" s="17">
        <v>0.32719708340474801</v>
      </c>
      <c r="AO11" s="17"/>
      <c r="AP11" s="17">
        <v>0.20632446637330801</v>
      </c>
      <c r="AQ11" s="17">
        <v>0.192465751343426</v>
      </c>
      <c r="AR11" s="17">
        <v>6.9970508204518098E-2</v>
      </c>
      <c r="AS11" s="17"/>
      <c r="AT11" s="17">
        <v>0.22715583984746399</v>
      </c>
      <c r="AU11" s="17">
        <v>0.29446863456482397</v>
      </c>
      <c r="AV11" s="17">
        <v>0.156258880340332</v>
      </c>
      <c r="AW11" s="17">
        <v>0.18632169016550501</v>
      </c>
      <c r="AX11" s="17">
        <v>0.30053690517583698</v>
      </c>
    </row>
    <row r="12" spans="2:50">
      <c r="B12" s="18" t="s">
        <v>247</v>
      </c>
      <c r="C12" s="17">
        <v>3.02850497168679E-2</v>
      </c>
      <c r="D12" s="17">
        <v>2.2494153164827599E-2</v>
      </c>
      <c r="E12" s="17">
        <v>3.7762613012533697E-2</v>
      </c>
      <c r="F12" s="17"/>
      <c r="G12" s="17">
        <v>3.7089682114250899E-2</v>
      </c>
      <c r="H12" s="17">
        <v>3.8171516394815301E-2</v>
      </c>
      <c r="I12" s="17">
        <v>2.8911563892105599E-2</v>
      </c>
      <c r="J12" s="17">
        <v>3.1355045604025002E-2</v>
      </c>
      <c r="K12" s="17">
        <v>1.8897599754996601E-2</v>
      </c>
      <c r="L12" s="17">
        <v>2.8890865468821102E-2</v>
      </c>
      <c r="M12" s="17"/>
      <c r="N12" s="17">
        <v>5.3739004456109303E-2</v>
      </c>
      <c r="O12" s="17">
        <v>1.50657519832018E-2</v>
      </c>
      <c r="P12" s="17">
        <v>4.1799658371969299E-2</v>
      </c>
      <c r="Q12" s="17">
        <v>8.9043039842139002E-3</v>
      </c>
      <c r="R12" s="17"/>
      <c r="S12" s="17">
        <v>2.67949209595882E-2</v>
      </c>
      <c r="T12" s="17">
        <v>4.5549836867741597E-2</v>
      </c>
      <c r="U12" s="17">
        <v>7.0405811142670596E-2</v>
      </c>
      <c r="V12" s="17">
        <v>0</v>
      </c>
      <c r="W12" s="17">
        <v>0</v>
      </c>
      <c r="X12" s="17">
        <v>3.4774568946473502E-2</v>
      </c>
      <c r="Y12" s="17">
        <v>2.7269289437655098E-2</v>
      </c>
      <c r="Z12" s="17">
        <v>8.68495206204941E-2</v>
      </c>
      <c r="AA12" s="17">
        <v>0</v>
      </c>
      <c r="AB12" s="17">
        <v>2.0006868331477599E-2</v>
      </c>
      <c r="AC12" s="17">
        <v>0</v>
      </c>
      <c r="AD12" s="17">
        <v>9.6696951536452594E-2</v>
      </c>
      <c r="AE12" s="17"/>
      <c r="AF12" s="17">
        <v>4.1898754335856499E-2</v>
      </c>
      <c r="AG12" s="17">
        <v>2.3111572599298202E-2</v>
      </c>
      <c r="AH12" s="17">
        <v>1.5993785940777699E-2</v>
      </c>
      <c r="AI12" s="17"/>
      <c r="AJ12" s="17">
        <v>3.8579432835252697E-2</v>
      </c>
      <c r="AK12" s="17">
        <v>1.20294989589318E-2</v>
      </c>
      <c r="AL12" s="17">
        <v>4.3462620833083901E-2</v>
      </c>
      <c r="AM12" s="17">
        <v>0</v>
      </c>
      <c r="AN12" s="17">
        <v>3.90440566466616E-2</v>
      </c>
      <c r="AO12" s="17"/>
      <c r="AP12" s="17">
        <v>2.8825124397974099E-2</v>
      </c>
      <c r="AQ12" s="17">
        <v>2.3136826372593601E-2</v>
      </c>
      <c r="AR12" s="17">
        <v>3.4632123339978699E-2</v>
      </c>
      <c r="AS12" s="17"/>
      <c r="AT12" s="17">
        <v>1.26669279048164E-2</v>
      </c>
      <c r="AU12" s="17">
        <v>2.4768265716949001E-2</v>
      </c>
      <c r="AV12" s="17">
        <v>3.7462357286770401E-2</v>
      </c>
      <c r="AW12" s="17">
        <v>0</v>
      </c>
      <c r="AX12" s="17">
        <v>8.7733530736911106E-2</v>
      </c>
    </row>
    <row r="13" spans="2:50">
      <c r="B13" s="18" t="s">
        <v>248</v>
      </c>
      <c r="C13" s="17">
        <v>1.8865393785238001E-2</v>
      </c>
      <c r="D13" s="17">
        <v>1.9031960823921699E-2</v>
      </c>
      <c r="E13" s="17">
        <v>1.8876293320025501E-2</v>
      </c>
      <c r="F13" s="17"/>
      <c r="G13" s="17">
        <v>1.8047457649602298E-2</v>
      </c>
      <c r="H13" s="17">
        <v>7.3385968097885801E-3</v>
      </c>
      <c r="I13" s="17">
        <v>1.4644861219389E-2</v>
      </c>
      <c r="J13" s="17">
        <v>1.27709079424758E-2</v>
      </c>
      <c r="K13" s="17">
        <v>5.53379145420567E-2</v>
      </c>
      <c r="L13" s="17">
        <v>7.18996786620391E-3</v>
      </c>
      <c r="M13" s="17"/>
      <c r="N13" s="17">
        <v>3.4246144956018097E-2</v>
      </c>
      <c r="O13" s="17">
        <v>0</v>
      </c>
      <c r="P13" s="17">
        <v>1.80959989445575E-2</v>
      </c>
      <c r="Q13" s="17">
        <v>2.0166049326429101E-2</v>
      </c>
      <c r="R13" s="17"/>
      <c r="S13" s="17">
        <v>9.8712388966221906E-3</v>
      </c>
      <c r="T13" s="17">
        <v>2.8611937056687398E-2</v>
      </c>
      <c r="U13" s="17">
        <v>0</v>
      </c>
      <c r="V13" s="17">
        <v>0</v>
      </c>
      <c r="W13" s="17">
        <v>3.99526908689165E-2</v>
      </c>
      <c r="X13" s="17">
        <v>0</v>
      </c>
      <c r="Y13" s="17">
        <v>4.8490413712941501E-2</v>
      </c>
      <c r="Z13" s="17">
        <v>3.9593096676348402E-2</v>
      </c>
      <c r="AA13" s="17">
        <v>1.6270554593647499E-2</v>
      </c>
      <c r="AB13" s="17">
        <v>2.6364086017248201E-2</v>
      </c>
      <c r="AC13" s="17">
        <v>0</v>
      </c>
      <c r="AD13" s="17">
        <v>3.9506100002731102E-2</v>
      </c>
      <c r="AE13" s="17"/>
      <c r="AF13" s="17">
        <v>1.8636774581088401E-2</v>
      </c>
      <c r="AG13" s="17">
        <v>1.97942076668173E-2</v>
      </c>
      <c r="AH13" s="17">
        <v>2.35773969034326E-2</v>
      </c>
      <c r="AI13" s="17"/>
      <c r="AJ13" s="17">
        <v>2.09821825613354E-2</v>
      </c>
      <c r="AK13" s="17">
        <v>1.1916926476085001E-2</v>
      </c>
      <c r="AL13" s="17">
        <v>0</v>
      </c>
      <c r="AM13" s="17">
        <v>0</v>
      </c>
      <c r="AN13" s="17">
        <v>4.6893940158910699E-2</v>
      </c>
      <c r="AO13" s="17"/>
      <c r="AP13" s="17">
        <v>3.2164533883836798E-2</v>
      </c>
      <c r="AQ13" s="17">
        <v>6.3888133209246602E-3</v>
      </c>
      <c r="AR13" s="17">
        <v>0</v>
      </c>
      <c r="AS13" s="17"/>
      <c r="AT13" s="17">
        <v>1.8079548577008699E-2</v>
      </c>
      <c r="AU13" s="17">
        <v>0</v>
      </c>
      <c r="AV13" s="17">
        <v>1.34661482604016E-2</v>
      </c>
      <c r="AW13" s="17">
        <v>2.2749619149905899E-2</v>
      </c>
      <c r="AX13" s="17">
        <v>0.13530850954943799</v>
      </c>
    </row>
    <row r="14" spans="2:50">
      <c r="B14" s="18" t="s">
        <v>92</v>
      </c>
      <c r="C14" s="17">
        <v>4.4722497874767599E-2</v>
      </c>
      <c r="D14" s="17">
        <v>3.6693324937727999E-2</v>
      </c>
      <c r="E14" s="17">
        <v>4.8543606100072502E-2</v>
      </c>
      <c r="F14" s="17"/>
      <c r="G14" s="17">
        <v>8.2147426136400803E-2</v>
      </c>
      <c r="H14" s="17">
        <v>5.6302365061134202E-2</v>
      </c>
      <c r="I14" s="17">
        <v>6.4360157750751101E-2</v>
      </c>
      <c r="J14" s="17">
        <v>3.8048882879094401E-2</v>
      </c>
      <c r="K14" s="17">
        <v>3.7819305139574301E-2</v>
      </c>
      <c r="L14" s="17">
        <v>1.00348049005796E-2</v>
      </c>
      <c r="M14" s="17"/>
      <c r="N14" s="17">
        <v>1.3772191745988101E-2</v>
      </c>
      <c r="O14" s="17">
        <v>4.4716106180965998E-2</v>
      </c>
      <c r="P14" s="17">
        <v>4.2547908835808897E-2</v>
      </c>
      <c r="Q14" s="17">
        <v>8.0593145526943105E-2</v>
      </c>
      <c r="R14" s="17"/>
      <c r="S14" s="17">
        <v>1.79726290322707E-2</v>
      </c>
      <c r="T14" s="17">
        <v>4.09581007190691E-2</v>
      </c>
      <c r="U14" s="17">
        <v>8.2325797642710002E-2</v>
      </c>
      <c r="V14" s="17">
        <v>9.55240039310358E-2</v>
      </c>
      <c r="W14" s="17">
        <v>7.3242781859863798E-2</v>
      </c>
      <c r="X14" s="17">
        <v>7.1575126119967206E-2</v>
      </c>
      <c r="Y14" s="17">
        <v>2.65008277894473E-2</v>
      </c>
      <c r="Z14" s="17">
        <v>0</v>
      </c>
      <c r="AA14" s="17">
        <v>6.2588337208189598E-2</v>
      </c>
      <c r="AB14" s="17">
        <v>1.9299815279201799E-2</v>
      </c>
      <c r="AC14" s="17">
        <v>0</v>
      </c>
      <c r="AD14" s="17">
        <v>0</v>
      </c>
      <c r="AE14" s="17"/>
      <c r="AF14" s="17">
        <v>4.6333032270092701E-2</v>
      </c>
      <c r="AG14" s="17">
        <v>3.0403814085463499E-2</v>
      </c>
      <c r="AH14" s="17">
        <v>9.9511377610350601E-2</v>
      </c>
      <c r="AI14" s="17"/>
      <c r="AJ14" s="17">
        <v>1.2606384471183001E-2</v>
      </c>
      <c r="AK14" s="17">
        <v>5.2550103086159497E-2</v>
      </c>
      <c r="AL14" s="17">
        <v>0</v>
      </c>
      <c r="AM14" s="17">
        <v>0</v>
      </c>
      <c r="AN14" s="17">
        <v>7.5377386962912199E-2</v>
      </c>
      <c r="AO14" s="17"/>
      <c r="AP14" s="17">
        <v>0</v>
      </c>
      <c r="AQ14" s="17">
        <v>3.50381494781929E-2</v>
      </c>
      <c r="AR14" s="17">
        <v>0</v>
      </c>
      <c r="AS14" s="17"/>
      <c r="AT14" s="17">
        <v>6.9923888911615301E-2</v>
      </c>
      <c r="AU14" s="17">
        <v>1.60766174735043E-2</v>
      </c>
      <c r="AV14" s="17">
        <v>5.1901310132257301E-2</v>
      </c>
      <c r="AW14" s="17">
        <v>0</v>
      </c>
      <c r="AX14" s="17">
        <v>7.9917406724822698E-2</v>
      </c>
    </row>
    <row r="15" spans="2:50">
      <c r="B15" s="18" t="s">
        <v>249</v>
      </c>
      <c r="C15" s="21">
        <v>0.69954806630683197</v>
      </c>
      <c r="D15" s="21">
        <v>0.68218045126777804</v>
      </c>
      <c r="E15" s="21">
        <v>0.71700033664544005</v>
      </c>
      <c r="F15" s="21"/>
      <c r="G15" s="21">
        <v>0.58167234990503902</v>
      </c>
      <c r="H15" s="21">
        <v>0.69562901779706499</v>
      </c>
      <c r="I15" s="21">
        <v>0.73198629058185904</v>
      </c>
      <c r="J15" s="21">
        <v>0.70920787225057003</v>
      </c>
      <c r="K15" s="21">
        <v>0.63414510391911705</v>
      </c>
      <c r="L15" s="21">
        <v>0.79497978575473005</v>
      </c>
      <c r="M15" s="21"/>
      <c r="N15" s="21">
        <v>0.73454858659396904</v>
      </c>
      <c r="O15" s="21">
        <v>0.68191180497132298</v>
      </c>
      <c r="P15" s="21">
        <v>0.68617838281759602</v>
      </c>
      <c r="Q15" s="21">
        <v>0.688821062007971</v>
      </c>
      <c r="R15" s="21"/>
      <c r="S15" s="21">
        <v>0.67850051214171803</v>
      </c>
      <c r="T15" s="21">
        <v>0.67815843549994603</v>
      </c>
      <c r="U15" s="21">
        <v>0.73291312707855905</v>
      </c>
      <c r="V15" s="21">
        <v>0.65252880627601295</v>
      </c>
      <c r="W15" s="21">
        <v>0.65726338886237401</v>
      </c>
      <c r="X15" s="21">
        <v>0.76384866256558204</v>
      </c>
      <c r="Y15" s="21">
        <v>0.746342219636978</v>
      </c>
      <c r="Z15" s="21">
        <v>0.78585938777964404</v>
      </c>
      <c r="AA15" s="21">
        <v>0.67362152724630997</v>
      </c>
      <c r="AB15" s="21">
        <v>0.711818953532668</v>
      </c>
      <c r="AC15" s="21">
        <v>0.59280805578932205</v>
      </c>
      <c r="AD15" s="21">
        <v>0.80376411614367405</v>
      </c>
      <c r="AE15" s="21"/>
      <c r="AF15" s="21">
        <v>0.70438049304691097</v>
      </c>
      <c r="AG15" s="21">
        <v>0.76124489261815997</v>
      </c>
      <c r="AH15" s="21">
        <v>0.57291943041225002</v>
      </c>
      <c r="AI15" s="21"/>
      <c r="AJ15" s="21">
        <v>0.73729324672840002</v>
      </c>
      <c r="AK15" s="21">
        <v>0.75007922217340794</v>
      </c>
      <c r="AL15" s="21">
        <v>0.83544219086216498</v>
      </c>
      <c r="AM15" s="21">
        <v>0.31644533555419702</v>
      </c>
      <c r="AN15" s="21">
        <v>0.51148753282676696</v>
      </c>
      <c r="AO15" s="21"/>
      <c r="AP15" s="21">
        <v>0.73268587534488105</v>
      </c>
      <c r="AQ15" s="21">
        <v>0.74297045948486296</v>
      </c>
      <c r="AR15" s="21">
        <v>0.895397368455503</v>
      </c>
      <c r="AS15" s="21"/>
      <c r="AT15" s="21">
        <v>0.672173794759095</v>
      </c>
      <c r="AU15" s="21">
        <v>0.66468648224472304</v>
      </c>
      <c r="AV15" s="21">
        <v>0.74091130398023897</v>
      </c>
      <c r="AW15" s="21">
        <v>0.79092869068459004</v>
      </c>
      <c r="AX15" s="21">
        <v>0.39650364781299102</v>
      </c>
    </row>
    <row r="16" spans="2:50">
      <c r="B16" s="18" t="s">
        <v>250</v>
      </c>
      <c r="C16" s="21">
        <v>4.9150443502105803E-2</v>
      </c>
      <c r="D16" s="21">
        <v>4.1526113988749301E-2</v>
      </c>
      <c r="E16" s="21">
        <v>5.6638906332559198E-2</v>
      </c>
      <c r="F16" s="21"/>
      <c r="G16" s="21">
        <v>5.5137139763853302E-2</v>
      </c>
      <c r="H16" s="21">
        <v>4.5510113204603901E-2</v>
      </c>
      <c r="I16" s="21">
        <v>4.3556425111494497E-2</v>
      </c>
      <c r="J16" s="21">
        <v>4.4125953546500798E-2</v>
      </c>
      <c r="K16" s="21">
        <v>7.4235514297053301E-2</v>
      </c>
      <c r="L16" s="21">
        <v>3.6080833335025E-2</v>
      </c>
      <c r="M16" s="21"/>
      <c r="N16" s="21">
        <v>8.79851494121274E-2</v>
      </c>
      <c r="O16" s="21">
        <v>1.50657519832018E-2</v>
      </c>
      <c r="P16" s="21">
        <v>5.9895657316526803E-2</v>
      </c>
      <c r="Q16" s="21">
        <v>2.9070353310643001E-2</v>
      </c>
      <c r="R16" s="21"/>
      <c r="S16" s="21">
        <v>3.6666159856210398E-2</v>
      </c>
      <c r="T16" s="21">
        <v>7.4161773924429006E-2</v>
      </c>
      <c r="U16" s="21">
        <v>7.0405811142670596E-2</v>
      </c>
      <c r="V16" s="21">
        <v>0</v>
      </c>
      <c r="W16" s="21">
        <v>3.99526908689165E-2</v>
      </c>
      <c r="X16" s="21">
        <v>3.4774568946473502E-2</v>
      </c>
      <c r="Y16" s="21">
        <v>7.5759703150596699E-2</v>
      </c>
      <c r="Z16" s="21">
        <v>0.126442617296843</v>
      </c>
      <c r="AA16" s="21">
        <v>1.6270554593647499E-2</v>
      </c>
      <c r="AB16" s="21">
        <v>4.6370954348725797E-2</v>
      </c>
      <c r="AC16" s="21">
        <v>0</v>
      </c>
      <c r="AD16" s="21">
        <v>0.13620305153918399</v>
      </c>
      <c r="AE16" s="21"/>
      <c r="AF16" s="21">
        <v>6.05355289169449E-2</v>
      </c>
      <c r="AG16" s="21">
        <v>4.2905780266115398E-2</v>
      </c>
      <c r="AH16" s="21">
        <v>3.9571182844210302E-2</v>
      </c>
      <c r="AI16" s="21"/>
      <c r="AJ16" s="21">
        <v>5.9561615396588101E-2</v>
      </c>
      <c r="AK16" s="21">
        <v>2.3946425435016801E-2</v>
      </c>
      <c r="AL16" s="21">
        <v>4.3462620833083901E-2</v>
      </c>
      <c r="AM16" s="21">
        <v>0</v>
      </c>
      <c r="AN16" s="21">
        <v>8.5937996805572306E-2</v>
      </c>
      <c r="AO16" s="21"/>
      <c r="AP16" s="21">
        <v>6.0989658281810903E-2</v>
      </c>
      <c r="AQ16" s="21">
        <v>2.9525639693518201E-2</v>
      </c>
      <c r="AR16" s="21">
        <v>3.4632123339978699E-2</v>
      </c>
      <c r="AS16" s="21"/>
      <c r="AT16" s="21">
        <v>3.0746476481825099E-2</v>
      </c>
      <c r="AU16" s="21">
        <v>2.4768265716949001E-2</v>
      </c>
      <c r="AV16" s="21">
        <v>5.0928505547172001E-2</v>
      </c>
      <c r="AW16" s="21">
        <v>2.2749619149905899E-2</v>
      </c>
      <c r="AX16" s="21">
        <v>0.223042040286349</v>
      </c>
    </row>
    <row r="17" spans="2:50">
      <c r="B17" s="18" t="s">
        <v>251</v>
      </c>
      <c r="C17" s="22">
        <v>0.65039762280472602</v>
      </c>
      <c r="D17" s="22">
        <v>0.64065433727902799</v>
      </c>
      <c r="E17" s="22">
        <v>0.66036143031288097</v>
      </c>
      <c r="F17" s="22"/>
      <c r="G17" s="22">
        <v>0.52653521014118598</v>
      </c>
      <c r="H17" s="22">
        <v>0.65011890459246102</v>
      </c>
      <c r="I17" s="22">
        <v>0.688429865470365</v>
      </c>
      <c r="J17" s="22">
        <v>0.66508191870406896</v>
      </c>
      <c r="K17" s="22">
        <v>0.55990958962206305</v>
      </c>
      <c r="L17" s="22">
        <v>0.75889895241970495</v>
      </c>
      <c r="M17" s="22"/>
      <c r="N17" s="22">
        <v>0.64656343718184195</v>
      </c>
      <c r="O17" s="22">
        <v>0.66684605298812105</v>
      </c>
      <c r="P17" s="22">
        <v>0.626282725501069</v>
      </c>
      <c r="Q17" s="22">
        <v>0.65975070869732799</v>
      </c>
      <c r="R17" s="22"/>
      <c r="S17" s="22">
        <v>0.641834352285508</v>
      </c>
      <c r="T17" s="22">
        <v>0.60399666157551701</v>
      </c>
      <c r="U17" s="22">
        <v>0.66250731593588796</v>
      </c>
      <c r="V17" s="22">
        <v>0.65252880627601295</v>
      </c>
      <c r="W17" s="22">
        <v>0.61731069799345795</v>
      </c>
      <c r="X17" s="22">
        <v>0.72907409361910902</v>
      </c>
      <c r="Y17" s="22">
        <v>0.67058251648638101</v>
      </c>
      <c r="Z17" s="22">
        <v>0.65941677048280201</v>
      </c>
      <c r="AA17" s="22">
        <v>0.65735097265266296</v>
      </c>
      <c r="AB17" s="22">
        <v>0.66544799918394204</v>
      </c>
      <c r="AC17" s="22">
        <v>0.59280805578932205</v>
      </c>
      <c r="AD17" s="22">
        <v>0.66756106460449105</v>
      </c>
      <c r="AE17" s="22"/>
      <c r="AF17" s="22">
        <v>0.64384496412996695</v>
      </c>
      <c r="AG17" s="22">
        <v>0.71833911235204395</v>
      </c>
      <c r="AH17" s="22">
        <v>0.53334824756804</v>
      </c>
      <c r="AI17" s="22"/>
      <c r="AJ17" s="22">
        <v>0.67773163133181202</v>
      </c>
      <c r="AK17" s="22">
        <v>0.72613279673839104</v>
      </c>
      <c r="AL17" s="22">
        <v>0.79197957002908104</v>
      </c>
      <c r="AM17" s="22">
        <v>0.31644533555419702</v>
      </c>
      <c r="AN17" s="22">
        <v>0.425549536021195</v>
      </c>
      <c r="AO17" s="22"/>
      <c r="AP17" s="22">
        <v>0.67169621706307003</v>
      </c>
      <c r="AQ17" s="22">
        <v>0.713444819791345</v>
      </c>
      <c r="AR17" s="22">
        <v>0.86076524511552499</v>
      </c>
      <c r="AS17" s="22"/>
      <c r="AT17" s="22">
        <v>0.64142731827726995</v>
      </c>
      <c r="AU17" s="22">
        <v>0.63991821652777403</v>
      </c>
      <c r="AV17" s="22">
        <v>0.68998279843306698</v>
      </c>
      <c r="AW17" s="22">
        <v>0.76817907153468401</v>
      </c>
      <c r="AX17" s="22">
        <v>0.173461607526641</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434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498</v>
      </c>
      <c r="D7" s="10">
        <v>234</v>
      </c>
      <c r="E7" s="10">
        <v>262</v>
      </c>
      <c r="F7" s="10"/>
      <c r="G7" s="10">
        <v>52</v>
      </c>
      <c r="H7" s="10">
        <v>90</v>
      </c>
      <c r="I7" s="10">
        <v>66</v>
      </c>
      <c r="J7" s="10">
        <v>82</v>
      </c>
      <c r="K7" s="10">
        <v>101</v>
      </c>
      <c r="L7" s="10">
        <v>107</v>
      </c>
      <c r="M7" s="10"/>
      <c r="N7" s="10">
        <v>149</v>
      </c>
      <c r="O7" s="10">
        <v>115</v>
      </c>
      <c r="P7" s="10">
        <v>100</v>
      </c>
      <c r="Q7" s="10">
        <v>134</v>
      </c>
      <c r="R7" s="10"/>
      <c r="S7" s="10">
        <v>65</v>
      </c>
      <c r="T7" s="10">
        <v>70</v>
      </c>
      <c r="U7" s="10">
        <v>45</v>
      </c>
      <c r="V7" s="10">
        <v>45</v>
      </c>
      <c r="W7" s="10">
        <v>27</v>
      </c>
      <c r="X7" s="10">
        <v>29</v>
      </c>
      <c r="Y7" s="10">
        <v>42</v>
      </c>
      <c r="Z7" s="10">
        <v>23</v>
      </c>
      <c r="AA7" s="10">
        <v>55</v>
      </c>
      <c r="AB7" s="10">
        <v>56</v>
      </c>
      <c r="AC7" s="10">
        <v>21</v>
      </c>
      <c r="AD7" s="10">
        <v>20</v>
      </c>
      <c r="AE7" s="10"/>
      <c r="AF7" s="10">
        <v>194</v>
      </c>
      <c r="AG7" s="10">
        <v>214</v>
      </c>
      <c r="AH7" s="10">
        <v>68</v>
      </c>
      <c r="AI7" s="10"/>
      <c r="AJ7" s="10">
        <v>189</v>
      </c>
      <c r="AK7" s="10">
        <v>140</v>
      </c>
      <c r="AL7" s="10">
        <v>26</v>
      </c>
      <c r="AM7" s="10">
        <v>6</v>
      </c>
      <c r="AN7" s="10">
        <v>55</v>
      </c>
      <c r="AO7" s="10"/>
      <c r="AP7" s="10">
        <v>112</v>
      </c>
      <c r="AQ7" s="10">
        <v>157</v>
      </c>
      <c r="AR7" s="10">
        <v>32</v>
      </c>
      <c r="AS7" s="10"/>
      <c r="AT7" s="10">
        <v>141</v>
      </c>
      <c r="AU7" s="10">
        <v>83</v>
      </c>
      <c r="AV7" s="10">
        <v>109</v>
      </c>
      <c r="AW7" s="10">
        <v>42</v>
      </c>
      <c r="AX7" s="10">
        <v>9</v>
      </c>
    </row>
    <row r="8" spans="2:50" ht="30" customHeight="1">
      <c r="B8" s="11" t="s">
        <v>77</v>
      </c>
      <c r="C8" s="11">
        <v>487</v>
      </c>
      <c r="D8" s="11">
        <v>233</v>
      </c>
      <c r="E8" s="11">
        <v>252</v>
      </c>
      <c r="F8" s="11"/>
      <c r="G8" s="11">
        <v>57</v>
      </c>
      <c r="H8" s="11">
        <v>91</v>
      </c>
      <c r="I8" s="11">
        <v>71</v>
      </c>
      <c r="J8" s="11">
        <v>86</v>
      </c>
      <c r="K8" s="11">
        <v>84</v>
      </c>
      <c r="L8" s="11">
        <v>98</v>
      </c>
      <c r="M8" s="11"/>
      <c r="N8" s="11">
        <v>138</v>
      </c>
      <c r="O8" s="11">
        <v>117</v>
      </c>
      <c r="P8" s="11">
        <v>107</v>
      </c>
      <c r="Q8" s="11">
        <v>126</v>
      </c>
      <c r="R8" s="11"/>
      <c r="S8" s="11">
        <v>67</v>
      </c>
      <c r="T8" s="11">
        <v>70</v>
      </c>
      <c r="U8" s="11">
        <v>42</v>
      </c>
      <c r="V8" s="11">
        <v>46</v>
      </c>
      <c r="W8" s="11">
        <v>26</v>
      </c>
      <c r="X8" s="11">
        <v>37</v>
      </c>
      <c r="Y8" s="11">
        <v>38</v>
      </c>
      <c r="Z8" s="11">
        <v>20</v>
      </c>
      <c r="AA8" s="11">
        <v>54</v>
      </c>
      <c r="AB8" s="11">
        <v>48</v>
      </c>
      <c r="AC8" s="11">
        <v>21</v>
      </c>
      <c r="AD8" s="11">
        <v>18</v>
      </c>
      <c r="AE8" s="11"/>
      <c r="AF8" s="11">
        <v>190</v>
      </c>
      <c r="AG8" s="11">
        <v>205</v>
      </c>
      <c r="AH8" s="11">
        <v>68</v>
      </c>
      <c r="AI8" s="11"/>
      <c r="AJ8" s="11">
        <v>183</v>
      </c>
      <c r="AK8" s="11">
        <v>142</v>
      </c>
      <c r="AL8" s="11">
        <v>25</v>
      </c>
      <c r="AM8" s="11">
        <v>6</v>
      </c>
      <c r="AN8" s="11">
        <v>53</v>
      </c>
      <c r="AO8" s="11"/>
      <c r="AP8" s="11">
        <v>107</v>
      </c>
      <c r="AQ8" s="11">
        <v>160</v>
      </c>
      <c r="AR8" s="11">
        <v>31</v>
      </c>
      <c r="AS8" s="11"/>
      <c r="AT8" s="11">
        <v>137</v>
      </c>
      <c r="AU8" s="11">
        <v>82</v>
      </c>
      <c r="AV8" s="11">
        <v>109</v>
      </c>
      <c r="AW8" s="11">
        <v>40</v>
      </c>
      <c r="AX8" s="11">
        <v>8</v>
      </c>
    </row>
    <row r="9" spans="2:50">
      <c r="B9" s="18" t="s">
        <v>244</v>
      </c>
      <c r="C9" s="17">
        <v>9.2452314598670204E-2</v>
      </c>
      <c r="D9" s="17">
        <v>9.50648484547508E-2</v>
      </c>
      <c r="E9" s="17">
        <v>9.0842827246484306E-2</v>
      </c>
      <c r="F9" s="17"/>
      <c r="G9" s="17">
        <v>0.115416688458263</v>
      </c>
      <c r="H9" s="17">
        <v>0.127628359976552</v>
      </c>
      <c r="I9" s="17">
        <v>0.15283787754019601</v>
      </c>
      <c r="J9" s="17">
        <v>5.8094027191716101E-2</v>
      </c>
      <c r="K9" s="17">
        <v>9.2126580182549295E-2</v>
      </c>
      <c r="L9" s="17">
        <v>3.3547725738213401E-2</v>
      </c>
      <c r="M9" s="17"/>
      <c r="N9" s="17">
        <v>0.100149269314721</v>
      </c>
      <c r="O9" s="17">
        <v>3.4355773236383301E-2</v>
      </c>
      <c r="P9" s="17">
        <v>0.117684106319613</v>
      </c>
      <c r="Q9" s="17">
        <v>0.116661849312108</v>
      </c>
      <c r="R9" s="17"/>
      <c r="S9" s="17">
        <v>0.15107185074412</v>
      </c>
      <c r="T9" s="17">
        <v>5.0364321076450801E-2</v>
      </c>
      <c r="U9" s="17">
        <v>7.1611607636538302E-2</v>
      </c>
      <c r="V9" s="17">
        <v>1.8655897265133399E-2</v>
      </c>
      <c r="W9" s="17">
        <v>9.71158294207074E-2</v>
      </c>
      <c r="X9" s="17">
        <v>0.10104432209884801</v>
      </c>
      <c r="Y9" s="17">
        <v>0.19035212604343299</v>
      </c>
      <c r="Z9" s="17">
        <v>8.5768898284334594E-2</v>
      </c>
      <c r="AA9" s="17">
        <v>7.0844443306292595E-2</v>
      </c>
      <c r="AB9" s="17">
        <v>8.2227199148426106E-2</v>
      </c>
      <c r="AC9" s="17">
        <v>8.7387735957784804E-2</v>
      </c>
      <c r="AD9" s="17">
        <v>0.148331595456071</v>
      </c>
      <c r="AE9" s="17"/>
      <c r="AF9" s="17">
        <v>0.103723871181182</v>
      </c>
      <c r="AG9" s="17">
        <v>8.2055628277603695E-2</v>
      </c>
      <c r="AH9" s="17">
        <v>8.6780386255539396E-2</v>
      </c>
      <c r="AI9" s="17"/>
      <c r="AJ9" s="17">
        <v>0.106209817416168</v>
      </c>
      <c r="AK9" s="17">
        <v>8.9075410540124494E-2</v>
      </c>
      <c r="AL9" s="17">
        <v>8.2822739286017202E-2</v>
      </c>
      <c r="AM9" s="17">
        <v>0</v>
      </c>
      <c r="AN9" s="17">
        <v>8.0205374720283606E-2</v>
      </c>
      <c r="AO9" s="17"/>
      <c r="AP9" s="17">
        <v>0.152444593139483</v>
      </c>
      <c r="AQ9" s="17">
        <v>0.103988453228553</v>
      </c>
      <c r="AR9" s="17">
        <v>7.6447537526493498E-2</v>
      </c>
      <c r="AS9" s="17"/>
      <c r="AT9" s="17">
        <v>8.9161902320356895E-2</v>
      </c>
      <c r="AU9" s="17">
        <v>7.7069851804776504E-2</v>
      </c>
      <c r="AV9" s="17">
        <v>8.9195396964790896E-2</v>
      </c>
      <c r="AW9" s="17">
        <v>0.15466287830940101</v>
      </c>
      <c r="AX9" s="17">
        <v>0</v>
      </c>
    </row>
    <row r="10" spans="2:50">
      <c r="B10" s="18" t="s">
        <v>245</v>
      </c>
      <c r="C10" s="17">
        <v>0.19476888082986901</v>
      </c>
      <c r="D10" s="17">
        <v>0.21241544621740799</v>
      </c>
      <c r="E10" s="17">
        <v>0.18013687221088201</v>
      </c>
      <c r="F10" s="17"/>
      <c r="G10" s="17">
        <v>0.20690578838276499</v>
      </c>
      <c r="H10" s="17">
        <v>0.303678591064453</v>
      </c>
      <c r="I10" s="17">
        <v>0.230939788046052</v>
      </c>
      <c r="J10" s="17">
        <v>0.16889757435469399</v>
      </c>
      <c r="K10" s="17">
        <v>0.184446541743884</v>
      </c>
      <c r="L10" s="17">
        <v>9.2885807227871001E-2</v>
      </c>
      <c r="M10" s="17"/>
      <c r="N10" s="17">
        <v>0.22549152706124301</v>
      </c>
      <c r="O10" s="17">
        <v>0.20448925426547601</v>
      </c>
      <c r="P10" s="17">
        <v>0.178940895053776</v>
      </c>
      <c r="Q10" s="17">
        <v>0.165371682897859</v>
      </c>
      <c r="R10" s="17"/>
      <c r="S10" s="17">
        <v>0.203790016226476</v>
      </c>
      <c r="T10" s="17">
        <v>0.20445103482263399</v>
      </c>
      <c r="U10" s="17">
        <v>0.195350427470461</v>
      </c>
      <c r="V10" s="17">
        <v>0.26603399686658702</v>
      </c>
      <c r="W10" s="17">
        <v>0.151230636283295</v>
      </c>
      <c r="X10" s="17">
        <v>0.212061740161124</v>
      </c>
      <c r="Y10" s="17">
        <v>0.121329361890069</v>
      </c>
      <c r="Z10" s="17">
        <v>0.33601151919377198</v>
      </c>
      <c r="AA10" s="17">
        <v>0.112496678072221</v>
      </c>
      <c r="AB10" s="17">
        <v>0.209951099500121</v>
      </c>
      <c r="AC10" s="17">
        <v>0.25516076779062302</v>
      </c>
      <c r="AD10" s="17">
        <v>0.101451598314429</v>
      </c>
      <c r="AE10" s="17"/>
      <c r="AF10" s="17">
        <v>0.17662549221437401</v>
      </c>
      <c r="AG10" s="17">
        <v>0.217006484237495</v>
      </c>
      <c r="AH10" s="17">
        <v>0.22545913343058199</v>
      </c>
      <c r="AI10" s="17"/>
      <c r="AJ10" s="17">
        <v>0.19044934988499701</v>
      </c>
      <c r="AK10" s="17">
        <v>0.232765478069379</v>
      </c>
      <c r="AL10" s="17">
        <v>0.12986910156171499</v>
      </c>
      <c r="AM10" s="17">
        <v>0.30384996093009298</v>
      </c>
      <c r="AN10" s="17">
        <v>0.201877135366264</v>
      </c>
      <c r="AO10" s="17"/>
      <c r="AP10" s="17">
        <v>0.219300655676402</v>
      </c>
      <c r="AQ10" s="17">
        <v>0.20569326609455499</v>
      </c>
      <c r="AR10" s="17">
        <v>0.118998758884583</v>
      </c>
      <c r="AS10" s="17"/>
      <c r="AT10" s="17">
        <v>0.21038835080681201</v>
      </c>
      <c r="AU10" s="17">
        <v>0.181882748804298</v>
      </c>
      <c r="AV10" s="17">
        <v>0.241443022350044</v>
      </c>
      <c r="AW10" s="17">
        <v>0.156616494291445</v>
      </c>
      <c r="AX10" s="17">
        <v>0.32927902839335699</v>
      </c>
    </row>
    <row r="11" spans="2:50">
      <c r="B11" s="18" t="s">
        <v>246</v>
      </c>
      <c r="C11" s="17">
        <v>0.27404901760714301</v>
      </c>
      <c r="D11" s="17">
        <v>0.31275220357293598</v>
      </c>
      <c r="E11" s="17">
        <v>0.240617394380676</v>
      </c>
      <c r="F11" s="17"/>
      <c r="G11" s="17">
        <v>0.31616014631088402</v>
      </c>
      <c r="H11" s="17">
        <v>0.26220890937561597</v>
      </c>
      <c r="I11" s="17">
        <v>0.21542322872724101</v>
      </c>
      <c r="J11" s="17">
        <v>0.27558442894227902</v>
      </c>
      <c r="K11" s="17">
        <v>0.31332320731060698</v>
      </c>
      <c r="L11" s="17">
        <v>0.26823470276572697</v>
      </c>
      <c r="M11" s="17"/>
      <c r="N11" s="17">
        <v>0.25594026959285299</v>
      </c>
      <c r="O11" s="17">
        <v>0.25630499941488799</v>
      </c>
      <c r="P11" s="17">
        <v>0.34516786533590998</v>
      </c>
      <c r="Q11" s="17">
        <v>0.25017178415888702</v>
      </c>
      <c r="R11" s="17"/>
      <c r="S11" s="17">
        <v>0.28429842803604299</v>
      </c>
      <c r="T11" s="17">
        <v>0.30269596382490499</v>
      </c>
      <c r="U11" s="17">
        <v>0.33229704601397902</v>
      </c>
      <c r="V11" s="17">
        <v>0.31885358610673498</v>
      </c>
      <c r="W11" s="17">
        <v>0.27224756220484397</v>
      </c>
      <c r="X11" s="17">
        <v>0.18339479968358299</v>
      </c>
      <c r="Y11" s="17">
        <v>0.21465032152233199</v>
      </c>
      <c r="Z11" s="17">
        <v>0.13694246588674</v>
      </c>
      <c r="AA11" s="17">
        <v>0.33718114974068902</v>
      </c>
      <c r="AB11" s="17">
        <v>0.141596446911464</v>
      </c>
      <c r="AC11" s="17">
        <v>0.243957719432597</v>
      </c>
      <c r="AD11" s="17">
        <v>0.53879460735108997</v>
      </c>
      <c r="AE11" s="17"/>
      <c r="AF11" s="17">
        <v>0.27370006629708699</v>
      </c>
      <c r="AG11" s="17">
        <v>0.226027289178206</v>
      </c>
      <c r="AH11" s="17">
        <v>0.35903421738055302</v>
      </c>
      <c r="AI11" s="17"/>
      <c r="AJ11" s="17">
        <v>0.26651294318310897</v>
      </c>
      <c r="AK11" s="17">
        <v>0.19297112511952599</v>
      </c>
      <c r="AL11" s="17">
        <v>0.18921354300205701</v>
      </c>
      <c r="AM11" s="17">
        <v>0.54642510852173698</v>
      </c>
      <c r="AN11" s="17">
        <v>0.34752607395067098</v>
      </c>
      <c r="AO11" s="17"/>
      <c r="AP11" s="17">
        <v>0.22983883562806301</v>
      </c>
      <c r="AQ11" s="17">
        <v>0.201645014507843</v>
      </c>
      <c r="AR11" s="17">
        <v>0.119713911787992</v>
      </c>
      <c r="AS11" s="17"/>
      <c r="AT11" s="17">
        <v>0.28385671718209399</v>
      </c>
      <c r="AU11" s="17">
        <v>0.37311589700778303</v>
      </c>
      <c r="AV11" s="17">
        <v>0.20979055355326801</v>
      </c>
      <c r="AW11" s="17">
        <v>0.26276209209989299</v>
      </c>
      <c r="AX11" s="17">
        <v>0.223042040286349</v>
      </c>
    </row>
    <row r="12" spans="2:50">
      <c r="B12" s="18" t="s">
        <v>247</v>
      </c>
      <c r="C12" s="17">
        <v>0.28873924007251101</v>
      </c>
      <c r="D12" s="17">
        <v>0.23441056866702001</v>
      </c>
      <c r="E12" s="17">
        <v>0.34156161733569201</v>
      </c>
      <c r="F12" s="17"/>
      <c r="G12" s="17">
        <v>0.21986352155437</v>
      </c>
      <c r="H12" s="17">
        <v>0.16825472260378299</v>
      </c>
      <c r="I12" s="17">
        <v>0.222294631676066</v>
      </c>
      <c r="J12" s="17">
        <v>0.34814516979944798</v>
      </c>
      <c r="K12" s="17">
        <v>0.26687461462567802</v>
      </c>
      <c r="L12" s="17">
        <v>0.45396274059488501</v>
      </c>
      <c r="M12" s="17"/>
      <c r="N12" s="17">
        <v>0.28103237957000299</v>
      </c>
      <c r="O12" s="17">
        <v>0.32694910331662902</v>
      </c>
      <c r="P12" s="17">
        <v>0.222177140878415</v>
      </c>
      <c r="Q12" s="17">
        <v>0.31808578511719499</v>
      </c>
      <c r="R12" s="17"/>
      <c r="S12" s="17">
        <v>0.24317699545264301</v>
      </c>
      <c r="T12" s="17">
        <v>0.27022239027540601</v>
      </c>
      <c r="U12" s="17">
        <v>0.27322016413928202</v>
      </c>
      <c r="V12" s="17">
        <v>0.253140277732184</v>
      </c>
      <c r="W12" s="17">
        <v>0.25784432506463201</v>
      </c>
      <c r="X12" s="17">
        <v>0.34499614398862299</v>
      </c>
      <c r="Y12" s="17">
        <v>0.29226967362054701</v>
      </c>
      <c r="Z12" s="17">
        <v>0.35742874740234398</v>
      </c>
      <c r="AA12" s="17">
        <v>0.313629657567213</v>
      </c>
      <c r="AB12" s="17">
        <v>0.39139886492982801</v>
      </c>
      <c r="AC12" s="17">
        <v>0.325037515464148</v>
      </c>
      <c r="AD12" s="17">
        <v>0.111448233488497</v>
      </c>
      <c r="AE12" s="17"/>
      <c r="AF12" s="17">
        <v>0.29378045764121402</v>
      </c>
      <c r="AG12" s="17">
        <v>0.324359330000486</v>
      </c>
      <c r="AH12" s="17">
        <v>0.17517410121549301</v>
      </c>
      <c r="AI12" s="17"/>
      <c r="AJ12" s="17">
        <v>0.305959129128415</v>
      </c>
      <c r="AK12" s="17">
        <v>0.33928157010516902</v>
      </c>
      <c r="AL12" s="17">
        <v>0.47290616412708503</v>
      </c>
      <c r="AM12" s="17">
        <v>0</v>
      </c>
      <c r="AN12" s="17">
        <v>0.156825350132071</v>
      </c>
      <c r="AO12" s="17"/>
      <c r="AP12" s="17">
        <v>0.28588967996044401</v>
      </c>
      <c r="AQ12" s="17">
        <v>0.34421412505892801</v>
      </c>
      <c r="AR12" s="17">
        <v>0.51457314839069401</v>
      </c>
      <c r="AS12" s="17"/>
      <c r="AT12" s="17">
        <v>0.25367140167477398</v>
      </c>
      <c r="AU12" s="17">
        <v>0.271620644496881</v>
      </c>
      <c r="AV12" s="17">
        <v>0.32083182960652501</v>
      </c>
      <c r="AW12" s="17">
        <v>0.23696462709600599</v>
      </c>
      <c r="AX12" s="17">
        <v>0</v>
      </c>
    </row>
    <row r="13" spans="2:50">
      <c r="B13" s="18" t="s">
        <v>248</v>
      </c>
      <c r="C13" s="17">
        <v>0.104985577250565</v>
      </c>
      <c r="D13" s="17">
        <v>0.116557606263216</v>
      </c>
      <c r="E13" s="17">
        <v>9.0443266743087905E-2</v>
      </c>
      <c r="F13" s="17"/>
      <c r="G13" s="17">
        <v>8.9253808512949798E-2</v>
      </c>
      <c r="H13" s="17">
        <v>8.22699533457278E-2</v>
      </c>
      <c r="I13" s="17">
        <v>8.3377850761946898E-2</v>
      </c>
      <c r="J13" s="17">
        <v>0.12524406186276399</v>
      </c>
      <c r="K13" s="17">
        <v>9.4607895047733995E-2</v>
      </c>
      <c r="L13" s="17">
        <v>0.141690597122023</v>
      </c>
      <c r="M13" s="17"/>
      <c r="N13" s="17">
        <v>0.113792179958613</v>
      </c>
      <c r="O13" s="17">
        <v>0.114728272710198</v>
      </c>
      <c r="P13" s="17">
        <v>0.117316019184217</v>
      </c>
      <c r="Q13" s="17">
        <v>7.5785466628324499E-2</v>
      </c>
      <c r="R13" s="17"/>
      <c r="S13" s="17">
        <v>0.10423614853678</v>
      </c>
      <c r="T13" s="17">
        <v>0.13130818928153501</v>
      </c>
      <c r="U13" s="17">
        <v>6.8482476307915E-2</v>
      </c>
      <c r="V13" s="17">
        <v>4.7792238098325203E-2</v>
      </c>
      <c r="W13" s="17">
        <v>0.18228072449719299</v>
      </c>
      <c r="X13" s="17">
        <v>8.77666089218372E-2</v>
      </c>
      <c r="Y13" s="17">
        <v>0.15489768913417201</v>
      </c>
      <c r="Z13" s="17">
        <v>8.3848369232809195E-2</v>
      </c>
      <c r="AA13" s="17">
        <v>9.6173109310887003E-2</v>
      </c>
      <c r="AB13" s="17">
        <v>0.13467887807256701</v>
      </c>
      <c r="AC13" s="17">
        <v>4.2705416601885801E-2</v>
      </c>
      <c r="AD13" s="17">
        <v>9.9973965389913294E-2</v>
      </c>
      <c r="AE13" s="17"/>
      <c r="AF13" s="17">
        <v>0.11463200733159599</v>
      </c>
      <c r="AG13" s="17">
        <v>0.11235978916553301</v>
      </c>
      <c r="AH13" s="17">
        <v>5.0872223600554899E-2</v>
      </c>
      <c r="AI13" s="17"/>
      <c r="AJ13" s="17">
        <v>0.118454277243272</v>
      </c>
      <c r="AK13" s="17">
        <v>0.105184790654386</v>
      </c>
      <c r="AL13" s="17">
        <v>0.12518845202312601</v>
      </c>
      <c r="AM13" s="17">
        <v>0.14972493054816999</v>
      </c>
      <c r="AN13" s="17">
        <v>8.5330828847433496E-2</v>
      </c>
      <c r="AO13" s="17"/>
      <c r="AP13" s="17">
        <v>0.103660732233781</v>
      </c>
      <c r="AQ13" s="17">
        <v>0.112326851449764</v>
      </c>
      <c r="AR13" s="17">
        <v>0.17026664341023801</v>
      </c>
      <c r="AS13" s="17"/>
      <c r="AT13" s="17">
        <v>9.9514723849323999E-2</v>
      </c>
      <c r="AU13" s="17">
        <v>8.0234240412756702E-2</v>
      </c>
      <c r="AV13" s="17">
        <v>9.9470562565161805E-2</v>
      </c>
      <c r="AW13" s="17">
        <v>0.156336920661933</v>
      </c>
      <c r="AX13" s="17">
        <v>0.13479442496923</v>
      </c>
    </row>
    <row r="14" spans="2:50">
      <c r="B14" s="18" t="s">
        <v>92</v>
      </c>
      <c r="C14" s="17">
        <v>4.50049696412426E-2</v>
      </c>
      <c r="D14" s="17">
        <v>2.8799326824669499E-2</v>
      </c>
      <c r="E14" s="17">
        <v>5.6398022083178199E-2</v>
      </c>
      <c r="F14" s="17"/>
      <c r="G14" s="17">
        <v>5.2400046780768102E-2</v>
      </c>
      <c r="H14" s="17">
        <v>5.5959463633868001E-2</v>
      </c>
      <c r="I14" s="17">
        <v>9.5126623248497799E-2</v>
      </c>
      <c r="J14" s="17">
        <v>2.4034737849099298E-2</v>
      </c>
      <c r="K14" s="17">
        <v>4.8621161089547803E-2</v>
      </c>
      <c r="L14" s="17">
        <v>9.6784265512815295E-3</v>
      </c>
      <c r="M14" s="17"/>
      <c r="N14" s="17">
        <v>2.35943745025676E-2</v>
      </c>
      <c r="O14" s="17">
        <v>6.3172597056425694E-2</v>
      </c>
      <c r="P14" s="17">
        <v>1.8713973228068701E-2</v>
      </c>
      <c r="Q14" s="17">
        <v>7.3923431885627694E-2</v>
      </c>
      <c r="R14" s="17"/>
      <c r="S14" s="17">
        <v>1.34265610039376E-2</v>
      </c>
      <c r="T14" s="17">
        <v>4.09581007190691E-2</v>
      </c>
      <c r="U14" s="17">
        <v>5.90382784318252E-2</v>
      </c>
      <c r="V14" s="17">
        <v>9.55240039310358E-2</v>
      </c>
      <c r="W14" s="17">
        <v>3.9280922529328202E-2</v>
      </c>
      <c r="X14" s="17">
        <v>7.0736385145984695E-2</v>
      </c>
      <c r="Y14" s="17">
        <v>2.65008277894473E-2</v>
      </c>
      <c r="Z14" s="17">
        <v>0</v>
      </c>
      <c r="AA14" s="17">
        <v>6.9674962002697696E-2</v>
      </c>
      <c r="AB14" s="17">
        <v>4.0147511437594603E-2</v>
      </c>
      <c r="AC14" s="17">
        <v>4.5750844752961102E-2</v>
      </c>
      <c r="AD14" s="17">
        <v>0</v>
      </c>
      <c r="AE14" s="17"/>
      <c r="AF14" s="17">
        <v>3.7538105334547898E-2</v>
      </c>
      <c r="AG14" s="17">
        <v>3.81914791406767E-2</v>
      </c>
      <c r="AH14" s="17">
        <v>0.10267993811727801</v>
      </c>
      <c r="AI14" s="17"/>
      <c r="AJ14" s="17">
        <v>1.2414483144039E-2</v>
      </c>
      <c r="AK14" s="17">
        <v>4.0721625511415498E-2</v>
      </c>
      <c r="AL14" s="17">
        <v>0</v>
      </c>
      <c r="AM14" s="17">
        <v>0</v>
      </c>
      <c r="AN14" s="17">
        <v>0.12823523698327799</v>
      </c>
      <c r="AO14" s="17"/>
      <c r="AP14" s="17">
        <v>8.8655033618274294E-3</v>
      </c>
      <c r="AQ14" s="17">
        <v>3.2132289660356202E-2</v>
      </c>
      <c r="AR14" s="17">
        <v>0</v>
      </c>
      <c r="AS14" s="17"/>
      <c r="AT14" s="17">
        <v>6.3406904166639105E-2</v>
      </c>
      <c r="AU14" s="17">
        <v>1.60766174735043E-2</v>
      </c>
      <c r="AV14" s="17">
        <v>3.9268634960210803E-2</v>
      </c>
      <c r="AW14" s="17">
        <v>3.2656987541323103E-2</v>
      </c>
      <c r="AX14" s="17">
        <v>0.31288450635106402</v>
      </c>
    </row>
    <row r="15" spans="2:50">
      <c r="B15" s="18" t="s">
        <v>249</v>
      </c>
      <c r="C15" s="21">
        <v>0.28722119542853902</v>
      </c>
      <c r="D15" s="21">
        <v>0.30748029467215798</v>
      </c>
      <c r="E15" s="21">
        <v>0.270979699457366</v>
      </c>
      <c r="F15" s="21"/>
      <c r="G15" s="21">
        <v>0.32232247684102799</v>
      </c>
      <c r="H15" s="21">
        <v>0.43130695104100503</v>
      </c>
      <c r="I15" s="21">
        <v>0.38377766558624798</v>
      </c>
      <c r="J15" s="21">
        <v>0.22699160154640999</v>
      </c>
      <c r="K15" s="21">
        <v>0.27657312192643302</v>
      </c>
      <c r="L15" s="21">
        <v>0.12643353296608401</v>
      </c>
      <c r="M15" s="21"/>
      <c r="N15" s="21">
        <v>0.32564079637596399</v>
      </c>
      <c r="O15" s="21">
        <v>0.23884502750185899</v>
      </c>
      <c r="P15" s="21">
        <v>0.29662500137338998</v>
      </c>
      <c r="Q15" s="21">
        <v>0.28203353220996602</v>
      </c>
      <c r="R15" s="21"/>
      <c r="S15" s="21">
        <v>0.35486186697059602</v>
      </c>
      <c r="T15" s="21">
        <v>0.254815355899084</v>
      </c>
      <c r="U15" s="21">
        <v>0.26696203510699901</v>
      </c>
      <c r="V15" s="21">
        <v>0.28468989413172002</v>
      </c>
      <c r="W15" s="21">
        <v>0.24834646570400301</v>
      </c>
      <c r="X15" s="21">
        <v>0.31310606225997201</v>
      </c>
      <c r="Y15" s="21">
        <v>0.31168148793350198</v>
      </c>
      <c r="Z15" s="21">
        <v>0.42178041747810702</v>
      </c>
      <c r="AA15" s="21">
        <v>0.18334112137851299</v>
      </c>
      <c r="AB15" s="21">
        <v>0.292178298648547</v>
      </c>
      <c r="AC15" s="21">
        <v>0.34254850374840801</v>
      </c>
      <c r="AD15" s="21">
        <v>0.24978319377050001</v>
      </c>
      <c r="AE15" s="21"/>
      <c r="AF15" s="21">
        <v>0.28034936339555599</v>
      </c>
      <c r="AG15" s="21">
        <v>0.29906211251509901</v>
      </c>
      <c r="AH15" s="21">
        <v>0.31223951968612101</v>
      </c>
      <c r="AI15" s="21"/>
      <c r="AJ15" s="21">
        <v>0.29665916730116498</v>
      </c>
      <c r="AK15" s="21">
        <v>0.321840888609503</v>
      </c>
      <c r="AL15" s="21">
        <v>0.21269184084773199</v>
      </c>
      <c r="AM15" s="21">
        <v>0.30384996093009298</v>
      </c>
      <c r="AN15" s="21">
        <v>0.282082510086547</v>
      </c>
      <c r="AO15" s="21"/>
      <c r="AP15" s="21">
        <v>0.371745248815885</v>
      </c>
      <c r="AQ15" s="21">
        <v>0.30968171932310801</v>
      </c>
      <c r="AR15" s="21">
        <v>0.195446296411076</v>
      </c>
      <c r="AS15" s="21"/>
      <c r="AT15" s="21">
        <v>0.29955025312716899</v>
      </c>
      <c r="AU15" s="21">
        <v>0.25895260060907499</v>
      </c>
      <c r="AV15" s="21">
        <v>0.33063841931483501</v>
      </c>
      <c r="AW15" s="21">
        <v>0.31127937260084598</v>
      </c>
      <c r="AX15" s="21">
        <v>0.32927902839335699</v>
      </c>
    </row>
    <row r="16" spans="2:50">
      <c r="B16" s="18" t="s">
        <v>250</v>
      </c>
      <c r="C16" s="21">
        <v>0.39372481732307602</v>
      </c>
      <c r="D16" s="21">
        <v>0.35096817493023602</v>
      </c>
      <c r="E16" s="21">
        <v>0.43200488407878002</v>
      </c>
      <c r="F16" s="21"/>
      <c r="G16" s="21">
        <v>0.30911733006732001</v>
      </c>
      <c r="H16" s="21">
        <v>0.250524675949511</v>
      </c>
      <c r="I16" s="21">
        <v>0.30567248243801298</v>
      </c>
      <c r="J16" s="21">
        <v>0.47338923166221197</v>
      </c>
      <c r="K16" s="21">
        <v>0.361482509673412</v>
      </c>
      <c r="L16" s="21">
        <v>0.59565333771690698</v>
      </c>
      <c r="M16" s="21"/>
      <c r="N16" s="21">
        <v>0.394824559528616</v>
      </c>
      <c r="O16" s="21">
        <v>0.44167737602682799</v>
      </c>
      <c r="P16" s="21">
        <v>0.33949316006263203</v>
      </c>
      <c r="Q16" s="21">
        <v>0.39387125174551901</v>
      </c>
      <c r="R16" s="21"/>
      <c r="S16" s="21">
        <v>0.34741314398942302</v>
      </c>
      <c r="T16" s="21">
        <v>0.40153057955694099</v>
      </c>
      <c r="U16" s="21">
        <v>0.341702640447197</v>
      </c>
      <c r="V16" s="21">
        <v>0.30093251583050901</v>
      </c>
      <c r="W16" s="21">
        <v>0.44012504956182502</v>
      </c>
      <c r="X16" s="21">
        <v>0.43276275291046101</v>
      </c>
      <c r="Y16" s="21">
        <v>0.44716736275471902</v>
      </c>
      <c r="Z16" s="21">
        <v>0.44127711663515401</v>
      </c>
      <c r="AA16" s="21">
        <v>0.40980276687810002</v>
      </c>
      <c r="AB16" s="21">
        <v>0.52607774300239496</v>
      </c>
      <c r="AC16" s="21">
        <v>0.36774293206603398</v>
      </c>
      <c r="AD16" s="21">
        <v>0.21142219887840999</v>
      </c>
      <c r="AE16" s="21"/>
      <c r="AF16" s="21">
        <v>0.40841246497280997</v>
      </c>
      <c r="AG16" s="21">
        <v>0.43671911916601902</v>
      </c>
      <c r="AH16" s="21">
        <v>0.226046324816048</v>
      </c>
      <c r="AI16" s="21"/>
      <c r="AJ16" s="21">
        <v>0.42441340637168701</v>
      </c>
      <c r="AK16" s="21">
        <v>0.44446636075955498</v>
      </c>
      <c r="AL16" s="21">
        <v>0.59809461615021098</v>
      </c>
      <c r="AM16" s="21">
        <v>0.14972493054816999</v>
      </c>
      <c r="AN16" s="21">
        <v>0.24215617897950401</v>
      </c>
      <c r="AO16" s="21"/>
      <c r="AP16" s="21">
        <v>0.38955041219422398</v>
      </c>
      <c r="AQ16" s="21">
        <v>0.45654097650869302</v>
      </c>
      <c r="AR16" s="21">
        <v>0.68483979180093102</v>
      </c>
      <c r="AS16" s="21"/>
      <c r="AT16" s="21">
        <v>0.353186125524098</v>
      </c>
      <c r="AU16" s="21">
        <v>0.35185488490963801</v>
      </c>
      <c r="AV16" s="21">
        <v>0.42030239217168702</v>
      </c>
      <c r="AW16" s="21">
        <v>0.39330154775793802</v>
      </c>
      <c r="AX16" s="21">
        <v>0.13479442496923</v>
      </c>
    </row>
    <row r="17" spans="2:50">
      <c r="B17" s="18" t="s">
        <v>251</v>
      </c>
      <c r="C17" s="22">
        <v>-0.10650362189453701</v>
      </c>
      <c r="D17" s="22">
        <v>-4.3487880258077899E-2</v>
      </c>
      <c r="E17" s="22">
        <v>-0.16102518462141399</v>
      </c>
      <c r="F17" s="22"/>
      <c r="G17" s="22">
        <v>1.3205146773707901E-2</v>
      </c>
      <c r="H17" s="22">
        <v>0.180782275091494</v>
      </c>
      <c r="I17" s="22">
        <v>7.8105183148235197E-2</v>
      </c>
      <c r="J17" s="22">
        <v>-0.24639763011580099</v>
      </c>
      <c r="K17" s="22">
        <v>-8.4909387746979398E-2</v>
      </c>
      <c r="L17" s="22">
        <v>-0.46921980475082298</v>
      </c>
      <c r="M17" s="22"/>
      <c r="N17" s="22">
        <v>-6.9183763152652206E-2</v>
      </c>
      <c r="O17" s="22">
        <v>-0.20283234852496901</v>
      </c>
      <c r="P17" s="22">
        <v>-4.2868158689242403E-2</v>
      </c>
      <c r="Q17" s="22">
        <v>-0.11183771953555301</v>
      </c>
      <c r="R17" s="22"/>
      <c r="S17" s="22">
        <v>7.4487229811729403E-3</v>
      </c>
      <c r="T17" s="22">
        <v>-0.146715223657857</v>
      </c>
      <c r="U17" s="22">
        <v>-7.4740605340198205E-2</v>
      </c>
      <c r="V17" s="22">
        <v>-1.6242621698789199E-2</v>
      </c>
      <c r="W17" s="22">
        <v>-0.19177858385782201</v>
      </c>
      <c r="X17" s="22">
        <v>-0.11965669065048901</v>
      </c>
      <c r="Y17" s="22">
        <v>-0.13548587482121699</v>
      </c>
      <c r="Z17" s="22">
        <v>-1.9496699157046899E-2</v>
      </c>
      <c r="AA17" s="22">
        <v>-0.226461645499587</v>
      </c>
      <c r="AB17" s="22">
        <v>-0.23389944435384799</v>
      </c>
      <c r="AC17" s="22">
        <v>-2.5194428317626399E-2</v>
      </c>
      <c r="AD17" s="22">
        <v>3.83609948920898E-2</v>
      </c>
      <c r="AE17" s="22"/>
      <c r="AF17" s="22">
        <v>-0.12806310157725401</v>
      </c>
      <c r="AG17" s="22">
        <v>-0.13765700665092001</v>
      </c>
      <c r="AH17" s="22">
        <v>8.6193194870073694E-2</v>
      </c>
      <c r="AI17" s="22"/>
      <c r="AJ17" s="22">
        <v>-0.127754239070522</v>
      </c>
      <c r="AK17" s="22">
        <v>-0.122625472150052</v>
      </c>
      <c r="AL17" s="22">
        <v>-0.38540277530247902</v>
      </c>
      <c r="AM17" s="22">
        <v>0.15412503038192299</v>
      </c>
      <c r="AN17" s="22">
        <v>3.9926331107042801E-2</v>
      </c>
      <c r="AO17" s="22"/>
      <c r="AP17" s="22">
        <v>-1.7805163378339699E-2</v>
      </c>
      <c r="AQ17" s="22">
        <v>-0.14685925718558501</v>
      </c>
      <c r="AR17" s="22">
        <v>-0.48939349538985499</v>
      </c>
      <c r="AS17" s="22"/>
      <c r="AT17" s="22">
        <v>-5.3635872396928602E-2</v>
      </c>
      <c r="AU17" s="22">
        <v>-9.2902284300562896E-2</v>
      </c>
      <c r="AV17" s="22">
        <v>-8.9663972856852098E-2</v>
      </c>
      <c r="AW17" s="22">
        <v>-8.2022175157092703E-2</v>
      </c>
      <c r="AX17" s="22">
        <v>0.19448460342412699</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435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498</v>
      </c>
      <c r="D7" s="10">
        <v>234</v>
      </c>
      <c r="E7" s="10">
        <v>262</v>
      </c>
      <c r="F7" s="10"/>
      <c r="G7" s="10">
        <v>52</v>
      </c>
      <c r="H7" s="10">
        <v>90</v>
      </c>
      <c r="I7" s="10">
        <v>66</v>
      </c>
      <c r="J7" s="10">
        <v>82</v>
      </c>
      <c r="K7" s="10">
        <v>101</v>
      </c>
      <c r="L7" s="10">
        <v>107</v>
      </c>
      <c r="M7" s="10"/>
      <c r="N7" s="10">
        <v>149</v>
      </c>
      <c r="O7" s="10">
        <v>115</v>
      </c>
      <c r="P7" s="10">
        <v>100</v>
      </c>
      <c r="Q7" s="10">
        <v>134</v>
      </c>
      <c r="R7" s="10"/>
      <c r="S7" s="10">
        <v>65</v>
      </c>
      <c r="T7" s="10">
        <v>70</v>
      </c>
      <c r="U7" s="10">
        <v>45</v>
      </c>
      <c r="V7" s="10">
        <v>45</v>
      </c>
      <c r="W7" s="10">
        <v>27</v>
      </c>
      <c r="X7" s="10">
        <v>29</v>
      </c>
      <c r="Y7" s="10">
        <v>42</v>
      </c>
      <c r="Z7" s="10">
        <v>23</v>
      </c>
      <c r="AA7" s="10">
        <v>55</v>
      </c>
      <c r="AB7" s="10">
        <v>56</v>
      </c>
      <c r="AC7" s="10">
        <v>21</v>
      </c>
      <c r="AD7" s="10">
        <v>20</v>
      </c>
      <c r="AE7" s="10"/>
      <c r="AF7" s="10">
        <v>194</v>
      </c>
      <c r="AG7" s="10">
        <v>214</v>
      </c>
      <c r="AH7" s="10">
        <v>68</v>
      </c>
      <c r="AI7" s="10"/>
      <c r="AJ7" s="10">
        <v>189</v>
      </c>
      <c r="AK7" s="10">
        <v>140</v>
      </c>
      <c r="AL7" s="10">
        <v>26</v>
      </c>
      <c r="AM7" s="10">
        <v>6</v>
      </c>
      <c r="AN7" s="10">
        <v>55</v>
      </c>
      <c r="AO7" s="10"/>
      <c r="AP7" s="10">
        <v>112</v>
      </c>
      <c r="AQ7" s="10">
        <v>157</v>
      </c>
      <c r="AR7" s="10">
        <v>32</v>
      </c>
      <c r="AS7" s="10"/>
      <c r="AT7" s="10">
        <v>141</v>
      </c>
      <c r="AU7" s="10">
        <v>83</v>
      </c>
      <c r="AV7" s="10">
        <v>109</v>
      </c>
      <c r="AW7" s="10">
        <v>42</v>
      </c>
      <c r="AX7" s="10">
        <v>9</v>
      </c>
    </row>
    <row r="8" spans="2:50" ht="30" customHeight="1">
      <c r="B8" s="11" t="s">
        <v>77</v>
      </c>
      <c r="C8" s="11">
        <v>487</v>
      </c>
      <c r="D8" s="11">
        <v>233</v>
      </c>
      <c r="E8" s="11">
        <v>252</v>
      </c>
      <c r="F8" s="11"/>
      <c r="G8" s="11">
        <v>57</v>
      </c>
      <c r="H8" s="11">
        <v>91</v>
      </c>
      <c r="I8" s="11">
        <v>71</v>
      </c>
      <c r="J8" s="11">
        <v>86</v>
      </c>
      <c r="K8" s="11">
        <v>84</v>
      </c>
      <c r="L8" s="11">
        <v>98</v>
      </c>
      <c r="M8" s="11"/>
      <c r="N8" s="11">
        <v>138</v>
      </c>
      <c r="O8" s="11">
        <v>117</v>
      </c>
      <c r="P8" s="11">
        <v>107</v>
      </c>
      <c r="Q8" s="11">
        <v>126</v>
      </c>
      <c r="R8" s="11"/>
      <c r="S8" s="11">
        <v>67</v>
      </c>
      <c r="T8" s="11">
        <v>70</v>
      </c>
      <c r="U8" s="11">
        <v>42</v>
      </c>
      <c r="V8" s="11">
        <v>46</v>
      </c>
      <c r="W8" s="11">
        <v>26</v>
      </c>
      <c r="X8" s="11">
        <v>37</v>
      </c>
      <c r="Y8" s="11">
        <v>38</v>
      </c>
      <c r="Z8" s="11">
        <v>20</v>
      </c>
      <c r="AA8" s="11">
        <v>54</v>
      </c>
      <c r="AB8" s="11">
        <v>48</v>
      </c>
      <c r="AC8" s="11">
        <v>21</v>
      </c>
      <c r="AD8" s="11">
        <v>18</v>
      </c>
      <c r="AE8" s="11"/>
      <c r="AF8" s="11">
        <v>190</v>
      </c>
      <c r="AG8" s="11">
        <v>205</v>
      </c>
      <c r="AH8" s="11">
        <v>68</v>
      </c>
      <c r="AI8" s="11"/>
      <c r="AJ8" s="11">
        <v>183</v>
      </c>
      <c r="AK8" s="11">
        <v>142</v>
      </c>
      <c r="AL8" s="11">
        <v>25</v>
      </c>
      <c r="AM8" s="11">
        <v>6</v>
      </c>
      <c r="AN8" s="11">
        <v>53</v>
      </c>
      <c r="AO8" s="11"/>
      <c r="AP8" s="11">
        <v>107</v>
      </c>
      <c r="AQ8" s="11">
        <v>160</v>
      </c>
      <c r="AR8" s="11">
        <v>31</v>
      </c>
      <c r="AS8" s="11"/>
      <c r="AT8" s="11">
        <v>137</v>
      </c>
      <c r="AU8" s="11">
        <v>82</v>
      </c>
      <c r="AV8" s="11">
        <v>109</v>
      </c>
      <c r="AW8" s="11">
        <v>40</v>
      </c>
      <c r="AX8" s="11">
        <v>8</v>
      </c>
    </row>
    <row r="9" spans="2:50">
      <c r="B9" s="18" t="s">
        <v>244</v>
      </c>
      <c r="C9" s="17">
        <v>0.18450336295123601</v>
      </c>
      <c r="D9" s="17">
        <v>0.20220181967588</v>
      </c>
      <c r="E9" s="17">
        <v>0.169733476242691</v>
      </c>
      <c r="F9" s="17"/>
      <c r="G9" s="17">
        <v>0.17519715643285499</v>
      </c>
      <c r="H9" s="17">
        <v>0.17982568925727699</v>
      </c>
      <c r="I9" s="17">
        <v>0.24600367995823799</v>
      </c>
      <c r="J9" s="17">
        <v>0.10162385742887101</v>
      </c>
      <c r="K9" s="17">
        <v>0.27861496504158401</v>
      </c>
      <c r="L9" s="17">
        <v>0.14195309623544999</v>
      </c>
      <c r="M9" s="17"/>
      <c r="N9" s="17">
        <v>0.17965134698051499</v>
      </c>
      <c r="O9" s="17">
        <v>0.121266933103156</v>
      </c>
      <c r="P9" s="17">
        <v>0.24395495785351801</v>
      </c>
      <c r="Q9" s="17">
        <v>0.19827841058078399</v>
      </c>
      <c r="R9" s="17"/>
      <c r="S9" s="17">
        <v>0.24336443581606301</v>
      </c>
      <c r="T9" s="17">
        <v>0.12952806695420299</v>
      </c>
      <c r="U9" s="17">
        <v>0.17776270512318801</v>
      </c>
      <c r="V9" s="17">
        <v>0.204088671884913</v>
      </c>
      <c r="W9" s="17">
        <v>0.14011928365366899</v>
      </c>
      <c r="X9" s="17">
        <v>0.20288121236774601</v>
      </c>
      <c r="Y9" s="17">
        <v>0.157702975373575</v>
      </c>
      <c r="Z9" s="17">
        <v>0.30731548900515898</v>
      </c>
      <c r="AA9" s="17">
        <v>0.153944542232794</v>
      </c>
      <c r="AB9" s="17">
        <v>0.24135198223420201</v>
      </c>
      <c r="AC9" s="17">
        <v>9.1706009300690797E-2</v>
      </c>
      <c r="AD9" s="17">
        <v>0.13709942371679101</v>
      </c>
      <c r="AE9" s="17"/>
      <c r="AF9" s="17">
        <v>0.225565663656699</v>
      </c>
      <c r="AG9" s="17">
        <v>0.148734102658933</v>
      </c>
      <c r="AH9" s="17">
        <v>0.16840512023123699</v>
      </c>
      <c r="AI9" s="17"/>
      <c r="AJ9" s="17">
        <v>0.21409485720236701</v>
      </c>
      <c r="AK9" s="17">
        <v>0.184468656843885</v>
      </c>
      <c r="AL9" s="17">
        <v>0.19075697698329599</v>
      </c>
      <c r="AM9" s="17">
        <v>0.32025518966003502</v>
      </c>
      <c r="AN9" s="17">
        <v>0.17194699009188999</v>
      </c>
      <c r="AO9" s="17"/>
      <c r="AP9" s="17">
        <v>0.245822276430643</v>
      </c>
      <c r="AQ9" s="17">
        <v>0.18952809763647199</v>
      </c>
      <c r="AR9" s="17">
        <v>0.16613114676099999</v>
      </c>
      <c r="AS9" s="17"/>
      <c r="AT9" s="17">
        <v>0.20726793344941999</v>
      </c>
      <c r="AU9" s="17">
        <v>0.166906867641474</v>
      </c>
      <c r="AV9" s="17">
        <v>0.195268399110027</v>
      </c>
      <c r="AW9" s="17">
        <v>0.19295259288507099</v>
      </c>
      <c r="AX9" s="17">
        <v>0.238519366441347</v>
      </c>
    </row>
    <row r="10" spans="2:50">
      <c r="B10" s="18" t="s">
        <v>245</v>
      </c>
      <c r="C10" s="17">
        <v>0.26937510261435099</v>
      </c>
      <c r="D10" s="17">
        <v>0.271245518243798</v>
      </c>
      <c r="E10" s="17">
        <v>0.27000098634460801</v>
      </c>
      <c r="F10" s="17"/>
      <c r="G10" s="17">
        <v>0.20181852579405199</v>
      </c>
      <c r="H10" s="17">
        <v>0.34518503870351702</v>
      </c>
      <c r="I10" s="17">
        <v>0.21972968452077801</v>
      </c>
      <c r="J10" s="17">
        <v>0.30641221338114</v>
      </c>
      <c r="K10" s="17">
        <v>0.18911917367914099</v>
      </c>
      <c r="L10" s="17">
        <v>0.31055887579729402</v>
      </c>
      <c r="M10" s="17"/>
      <c r="N10" s="17">
        <v>0.249538505832754</v>
      </c>
      <c r="O10" s="17">
        <v>0.29725590982917999</v>
      </c>
      <c r="P10" s="17">
        <v>0.28268101009839502</v>
      </c>
      <c r="Q10" s="17">
        <v>0.25395470426934402</v>
      </c>
      <c r="R10" s="17"/>
      <c r="S10" s="17">
        <v>0.27381041085332902</v>
      </c>
      <c r="T10" s="17">
        <v>0.38614313285892699</v>
      </c>
      <c r="U10" s="17">
        <v>0.28923147708893998</v>
      </c>
      <c r="V10" s="17">
        <v>0.184324005293306</v>
      </c>
      <c r="W10" s="17">
        <v>0.195030038047529</v>
      </c>
      <c r="X10" s="17">
        <v>0.19653067084508699</v>
      </c>
      <c r="Y10" s="17">
        <v>0.23534741323706401</v>
      </c>
      <c r="Z10" s="17">
        <v>0.51901990404245602</v>
      </c>
      <c r="AA10" s="17">
        <v>0.297080647538217</v>
      </c>
      <c r="AB10" s="17">
        <v>0.166823159387926</v>
      </c>
      <c r="AC10" s="17">
        <v>0.24144617720697301</v>
      </c>
      <c r="AD10" s="17">
        <v>0.233039052815743</v>
      </c>
      <c r="AE10" s="17"/>
      <c r="AF10" s="17">
        <v>0.28178909160911902</v>
      </c>
      <c r="AG10" s="17">
        <v>0.25443244724707897</v>
      </c>
      <c r="AH10" s="17">
        <v>0.31260413802016601</v>
      </c>
      <c r="AI10" s="17"/>
      <c r="AJ10" s="17">
        <v>0.30138591424292299</v>
      </c>
      <c r="AK10" s="17">
        <v>0.29599926518285602</v>
      </c>
      <c r="AL10" s="17">
        <v>0.19666990905527101</v>
      </c>
      <c r="AM10" s="17">
        <v>0.334597785610728</v>
      </c>
      <c r="AN10" s="17">
        <v>0.18693635440039799</v>
      </c>
      <c r="AO10" s="17"/>
      <c r="AP10" s="17">
        <v>0.322535690261601</v>
      </c>
      <c r="AQ10" s="17">
        <v>0.26937102303923999</v>
      </c>
      <c r="AR10" s="17">
        <v>0.167933234721615</v>
      </c>
      <c r="AS10" s="17"/>
      <c r="AT10" s="17">
        <v>0.23595303578299701</v>
      </c>
      <c r="AU10" s="17">
        <v>0.30823838062277698</v>
      </c>
      <c r="AV10" s="17">
        <v>0.21115179225241201</v>
      </c>
      <c r="AW10" s="17">
        <v>0.34037972290670498</v>
      </c>
      <c r="AX10" s="17">
        <v>0.21000380148150299</v>
      </c>
    </row>
    <row r="11" spans="2:50">
      <c r="B11" s="18" t="s">
        <v>246</v>
      </c>
      <c r="C11" s="17">
        <v>0.28233884924811298</v>
      </c>
      <c r="D11" s="17">
        <v>0.28361943253806998</v>
      </c>
      <c r="E11" s="17">
        <v>0.28362423050736901</v>
      </c>
      <c r="F11" s="17"/>
      <c r="G11" s="17">
        <v>0.30372613805944398</v>
      </c>
      <c r="H11" s="17">
        <v>0.245266380081959</v>
      </c>
      <c r="I11" s="17">
        <v>0.29372070565016301</v>
      </c>
      <c r="J11" s="17">
        <v>0.316470588626307</v>
      </c>
      <c r="K11" s="17">
        <v>0.296263770211594</v>
      </c>
      <c r="L11" s="17">
        <v>0.25404736643419301</v>
      </c>
      <c r="M11" s="17"/>
      <c r="N11" s="17">
        <v>0.24500923775599301</v>
      </c>
      <c r="O11" s="17">
        <v>0.28398725089042998</v>
      </c>
      <c r="P11" s="17">
        <v>0.30050362721660201</v>
      </c>
      <c r="Q11" s="17">
        <v>0.30643822497405099</v>
      </c>
      <c r="R11" s="17"/>
      <c r="S11" s="17">
        <v>0.287076064112744</v>
      </c>
      <c r="T11" s="17">
        <v>0.25641836551615999</v>
      </c>
      <c r="U11" s="17">
        <v>0.31388229607271401</v>
      </c>
      <c r="V11" s="17">
        <v>0.33274645425071597</v>
      </c>
      <c r="W11" s="17">
        <v>0.42397187901855898</v>
      </c>
      <c r="X11" s="17">
        <v>0.27733422012393999</v>
      </c>
      <c r="Y11" s="17">
        <v>0.322049737980803</v>
      </c>
      <c r="Z11" s="17">
        <v>8.9779858360317696E-2</v>
      </c>
      <c r="AA11" s="17">
        <v>0.21692049167189301</v>
      </c>
      <c r="AB11" s="17">
        <v>0.27670589908816301</v>
      </c>
      <c r="AC11" s="17">
        <v>0.199955543064126</v>
      </c>
      <c r="AD11" s="17">
        <v>0.41375952304007302</v>
      </c>
      <c r="AE11" s="17"/>
      <c r="AF11" s="17">
        <v>0.30283090673553698</v>
      </c>
      <c r="AG11" s="17">
        <v>0.248679439551557</v>
      </c>
      <c r="AH11" s="17">
        <v>0.32099372948482202</v>
      </c>
      <c r="AI11" s="17"/>
      <c r="AJ11" s="17">
        <v>0.31774657273000101</v>
      </c>
      <c r="AK11" s="17">
        <v>0.22692678780743999</v>
      </c>
      <c r="AL11" s="17">
        <v>0.16583344363966701</v>
      </c>
      <c r="AM11" s="17">
        <v>0.34514702472923597</v>
      </c>
      <c r="AN11" s="17">
        <v>0.35888342805967699</v>
      </c>
      <c r="AO11" s="17"/>
      <c r="AP11" s="17">
        <v>0.275318884701655</v>
      </c>
      <c r="AQ11" s="17">
        <v>0.274073621756796</v>
      </c>
      <c r="AR11" s="17">
        <v>0.17871776373361301</v>
      </c>
      <c r="AS11" s="17"/>
      <c r="AT11" s="17">
        <v>0.347018629560153</v>
      </c>
      <c r="AU11" s="17">
        <v>0.29395336830996799</v>
      </c>
      <c r="AV11" s="17">
        <v>0.25387561416559001</v>
      </c>
      <c r="AW11" s="17">
        <v>0.23748446479016999</v>
      </c>
      <c r="AX11" s="17">
        <v>0</v>
      </c>
    </row>
    <row r="12" spans="2:50">
      <c r="B12" s="18" t="s">
        <v>247</v>
      </c>
      <c r="C12" s="17">
        <v>0.14767416568497799</v>
      </c>
      <c r="D12" s="17">
        <v>0.13530210972620299</v>
      </c>
      <c r="E12" s="17">
        <v>0.160420130926933</v>
      </c>
      <c r="F12" s="17"/>
      <c r="G12" s="17">
        <v>0.138921434895841</v>
      </c>
      <c r="H12" s="17">
        <v>0.13191501566206101</v>
      </c>
      <c r="I12" s="17">
        <v>9.4462870661961199E-2</v>
      </c>
      <c r="J12" s="17">
        <v>0.15860197424887401</v>
      </c>
      <c r="K12" s="17">
        <v>0.13389910738466199</v>
      </c>
      <c r="L12" s="17">
        <v>0.20792918293044199</v>
      </c>
      <c r="M12" s="17"/>
      <c r="N12" s="17">
        <v>0.20626332224675301</v>
      </c>
      <c r="O12" s="17">
        <v>0.138835488553023</v>
      </c>
      <c r="P12" s="17">
        <v>8.3793288267861296E-2</v>
      </c>
      <c r="Q12" s="17">
        <v>0.14565479173440299</v>
      </c>
      <c r="R12" s="17"/>
      <c r="S12" s="17">
        <v>0.104355483293088</v>
      </c>
      <c r="T12" s="17">
        <v>0.11206666671852</v>
      </c>
      <c r="U12" s="17">
        <v>0.15303940378087599</v>
      </c>
      <c r="V12" s="17">
        <v>0.15019987453012701</v>
      </c>
      <c r="W12" s="17">
        <v>0.16223477570742101</v>
      </c>
      <c r="X12" s="17">
        <v>0.237776843793856</v>
      </c>
      <c r="Y12" s="17">
        <v>0.112938588052946</v>
      </c>
      <c r="Z12" s="17">
        <v>8.3884748592068098E-2</v>
      </c>
      <c r="AA12" s="17">
        <v>0.155407498549227</v>
      </c>
      <c r="AB12" s="17">
        <v>0.20118393323890399</v>
      </c>
      <c r="AC12" s="17">
        <v>0.27179836020355402</v>
      </c>
      <c r="AD12" s="17">
        <v>5.9571493209575103E-2</v>
      </c>
      <c r="AE12" s="17"/>
      <c r="AF12" s="17">
        <v>0.12375191205746799</v>
      </c>
      <c r="AG12" s="17">
        <v>0.19488344325491</v>
      </c>
      <c r="AH12" s="17">
        <v>9.6903441243304897E-2</v>
      </c>
      <c r="AI12" s="17"/>
      <c r="AJ12" s="17">
        <v>0.111258849577425</v>
      </c>
      <c r="AK12" s="17">
        <v>0.16607547824202701</v>
      </c>
      <c r="AL12" s="17">
        <v>0.27711341153310598</v>
      </c>
      <c r="AM12" s="17">
        <v>0</v>
      </c>
      <c r="AN12" s="17">
        <v>0.142697187511831</v>
      </c>
      <c r="AO12" s="17"/>
      <c r="AP12" s="17">
        <v>9.4544104545320098E-2</v>
      </c>
      <c r="AQ12" s="17">
        <v>0.146582826669753</v>
      </c>
      <c r="AR12" s="17">
        <v>0.31735654803701802</v>
      </c>
      <c r="AS12" s="17"/>
      <c r="AT12" s="17">
        <v>0.118961990304519</v>
      </c>
      <c r="AU12" s="17">
        <v>8.7102831119433705E-2</v>
      </c>
      <c r="AV12" s="17">
        <v>0.21118483524668499</v>
      </c>
      <c r="AW12" s="17">
        <v>0.15418348823471301</v>
      </c>
      <c r="AX12" s="17">
        <v>0.214721287896181</v>
      </c>
    </row>
    <row r="13" spans="2:50">
      <c r="B13" s="18" t="s">
        <v>248</v>
      </c>
      <c r="C13" s="17">
        <v>7.4241302189010205E-2</v>
      </c>
      <c r="D13" s="17">
        <v>8.1153640329877097E-2</v>
      </c>
      <c r="E13" s="17">
        <v>6.3743700905655398E-2</v>
      </c>
      <c r="F13" s="17"/>
      <c r="G13" s="17">
        <v>0.10247297229803599</v>
      </c>
      <c r="H13" s="17">
        <v>6.4841615838430205E-2</v>
      </c>
      <c r="I13" s="17">
        <v>6.2283564783281301E-2</v>
      </c>
      <c r="J13" s="17">
        <v>9.2856628465708593E-2</v>
      </c>
      <c r="K13" s="17">
        <v>5.4478288823403498E-2</v>
      </c>
      <c r="L13" s="17">
        <v>7.5833052051340194E-2</v>
      </c>
      <c r="M13" s="17"/>
      <c r="N13" s="17">
        <v>0.105342937095229</v>
      </c>
      <c r="O13" s="17">
        <v>8.60402707643598E-2</v>
      </c>
      <c r="P13" s="17">
        <v>5.8521174215623403E-2</v>
      </c>
      <c r="Q13" s="17">
        <v>4.2401840910080001E-2</v>
      </c>
      <c r="R13" s="17"/>
      <c r="S13" s="17">
        <v>7.2666432092077196E-2</v>
      </c>
      <c r="T13" s="17">
        <v>7.4885667233119999E-2</v>
      </c>
      <c r="U13" s="17">
        <v>2.5522404897151001E-2</v>
      </c>
      <c r="V13" s="17">
        <v>3.3116990109902697E-2</v>
      </c>
      <c r="W13" s="17">
        <v>3.9363101043494303E-2</v>
      </c>
      <c r="X13" s="17">
        <v>4.98176210360399E-2</v>
      </c>
      <c r="Y13" s="17">
        <v>0.14546045756616499</v>
      </c>
      <c r="Z13" s="17">
        <v>0</v>
      </c>
      <c r="AA13" s="17">
        <v>0.14508665230068399</v>
      </c>
      <c r="AB13" s="17">
        <v>7.3787514613209398E-2</v>
      </c>
      <c r="AC13" s="17">
        <v>7.9986044206562495E-2</v>
      </c>
      <c r="AD13" s="17">
        <v>0.110507622912263</v>
      </c>
      <c r="AE13" s="17"/>
      <c r="AF13" s="17">
        <v>3.7407005662639499E-2</v>
      </c>
      <c r="AG13" s="17">
        <v>0.120060080030405</v>
      </c>
      <c r="AH13" s="17">
        <v>1.17510912919315E-2</v>
      </c>
      <c r="AI13" s="17"/>
      <c r="AJ13" s="17">
        <v>4.3099323103244297E-2</v>
      </c>
      <c r="AK13" s="17">
        <v>0.10050811500883</v>
      </c>
      <c r="AL13" s="17">
        <v>0.16962625878866</v>
      </c>
      <c r="AM13" s="17">
        <v>0</v>
      </c>
      <c r="AN13" s="17">
        <v>4.5427900244289499E-2</v>
      </c>
      <c r="AO13" s="17"/>
      <c r="AP13" s="17">
        <v>5.2913540698953203E-2</v>
      </c>
      <c r="AQ13" s="17">
        <v>9.6418892220654806E-2</v>
      </c>
      <c r="AR13" s="17">
        <v>0.16986130674675301</v>
      </c>
      <c r="AS13" s="17"/>
      <c r="AT13" s="17">
        <v>3.3734815664934498E-2</v>
      </c>
      <c r="AU13" s="17">
        <v>0.112368963715409</v>
      </c>
      <c r="AV13" s="17">
        <v>8.6680106798496998E-2</v>
      </c>
      <c r="AW13" s="17">
        <v>7.4999731183341106E-2</v>
      </c>
      <c r="AX13" s="17">
        <v>0.13479442496923</v>
      </c>
    </row>
    <row r="14" spans="2:50">
      <c r="B14" s="18" t="s">
        <v>92</v>
      </c>
      <c r="C14" s="17">
        <v>4.18672173123118E-2</v>
      </c>
      <c r="D14" s="17">
        <v>2.6477479486171799E-2</v>
      </c>
      <c r="E14" s="17">
        <v>5.2477475072744001E-2</v>
      </c>
      <c r="F14" s="17"/>
      <c r="G14" s="17">
        <v>7.7863772519771599E-2</v>
      </c>
      <c r="H14" s="17">
        <v>3.2966260456754798E-2</v>
      </c>
      <c r="I14" s="17">
        <v>8.3799494425578103E-2</v>
      </c>
      <c r="J14" s="17">
        <v>2.4034737849099298E-2</v>
      </c>
      <c r="K14" s="17">
        <v>4.7624694859615797E-2</v>
      </c>
      <c r="L14" s="17">
        <v>9.6784265512815295E-3</v>
      </c>
      <c r="M14" s="17"/>
      <c r="N14" s="17">
        <v>1.41946500887565E-2</v>
      </c>
      <c r="O14" s="17">
        <v>7.2614146859850806E-2</v>
      </c>
      <c r="P14" s="17">
        <v>3.0545942348000499E-2</v>
      </c>
      <c r="Q14" s="17">
        <v>5.3272027531338098E-2</v>
      </c>
      <c r="R14" s="17"/>
      <c r="S14" s="17">
        <v>1.8727173832698701E-2</v>
      </c>
      <c r="T14" s="17">
        <v>4.09581007190691E-2</v>
      </c>
      <c r="U14" s="17">
        <v>4.0561713037130902E-2</v>
      </c>
      <c r="V14" s="17">
        <v>9.55240039310358E-2</v>
      </c>
      <c r="W14" s="17">
        <v>3.9280922529328202E-2</v>
      </c>
      <c r="X14" s="17">
        <v>3.5659431833331499E-2</v>
      </c>
      <c r="Y14" s="17">
        <v>2.65008277894473E-2</v>
      </c>
      <c r="Z14" s="17">
        <v>0</v>
      </c>
      <c r="AA14" s="17">
        <v>3.1560167707185498E-2</v>
      </c>
      <c r="AB14" s="17">
        <v>4.0147511437594603E-2</v>
      </c>
      <c r="AC14" s="17">
        <v>0.115107866018094</v>
      </c>
      <c r="AD14" s="17">
        <v>4.6022884305554602E-2</v>
      </c>
      <c r="AE14" s="17"/>
      <c r="AF14" s="17">
        <v>2.8655420278537701E-2</v>
      </c>
      <c r="AG14" s="17">
        <v>3.32104872571145E-2</v>
      </c>
      <c r="AH14" s="17">
        <v>8.9342479728539106E-2</v>
      </c>
      <c r="AI14" s="17"/>
      <c r="AJ14" s="17">
        <v>1.2414483144039E-2</v>
      </c>
      <c r="AK14" s="17">
        <v>2.6021696914962401E-2</v>
      </c>
      <c r="AL14" s="17">
        <v>0</v>
      </c>
      <c r="AM14" s="17">
        <v>0</v>
      </c>
      <c r="AN14" s="17">
        <v>9.4108139691914297E-2</v>
      </c>
      <c r="AO14" s="17"/>
      <c r="AP14" s="17">
        <v>8.8655033618274294E-3</v>
      </c>
      <c r="AQ14" s="17">
        <v>2.4025538677084401E-2</v>
      </c>
      <c r="AR14" s="17">
        <v>0</v>
      </c>
      <c r="AS14" s="17"/>
      <c r="AT14" s="17">
        <v>5.7063595237976203E-2</v>
      </c>
      <c r="AU14" s="17">
        <v>3.1429588590936801E-2</v>
      </c>
      <c r="AV14" s="17">
        <v>4.1839252426789403E-2</v>
      </c>
      <c r="AW14" s="17">
        <v>0</v>
      </c>
      <c r="AX14" s="17">
        <v>0.20196111921173901</v>
      </c>
    </row>
    <row r="15" spans="2:50">
      <c r="B15" s="18" t="s">
        <v>249</v>
      </c>
      <c r="C15" s="21">
        <v>0.45387846556558797</v>
      </c>
      <c r="D15" s="21">
        <v>0.47344733791967802</v>
      </c>
      <c r="E15" s="21">
        <v>0.43973446258729898</v>
      </c>
      <c r="F15" s="21"/>
      <c r="G15" s="21">
        <v>0.37701568222690701</v>
      </c>
      <c r="H15" s="21">
        <v>0.52501072796079495</v>
      </c>
      <c r="I15" s="21">
        <v>0.46573336447901598</v>
      </c>
      <c r="J15" s="21">
        <v>0.40803607081001197</v>
      </c>
      <c r="K15" s="21">
        <v>0.467734138720725</v>
      </c>
      <c r="L15" s="21">
        <v>0.45251197203274401</v>
      </c>
      <c r="M15" s="21"/>
      <c r="N15" s="21">
        <v>0.42918985281326899</v>
      </c>
      <c r="O15" s="21">
        <v>0.41852284293233599</v>
      </c>
      <c r="P15" s="21">
        <v>0.52663596795191303</v>
      </c>
      <c r="Q15" s="21">
        <v>0.45223311485012802</v>
      </c>
      <c r="R15" s="21"/>
      <c r="S15" s="21">
        <v>0.51717484666939195</v>
      </c>
      <c r="T15" s="21">
        <v>0.51567119981313003</v>
      </c>
      <c r="U15" s="21">
        <v>0.46699418221212802</v>
      </c>
      <c r="V15" s="21">
        <v>0.38841267717821798</v>
      </c>
      <c r="W15" s="21">
        <v>0.33514932170119799</v>
      </c>
      <c r="X15" s="21">
        <v>0.399411883212833</v>
      </c>
      <c r="Y15" s="21">
        <v>0.39305038861063901</v>
      </c>
      <c r="Z15" s="21">
        <v>0.82633539304761405</v>
      </c>
      <c r="AA15" s="21">
        <v>0.45102518977101003</v>
      </c>
      <c r="AB15" s="21">
        <v>0.40817514162212898</v>
      </c>
      <c r="AC15" s="21">
        <v>0.33315218650766298</v>
      </c>
      <c r="AD15" s="21">
        <v>0.37013847653253401</v>
      </c>
      <c r="AE15" s="21"/>
      <c r="AF15" s="21">
        <v>0.50735475526581797</v>
      </c>
      <c r="AG15" s="21">
        <v>0.40316654990601303</v>
      </c>
      <c r="AH15" s="21">
        <v>0.481009258251403</v>
      </c>
      <c r="AI15" s="21"/>
      <c r="AJ15" s="21">
        <v>0.51548077144529003</v>
      </c>
      <c r="AK15" s="21">
        <v>0.48046792202674099</v>
      </c>
      <c r="AL15" s="21">
        <v>0.38742688603856701</v>
      </c>
      <c r="AM15" s="21">
        <v>0.65485297527076403</v>
      </c>
      <c r="AN15" s="21">
        <v>0.35888334449228898</v>
      </c>
      <c r="AO15" s="21"/>
      <c r="AP15" s="21">
        <v>0.56835796669224403</v>
      </c>
      <c r="AQ15" s="21">
        <v>0.45889912067571198</v>
      </c>
      <c r="AR15" s="21">
        <v>0.33406438148261502</v>
      </c>
      <c r="AS15" s="21"/>
      <c r="AT15" s="21">
        <v>0.44322096923241699</v>
      </c>
      <c r="AU15" s="21">
        <v>0.47514524826425197</v>
      </c>
      <c r="AV15" s="21">
        <v>0.40642019136243901</v>
      </c>
      <c r="AW15" s="21">
        <v>0.53333231579177598</v>
      </c>
      <c r="AX15" s="21">
        <v>0.44852316792285002</v>
      </c>
    </row>
    <row r="16" spans="2:50">
      <c r="B16" s="18" t="s">
        <v>250</v>
      </c>
      <c r="C16" s="21">
        <v>0.221915467873988</v>
      </c>
      <c r="D16" s="21">
        <v>0.21645575005608</v>
      </c>
      <c r="E16" s="21">
        <v>0.22416383183258801</v>
      </c>
      <c r="F16" s="21"/>
      <c r="G16" s="21">
        <v>0.241394407193877</v>
      </c>
      <c r="H16" s="21">
        <v>0.196756631500492</v>
      </c>
      <c r="I16" s="21">
        <v>0.156746435445243</v>
      </c>
      <c r="J16" s="21">
        <v>0.25145860271458198</v>
      </c>
      <c r="K16" s="21">
        <v>0.18837739620806501</v>
      </c>
      <c r="L16" s="21">
        <v>0.28376223498178199</v>
      </c>
      <c r="M16" s="21"/>
      <c r="N16" s="21">
        <v>0.311606259341981</v>
      </c>
      <c r="O16" s="21">
        <v>0.22487575931738299</v>
      </c>
      <c r="P16" s="21">
        <v>0.142314462483485</v>
      </c>
      <c r="Q16" s="21">
        <v>0.188056632644483</v>
      </c>
      <c r="R16" s="21"/>
      <c r="S16" s="21">
        <v>0.17702191538516501</v>
      </c>
      <c r="T16" s="21">
        <v>0.18695233395163999</v>
      </c>
      <c r="U16" s="21">
        <v>0.17856180867802701</v>
      </c>
      <c r="V16" s="21">
        <v>0.18331686464003</v>
      </c>
      <c r="W16" s="21">
        <v>0.20159787675091501</v>
      </c>
      <c r="X16" s="21">
        <v>0.28759446482989598</v>
      </c>
      <c r="Y16" s="21">
        <v>0.25839904561911098</v>
      </c>
      <c r="Z16" s="21">
        <v>8.3884748592068098E-2</v>
      </c>
      <c r="AA16" s="21">
        <v>0.30049415084991099</v>
      </c>
      <c r="AB16" s="21">
        <v>0.27497144785211303</v>
      </c>
      <c r="AC16" s="21">
        <v>0.35178440441011599</v>
      </c>
      <c r="AD16" s="21">
        <v>0.17007911612183901</v>
      </c>
      <c r="AE16" s="21"/>
      <c r="AF16" s="21">
        <v>0.16115891772010699</v>
      </c>
      <c r="AG16" s="21">
        <v>0.314943523285316</v>
      </c>
      <c r="AH16" s="21">
        <v>0.10865453253523601</v>
      </c>
      <c r="AI16" s="21"/>
      <c r="AJ16" s="21">
        <v>0.15435817268067001</v>
      </c>
      <c r="AK16" s="21">
        <v>0.26658359325085701</v>
      </c>
      <c r="AL16" s="21">
        <v>0.44673967032176598</v>
      </c>
      <c r="AM16" s="21">
        <v>0</v>
      </c>
      <c r="AN16" s="21">
        <v>0.188125087756121</v>
      </c>
      <c r="AO16" s="21"/>
      <c r="AP16" s="21">
        <v>0.14745764524427299</v>
      </c>
      <c r="AQ16" s="21">
        <v>0.243001718890407</v>
      </c>
      <c r="AR16" s="21">
        <v>0.487217854783772</v>
      </c>
      <c r="AS16" s="21"/>
      <c r="AT16" s="21">
        <v>0.15269680596945401</v>
      </c>
      <c r="AU16" s="21">
        <v>0.19947179483484301</v>
      </c>
      <c r="AV16" s="21">
        <v>0.29786494204518199</v>
      </c>
      <c r="AW16" s="21">
        <v>0.229183219418054</v>
      </c>
      <c r="AX16" s="21">
        <v>0.349515712865411</v>
      </c>
    </row>
    <row r="17" spans="2:50">
      <c r="B17" s="18" t="s">
        <v>251</v>
      </c>
      <c r="C17" s="22">
        <v>0.2319629976916</v>
      </c>
      <c r="D17" s="22">
        <v>0.25699158786359799</v>
      </c>
      <c r="E17" s="22">
        <v>0.215570630754711</v>
      </c>
      <c r="F17" s="22"/>
      <c r="G17" s="22">
        <v>0.13562127503303101</v>
      </c>
      <c r="H17" s="22">
        <v>0.32825409646030301</v>
      </c>
      <c r="I17" s="22">
        <v>0.30898692903377301</v>
      </c>
      <c r="J17" s="22">
        <v>0.156577468095429</v>
      </c>
      <c r="K17" s="22">
        <v>0.27935674251266002</v>
      </c>
      <c r="L17" s="22">
        <v>0.168749737050962</v>
      </c>
      <c r="M17" s="22"/>
      <c r="N17" s="22">
        <v>0.11758359347128799</v>
      </c>
      <c r="O17" s="22">
        <v>0.193647083614953</v>
      </c>
      <c r="P17" s="22">
        <v>0.38432150546842803</v>
      </c>
      <c r="Q17" s="22">
        <v>0.26417648220564499</v>
      </c>
      <c r="R17" s="22"/>
      <c r="S17" s="22">
        <v>0.34015293128422702</v>
      </c>
      <c r="T17" s="22">
        <v>0.32871886586149002</v>
      </c>
      <c r="U17" s="22">
        <v>0.288432373534102</v>
      </c>
      <c r="V17" s="22">
        <v>0.20509581253818901</v>
      </c>
      <c r="W17" s="22">
        <v>0.13355144495028201</v>
      </c>
      <c r="X17" s="22">
        <v>0.111817418382937</v>
      </c>
      <c r="Y17" s="22">
        <v>0.13465134299152801</v>
      </c>
      <c r="Z17" s="22">
        <v>0.74245064445554598</v>
      </c>
      <c r="AA17" s="22">
        <v>0.15053103892110001</v>
      </c>
      <c r="AB17" s="22">
        <v>0.13320369377001601</v>
      </c>
      <c r="AC17" s="22">
        <v>-1.86322179024528E-2</v>
      </c>
      <c r="AD17" s="22">
        <v>0.200059360410695</v>
      </c>
      <c r="AE17" s="22"/>
      <c r="AF17" s="22">
        <v>0.34619583754571098</v>
      </c>
      <c r="AG17" s="22">
        <v>8.8223026620696907E-2</v>
      </c>
      <c r="AH17" s="22">
        <v>0.37235472571616701</v>
      </c>
      <c r="AI17" s="22"/>
      <c r="AJ17" s="22">
        <v>0.36112259876462</v>
      </c>
      <c r="AK17" s="22">
        <v>0.21388432877588401</v>
      </c>
      <c r="AL17" s="22">
        <v>-5.9312784283199298E-2</v>
      </c>
      <c r="AM17" s="22">
        <v>0.65485297527076403</v>
      </c>
      <c r="AN17" s="22">
        <v>0.17075825673616801</v>
      </c>
      <c r="AO17" s="22"/>
      <c r="AP17" s="22">
        <v>0.42090032144797102</v>
      </c>
      <c r="AQ17" s="22">
        <v>0.215897401785305</v>
      </c>
      <c r="AR17" s="22">
        <v>-0.153153473301156</v>
      </c>
      <c r="AS17" s="22"/>
      <c r="AT17" s="22">
        <v>0.29052416326296399</v>
      </c>
      <c r="AU17" s="22">
        <v>0.27567345342940902</v>
      </c>
      <c r="AV17" s="22">
        <v>0.108555249317257</v>
      </c>
      <c r="AW17" s="22">
        <v>0.30414909637372201</v>
      </c>
      <c r="AX17" s="22">
        <v>9.90074550574392E-2</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J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10" width="20.7109375" customWidth="1"/>
  </cols>
  <sheetData>
    <row r="2" spans="2:10" ht="39.950000000000003" customHeight="1">
      <c r="D2" s="33" t="s">
        <v>560</v>
      </c>
      <c r="E2" s="34"/>
      <c r="F2" s="34"/>
      <c r="G2" s="34"/>
      <c r="H2" s="34"/>
      <c r="I2" s="34"/>
      <c r="J2" s="34"/>
    </row>
    <row r="6" spans="2:10" ht="50.1" customHeight="1">
      <c r="B6" s="20" t="s">
        <v>37</v>
      </c>
      <c r="C6" s="20" t="s">
        <v>561</v>
      </c>
      <c r="D6" s="20" t="s">
        <v>562</v>
      </c>
      <c r="E6" s="20" t="s">
        <v>563</v>
      </c>
      <c r="F6" s="20" t="s">
        <v>564</v>
      </c>
      <c r="G6" s="20" t="s">
        <v>565</v>
      </c>
      <c r="H6" s="20" t="s">
        <v>566</v>
      </c>
      <c r="I6" s="20" t="s">
        <v>567</v>
      </c>
    </row>
    <row r="7" spans="2:10">
      <c r="B7" s="18" t="s">
        <v>158</v>
      </c>
      <c r="C7" s="17">
        <v>0.18857688024958799</v>
      </c>
      <c r="D7" s="17">
        <v>0.156446262233638</v>
      </c>
      <c r="E7" s="17">
        <v>5.03015820670836E-2</v>
      </c>
      <c r="F7" s="17">
        <v>3.11656319691163E-2</v>
      </c>
      <c r="G7" s="17">
        <v>6.4323371669810697E-2</v>
      </c>
      <c r="H7" s="17">
        <v>0.15334187275157399</v>
      </c>
      <c r="I7" s="17">
        <v>5.25818764775745E-2</v>
      </c>
    </row>
    <row r="8" spans="2:10">
      <c r="B8" s="18" t="s">
        <v>159</v>
      </c>
      <c r="C8" s="17">
        <v>0.27573875442331403</v>
      </c>
      <c r="D8" s="17">
        <v>0.29933525028795399</v>
      </c>
      <c r="E8" s="17">
        <v>0.14743314642900399</v>
      </c>
      <c r="F8" s="17">
        <v>8.0825848815759896E-2</v>
      </c>
      <c r="G8" s="17">
        <v>0.13530754597629099</v>
      </c>
      <c r="H8" s="17">
        <v>0.23373281899410001</v>
      </c>
      <c r="I8" s="17">
        <v>0.134262674151579</v>
      </c>
    </row>
    <row r="9" spans="2:10">
      <c r="B9" s="18" t="s">
        <v>160</v>
      </c>
      <c r="C9" s="17">
        <v>0.27288315913876698</v>
      </c>
      <c r="D9" s="17">
        <v>0.28305236867640599</v>
      </c>
      <c r="E9" s="17">
        <v>0.36194732548868003</v>
      </c>
      <c r="F9" s="17">
        <v>0.23069240663731599</v>
      </c>
      <c r="G9" s="17">
        <v>0.23977728503229001</v>
      </c>
      <c r="H9" s="17">
        <v>0.26988143305490703</v>
      </c>
      <c r="I9" s="17">
        <v>0.252148235544363</v>
      </c>
    </row>
    <row r="10" spans="2:10">
      <c r="B10" s="18" t="s">
        <v>161</v>
      </c>
      <c r="C10" s="17">
        <v>0.103959299933404</v>
      </c>
      <c r="D10" s="17">
        <v>9.1194134496185505E-2</v>
      </c>
      <c r="E10" s="17">
        <v>0.20793101411532</v>
      </c>
      <c r="F10" s="17">
        <v>0.26954888192537602</v>
      </c>
      <c r="G10" s="17">
        <v>0.20613043305804099</v>
      </c>
      <c r="H10" s="17">
        <v>0.117786086997416</v>
      </c>
      <c r="I10" s="17">
        <v>0.21347039011316299</v>
      </c>
    </row>
    <row r="11" spans="2:10">
      <c r="B11" s="18" t="s">
        <v>162</v>
      </c>
      <c r="C11" s="17">
        <v>2.7515341457636799E-2</v>
      </c>
      <c r="D11" s="17">
        <v>2.44590391335439E-2</v>
      </c>
      <c r="E11" s="17">
        <v>5.3668501391889001E-2</v>
      </c>
      <c r="F11" s="17">
        <v>0.18026507812235201</v>
      </c>
      <c r="G11" s="17">
        <v>0.12870723254498201</v>
      </c>
      <c r="H11" s="17">
        <v>5.3361147225053598E-2</v>
      </c>
      <c r="I11" s="17">
        <v>0.114279319055171</v>
      </c>
    </row>
    <row r="12" spans="2:10">
      <c r="B12" s="18" t="s">
        <v>163</v>
      </c>
      <c r="C12" s="17">
        <v>1.49809922978573E-2</v>
      </c>
      <c r="D12" s="17">
        <v>4.8145811944227297E-3</v>
      </c>
      <c r="E12" s="17">
        <v>1.5713774709101801E-2</v>
      </c>
      <c r="F12" s="17">
        <v>4.8415206925952199E-2</v>
      </c>
      <c r="G12" s="17">
        <v>8.5162162969770902E-2</v>
      </c>
      <c r="H12" s="17">
        <v>3.7629974773052299E-2</v>
      </c>
      <c r="I12" s="17">
        <v>8.1851308519350796E-2</v>
      </c>
    </row>
    <row r="13" spans="2:10">
      <c r="B13" s="18" t="s">
        <v>92</v>
      </c>
      <c r="C13" s="17">
        <v>0.116345572499432</v>
      </c>
      <c r="D13" s="17">
        <v>0.14069836397784999</v>
      </c>
      <c r="E13" s="17">
        <v>0.16300465579892101</v>
      </c>
      <c r="F13" s="17">
        <v>0.15908694560412801</v>
      </c>
      <c r="G13" s="17">
        <v>0.14059196874881399</v>
      </c>
      <c r="H13" s="17">
        <v>0.13426666620389699</v>
      </c>
      <c r="I13" s="17">
        <v>0.15140619613879999</v>
      </c>
    </row>
    <row r="14" spans="2:10">
      <c r="B14" s="16" t="s">
        <v>17</v>
      </c>
      <c r="C14" s="16"/>
      <c r="D14" s="16"/>
      <c r="E14" s="16"/>
      <c r="F14" s="16"/>
      <c r="G14" s="16"/>
      <c r="H14" s="16"/>
      <c r="I14" s="16"/>
    </row>
    <row r="15" spans="2:10">
      <c r="B15" t="s">
        <v>550</v>
      </c>
    </row>
    <row r="16" spans="2:10">
      <c r="B16" t="s">
        <v>551</v>
      </c>
    </row>
    <row r="20" spans="2:2">
      <c r="B20"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3" t="s">
        <v>623</v>
      </c>
      <c r="E2" s="34"/>
      <c r="F2" s="34"/>
      <c r="G2" s="34"/>
    </row>
    <row r="6" spans="2:7" ht="50.1" customHeight="1">
      <c r="B6" s="20" t="s">
        <v>37</v>
      </c>
      <c r="C6" s="20" t="s">
        <v>619</v>
      </c>
      <c r="D6" s="20" t="s">
        <v>620</v>
      </c>
      <c r="E6" s="20" t="s">
        <v>621</v>
      </c>
      <c r="F6" s="20" t="s">
        <v>622</v>
      </c>
    </row>
    <row r="7" spans="2:7">
      <c r="B7" s="18" t="s">
        <v>244</v>
      </c>
      <c r="C7" s="17">
        <v>0.25192008111382702</v>
      </c>
      <c r="D7" s="17">
        <v>0.139135798776752</v>
      </c>
      <c r="E7" s="17">
        <v>0.160143120893489</v>
      </c>
      <c r="F7" s="17">
        <v>0.10541681440754901</v>
      </c>
    </row>
    <row r="8" spans="2:7">
      <c r="B8" s="18" t="s">
        <v>245</v>
      </c>
      <c r="C8" s="17">
        <v>0.45201733445067199</v>
      </c>
      <c r="D8" s="17">
        <v>0.38910180490863</v>
      </c>
      <c r="E8" s="17">
        <v>0.30249131379820199</v>
      </c>
      <c r="F8" s="17">
        <v>0.19153123156134799</v>
      </c>
    </row>
    <row r="9" spans="2:7">
      <c r="B9" s="18" t="s">
        <v>246</v>
      </c>
      <c r="C9" s="17">
        <v>0.18257951300508399</v>
      </c>
      <c r="D9" s="17">
        <v>0.24148619333462801</v>
      </c>
      <c r="E9" s="17">
        <v>0.244663259434936</v>
      </c>
      <c r="F9" s="17">
        <v>0.27938978452358298</v>
      </c>
    </row>
    <row r="10" spans="2:7">
      <c r="B10" s="18" t="s">
        <v>247</v>
      </c>
      <c r="C10" s="17">
        <v>4.7865955066463302E-2</v>
      </c>
      <c r="D10" s="17">
        <v>0.11145965495266</v>
      </c>
      <c r="E10" s="17">
        <v>0.164867461554142</v>
      </c>
      <c r="F10" s="17">
        <v>0.25607488879588602</v>
      </c>
    </row>
    <row r="11" spans="2:7">
      <c r="B11" s="18" t="s">
        <v>248</v>
      </c>
      <c r="C11" s="17">
        <v>1.6230243978487598E-2</v>
      </c>
      <c r="D11" s="17">
        <v>5.5644785717130399E-2</v>
      </c>
      <c r="E11" s="17">
        <v>7.2660353431746094E-2</v>
      </c>
      <c r="F11" s="17">
        <v>0.11969611665174</v>
      </c>
    </row>
    <row r="12" spans="2:7">
      <c r="B12" s="18" t="s">
        <v>92</v>
      </c>
      <c r="C12" s="17">
        <v>4.9386872385466497E-2</v>
      </c>
      <c r="D12" s="17">
        <v>6.3171762310199303E-2</v>
      </c>
      <c r="E12" s="17">
        <v>5.5174490887484703E-2</v>
      </c>
      <c r="F12" s="17">
        <v>4.7891164059893299E-2</v>
      </c>
    </row>
    <row r="13" spans="2:7">
      <c r="B13" s="23" t="s">
        <v>249</v>
      </c>
      <c r="C13" s="21">
        <v>0.70393741556449796</v>
      </c>
      <c r="D13" s="21">
        <v>0.52823760368538197</v>
      </c>
      <c r="E13" s="21">
        <v>0.46263443469169202</v>
      </c>
      <c r="F13" s="21">
        <v>0.29694804596889701</v>
      </c>
    </row>
    <row r="14" spans="2:7">
      <c r="B14" s="23" t="s">
        <v>250</v>
      </c>
      <c r="C14" s="21">
        <v>6.4096199044950897E-2</v>
      </c>
      <c r="D14" s="21">
        <v>0.16710444066978999</v>
      </c>
      <c r="E14" s="21">
        <v>0.23752781498588799</v>
      </c>
      <c r="F14" s="21">
        <v>0.37577100544762698</v>
      </c>
    </row>
    <row r="15" spans="2:7">
      <c r="B15" s="23" t="s">
        <v>251</v>
      </c>
      <c r="C15" s="22">
        <v>0.63984121651954695</v>
      </c>
      <c r="D15" s="22">
        <v>0.36113316301559201</v>
      </c>
      <c r="E15" s="22">
        <v>0.22510661970580401</v>
      </c>
      <c r="F15" s="22">
        <v>-7.8822959478730095E-2</v>
      </c>
    </row>
    <row r="16" spans="2:7">
      <c r="B16" s="16" t="s">
        <v>17</v>
      </c>
      <c r="C16" s="16"/>
      <c r="D16" s="16"/>
      <c r="E16" s="16"/>
      <c r="F16" s="16"/>
    </row>
    <row r="17" spans="2:2">
      <c r="B17" t="s">
        <v>550</v>
      </c>
    </row>
    <row r="18" spans="2:2">
      <c r="B18" t="s">
        <v>551</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436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467</v>
      </c>
      <c r="D7" s="10">
        <v>222</v>
      </c>
      <c r="E7" s="10">
        <v>245</v>
      </c>
      <c r="F7" s="10"/>
      <c r="G7" s="10">
        <v>57</v>
      </c>
      <c r="H7" s="10">
        <v>83</v>
      </c>
      <c r="I7" s="10">
        <v>68</v>
      </c>
      <c r="J7" s="10">
        <v>71</v>
      </c>
      <c r="K7" s="10">
        <v>78</v>
      </c>
      <c r="L7" s="10">
        <v>110</v>
      </c>
      <c r="M7" s="10"/>
      <c r="N7" s="10">
        <v>128</v>
      </c>
      <c r="O7" s="10">
        <v>124</v>
      </c>
      <c r="P7" s="10">
        <v>97</v>
      </c>
      <c r="Q7" s="10">
        <v>115</v>
      </c>
      <c r="R7" s="10"/>
      <c r="S7" s="10">
        <v>68</v>
      </c>
      <c r="T7" s="10">
        <v>45</v>
      </c>
      <c r="U7" s="10">
        <v>38</v>
      </c>
      <c r="V7" s="10">
        <v>38</v>
      </c>
      <c r="W7" s="10">
        <v>45</v>
      </c>
      <c r="X7" s="10">
        <v>37</v>
      </c>
      <c r="Y7" s="10">
        <v>39</v>
      </c>
      <c r="Z7" s="10">
        <v>27</v>
      </c>
      <c r="AA7" s="10">
        <v>44</v>
      </c>
      <c r="AB7" s="10">
        <v>47</v>
      </c>
      <c r="AC7" s="10">
        <v>21</v>
      </c>
      <c r="AD7" s="10">
        <v>18</v>
      </c>
      <c r="AE7" s="10"/>
      <c r="AF7" s="10">
        <v>172</v>
      </c>
      <c r="AG7" s="10">
        <v>208</v>
      </c>
      <c r="AH7" s="10">
        <v>54</v>
      </c>
      <c r="AI7" s="10"/>
      <c r="AJ7" s="10">
        <v>166</v>
      </c>
      <c r="AK7" s="10">
        <v>141</v>
      </c>
      <c r="AL7" s="10">
        <v>30</v>
      </c>
      <c r="AM7" s="10">
        <v>9</v>
      </c>
      <c r="AN7" s="10">
        <v>49</v>
      </c>
      <c r="AO7" s="10"/>
      <c r="AP7" s="10">
        <v>126</v>
      </c>
      <c r="AQ7" s="10">
        <v>160</v>
      </c>
      <c r="AR7" s="10">
        <v>38</v>
      </c>
      <c r="AS7" s="10"/>
      <c r="AT7" s="10">
        <v>114</v>
      </c>
      <c r="AU7" s="10">
        <v>72</v>
      </c>
      <c r="AV7" s="10">
        <v>109</v>
      </c>
      <c r="AW7" s="10">
        <v>53</v>
      </c>
      <c r="AX7" s="10">
        <v>8</v>
      </c>
    </row>
    <row r="8" spans="2:50" ht="30" customHeight="1">
      <c r="B8" s="11" t="s">
        <v>77</v>
      </c>
      <c r="C8" s="11">
        <v>468</v>
      </c>
      <c r="D8" s="11">
        <v>228</v>
      </c>
      <c r="E8" s="11">
        <v>240</v>
      </c>
      <c r="F8" s="11"/>
      <c r="G8" s="11">
        <v>68</v>
      </c>
      <c r="H8" s="11">
        <v>83</v>
      </c>
      <c r="I8" s="11">
        <v>75</v>
      </c>
      <c r="J8" s="11">
        <v>76</v>
      </c>
      <c r="K8" s="11">
        <v>64</v>
      </c>
      <c r="L8" s="11">
        <v>102</v>
      </c>
      <c r="M8" s="11"/>
      <c r="N8" s="11">
        <v>121</v>
      </c>
      <c r="O8" s="11">
        <v>128</v>
      </c>
      <c r="P8" s="11">
        <v>105</v>
      </c>
      <c r="Q8" s="11">
        <v>111</v>
      </c>
      <c r="R8" s="11"/>
      <c r="S8" s="11">
        <v>71</v>
      </c>
      <c r="T8" s="11">
        <v>47</v>
      </c>
      <c r="U8" s="11">
        <v>37</v>
      </c>
      <c r="V8" s="11">
        <v>41</v>
      </c>
      <c r="W8" s="11">
        <v>42</v>
      </c>
      <c r="X8" s="11">
        <v>48</v>
      </c>
      <c r="Y8" s="11">
        <v>36</v>
      </c>
      <c r="Z8" s="11">
        <v>24</v>
      </c>
      <c r="AA8" s="11">
        <v>45</v>
      </c>
      <c r="AB8" s="11">
        <v>41</v>
      </c>
      <c r="AC8" s="11">
        <v>19</v>
      </c>
      <c r="AD8" s="11">
        <v>15</v>
      </c>
      <c r="AE8" s="11"/>
      <c r="AF8" s="11">
        <v>170</v>
      </c>
      <c r="AG8" s="11">
        <v>205</v>
      </c>
      <c r="AH8" s="11">
        <v>57</v>
      </c>
      <c r="AI8" s="11"/>
      <c r="AJ8" s="11">
        <v>165</v>
      </c>
      <c r="AK8" s="11">
        <v>145</v>
      </c>
      <c r="AL8" s="11">
        <v>29</v>
      </c>
      <c r="AM8" s="11">
        <v>7</v>
      </c>
      <c r="AN8" s="11">
        <v>50</v>
      </c>
      <c r="AO8" s="11"/>
      <c r="AP8" s="11">
        <v>127</v>
      </c>
      <c r="AQ8" s="11">
        <v>166</v>
      </c>
      <c r="AR8" s="11">
        <v>36</v>
      </c>
      <c r="AS8" s="11"/>
      <c r="AT8" s="11">
        <v>111</v>
      </c>
      <c r="AU8" s="11">
        <v>73</v>
      </c>
      <c r="AV8" s="11">
        <v>113</v>
      </c>
      <c r="AW8" s="11">
        <v>51</v>
      </c>
      <c r="AX8" s="11">
        <v>6</v>
      </c>
    </row>
    <row r="9" spans="2:50">
      <c r="B9" s="18" t="s">
        <v>244</v>
      </c>
      <c r="C9" s="17">
        <v>0.139135798776752</v>
      </c>
      <c r="D9" s="17">
        <v>0.18256730413309799</v>
      </c>
      <c r="E9" s="17">
        <v>9.7946379967764202E-2</v>
      </c>
      <c r="F9" s="17"/>
      <c r="G9" s="17">
        <v>9.8885592286007906E-2</v>
      </c>
      <c r="H9" s="17">
        <v>0.19746921027535</v>
      </c>
      <c r="I9" s="17">
        <v>0.17716427839159801</v>
      </c>
      <c r="J9" s="17">
        <v>9.5415862380039698E-2</v>
      </c>
      <c r="K9" s="17">
        <v>0.14282338123143401</v>
      </c>
      <c r="L9" s="17">
        <v>0.120988735443003</v>
      </c>
      <c r="M9" s="17"/>
      <c r="N9" s="17">
        <v>0.153146956380557</v>
      </c>
      <c r="O9" s="17">
        <v>9.6072881950803907E-2</v>
      </c>
      <c r="P9" s="17">
        <v>0.16648711549283199</v>
      </c>
      <c r="Q9" s="17">
        <v>0.142884966728656</v>
      </c>
      <c r="R9" s="17"/>
      <c r="S9" s="17">
        <v>0.139477802690882</v>
      </c>
      <c r="T9" s="17">
        <v>9.2476721440905102E-2</v>
      </c>
      <c r="U9" s="17">
        <v>0.10811536194313701</v>
      </c>
      <c r="V9" s="17">
        <v>8.5799857869262294E-2</v>
      </c>
      <c r="W9" s="17">
        <v>0.18530944657453899</v>
      </c>
      <c r="X9" s="17">
        <v>0.118160317059626</v>
      </c>
      <c r="Y9" s="17">
        <v>0.203209321651736</v>
      </c>
      <c r="Z9" s="17">
        <v>0.13074505192292701</v>
      </c>
      <c r="AA9" s="17">
        <v>0.16126887819983499</v>
      </c>
      <c r="AB9" s="17">
        <v>0.14339641317636601</v>
      </c>
      <c r="AC9" s="17">
        <v>0.18851539027893499</v>
      </c>
      <c r="AD9" s="17">
        <v>0.16001648401896101</v>
      </c>
      <c r="AE9" s="17"/>
      <c r="AF9" s="17">
        <v>0.14867432265723399</v>
      </c>
      <c r="AG9" s="17">
        <v>0.15157953263445401</v>
      </c>
      <c r="AH9" s="17">
        <v>0.13596329626499801</v>
      </c>
      <c r="AI9" s="17"/>
      <c r="AJ9" s="17">
        <v>0.184646958508078</v>
      </c>
      <c r="AK9" s="17">
        <v>0.113780122568403</v>
      </c>
      <c r="AL9" s="17">
        <v>0.19435374943389799</v>
      </c>
      <c r="AM9" s="17">
        <v>0</v>
      </c>
      <c r="AN9" s="17">
        <v>0.115318656179207</v>
      </c>
      <c r="AO9" s="17"/>
      <c r="AP9" s="17">
        <v>0.19107477575587301</v>
      </c>
      <c r="AQ9" s="17">
        <v>0.11614664039662601</v>
      </c>
      <c r="AR9" s="17">
        <v>0.196393309477291</v>
      </c>
      <c r="AS9" s="17"/>
      <c r="AT9" s="17">
        <v>0.19876320457411301</v>
      </c>
      <c r="AU9" s="17">
        <v>0.130839013778378</v>
      </c>
      <c r="AV9" s="17">
        <v>9.2196979937240894E-2</v>
      </c>
      <c r="AW9" s="17">
        <v>0.20808500130612001</v>
      </c>
      <c r="AX9" s="17">
        <v>0.12835108432001199</v>
      </c>
    </row>
    <row r="10" spans="2:50">
      <c r="B10" s="18" t="s">
        <v>245</v>
      </c>
      <c r="C10" s="17">
        <v>0.38910180490863</v>
      </c>
      <c r="D10" s="17">
        <v>0.38367228708130102</v>
      </c>
      <c r="E10" s="17">
        <v>0.39425103199357298</v>
      </c>
      <c r="F10" s="17"/>
      <c r="G10" s="17">
        <v>0.43395647692487499</v>
      </c>
      <c r="H10" s="17">
        <v>0.444680170959042</v>
      </c>
      <c r="I10" s="17">
        <v>0.44983660848231699</v>
      </c>
      <c r="J10" s="17">
        <v>0.36037165747920602</v>
      </c>
      <c r="K10" s="17">
        <v>0.36914474412690801</v>
      </c>
      <c r="L10" s="17">
        <v>0.303547986870571</v>
      </c>
      <c r="M10" s="17"/>
      <c r="N10" s="17">
        <v>0.42808153561651302</v>
      </c>
      <c r="O10" s="17">
        <v>0.31069899694693698</v>
      </c>
      <c r="P10" s="17">
        <v>0.41269477257485099</v>
      </c>
      <c r="Q10" s="17">
        <v>0.42655399379242898</v>
      </c>
      <c r="R10" s="17"/>
      <c r="S10" s="17">
        <v>0.45126236492516802</v>
      </c>
      <c r="T10" s="17">
        <v>0.35728249158244801</v>
      </c>
      <c r="U10" s="17">
        <v>0.26964082407134699</v>
      </c>
      <c r="V10" s="17">
        <v>0.453861238269747</v>
      </c>
      <c r="W10" s="17">
        <v>0.33448276522763498</v>
      </c>
      <c r="X10" s="17">
        <v>0.48149427442015602</v>
      </c>
      <c r="Y10" s="17">
        <v>0.32796921075048702</v>
      </c>
      <c r="Z10" s="17">
        <v>0.55791607723796299</v>
      </c>
      <c r="AA10" s="17">
        <v>0.33658741472701098</v>
      </c>
      <c r="AB10" s="17">
        <v>0.37449798276166202</v>
      </c>
      <c r="AC10" s="17">
        <v>0.204072993785054</v>
      </c>
      <c r="AD10" s="17">
        <v>0.47602362167905499</v>
      </c>
      <c r="AE10" s="17"/>
      <c r="AF10" s="17">
        <v>0.39863865307733898</v>
      </c>
      <c r="AG10" s="17">
        <v>0.38601246885195301</v>
      </c>
      <c r="AH10" s="17">
        <v>0.319572508203949</v>
      </c>
      <c r="AI10" s="17"/>
      <c r="AJ10" s="17">
        <v>0.41409654514968602</v>
      </c>
      <c r="AK10" s="17">
        <v>0.39385544534028699</v>
      </c>
      <c r="AL10" s="17">
        <v>0.36030606873604998</v>
      </c>
      <c r="AM10" s="17">
        <v>0.55487573796967804</v>
      </c>
      <c r="AN10" s="17">
        <v>0.26214124607943901</v>
      </c>
      <c r="AO10" s="17"/>
      <c r="AP10" s="17">
        <v>0.40427971089085502</v>
      </c>
      <c r="AQ10" s="17">
        <v>0.42103821760778598</v>
      </c>
      <c r="AR10" s="17">
        <v>0.35409762602123601</v>
      </c>
      <c r="AS10" s="17"/>
      <c r="AT10" s="17">
        <v>0.31709257563839</v>
      </c>
      <c r="AU10" s="17">
        <v>0.41783772294203297</v>
      </c>
      <c r="AV10" s="17">
        <v>0.42134533046000899</v>
      </c>
      <c r="AW10" s="17">
        <v>0.415086712277624</v>
      </c>
      <c r="AX10" s="17">
        <v>0.51510473863242601</v>
      </c>
    </row>
    <row r="11" spans="2:50">
      <c r="B11" s="18" t="s">
        <v>246</v>
      </c>
      <c r="C11" s="17">
        <v>0.24148619333462801</v>
      </c>
      <c r="D11" s="17">
        <v>0.20926638297845301</v>
      </c>
      <c r="E11" s="17">
        <v>0.27204270413981402</v>
      </c>
      <c r="F11" s="17"/>
      <c r="G11" s="17">
        <v>0.25191819805999799</v>
      </c>
      <c r="H11" s="17">
        <v>0.15048965936919401</v>
      </c>
      <c r="I11" s="17">
        <v>0.22869848556032099</v>
      </c>
      <c r="J11" s="17">
        <v>0.27582671513152102</v>
      </c>
      <c r="K11" s="17">
        <v>0.23703201862113499</v>
      </c>
      <c r="L11" s="17">
        <v>0.29481090729128401</v>
      </c>
      <c r="M11" s="17"/>
      <c r="N11" s="17">
        <v>0.198276566498644</v>
      </c>
      <c r="O11" s="17">
        <v>0.29948616638896403</v>
      </c>
      <c r="P11" s="17">
        <v>0.25408537856124302</v>
      </c>
      <c r="Q11" s="17">
        <v>0.205969545905729</v>
      </c>
      <c r="R11" s="17"/>
      <c r="S11" s="17">
        <v>0.25881873926156101</v>
      </c>
      <c r="T11" s="17">
        <v>0.20537293414209101</v>
      </c>
      <c r="U11" s="17">
        <v>0.42625513711549301</v>
      </c>
      <c r="V11" s="17">
        <v>0.183896237588377</v>
      </c>
      <c r="W11" s="17">
        <v>0.32188957739809199</v>
      </c>
      <c r="X11" s="17">
        <v>0.23622434348381999</v>
      </c>
      <c r="Y11" s="17">
        <v>0.199007965177636</v>
      </c>
      <c r="Z11" s="17">
        <v>8.8520230242880901E-2</v>
      </c>
      <c r="AA11" s="17">
        <v>0.29798289412725998</v>
      </c>
      <c r="AB11" s="17">
        <v>0.17248532878242101</v>
      </c>
      <c r="AC11" s="17">
        <v>0.237444623792195</v>
      </c>
      <c r="AD11" s="17">
        <v>0.14419774144748099</v>
      </c>
      <c r="AE11" s="17"/>
      <c r="AF11" s="17">
        <v>0.25533379740136403</v>
      </c>
      <c r="AG11" s="17">
        <v>0.213446812707516</v>
      </c>
      <c r="AH11" s="17">
        <v>0.286067151332702</v>
      </c>
      <c r="AI11" s="17"/>
      <c r="AJ11" s="17">
        <v>0.22821583350784899</v>
      </c>
      <c r="AK11" s="17">
        <v>0.25967771772972897</v>
      </c>
      <c r="AL11" s="17">
        <v>0.221477746473174</v>
      </c>
      <c r="AM11" s="17">
        <v>0.32862373237099202</v>
      </c>
      <c r="AN11" s="17">
        <v>0.27964400208099799</v>
      </c>
      <c r="AO11" s="17"/>
      <c r="AP11" s="17">
        <v>0.24474192551343499</v>
      </c>
      <c r="AQ11" s="17">
        <v>0.22249220852986201</v>
      </c>
      <c r="AR11" s="17">
        <v>0.205997738146459</v>
      </c>
      <c r="AS11" s="17"/>
      <c r="AT11" s="17">
        <v>0.27635667912717599</v>
      </c>
      <c r="AU11" s="17">
        <v>0.181589811839348</v>
      </c>
      <c r="AV11" s="17">
        <v>0.236863807963511</v>
      </c>
      <c r="AW11" s="17">
        <v>0.20008645676720099</v>
      </c>
      <c r="AX11" s="17">
        <v>0.15604146581645401</v>
      </c>
    </row>
    <row r="12" spans="2:50">
      <c r="B12" s="18" t="s">
        <v>247</v>
      </c>
      <c r="C12" s="17">
        <v>0.11145965495266</v>
      </c>
      <c r="D12" s="17">
        <v>0.119882414192777</v>
      </c>
      <c r="E12" s="17">
        <v>0.103471708068894</v>
      </c>
      <c r="F12" s="17"/>
      <c r="G12" s="17">
        <v>9.8285006238513994E-2</v>
      </c>
      <c r="H12" s="17">
        <v>0.11927267349479</v>
      </c>
      <c r="I12" s="17">
        <v>6.9039114606962396E-2</v>
      </c>
      <c r="J12" s="17">
        <v>5.2845021286877097E-2</v>
      </c>
      <c r="K12" s="17">
        <v>0.14286964464582899</v>
      </c>
      <c r="L12" s="17">
        <v>0.16869907371992299</v>
      </c>
      <c r="M12" s="17"/>
      <c r="N12" s="17">
        <v>0.13491365633039601</v>
      </c>
      <c r="O12" s="17">
        <v>0.15103757886760899</v>
      </c>
      <c r="P12" s="17">
        <v>8.6483368493415799E-2</v>
      </c>
      <c r="Q12" s="17">
        <v>6.7457000803287204E-2</v>
      </c>
      <c r="R12" s="17"/>
      <c r="S12" s="17">
        <v>3.6357149263703897E-2</v>
      </c>
      <c r="T12" s="17">
        <v>0.189089265304662</v>
      </c>
      <c r="U12" s="17">
        <v>0.102900060960831</v>
      </c>
      <c r="V12" s="17">
        <v>0.17668565637726799</v>
      </c>
      <c r="W12" s="17">
        <v>0.116164155128486</v>
      </c>
      <c r="X12" s="17">
        <v>6.17794986219374E-2</v>
      </c>
      <c r="Y12" s="17">
        <v>0.118102241713076</v>
      </c>
      <c r="Z12" s="17">
        <v>0.152218925264301</v>
      </c>
      <c r="AA12" s="17">
        <v>6.5186815679572199E-2</v>
      </c>
      <c r="AB12" s="17">
        <v>0.14332205566770201</v>
      </c>
      <c r="AC12" s="17">
        <v>0.181155924257967</v>
      </c>
      <c r="AD12" s="17">
        <v>9.08667829349529E-2</v>
      </c>
      <c r="AE12" s="17"/>
      <c r="AF12" s="17">
        <v>9.3820331385923397E-2</v>
      </c>
      <c r="AG12" s="17">
        <v>0.13973503439339499</v>
      </c>
      <c r="AH12" s="17">
        <v>5.66225823877443E-2</v>
      </c>
      <c r="AI12" s="17"/>
      <c r="AJ12" s="17">
        <v>0.107396636363603</v>
      </c>
      <c r="AK12" s="17">
        <v>0.10778240748076701</v>
      </c>
      <c r="AL12" s="17">
        <v>0.16332292602818499</v>
      </c>
      <c r="AM12" s="17">
        <v>0</v>
      </c>
      <c r="AN12" s="17">
        <v>0.121141338260952</v>
      </c>
      <c r="AO12" s="17"/>
      <c r="AP12" s="17">
        <v>0.10234919481524</v>
      </c>
      <c r="AQ12" s="17">
        <v>0.11929926909854401</v>
      </c>
      <c r="AR12" s="17">
        <v>0.18555787324366599</v>
      </c>
      <c r="AS12" s="17"/>
      <c r="AT12" s="17">
        <v>9.5274864334452397E-2</v>
      </c>
      <c r="AU12" s="17">
        <v>0.13539337773364499</v>
      </c>
      <c r="AV12" s="17">
        <v>0.133289282090436</v>
      </c>
      <c r="AW12" s="17">
        <v>0.12293068604627</v>
      </c>
      <c r="AX12" s="17">
        <v>9.4299555225556206E-2</v>
      </c>
    </row>
    <row r="13" spans="2:50">
      <c r="B13" s="18" t="s">
        <v>248</v>
      </c>
      <c r="C13" s="17">
        <v>5.5644785717130399E-2</v>
      </c>
      <c r="D13" s="17">
        <v>4.68418058954784E-2</v>
      </c>
      <c r="E13" s="17">
        <v>6.3993324863221096E-2</v>
      </c>
      <c r="F13" s="17"/>
      <c r="G13" s="17">
        <v>4.1689854670842498E-2</v>
      </c>
      <c r="H13" s="17">
        <v>5.2689919928542099E-2</v>
      </c>
      <c r="I13" s="17">
        <v>0</v>
      </c>
      <c r="J13" s="17">
        <v>7.9727712563176595E-2</v>
      </c>
      <c r="K13" s="17">
        <v>7.0317987869063306E-2</v>
      </c>
      <c r="L13" s="17">
        <v>8.1109879410559693E-2</v>
      </c>
      <c r="M13" s="17"/>
      <c r="N13" s="17">
        <v>3.9675536169099197E-2</v>
      </c>
      <c r="O13" s="17">
        <v>7.8868206529167803E-2</v>
      </c>
      <c r="P13" s="17">
        <v>2.6794136013191801E-2</v>
      </c>
      <c r="Q13" s="17">
        <v>6.4803726034089196E-2</v>
      </c>
      <c r="R13" s="17"/>
      <c r="S13" s="17">
        <v>4.4841043007574702E-2</v>
      </c>
      <c r="T13" s="17">
        <v>6.2386281702421699E-2</v>
      </c>
      <c r="U13" s="17">
        <v>2.5315083478583199E-2</v>
      </c>
      <c r="V13" s="17">
        <v>7.04582449687986E-2</v>
      </c>
      <c r="W13" s="17">
        <v>1.94711633530734E-2</v>
      </c>
      <c r="X13" s="17">
        <v>0.102341566414461</v>
      </c>
      <c r="Y13" s="17">
        <v>4.97678757809914E-2</v>
      </c>
      <c r="Z13" s="17">
        <v>0</v>
      </c>
      <c r="AA13" s="17">
        <v>4.2713692141210999E-2</v>
      </c>
      <c r="AB13" s="17">
        <v>9.7924187246976699E-2</v>
      </c>
      <c r="AC13" s="17">
        <v>8.5282297288868394E-2</v>
      </c>
      <c r="AD13" s="17">
        <v>5.9930986338802297E-2</v>
      </c>
      <c r="AE13" s="17"/>
      <c r="AF13" s="17">
        <v>5.2364183492539601E-2</v>
      </c>
      <c r="AG13" s="17">
        <v>6.4680751996911007E-2</v>
      </c>
      <c r="AH13" s="17">
        <v>2.4855228526046502E-2</v>
      </c>
      <c r="AI13" s="17"/>
      <c r="AJ13" s="17">
        <v>3.3194721206702998E-2</v>
      </c>
      <c r="AK13" s="17">
        <v>8.7131706133044398E-2</v>
      </c>
      <c r="AL13" s="17">
        <v>3.55155152272527E-2</v>
      </c>
      <c r="AM13" s="17">
        <v>0</v>
      </c>
      <c r="AN13" s="17">
        <v>3.8411844609418697E-2</v>
      </c>
      <c r="AO13" s="17"/>
      <c r="AP13" s="17">
        <v>2.3961739258136501E-2</v>
      </c>
      <c r="AQ13" s="17">
        <v>6.76130387503555E-2</v>
      </c>
      <c r="AR13" s="17">
        <v>2.8275572424306099E-2</v>
      </c>
      <c r="AS13" s="17"/>
      <c r="AT13" s="17">
        <v>3.2120914321375503E-2</v>
      </c>
      <c r="AU13" s="17">
        <v>7.0861330768946601E-2</v>
      </c>
      <c r="AV13" s="17">
        <v>7.41495130978405E-2</v>
      </c>
      <c r="AW13" s="17">
        <v>3.09891136835043E-2</v>
      </c>
      <c r="AX13" s="17">
        <v>0.106203156005552</v>
      </c>
    </row>
    <row r="14" spans="2:50">
      <c r="B14" s="18" t="s">
        <v>92</v>
      </c>
      <c r="C14" s="17">
        <v>6.3171762310199303E-2</v>
      </c>
      <c r="D14" s="17">
        <v>5.7769805718892897E-2</v>
      </c>
      <c r="E14" s="17">
        <v>6.8294850966733406E-2</v>
      </c>
      <c r="F14" s="17"/>
      <c r="G14" s="17">
        <v>7.5264871819762005E-2</v>
      </c>
      <c r="H14" s="17">
        <v>3.53983659730824E-2</v>
      </c>
      <c r="I14" s="17">
        <v>7.5261512958801804E-2</v>
      </c>
      <c r="J14" s="17">
        <v>0.135813031159181</v>
      </c>
      <c r="K14" s="17">
        <v>3.78122235056308E-2</v>
      </c>
      <c r="L14" s="17">
        <v>3.08434172646605E-2</v>
      </c>
      <c r="M14" s="17"/>
      <c r="N14" s="17">
        <v>4.5905749004791101E-2</v>
      </c>
      <c r="O14" s="17">
        <v>6.3836169316517602E-2</v>
      </c>
      <c r="P14" s="17">
        <v>5.34552288644667E-2</v>
      </c>
      <c r="Q14" s="17">
        <v>9.2330766735809394E-2</v>
      </c>
      <c r="R14" s="17"/>
      <c r="S14" s="17">
        <v>6.9242900851110498E-2</v>
      </c>
      <c r="T14" s="17">
        <v>9.3392305827472294E-2</v>
      </c>
      <c r="U14" s="17">
        <v>6.7773532430609407E-2</v>
      </c>
      <c r="V14" s="17">
        <v>2.9298764926546698E-2</v>
      </c>
      <c r="W14" s="17">
        <v>2.2682892318174799E-2</v>
      </c>
      <c r="X14" s="17">
        <v>0</v>
      </c>
      <c r="Y14" s="17">
        <v>0.10194338492607299</v>
      </c>
      <c r="Z14" s="17">
        <v>7.05997153319287E-2</v>
      </c>
      <c r="AA14" s="17">
        <v>9.6260305125110898E-2</v>
      </c>
      <c r="AB14" s="17">
        <v>6.8374032364872203E-2</v>
      </c>
      <c r="AC14" s="17">
        <v>0.103528770596981</v>
      </c>
      <c r="AD14" s="17">
        <v>6.8964383580748106E-2</v>
      </c>
      <c r="AE14" s="17"/>
      <c r="AF14" s="17">
        <v>5.1168711985600399E-2</v>
      </c>
      <c r="AG14" s="17">
        <v>4.4545399415769703E-2</v>
      </c>
      <c r="AH14" s="17">
        <v>0.17691923328456</v>
      </c>
      <c r="AI14" s="17"/>
      <c r="AJ14" s="17">
        <v>3.2449305264081997E-2</v>
      </c>
      <c r="AK14" s="17">
        <v>3.7772600747770099E-2</v>
      </c>
      <c r="AL14" s="17">
        <v>2.5023994101440499E-2</v>
      </c>
      <c r="AM14" s="17">
        <v>0.11650052965933</v>
      </c>
      <c r="AN14" s="17">
        <v>0.18334291278998499</v>
      </c>
      <c r="AO14" s="17"/>
      <c r="AP14" s="17">
        <v>3.3592653766460999E-2</v>
      </c>
      <c r="AQ14" s="17">
        <v>5.3410625616825698E-2</v>
      </c>
      <c r="AR14" s="17">
        <v>2.9677880687041299E-2</v>
      </c>
      <c r="AS14" s="17"/>
      <c r="AT14" s="17">
        <v>8.0391762004492801E-2</v>
      </c>
      <c r="AU14" s="17">
        <v>6.3478742937649393E-2</v>
      </c>
      <c r="AV14" s="17">
        <v>4.2155086450962699E-2</v>
      </c>
      <c r="AW14" s="17">
        <v>2.28220299192806E-2</v>
      </c>
      <c r="AX14" s="17">
        <v>0</v>
      </c>
    </row>
    <row r="15" spans="2:50">
      <c r="B15" s="18" t="s">
        <v>249</v>
      </c>
      <c r="C15" s="21">
        <v>0.52823760368538197</v>
      </c>
      <c r="D15" s="21">
        <v>0.56623959121439804</v>
      </c>
      <c r="E15" s="21">
        <v>0.49219741196133698</v>
      </c>
      <c r="F15" s="21"/>
      <c r="G15" s="21">
        <v>0.53284206921088295</v>
      </c>
      <c r="H15" s="21">
        <v>0.64214938123439202</v>
      </c>
      <c r="I15" s="21">
        <v>0.62700088687391498</v>
      </c>
      <c r="J15" s="21">
        <v>0.45578751985924498</v>
      </c>
      <c r="K15" s="21">
        <v>0.51196812535834202</v>
      </c>
      <c r="L15" s="21">
        <v>0.42453672231357398</v>
      </c>
      <c r="M15" s="21"/>
      <c r="N15" s="21">
        <v>0.58122849199707005</v>
      </c>
      <c r="O15" s="21">
        <v>0.40677187889774102</v>
      </c>
      <c r="P15" s="21">
        <v>0.579181888067683</v>
      </c>
      <c r="Q15" s="21">
        <v>0.569438960521085</v>
      </c>
      <c r="R15" s="21"/>
      <c r="S15" s="21">
        <v>0.59074016761604997</v>
      </c>
      <c r="T15" s="21">
        <v>0.44975921302335298</v>
      </c>
      <c r="U15" s="21">
        <v>0.37775618601448402</v>
      </c>
      <c r="V15" s="21">
        <v>0.53966109613900903</v>
      </c>
      <c r="W15" s="21">
        <v>0.51979221180217405</v>
      </c>
      <c r="X15" s="21">
        <v>0.59965459147978095</v>
      </c>
      <c r="Y15" s="21">
        <v>0.53117853240222401</v>
      </c>
      <c r="Z15" s="21">
        <v>0.68866112916088995</v>
      </c>
      <c r="AA15" s="21">
        <v>0.49785629292684602</v>
      </c>
      <c r="AB15" s="21">
        <v>0.517894395938028</v>
      </c>
      <c r="AC15" s="21">
        <v>0.39258838406398899</v>
      </c>
      <c r="AD15" s="21">
        <v>0.63604010569801495</v>
      </c>
      <c r="AE15" s="21"/>
      <c r="AF15" s="21">
        <v>0.54731297573457305</v>
      </c>
      <c r="AG15" s="21">
        <v>0.53759200148640696</v>
      </c>
      <c r="AH15" s="21">
        <v>0.45553580446894798</v>
      </c>
      <c r="AI15" s="21"/>
      <c r="AJ15" s="21">
        <v>0.59874350365776297</v>
      </c>
      <c r="AK15" s="21">
        <v>0.50763556790868902</v>
      </c>
      <c r="AL15" s="21">
        <v>0.55465981816994803</v>
      </c>
      <c r="AM15" s="21">
        <v>0.55487573796967804</v>
      </c>
      <c r="AN15" s="21">
        <v>0.37745990225864601</v>
      </c>
      <c r="AO15" s="21"/>
      <c r="AP15" s="21">
        <v>0.59535448664672697</v>
      </c>
      <c r="AQ15" s="21">
        <v>0.53718485800441296</v>
      </c>
      <c r="AR15" s="21">
        <v>0.55049093549852701</v>
      </c>
      <c r="AS15" s="21"/>
      <c r="AT15" s="21">
        <v>0.515855780212503</v>
      </c>
      <c r="AU15" s="21">
        <v>0.54867673672041095</v>
      </c>
      <c r="AV15" s="21">
        <v>0.51354231039724996</v>
      </c>
      <c r="AW15" s="21">
        <v>0.62317171358374301</v>
      </c>
      <c r="AX15" s="21">
        <v>0.64345582295243697</v>
      </c>
    </row>
    <row r="16" spans="2:50">
      <c r="B16" s="18" t="s">
        <v>250</v>
      </c>
      <c r="C16" s="21">
        <v>0.16710444066978999</v>
      </c>
      <c r="D16" s="21">
        <v>0.16672422008825499</v>
      </c>
      <c r="E16" s="21">
        <v>0.16746503293211501</v>
      </c>
      <c r="F16" s="21"/>
      <c r="G16" s="21">
        <v>0.13997486090935601</v>
      </c>
      <c r="H16" s="21">
        <v>0.17196259342333201</v>
      </c>
      <c r="I16" s="21">
        <v>6.9039114606962396E-2</v>
      </c>
      <c r="J16" s="21">
        <v>0.132572733850054</v>
      </c>
      <c r="K16" s="21">
        <v>0.21318763251489201</v>
      </c>
      <c r="L16" s="21">
        <v>0.24980895313048199</v>
      </c>
      <c r="M16" s="21"/>
      <c r="N16" s="21">
        <v>0.17458919249949501</v>
      </c>
      <c r="O16" s="21">
        <v>0.229905785396777</v>
      </c>
      <c r="P16" s="21">
        <v>0.11327750450660801</v>
      </c>
      <c r="Q16" s="21">
        <v>0.132260726837376</v>
      </c>
      <c r="R16" s="21"/>
      <c r="S16" s="21">
        <v>8.1198192271278599E-2</v>
      </c>
      <c r="T16" s="21">
        <v>0.25147554700708302</v>
      </c>
      <c r="U16" s="21">
        <v>0.12821514443941401</v>
      </c>
      <c r="V16" s="21">
        <v>0.24714390134606701</v>
      </c>
      <c r="W16" s="21">
        <v>0.13563531848155899</v>
      </c>
      <c r="X16" s="21">
        <v>0.16412106503639801</v>
      </c>
      <c r="Y16" s="21">
        <v>0.16787011749406799</v>
      </c>
      <c r="Z16" s="21">
        <v>0.152218925264301</v>
      </c>
      <c r="AA16" s="21">
        <v>0.107900507820783</v>
      </c>
      <c r="AB16" s="21">
        <v>0.241246242914679</v>
      </c>
      <c r="AC16" s="21">
        <v>0.266438221546836</v>
      </c>
      <c r="AD16" s="21">
        <v>0.15079776927375499</v>
      </c>
      <c r="AE16" s="21"/>
      <c r="AF16" s="21">
        <v>0.14618451487846301</v>
      </c>
      <c r="AG16" s="21">
        <v>0.204415786390306</v>
      </c>
      <c r="AH16" s="21">
        <v>8.1477810913790805E-2</v>
      </c>
      <c r="AI16" s="21"/>
      <c r="AJ16" s="21">
        <v>0.140591357570306</v>
      </c>
      <c r="AK16" s="21">
        <v>0.194914113613811</v>
      </c>
      <c r="AL16" s="21">
        <v>0.19883844125543801</v>
      </c>
      <c r="AM16" s="21">
        <v>0</v>
      </c>
      <c r="AN16" s="21">
        <v>0.15955318287036999</v>
      </c>
      <c r="AO16" s="21"/>
      <c r="AP16" s="21">
        <v>0.12631093407337601</v>
      </c>
      <c r="AQ16" s="21">
        <v>0.18691230784890001</v>
      </c>
      <c r="AR16" s="21">
        <v>0.21383344566797199</v>
      </c>
      <c r="AS16" s="21"/>
      <c r="AT16" s="21">
        <v>0.12739577865582799</v>
      </c>
      <c r="AU16" s="21">
        <v>0.20625470850259101</v>
      </c>
      <c r="AV16" s="21">
        <v>0.20743879518827599</v>
      </c>
      <c r="AW16" s="21">
        <v>0.15391979972977499</v>
      </c>
      <c r="AX16" s="21">
        <v>0.20050271123110799</v>
      </c>
    </row>
    <row r="17" spans="2:50">
      <c r="B17" s="18" t="s">
        <v>251</v>
      </c>
      <c r="C17" s="22">
        <v>0.36113316301559201</v>
      </c>
      <c r="D17" s="22">
        <v>0.39951537112614299</v>
      </c>
      <c r="E17" s="22">
        <v>0.32473237902922197</v>
      </c>
      <c r="F17" s="22"/>
      <c r="G17" s="22">
        <v>0.39286720830152699</v>
      </c>
      <c r="H17" s="22">
        <v>0.47018678781105899</v>
      </c>
      <c r="I17" s="22">
        <v>0.55796177226695198</v>
      </c>
      <c r="J17" s="22">
        <v>0.32321478600919201</v>
      </c>
      <c r="K17" s="22">
        <v>0.29878049284344999</v>
      </c>
      <c r="L17" s="22">
        <v>0.17472776918309099</v>
      </c>
      <c r="M17" s="22"/>
      <c r="N17" s="22">
        <v>0.40663929949757499</v>
      </c>
      <c r="O17" s="22">
        <v>0.17686609350096399</v>
      </c>
      <c r="P17" s="22">
        <v>0.465904383561076</v>
      </c>
      <c r="Q17" s="22">
        <v>0.43717823368370901</v>
      </c>
      <c r="R17" s="22"/>
      <c r="S17" s="22">
        <v>0.50954197534477097</v>
      </c>
      <c r="T17" s="22">
        <v>0.19828366601627001</v>
      </c>
      <c r="U17" s="22">
        <v>0.24954104157507001</v>
      </c>
      <c r="V17" s="22">
        <v>0.29251719479294203</v>
      </c>
      <c r="W17" s="22">
        <v>0.38415689332061398</v>
      </c>
      <c r="X17" s="22">
        <v>0.435533526443383</v>
      </c>
      <c r="Y17" s="22">
        <v>0.36330841490815602</v>
      </c>
      <c r="Z17" s="22">
        <v>0.53644220389658903</v>
      </c>
      <c r="AA17" s="22">
        <v>0.38995578510606199</v>
      </c>
      <c r="AB17" s="22">
        <v>0.276648153023349</v>
      </c>
      <c r="AC17" s="22">
        <v>0.126150162517153</v>
      </c>
      <c r="AD17" s="22">
        <v>0.48524233642426001</v>
      </c>
      <c r="AE17" s="22"/>
      <c r="AF17" s="22">
        <v>0.40112846085610998</v>
      </c>
      <c r="AG17" s="22">
        <v>0.33317621509610101</v>
      </c>
      <c r="AH17" s="22">
        <v>0.37405799355515701</v>
      </c>
      <c r="AI17" s="22"/>
      <c r="AJ17" s="22">
        <v>0.45815214608745802</v>
      </c>
      <c r="AK17" s="22">
        <v>0.31272145429487902</v>
      </c>
      <c r="AL17" s="22">
        <v>0.35582137691450999</v>
      </c>
      <c r="AM17" s="22">
        <v>0.55487573796967804</v>
      </c>
      <c r="AN17" s="22">
        <v>0.21790671938827599</v>
      </c>
      <c r="AO17" s="22"/>
      <c r="AP17" s="22">
        <v>0.46904355257335101</v>
      </c>
      <c r="AQ17" s="22">
        <v>0.35027255015551301</v>
      </c>
      <c r="AR17" s="22">
        <v>0.33665748983055499</v>
      </c>
      <c r="AS17" s="22"/>
      <c r="AT17" s="22">
        <v>0.38846000155667498</v>
      </c>
      <c r="AU17" s="22">
        <v>0.34242202821781897</v>
      </c>
      <c r="AV17" s="22">
        <v>0.306103515208973</v>
      </c>
      <c r="AW17" s="22">
        <v>0.46925191385396797</v>
      </c>
      <c r="AX17" s="22">
        <v>0.44295311172132901</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437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467</v>
      </c>
      <c r="D7" s="10">
        <v>222</v>
      </c>
      <c r="E7" s="10">
        <v>245</v>
      </c>
      <c r="F7" s="10"/>
      <c r="G7" s="10">
        <v>57</v>
      </c>
      <c r="H7" s="10">
        <v>83</v>
      </c>
      <c r="I7" s="10">
        <v>68</v>
      </c>
      <c r="J7" s="10">
        <v>71</v>
      </c>
      <c r="K7" s="10">
        <v>78</v>
      </c>
      <c r="L7" s="10">
        <v>110</v>
      </c>
      <c r="M7" s="10"/>
      <c r="N7" s="10">
        <v>128</v>
      </c>
      <c r="O7" s="10">
        <v>124</v>
      </c>
      <c r="P7" s="10">
        <v>97</v>
      </c>
      <c r="Q7" s="10">
        <v>115</v>
      </c>
      <c r="R7" s="10"/>
      <c r="S7" s="10">
        <v>68</v>
      </c>
      <c r="T7" s="10">
        <v>45</v>
      </c>
      <c r="U7" s="10">
        <v>38</v>
      </c>
      <c r="V7" s="10">
        <v>38</v>
      </c>
      <c r="W7" s="10">
        <v>45</v>
      </c>
      <c r="X7" s="10">
        <v>37</v>
      </c>
      <c r="Y7" s="10">
        <v>39</v>
      </c>
      <c r="Z7" s="10">
        <v>27</v>
      </c>
      <c r="AA7" s="10">
        <v>44</v>
      </c>
      <c r="AB7" s="10">
        <v>47</v>
      </c>
      <c r="AC7" s="10">
        <v>21</v>
      </c>
      <c r="AD7" s="10">
        <v>18</v>
      </c>
      <c r="AE7" s="10"/>
      <c r="AF7" s="10">
        <v>172</v>
      </c>
      <c r="AG7" s="10">
        <v>208</v>
      </c>
      <c r="AH7" s="10">
        <v>54</v>
      </c>
      <c r="AI7" s="10"/>
      <c r="AJ7" s="10">
        <v>166</v>
      </c>
      <c r="AK7" s="10">
        <v>141</v>
      </c>
      <c r="AL7" s="10">
        <v>30</v>
      </c>
      <c r="AM7" s="10">
        <v>9</v>
      </c>
      <c r="AN7" s="10">
        <v>49</v>
      </c>
      <c r="AO7" s="10"/>
      <c r="AP7" s="10">
        <v>126</v>
      </c>
      <c r="AQ7" s="10">
        <v>160</v>
      </c>
      <c r="AR7" s="10">
        <v>38</v>
      </c>
      <c r="AS7" s="10"/>
      <c r="AT7" s="10">
        <v>114</v>
      </c>
      <c r="AU7" s="10">
        <v>72</v>
      </c>
      <c r="AV7" s="10">
        <v>109</v>
      </c>
      <c r="AW7" s="10">
        <v>53</v>
      </c>
      <c r="AX7" s="10">
        <v>8</v>
      </c>
    </row>
    <row r="8" spans="2:50" ht="30" customHeight="1">
      <c r="B8" s="11" t="s">
        <v>77</v>
      </c>
      <c r="C8" s="11">
        <v>468</v>
      </c>
      <c r="D8" s="11">
        <v>228</v>
      </c>
      <c r="E8" s="11">
        <v>240</v>
      </c>
      <c r="F8" s="11"/>
      <c r="G8" s="11">
        <v>68</v>
      </c>
      <c r="H8" s="11">
        <v>83</v>
      </c>
      <c r="I8" s="11">
        <v>75</v>
      </c>
      <c r="J8" s="11">
        <v>76</v>
      </c>
      <c r="K8" s="11">
        <v>64</v>
      </c>
      <c r="L8" s="11">
        <v>102</v>
      </c>
      <c r="M8" s="11"/>
      <c r="N8" s="11">
        <v>121</v>
      </c>
      <c r="O8" s="11">
        <v>128</v>
      </c>
      <c r="P8" s="11">
        <v>105</v>
      </c>
      <c r="Q8" s="11">
        <v>111</v>
      </c>
      <c r="R8" s="11"/>
      <c r="S8" s="11">
        <v>71</v>
      </c>
      <c r="T8" s="11">
        <v>47</v>
      </c>
      <c r="U8" s="11">
        <v>37</v>
      </c>
      <c r="V8" s="11">
        <v>41</v>
      </c>
      <c r="W8" s="11">
        <v>42</v>
      </c>
      <c r="X8" s="11">
        <v>48</v>
      </c>
      <c r="Y8" s="11">
        <v>36</v>
      </c>
      <c r="Z8" s="11">
        <v>24</v>
      </c>
      <c r="AA8" s="11">
        <v>45</v>
      </c>
      <c r="AB8" s="11">
        <v>41</v>
      </c>
      <c r="AC8" s="11">
        <v>19</v>
      </c>
      <c r="AD8" s="11">
        <v>15</v>
      </c>
      <c r="AE8" s="11"/>
      <c r="AF8" s="11">
        <v>170</v>
      </c>
      <c r="AG8" s="11">
        <v>205</v>
      </c>
      <c r="AH8" s="11">
        <v>57</v>
      </c>
      <c r="AI8" s="11"/>
      <c r="AJ8" s="11">
        <v>165</v>
      </c>
      <c r="AK8" s="11">
        <v>145</v>
      </c>
      <c r="AL8" s="11">
        <v>29</v>
      </c>
      <c r="AM8" s="11">
        <v>7</v>
      </c>
      <c r="AN8" s="11">
        <v>50</v>
      </c>
      <c r="AO8" s="11"/>
      <c r="AP8" s="11">
        <v>127</v>
      </c>
      <c r="AQ8" s="11">
        <v>166</v>
      </c>
      <c r="AR8" s="11">
        <v>36</v>
      </c>
      <c r="AS8" s="11"/>
      <c r="AT8" s="11">
        <v>111</v>
      </c>
      <c r="AU8" s="11">
        <v>73</v>
      </c>
      <c r="AV8" s="11">
        <v>113</v>
      </c>
      <c r="AW8" s="11">
        <v>51</v>
      </c>
      <c r="AX8" s="11">
        <v>6</v>
      </c>
    </row>
    <row r="9" spans="2:50">
      <c r="B9" s="18" t="s">
        <v>244</v>
      </c>
      <c r="C9" s="17">
        <v>0.25192008111382702</v>
      </c>
      <c r="D9" s="17">
        <v>0.25161949683175699</v>
      </c>
      <c r="E9" s="17">
        <v>0.25220514818161499</v>
      </c>
      <c r="F9" s="17"/>
      <c r="G9" s="17">
        <v>0.23067336143404499</v>
      </c>
      <c r="H9" s="17">
        <v>0.25973531086340002</v>
      </c>
      <c r="I9" s="17">
        <v>0.28604375773812801</v>
      </c>
      <c r="J9" s="17">
        <v>0.212912746147675</v>
      </c>
      <c r="K9" s="17">
        <v>0.20009476228394699</v>
      </c>
      <c r="L9" s="17">
        <v>0.29605631421994399</v>
      </c>
      <c r="M9" s="17"/>
      <c r="N9" s="17">
        <v>0.29200119577522299</v>
      </c>
      <c r="O9" s="17">
        <v>0.247019508875505</v>
      </c>
      <c r="P9" s="17">
        <v>0.231336319000395</v>
      </c>
      <c r="Q9" s="17">
        <v>0.22095286024069399</v>
      </c>
      <c r="R9" s="17"/>
      <c r="S9" s="17">
        <v>0.210713376599686</v>
      </c>
      <c r="T9" s="17">
        <v>0.23194938545583599</v>
      </c>
      <c r="U9" s="17">
        <v>0.13657430896654199</v>
      </c>
      <c r="V9" s="17">
        <v>0.25640019056412899</v>
      </c>
      <c r="W9" s="17">
        <v>0.36081023157926101</v>
      </c>
      <c r="X9" s="17">
        <v>0.30036299175577802</v>
      </c>
      <c r="Y9" s="17">
        <v>0.316319841408427</v>
      </c>
      <c r="Z9" s="17">
        <v>0.26776608823098103</v>
      </c>
      <c r="AA9" s="17">
        <v>0.16049602789526701</v>
      </c>
      <c r="AB9" s="17">
        <v>0.25940310082850598</v>
      </c>
      <c r="AC9" s="17">
        <v>0.32969764581818001</v>
      </c>
      <c r="AD9" s="17">
        <v>0.28638397081376998</v>
      </c>
      <c r="AE9" s="17"/>
      <c r="AF9" s="17">
        <v>0.22625679667082699</v>
      </c>
      <c r="AG9" s="17">
        <v>0.29591447871188098</v>
      </c>
      <c r="AH9" s="17">
        <v>0.21596993736021</v>
      </c>
      <c r="AI9" s="17"/>
      <c r="AJ9" s="17">
        <v>0.27003129149668698</v>
      </c>
      <c r="AK9" s="17">
        <v>0.27851707535020598</v>
      </c>
      <c r="AL9" s="17">
        <v>0.18830027349530101</v>
      </c>
      <c r="AM9" s="17">
        <v>0</v>
      </c>
      <c r="AN9" s="17">
        <v>0.164184077370996</v>
      </c>
      <c r="AO9" s="17"/>
      <c r="AP9" s="17">
        <v>0.298028236429425</v>
      </c>
      <c r="AQ9" s="17">
        <v>0.25039586896407601</v>
      </c>
      <c r="AR9" s="17">
        <v>0.325034491968206</v>
      </c>
      <c r="AS9" s="17"/>
      <c r="AT9" s="17">
        <v>0.227502051464056</v>
      </c>
      <c r="AU9" s="17">
        <v>0.257488247321008</v>
      </c>
      <c r="AV9" s="17">
        <v>0.29406501516932998</v>
      </c>
      <c r="AW9" s="17">
        <v>0.341046984746399</v>
      </c>
      <c r="AX9" s="17">
        <v>0.89839620386262597</v>
      </c>
    </row>
    <row r="10" spans="2:50">
      <c r="B10" s="18" t="s">
        <v>245</v>
      </c>
      <c r="C10" s="17">
        <v>0.45201733445067199</v>
      </c>
      <c r="D10" s="17">
        <v>0.454166855314458</v>
      </c>
      <c r="E10" s="17">
        <v>0.44997877938860997</v>
      </c>
      <c r="F10" s="17"/>
      <c r="G10" s="17">
        <v>0.42721004322067802</v>
      </c>
      <c r="H10" s="17">
        <v>0.47446401679410899</v>
      </c>
      <c r="I10" s="17">
        <v>0.38938552047068198</v>
      </c>
      <c r="J10" s="17">
        <v>0.45887296640535002</v>
      </c>
      <c r="K10" s="17">
        <v>0.46488847929669502</v>
      </c>
      <c r="L10" s="17">
        <v>0.48318249437055799</v>
      </c>
      <c r="M10" s="17"/>
      <c r="N10" s="17">
        <v>0.49621731229194999</v>
      </c>
      <c r="O10" s="17">
        <v>0.419690202340953</v>
      </c>
      <c r="P10" s="17">
        <v>0.42176587041102598</v>
      </c>
      <c r="Q10" s="17">
        <v>0.47315449067022203</v>
      </c>
      <c r="R10" s="17"/>
      <c r="S10" s="17">
        <v>0.49669168123834001</v>
      </c>
      <c r="T10" s="17">
        <v>0.39264333822500602</v>
      </c>
      <c r="U10" s="17">
        <v>0.59351971794568403</v>
      </c>
      <c r="V10" s="17">
        <v>0.52619433456506703</v>
      </c>
      <c r="W10" s="17">
        <v>0.36033061890326601</v>
      </c>
      <c r="X10" s="17">
        <v>0.392944874023956</v>
      </c>
      <c r="Y10" s="17">
        <v>0.425295953268508</v>
      </c>
      <c r="Z10" s="17">
        <v>0.47817318087012101</v>
      </c>
      <c r="AA10" s="17">
        <v>0.45460176269549801</v>
      </c>
      <c r="AB10" s="17">
        <v>0.443855454978199</v>
      </c>
      <c r="AC10" s="17">
        <v>0.34448325110255201</v>
      </c>
      <c r="AD10" s="17">
        <v>0.49518350954057799</v>
      </c>
      <c r="AE10" s="17"/>
      <c r="AF10" s="17">
        <v>0.47745055008479897</v>
      </c>
      <c r="AG10" s="17">
        <v>0.441340201825209</v>
      </c>
      <c r="AH10" s="17">
        <v>0.39173976949454897</v>
      </c>
      <c r="AI10" s="17"/>
      <c r="AJ10" s="17">
        <v>0.48651158407652401</v>
      </c>
      <c r="AK10" s="17">
        <v>0.40156756300893598</v>
      </c>
      <c r="AL10" s="17">
        <v>0.72291228281408604</v>
      </c>
      <c r="AM10" s="17">
        <v>0.52535548042312796</v>
      </c>
      <c r="AN10" s="17">
        <v>0.37363115079474302</v>
      </c>
      <c r="AO10" s="17"/>
      <c r="AP10" s="17">
        <v>0.43857167780315498</v>
      </c>
      <c r="AQ10" s="17">
        <v>0.493747051290999</v>
      </c>
      <c r="AR10" s="17">
        <v>0.54101660696297904</v>
      </c>
      <c r="AS10" s="17"/>
      <c r="AT10" s="17">
        <v>0.372664145226904</v>
      </c>
      <c r="AU10" s="17">
        <v>0.53471914924333597</v>
      </c>
      <c r="AV10" s="17">
        <v>0.52471217912340695</v>
      </c>
      <c r="AW10" s="17">
        <v>0.37829654266649798</v>
      </c>
      <c r="AX10" s="17">
        <v>0.101603796137374</v>
      </c>
    </row>
    <row r="11" spans="2:50">
      <c r="B11" s="18" t="s">
        <v>246</v>
      </c>
      <c r="C11" s="17">
        <v>0.18257951300508399</v>
      </c>
      <c r="D11" s="17">
        <v>0.16382952820205099</v>
      </c>
      <c r="E11" s="17">
        <v>0.20036155786808801</v>
      </c>
      <c r="F11" s="17"/>
      <c r="G11" s="17">
        <v>0.196801976775556</v>
      </c>
      <c r="H11" s="17">
        <v>0.18442414792954301</v>
      </c>
      <c r="I11" s="17">
        <v>0.145396349233091</v>
      </c>
      <c r="J11" s="17">
        <v>0.19795483114225201</v>
      </c>
      <c r="K11" s="17">
        <v>0.24159623373090999</v>
      </c>
      <c r="L11" s="17">
        <v>0.150537737940385</v>
      </c>
      <c r="M11" s="17"/>
      <c r="N11" s="17">
        <v>0.139052826663562</v>
      </c>
      <c r="O11" s="17">
        <v>0.21055298784915899</v>
      </c>
      <c r="P11" s="17">
        <v>0.19862748922536599</v>
      </c>
      <c r="Q11" s="17">
        <v>0.18816087372349699</v>
      </c>
      <c r="R11" s="17"/>
      <c r="S11" s="17">
        <v>0.19718775664385299</v>
      </c>
      <c r="T11" s="17">
        <v>0.22257511819266801</v>
      </c>
      <c r="U11" s="17">
        <v>0.131126391627921</v>
      </c>
      <c r="V11" s="17">
        <v>0.134002669920568</v>
      </c>
      <c r="W11" s="17">
        <v>0.234228469714063</v>
      </c>
      <c r="X11" s="17">
        <v>0.184392997270313</v>
      </c>
      <c r="Y11" s="17">
        <v>0.13772441006582001</v>
      </c>
      <c r="Z11" s="17">
        <v>0.183461015566969</v>
      </c>
      <c r="AA11" s="17">
        <v>0.16517330878580899</v>
      </c>
      <c r="AB11" s="17">
        <v>0.20885338375604601</v>
      </c>
      <c r="AC11" s="17">
        <v>0.21000356805905401</v>
      </c>
      <c r="AD11" s="17">
        <v>0.149468136064904</v>
      </c>
      <c r="AE11" s="17"/>
      <c r="AF11" s="17">
        <v>0.18149409288881099</v>
      </c>
      <c r="AG11" s="17">
        <v>0.157123199925228</v>
      </c>
      <c r="AH11" s="17">
        <v>0.225485248990107</v>
      </c>
      <c r="AI11" s="17"/>
      <c r="AJ11" s="17">
        <v>0.14930102234697401</v>
      </c>
      <c r="AK11" s="17">
        <v>0.19885712148290399</v>
      </c>
      <c r="AL11" s="17">
        <v>6.3763449589172905E-2</v>
      </c>
      <c r="AM11" s="17">
        <v>0.23110238707870401</v>
      </c>
      <c r="AN11" s="17">
        <v>0.30945512075683401</v>
      </c>
      <c r="AO11" s="17"/>
      <c r="AP11" s="17">
        <v>0.17042231089769</v>
      </c>
      <c r="AQ11" s="17">
        <v>0.136522616178225</v>
      </c>
      <c r="AR11" s="17">
        <v>0.10427102038177399</v>
      </c>
      <c r="AS11" s="17"/>
      <c r="AT11" s="17">
        <v>0.239800498621911</v>
      </c>
      <c r="AU11" s="17">
        <v>9.7651322568674398E-2</v>
      </c>
      <c r="AV11" s="17">
        <v>0.14251197505165999</v>
      </c>
      <c r="AW11" s="17">
        <v>0.25783444266782302</v>
      </c>
      <c r="AX11" s="17">
        <v>0</v>
      </c>
    </row>
    <row r="12" spans="2:50">
      <c r="B12" s="18" t="s">
        <v>247</v>
      </c>
      <c r="C12" s="17">
        <v>4.7865955066463302E-2</v>
      </c>
      <c r="D12" s="17">
        <v>5.8457683293566501E-2</v>
      </c>
      <c r="E12" s="17">
        <v>3.7821008977727298E-2</v>
      </c>
      <c r="F12" s="17"/>
      <c r="G12" s="17">
        <v>7.0090914123078704E-2</v>
      </c>
      <c r="H12" s="17">
        <v>3.6486846360899702E-2</v>
      </c>
      <c r="I12" s="17">
        <v>7.2529568249219606E-2</v>
      </c>
      <c r="J12" s="17">
        <v>4.9525881658548099E-2</v>
      </c>
      <c r="K12" s="17">
        <v>6.86168912029229E-2</v>
      </c>
      <c r="L12" s="17">
        <v>9.9548135764383205E-3</v>
      </c>
      <c r="M12" s="17"/>
      <c r="N12" s="17">
        <v>3.2204144010728297E-2</v>
      </c>
      <c r="O12" s="17">
        <v>7.2221632829585394E-2</v>
      </c>
      <c r="P12" s="17">
        <v>6.7830598979189305E-2</v>
      </c>
      <c r="Q12" s="17">
        <v>1.9447412405550101E-2</v>
      </c>
      <c r="R12" s="17"/>
      <c r="S12" s="17">
        <v>4.0470845459355503E-2</v>
      </c>
      <c r="T12" s="17">
        <v>8.29847120396488E-2</v>
      </c>
      <c r="U12" s="17">
        <v>6.15490775190582E-2</v>
      </c>
      <c r="V12" s="17">
        <v>5.4104040023689799E-2</v>
      </c>
      <c r="W12" s="17">
        <v>0</v>
      </c>
      <c r="X12" s="17">
        <v>9.7691986190674596E-2</v>
      </c>
      <c r="Y12" s="17">
        <v>2.5728869894075201E-2</v>
      </c>
      <c r="Z12" s="17">
        <v>0</v>
      </c>
      <c r="AA12" s="17">
        <v>0.10584517680724501</v>
      </c>
      <c r="AB12" s="17">
        <v>1.8914645198021902E-2</v>
      </c>
      <c r="AC12" s="17">
        <v>0</v>
      </c>
      <c r="AD12" s="17">
        <v>0</v>
      </c>
      <c r="AE12" s="17"/>
      <c r="AF12" s="17">
        <v>4.9951713365971803E-2</v>
      </c>
      <c r="AG12" s="17">
        <v>5.6337697310134202E-2</v>
      </c>
      <c r="AH12" s="17">
        <v>1.6470991501807999E-2</v>
      </c>
      <c r="AI12" s="17"/>
      <c r="AJ12" s="17">
        <v>4.8229871560843698E-2</v>
      </c>
      <c r="AK12" s="17">
        <v>6.9334050771324096E-2</v>
      </c>
      <c r="AL12" s="17">
        <v>0</v>
      </c>
      <c r="AM12" s="17">
        <v>0.127041602838839</v>
      </c>
      <c r="AN12" s="17">
        <v>0</v>
      </c>
      <c r="AO12" s="17"/>
      <c r="AP12" s="17">
        <v>5.1251225315551902E-2</v>
      </c>
      <c r="AQ12" s="17">
        <v>5.3738474080611998E-2</v>
      </c>
      <c r="AR12" s="17">
        <v>0</v>
      </c>
      <c r="AS12" s="17"/>
      <c r="AT12" s="17">
        <v>2.8377885628177699E-2</v>
      </c>
      <c r="AU12" s="17">
        <v>6.6033664818911195E-2</v>
      </c>
      <c r="AV12" s="17">
        <v>2.2464668704763199E-2</v>
      </c>
      <c r="AW12" s="17">
        <v>0</v>
      </c>
      <c r="AX12" s="17">
        <v>0</v>
      </c>
    </row>
    <row r="13" spans="2:50">
      <c r="B13" s="18" t="s">
        <v>248</v>
      </c>
      <c r="C13" s="17">
        <v>1.6230243978487598E-2</v>
      </c>
      <c r="D13" s="17">
        <v>2.1554696546552999E-2</v>
      </c>
      <c r="E13" s="17">
        <v>1.11806583158392E-2</v>
      </c>
      <c r="F13" s="17"/>
      <c r="G13" s="17">
        <v>2.4020084090331999E-2</v>
      </c>
      <c r="H13" s="17">
        <v>9.4913120789664601E-3</v>
      </c>
      <c r="I13" s="17">
        <v>1.57899536925333E-2</v>
      </c>
      <c r="J13" s="17">
        <v>1.2911384472636201E-2</v>
      </c>
      <c r="K13" s="17">
        <v>0</v>
      </c>
      <c r="L13" s="17">
        <v>2.9423016119767099E-2</v>
      </c>
      <c r="M13" s="17"/>
      <c r="N13" s="17">
        <v>0</v>
      </c>
      <c r="O13" s="17">
        <v>9.2737628194837392E-3</v>
      </c>
      <c r="P13" s="17">
        <v>2.6686104213934501E-2</v>
      </c>
      <c r="Q13" s="17">
        <v>3.2496731664851397E-2</v>
      </c>
      <c r="R13" s="17"/>
      <c r="S13" s="17">
        <v>2.30702978731636E-2</v>
      </c>
      <c r="T13" s="17">
        <v>0</v>
      </c>
      <c r="U13" s="17">
        <v>3.1937147227804399E-2</v>
      </c>
      <c r="V13" s="17">
        <v>0</v>
      </c>
      <c r="W13" s="17">
        <v>0</v>
      </c>
      <c r="X13" s="17">
        <v>2.4607150759278999E-2</v>
      </c>
      <c r="Y13" s="17">
        <v>5.0415126173843701E-2</v>
      </c>
      <c r="Z13" s="17">
        <v>0</v>
      </c>
      <c r="AA13" s="17">
        <v>1.7623418691070099E-2</v>
      </c>
      <c r="AB13" s="17">
        <v>2.3605186442105599E-2</v>
      </c>
      <c r="AC13" s="17">
        <v>0</v>
      </c>
      <c r="AD13" s="17">
        <v>0</v>
      </c>
      <c r="AE13" s="17"/>
      <c r="AF13" s="17">
        <v>1.80034354709643E-2</v>
      </c>
      <c r="AG13" s="17">
        <v>1.41234257271653E-2</v>
      </c>
      <c r="AH13" s="17">
        <v>2.8945601977199201E-2</v>
      </c>
      <c r="AI13" s="17"/>
      <c r="AJ13" s="17">
        <v>1.9984893207220501E-2</v>
      </c>
      <c r="AK13" s="17">
        <v>1.1635688555478E-2</v>
      </c>
      <c r="AL13" s="17">
        <v>0</v>
      </c>
      <c r="AM13" s="17">
        <v>0</v>
      </c>
      <c r="AN13" s="17">
        <v>3.25033319141428E-2</v>
      </c>
      <c r="AO13" s="17"/>
      <c r="AP13" s="17">
        <v>1.6551336421064801E-2</v>
      </c>
      <c r="AQ13" s="17">
        <v>1.0162649042202499E-2</v>
      </c>
      <c r="AR13" s="17">
        <v>0</v>
      </c>
      <c r="AS13" s="17"/>
      <c r="AT13" s="17">
        <v>5.2691312748637302E-2</v>
      </c>
      <c r="AU13" s="17">
        <v>0</v>
      </c>
      <c r="AV13" s="17">
        <v>0</v>
      </c>
      <c r="AW13" s="17">
        <v>0</v>
      </c>
      <c r="AX13" s="17">
        <v>0</v>
      </c>
    </row>
    <row r="14" spans="2:50">
      <c r="B14" s="18" t="s">
        <v>92</v>
      </c>
      <c r="C14" s="17">
        <v>4.9386872385466497E-2</v>
      </c>
      <c r="D14" s="17">
        <v>5.0371739811614601E-2</v>
      </c>
      <c r="E14" s="17">
        <v>4.8452847268121199E-2</v>
      </c>
      <c r="F14" s="17"/>
      <c r="G14" s="17">
        <v>5.1203620356310299E-2</v>
      </c>
      <c r="H14" s="17">
        <v>3.53983659730824E-2</v>
      </c>
      <c r="I14" s="17">
        <v>9.0854850616346003E-2</v>
      </c>
      <c r="J14" s="17">
        <v>6.7822190173538702E-2</v>
      </c>
      <c r="K14" s="17">
        <v>2.4803633485524699E-2</v>
      </c>
      <c r="L14" s="17">
        <v>3.08456237729074E-2</v>
      </c>
      <c r="M14" s="17"/>
      <c r="N14" s="17">
        <v>4.0524521258537102E-2</v>
      </c>
      <c r="O14" s="17">
        <v>4.1241905285313997E-2</v>
      </c>
      <c r="P14" s="17">
        <v>5.3753618170089501E-2</v>
      </c>
      <c r="Q14" s="17">
        <v>6.5787631295184806E-2</v>
      </c>
      <c r="R14" s="17"/>
      <c r="S14" s="17">
        <v>3.1866042185602399E-2</v>
      </c>
      <c r="T14" s="17">
        <v>6.9847446086841E-2</v>
      </c>
      <c r="U14" s="17">
        <v>4.5293356712989397E-2</v>
      </c>
      <c r="V14" s="17">
        <v>2.9298764926546698E-2</v>
      </c>
      <c r="W14" s="17">
        <v>4.4630679803409297E-2</v>
      </c>
      <c r="X14" s="17">
        <v>0</v>
      </c>
      <c r="Y14" s="17">
        <v>4.45157991893253E-2</v>
      </c>
      <c r="Z14" s="17">
        <v>7.05997153319287E-2</v>
      </c>
      <c r="AA14" s="17">
        <v>9.6260305125110898E-2</v>
      </c>
      <c r="AB14" s="17">
        <v>4.5368228797120803E-2</v>
      </c>
      <c r="AC14" s="17">
        <v>0.11581553502021399</v>
      </c>
      <c r="AD14" s="17">
        <v>6.8964383580748106E-2</v>
      </c>
      <c r="AE14" s="17"/>
      <c r="AF14" s="17">
        <v>4.6843411518626601E-2</v>
      </c>
      <c r="AG14" s="17">
        <v>3.5160996500382201E-2</v>
      </c>
      <c r="AH14" s="17">
        <v>0.121388450676126</v>
      </c>
      <c r="AI14" s="17"/>
      <c r="AJ14" s="17">
        <v>2.5941337311750998E-2</v>
      </c>
      <c r="AK14" s="17">
        <v>4.0088500831152001E-2</v>
      </c>
      <c r="AL14" s="17">
        <v>2.5023994101440499E-2</v>
      </c>
      <c r="AM14" s="17">
        <v>0.11650052965933</v>
      </c>
      <c r="AN14" s="17">
        <v>0.12022631916328499</v>
      </c>
      <c r="AO14" s="17"/>
      <c r="AP14" s="17">
        <v>2.5175213133113401E-2</v>
      </c>
      <c r="AQ14" s="17">
        <v>5.5433340443885697E-2</v>
      </c>
      <c r="AR14" s="17">
        <v>2.9677880687041299E-2</v>
      </c>
      <c r="AS14" s="17"/>
      <c r="AT14" s="17">
        <v>7.8964106310313906E-2</v>
      </c>
      <c r="AU14" s="17">
        <v>4.41076160480708E-2</v>
      </c>
      <c r="AV14" s="17">
        <v>1.6246161950839302E-2</v>
      </c>
      <c r="AW14" s="17">
        <v>2.28220299192806E-2</v>
      </c>
      <c r="AX14" s="17">
        <v>0</v>
      </c>
    </row>
    <row r="15" spans="2:50">
      <c r="B15" s="18" t="s">
        <v>249</v>
      </c>
      <c r="C15" s="21">
        <v>0.70393741556449796</v>
      </c>
      <c r="D15" s="21">
        <v>0.70578635214621499</v>
      </c>
      <c r="E15" s="21">
        <v>0.70218392757022496</v>
      </c>
      <c r="F15" s="21"/>
      <c r="G15" s="21">
        <v>0.65788340465472295</v>
      </c>
      <c r="H15" s="21">
        <v>0.73419932765750795</v>
      </c>
      <c r="I15" s="21">
        <v>0.67542927820881005</v>
      </c>
      <c r="J15" s="21">
        <v>0.67178571255302499</v>
      </c>
      <c r="K15" s="21">
        <v>0.66498324158064204</v>
      </c>
      <c r="L15" s="21">
        <v>0.77923880859050199</v>
      </c>
      <c r="M15" s="21"/>
      <c r="N15" s="21">
        <v>0.78821850806717297</v>
      </c>
      <c r="O15" s="21">
        <v>0.66670971121645795</v>
      </c>
      <c r="P15" s="21">
        <v>0.65310218941142095</v>
      </c>
      <c r="Q15" s="21">
        <v>0.69410735091091602</v>
      </c>
      <c r="R15" s="21"/>
      <c r="S15" s="21">
        <v>0.70740505783802499</v>
      </c>
      <c r="T15" s="21">
        <v>0.62459272368084195</v>
      </c>
      <c r="U15" s="21">
        <v>0.73009402691222702</v>
      </c>
      <c r="V15" s="21">
        <v>0.78259452512919503</v>
      </c>
      <c r="W15" s="21">
        <v>0.72114085048252796</v>
      </c>
      <c r="X15" s="21">
        <v>0.69330786577973402</v>
      </c>
      <c r="Y15" s="21">
        <v>0.74161579467693595</v>
      </c>
      <c r="Z15" s="21">
        <v>0.74593926910110198</v>
      </c>
      <c r="AA15" s="21">
        <v>0.61509779059076497</v>
      </c>
      <c r="AB15" s="21">
        <v>0.70325855580670504</v>
      </c>
      <c r="AC15" s="21">
        <v>0.67418089692073302</v>
      </c>
      <c r="AD15" s="21">
        <v>0.78156748035434798</v>
      </c>
      <c r="AE15" s="21"/>
      <c r="AF15" s="21">
        <v>0.70370734675562696</v>
      </c>
      <c r="AG15" s="21">
        <v>0.73725468053709098</v>
      </c>
      <c r="AH15" s="21">
        <v>0.60770970685476</v>
      </c>
      <c r="AI15" s="21"/>
      <c r="AJ15" s="21">
        <v>0.75654287557321098</v>
      </c>
      <c r="AK15" s="21">
        <v>0.68008463835914201</v>
      </c>
      <c r="AL15" s="21">
        <v>0.91121255630938702</v>
      </c>
      <c r="AM15" s="21">
        <v>0.52535548042312796</v>
      </c>
      <c r="AN15" s="21">
        <v>0.53781522816573901</v>
      </c>
      <c r="AO15" s="21"/>
      <c r="AP15" s="21">
        <v>0.73659991423257998</v>
      </c>
      <c r="AQ15" s="21">
        <v>0.744142920255075</v>
      </c>
      <c r="AR15" s="21">
        <v>0.86605109893118404</v>
      </c>
      <c r="AS15" s="21"/>
      <c r="AT15" s="21">
        <v>0.60016619669096005</v>
      </c>
      <c r="AU15" s="21">
        <v>0.79220739656434402</v>
      </c>
      <c r="AV15" s="21">
        <v>0.81877719429273699</v>
      </c>
      <c r="AW15" s="21">
        <v>0.71934352741289698</v>
      </c>
      <c r="AX15" s="21">
        <v>1</v>
      </c>
    </row>
    <row r="16" spans="2:50">
      <c r="B16" s="18" t="s">
        <v>250</v>
      </c>
      <c r="C16" s="21">
        <v>6.4096199044950897E-2</v>
      </c>
      <c r="D16" s="21">
        <v>8.0012379840119496E-2</v>
      </c>
      <c r="E16" s="21">
        <v>4.9001667293566503E-2</v>
      </c>
      <c r="F16" s="21"/>
      <c r="G16" s="21">
        <v>9.4110998213410693E-2</v>
      </c>
      <c r="H16" s="21">
        <v>4.5978158439866197E-2</v>
      </c>
      <c r="I16" s="21">
        <v>8.8319521941752993E-2</v>
      </c>
      <c r="J16" s="21">
        <v>6.2437266131184298E-2</v>
      </c>
      <c r="K16" s="21">
        <v>6.86168912029229E-2</v>
      </c>
      <c r="L16" s="21">
        <v>3.9377829696205402E-2</v>
      </c>
      <c r="M16" s="21"/>
      <c r="N16" s="21">
        <v>3.2204144010728297E-2</v>
      </c>
      <c r="O16" s="21">
        <v>8.1495395649069199E-2</v>
      </c>
      <c r="P16" s="21">
        <v>9.4516703193123802E-2</v>
      </c>
      <c r="Q16" s="21">
        <v>5.1944144070401502E-2</v>
      </c>
      <c r="R16" s="21"/>
      <c r="S16" s="21">
        <v>6.3541143332519104E-2</v>
      </c>
      <c r="T16" s="21">
        <v>8.29847120396488E-2</v>
      </c>
      <c r="U16" s="21">
        <v>9.3486224746862495E-2</v>
      </c>
      <c r="V16" s="21">
        <v>5.4104040023689799E-2</v>
      </c>
      <c r="W16" s="21">
        <v>0</v>
      </c>
      <c r="X16" s="21">
        <v>0.12229913694995399</v>
      </c>
      <c r="Y16" s="21">
        <v>7.6143996067918898E-2</v>
      </c>
      <c r="Z16" s="21">
        <v>0</v>
      </c>
      <c r="AA16" s="21">
        <v>0.123468595498315</v>
      </c>
      <c r="AB16" s="21">
        <v>4.2519831640127501E-2</v>
      </c>
      <c r="AC16" s="21">
        <v>0</v>
      </c>
      <c r="AD16" s="21">
        <v>0</v>
      </c>
      <c r="AE16" s="21"/>
      <c r="AF16" s="21">
        <v>6.7955148836936194E-2</v>
      </c>
      <c r="AG16" s="21">
        <v>7.0461123037299497E-2</v>
      </c>
      <c r="AH16" s="21">
        <v>4.54165934790072E-2</v>
      </c>
      <c r="AI16" s="21"/>
      <c r="AJ16" s="21">
        <v>6.8214764768064207E-2</v>
      </c>
      <c r="AK16" s="21">
        <v>8.0969739326802098E-2</v>
      </c>
      <c r="AL16" s="21">
        <v>0</v>
      </c>
      <c r="AM16" s="21">
        <v>0.127041602838839</v>
      </c>
      <c r="AN16" s="21">
        <v>3.25033319141428E-2</v>
      </c>
      <c r="AO16" s="21"/>
      <c r="AP16" s="21">
        <v>6.7802561736616598E-2</v>
      </c>
      <c r="AQ16" s="21">
        <v>6.3901123122814499E-2</v>
      </c>
      <c r="AR16" s="21">
        <v>0</v>
      </c>
      <c r="AS16" s="21"/>
      <c r="AT16" s="21">
        <v>8.1069198376814894E-2</v>
      </c>
      <c r="AU16" s="21">
        <v>6.6033664818911195E-2</v>
      </c>
      <c r="AV16" s="21">
        <v>2.2464668704763199E-2</v>
      </c>
      <c r="AW16" s="21">
        <v>0</v>
      </c>
      <c r="AX16" s="21">
        <v>0</v>
      </c>
    </row>
    <row r="17" spans="2:50">
      <c r="B17" s="18" t="s">
        <v>251</v>
      </c>
      <c r="C17" s="22">
        <v>0.63984121651954695</v>
      </c>
      <c r="D17" s="22">
        <v>0.62577397230609499</v>
      </c>
      <c r="E17" s="22">
        <v>0.65318226027665804</v>
      </c>
      <c r="F17" s="22"/>
      <c r="G17" s="22">
        <v>0.56377240644131199</v>
      </c>
      <c r="H17" s="22">
        <v>0.68822116921764198</v>
      </c>
      <c r="I17" s="22">
        <v>0.58710975626705697</v>
      </c>
      <c r="J17" s="22">
        <v>0.60934844642184105</v>
      </c>
      <c r="K17" s="22">
        <v>0.59636635037771901</v>
      </c>
      <c r="L17" s="22">
        <v>0.73986097889429603</v>
      </c>
      <c r="M17" s="22"/>
      <c r="N17" s="22">
        <v>0.75601436405644395</v>
      </c>
      <c r="O17" s="22">
        <v>0.58521431556738901</v>
      </c>
      <c r="P17" s="22">
        <v>0.55858548621829696</v>
      </c>
      <c r="Q17" s="22">
        <v>0.64216320684051498</v>
      </c>
      <c r="R17" s="22"/>
      <c r="S17" s="22">
        <v>0.64386391450550595</v>
      </c>
      <c r="T17" s="22">
        <v>0.54160801164119299</v>
      </c>
      <c r="U17" s="22">
        <v>0.63660780216536395</v>
      </c>
      <c r="V17" s="22">
        <v>0.72849048510550596</v>
      </c>
      <c r="W17" s="22">
        <v>0.72114085048252796</v>
      </c>
      <c r="X17" s="22">
        <v>0.57100872882978004</v>
      </c>
      <c r="Y17" s="22">
        <v>0.66547179860901695</v>
      </c>
      <c r="Z17" s="22">
        <v>0.74593926910110198</v>
      </c>
      <c r="AA17" s="22">
        <v>0.49162919509245001</v>
      </c>
      <c r="AB17" s="22">
        <v>0.66073872416657797</v>
      </c>
      <c r="AC17" s="22">
        <v>0.67418089692073302</v>
      </c>
      <c r="AD17" s="22">
        <v>0.78156748035434798</v>
      </c>
      <c r="AE17" s="22"/>
      <c r="AF17" s="22">
        <v>0.63575219791869098</v>
      </c>
      <c r="AG17" s="22">
        <v>0.66679355749979097</v>
      </c>
      <c r="AH17" s="22">
        <v>0.56229311337575205</v>
      </c>
      <c r="AI17" s="22"/>
      <c r="AJ17" s="22">
        <v>0.688328110805147</v>
      </c>
      <c r="AK17" s="22">
        <v>0.59911489903234005</v>
      </c>
      <c r="AL17" s="22">
        <v>0.91121255630938702</v>
      </c>
      <c r="AM17" s="22">
        <v>0.39831387758428799</v>
      </c>
      <c r="AN17" s="22">
        <v>0.505311896251596</v>
      </c>
      <c r="AO17" s="22"/>
      <c r="AP17" s="22">
        <v>0.66879735249596295</v>
      </c>
      <c r="AQ17" s="22">
        <v>0.68024179713225996</v>
      </c>
      <c r="AR17" s="22">
        <v>0.86605109893118404</v>
      </c>
      <c r="AS17" s="22"/>
      <c r="AT17" s="22">
        <v>0.51909699831414502</v>
      </c>
      <c r="AU17" s="22">
        <v>0.72617373174543298</v>
      </c>
      <c r="AV17" s="22">
        <v>0.79631252558797405</v>
      </c>
      <c r="AW17" s="22">
        <v>0.71934352741289698</v>
      </c>
      <c r="AX17" s="22">
        <v>1</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438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467</v>
      </c>
      <c r="D7" s="10">
        <v>222</v>
      </c>
      <c r="E7" s="10">
        <v>245</v>
      </c>
      <c r="F7" s="10"/>
      <c r="G7" s="10">
        <v>57</v>
      </c>
      <c r="H7" s="10">
        <v>83</v>
      </c>
      <c r="I7" s="10">
        <v>68</v>
      </c>
      <c r="J7" s="10">
        <v>71</v>
      </c>
      <c r="K7" s="10">
        <v>78</v>
      </c>
      <c r="L7" s="10">
        <v>110</v>
      </c>
      <c r="M7" s="10"/>
      <c r="N7" s="10">
        <v>128</v>
      </c>
      <c r="O7" s="10">
        <v>124</v>
      </c>
      <c r="P7" s="10">
        <v>97</v>
      </c>
      <c r="Q7" s="10">
        <v>115</v>
      </c>
      <c r="R7" s="10"/>
      <c r="S7" s="10">
        <v>68</v>
      </c>
      <c r="T7" s="10">
        <v>45</v>
      </c>
      <c r="U7" s="10">
        <v>38</v>
      </c>
      <c r="V7" s="10">
        <v>38</v>
      </c>
      <c r="W7" s="10">
        <v>45</v>
      </c>
      <c r="X7" s="10">
        <v>37</v>
      </c>
      <c r="Y7" s="10">
        <v>39</v>
      </c>
      <c r="Z7" s="10">
        <v>27</v>
      </c>
      <c r="AA7" s="10">
        <v>44</v>
      </c>
      <c r="AB7" s="10">
        <v>47</v>
      </c>
      <c r="AC7" s="10">
        <v>21</v>
      </c>
      <c r="AD7" s="10">
        <v>18</v>
      </c>
      <c r="AE7" s="10"/>
      <c r="AF7" s="10">
        <v>172</v>
      </c>
      <c r="AG7" s="10">
        <v>208</v>
      </c>
      <c r="AH7" s="10">
        <v>54</v>
      </c>
      <c r="AI7" s="10"/>
      <c r="AJ7" s="10">
        <v>166</v>
      </c>
      <c r="AK7" s="10">
        <v>141</v>
      </c>
      <c r="AL7" s="10">
        <v>30</v>
      </c>
      <c r="AM7" s="10">
        <v>9</v>
      </c>
      <c r="AN7" s="10">
        <v>49</v>
      </c>
      <c r="AO7" s="10"/>
      <c r="AP7" s="10">
        <v>126</v>
      </c>
      <c r="AQ7" s="10">
        <v>160</v>
      </c>
      <c r="AR7" s="10">
        <v>38</v>
      </c>
      <c r="AS7" s="10"/>
      <c r="AT7" s="10">
        <v>114</v>
      </c>
      <c r="AU7" s="10">
        <v>72</v>
      </c>
      <c r="AV7" s="10">
        <v>109</v>
      </c>
      <c r="AW7" s="10">
        <v>53</v>
      </c>
      <c r="AX7" s="10">
        <v>8</v>
      </c>
    </row>
    <row r="8" spans="2:50" ht="30" customHeight="1">
      <c r="B8" s="11" t="s">
        <v>77</v>
      </c>
      <c r="C8" s="11">
        <v>468</v>
      </c>
      <c r="D8" s="11">
        <v>228</v>
      </c>
      <c r="E8" s="11">
        <v>240</v>
      </c>
      <c r="F8" s="11"/>
      <c r="G8" s="11">
        <v>68</v>
      </c>
      <c r="H8" s="11">
        <v>83</v>
      </c>
      <c r="I8" s="11">
        <v>75</v>
      </c>
      <c r="J8" s="11">
        <v>76</v>
      </c>
      <c r="K8" s="11">
        <v>64</v>
      </c>
      <c r="L8" s="11">
        <v>102</v>
      </c>
      <c r="M8" s="11"/>
      <c r="N8" s="11">
        <v>121</v>
      </c>
      <c r="O8" s="11">
        <v>128</v>
      </c>
      <c r="P8" s="11">
        <v>105</v>
      </c>
      <c r="Q8" s="11">
        <v>111</v>
      </c>
      <c r="R8" s="11"/>
      <c r="S8" s="11">
        <v>71</v>
      </c>
      <c r="T8" s="11">
        <v>47</v>
      </c>
      <c r="U8" s="11">
        <v>37</v>
      </c>
      <c r="V8" s="11">
        <v>41</v>
      </c>
      <c r="W8" s="11">
        <v>42</v>
      </c>
      <c r="X8" s="11">
        <v>48</v>
      </c>
      <c r="Y8" s="11">
        <v>36</v>
      </c>
      <c r="Z8" s="11">
        <v>24</v>
      </c>
      <c r="AA8" s="11">
        <v>45</v>
      </c>
      <c r="AB8" s="11">
        <v>41</v>
      </c>
      <c r="AC8" s="11">
        <v>19</v>
      </c>
      <c r="AD8" s="11">
        <v>15</v>
      </c>
      <c r="AE8" s="11"/>
      <c r="AF8" s="11">
        <v>170</v>
      </c>
      <c r="AG8" s="11">
        <v>205</v>
      </c>
      <c r="AH8" s="11">
        <v>57</v>
      </c>
      <c r="AI8" s="11"/>
      <c r="AJ8" s="11">
        <v>165</v>
      </c>
      <c r="AK8" s="11">
        <v>145</v>
      </c>
      <c r="AL8" s="11">
        <v>29</v>
      </c>
      <c r="AM8" s="11">
        <v>7</v>
      </c>
      <c r="AN8" s="11">
        <v>50</v>
      </c>
      <c r="AO8" s="11"/>
      <c r="AP8" s="11">
        <v>127</v>
      </c>
      <c r="AQ8" s="11">
        <v>166</v>
      </c>
      <c r="AR8" s="11">
        <v>36</v>
      </c>
      <c r="AS8" s="11"/>
      <c r="AT8" s="11">
        <v>111</v>
      </c>
      <c r="AU8" s="11">
        <v>73</v>
      </c>
      <c r="AV8" s="11">
        <v>113</v>
      </c>
      <c r="AW8" s="11">
        <v>51</v>
      </c>
      <c r="AX8" s="11">
        <v>6</v>
      </c>
    </row>
    <row r="9" spans="2:50">
      <c r="B9" s="18" t="s">
        <v>244</v>
      </c>
      <c r="C9" s="17">
        <v>0.10541681440754901</v>
      </c>
      <c r="D9" s="17">
        <v>0.13513583588255099</v>
      </c>
      <c r="E9" s="17">
        <v>7.7231992995450902E-2</v>
      </c>
      <c r="F9" s="17"/>
      <c r="G9" s="17">
        <v>9.4980077714817104E-2</v>
      </c>
      <c r="H9" s="17">
        <v>0.185353636552406</v>
      </c>
      <c r="I9" s="17">
        <v>0.18214707602788599</v>
      </c>
      <c r="J9" s="17">
        <v>5.4175002013027301E-2</v>
      </c>
      <c r="K9" s="17">
        <v>4.6723907966889203E-2</v>
      </c>
      <c r="L9" s="17">
        <v>6.6209201103424695E-2</v>
      </c>
      <c r="M9" s="17"/>
      <c r="N9" s="17">
        <v>0.15137879282351399</v>
      </c>
      <c r="O9" s="17">
        <v>5.3276927936858003E-2</v>
      </c>
      <c r="P9" s="17">
        <v>9.3037436077156893E-2</v>
      </c>
      <c r="Q9" s="17">
        <v>0.121421854729392</v>
      </c>
      <c r="R9" s="17"/>
      <c r="S9" s="17">
        <v>0.13504826104755799</v>
      </c>
      <c r="T9" s="17">
        <v>6.8804787596036296E-2</v>
      </c>
      <c r="U9" s="17">
        <v>3.1937147227804399E-2</v>
      </c>
      <c r="V9" s="17">
        <v>8.5865894602980303E-2</v>
      </c>
      <c r="W9" s="17">
        <v>0.14146490859484301</v>
      </c>
      <c r="X9" s="17">
        <v>8.3346134390647197E-2</v>
      </c>
      <c r="Y9" s="17">
        <v>0.104444404088905</v>
      </c>
      <c r="Z9" s="17">
        <v>0.180249535155553</v>
      </c>
      <c r="AA9" s="17">
        <v>0.13634436542359199</v>
      </c>
      <c r="AB9" s="17">
        <v>8.3591838800486207E-2</v>
      </c>
      <c r="AC9" s="17">
        <v>0.100191218266799</v>
      </c>
      <c r="AD9" s="17">
        <v>0.138950955311434</v>
      </c>
      <c r="AE9" s="17"/>
      <c r="AF9" s="17">
        <v>0.113271575883177</v>
      </c>
      <c r="AG9" s="17">
        <v>0.10566521849518</v>
      </c>
      <c r="AH9" s="17">
        <v>0.10560906438755099</v>
      </c>
      <c r="AI9" s="17"/>
      <c r="AJ9" s="17">
        <v>0.14562043082096299</v>
      </c>
      <c r="AK9" s="17">
        <v>7.7584269741580295E-2</v>
      </c>
      <c r="AL9" s="17">
        <v>0.111330958710992</v>
      </c>
      <c r="AM9" s="17">
        <v>0.107488939261974</v>
      </c>
      <c r="AN9" s="17">
        <v>9.9803316812248397E-2</v>
      </c>
      <c r="AO9" s="17"/>
      <c r="AP9" s="17">
        <v>0.130503239053956</v>
      </c>
      <c r="AQ9" s="17">
        <v>7.6281599481980697E-2</v>
      </c>
      <c r="AR9" s="17">
        <v>0.14108064864391301</v>
      </c>
      <c r="AS9" s="17"/>
      <c r="AT9" s="17">
        <v>0.14688154473522</v>
      </c>
      <c r="AU9" s="17">
        <v>0.11938722551542</v>
      </c>
      <c r="AV9" s="17">
        <v>6.4851290367791595E-2</v>
      </c>
      <c r="AW9" s="17">
        <v>0.215094605012808</v>
      </c>
      <c r="AX9" s="17">
        <v>0</v>
      </c>
    </row>
    <row r="10" spans="2:50">
      <c r="B10" s="18" t="s">
        <v>245</v>
      </c>
      <c r="C10" s="17">
        <v>0.19153123156134799</v>
      </c>
      <c r="D10" s="17">
        <v>0.17711740521026001</v>
      </c>
      <c r="E10" s="17">
        <v>0.205200965671272</v>
      </c>
      <c r="F10" s="17"/>
      <c r="G10" s="17">
        <v>0.265533100722188</v>
      </c>
      <c r="H10" s="17">
        <v>0.24741838357250001</v>
      </c>
      <c r="I10" s="17">
        <v>0.20280199132912699</v>
      </c>
      <c r="J10" s="17">
        <v>0.18180551335237599</v>
      </c>
      <c r="K10" s="17">
        <v>0.15428464853358401</v>
      </c>
      <c r="L10" s="17">
        <v>0.119323397995917</v>
      </c>
      <c r="M10" s="17"/>
      <c r="N10" s="17">
        <v>0.168746567717107</v>
      </c>
      <c r="O10" s="17">
        <v>0.15275879779234999</v>
      </c>
      <c r="P10" s="17">
        <v>0.243624703339586</v>
      </c>
      <c r="Q10" s="17">
        <v>0.217521769075078</v>
      </c>
      <c r="R10" s="17"/>
      <c r="S10" s="17">
        <v>0.165673349241415</v>
      </c>
      <c r="T10" s="17">
        <v>0.23019316077413501</v>
      </c>
      <c r="U10" s="17">
        <v>0.14440767172012001</v>
      </c>
      <c r="V10" s="17">
        <v>0.18737540112418999</v>
      </c>
      <c r="W10" s="17">
        <v>0.20359909287185099</v>
      </c>
      <c r="X10" s="17">
        <v>0.231285852088745</v>
      </c>
      <c r="Y10" s="17">
        <v>0.17552407453185201</v>
      </c>
      <c r="Z10" s="17">
        <v>0.25003688286297798</v>
      </c>
      <c r="AA10" s="17">
        <v>0.16149210582553999</v>
      </c>
      <c r="AB10" s="17">
        <v>0.20040578708221701</v>
      </c>
      <c r="AC10" s="17">
        <v>0.23497670457872799</v>
      </c>
      <c r="AD10" s="17">
        <v>0.114662545572896</v>
      </c>
      <c r="AE10" s="17"/>
      <c r="AF10" s="17">
        <v>0.22422247177000501</v>
      </c>
      <c r="AG10" s="17">
        <v>0.153149673128995</v>
      </c>
      <c r="AH10" s="17">
        <v>0.13927002304831301</v>
      </c>
      <c r="AI10" s="17"/>
      <c r="AJ10" s="17">
        <v>0.21632787205743101</v>
      </c>
      <c r="AK10" s="17">
        <v>0.221305196338549</v>
      </c>
      <c r="AL10" s="17">
        <v>0.11454869791206999</v>
      </c>
      <c r="AM10" s="17">
        <v>0.20583794603844199</v>
      </c>
      <c r="AN10" s="17">
        <v>7.4756706359857206E-2</v>
      </c>
      <c r="AO10" s="17"/>
      <c r="AP10" s="17">
        <v>0.244214902847954</v>
      </c>
      <c r="AQ10" s="17">
        <v>0.21414981658132501</v>
      </c>
      <c r="AR10" s="17">
        <v>0.119576212321481</v>
      </c>
      <c r="AS10" s="17"/>
      <c r="AT10" s="17">
        <v>0.137178308897765</v>
      </c>
      <c r="AU10" s="17">
        <v>0.168506700587744</v>
      </c>
      <c r="AV10" s="17">
        <v>0.17830222547516</v>
      </c>
      <c r="AW10" s="17">
        <v>0.19558475433536801</v>
      </c>
      <c r="AX10" s="17">
        <v>0.26266042084097802</v>
      </c>
    </row>
    <row r="11" spans="2:50">
      <c r="B11" s="18" t="s">
        <v>246</v>
      </c>
      <c r="C11" s="17">
        <v>0.27938978452358298</v>
      </c>
      <c r="D11" s="17">
        <v>0.243803380278594</v>
      </c>
      <c r="E11" s="17">
        <v>0.31313909384008898</v>
      </c>
      <c r="F11" s="17"/>
      <c r="G11" s="17">
        <v>0.27749990697779597</v>
      </c>
      <c r="H11" s="17">
        <v>0.229992723196251</v>
      </c>
      <c r="I11" s="17">
        <v>0.26652477554676102</v>
      </c>
      <c r="J11" s="17">
        <v>0.37121393116171703</v>
      </c>
      <c r="K11" s="17">
        <v>0.27042857629441402</v>
      </c>
      <c r="L11" s="17">
        <v>0.267680997866518</v>
      </c>
      <c r="M11" s="17"/>
      <c r="N11" s="17">
        <v>0.17134765692221399</v>
      </c>
      <c r="O11" s="17">
        <v>0.32711291489922401</v>
      </c>
      <c r="P11" s="17">
        <v>0.317156786916444</v>
      </c>
      <c r="Q11" s="17">
        <v>0.30358016888161599</v>
      </c>
      <c r="R11" s="17"/>
      <c r="S11" s="17">
        <v>0.28855097558433601</v>
      </c>
      <c r="T11" s="17">
        <v>0.25154992809004101</v>
      </c>
      <c r="U11" s="17">
        <v>0.41578858777891697</v>
      </c>
      <c r="V11" s="17">
        <v>0.18810952783499599</v>
      </c>
      <c r="W11" s="17">
        <v>0.305070961432304</v>
      </c>
      <c r="X11" s="17">
        <v>0.31203282835846902</v>
      </c>
      <c r="Y11" s="17">
        <v>0.40039243719176598</v>
      </c>
      <c r="Z11" s="17">
        <v>9.9970134861803797E-2</v>
      </c>
      <c r="AA11" s="17">
        <v>0.26254685244973502</v>
      </c>
      <c r="AB11" s="17">
        <v>0.26241282021269202</v>
      </c>
      <c r="AC11" s="17">
        <v>0.184437710832346</v>
      </c>
      <c r="AD11" s="17">
        <v>0.27703387277560398</v>
      </c>
      <c r="AE11" s="17"/>
      <c r="AF11" s="17">
        <v>0.27662935034812303</v>
      </c>
      <c r="AG11" s="17">
        <v>0.27221579367071003</v>
      </c>
      <c r="AH11" s="17">
        <v>0.37506332128549902</v>
      </c>
      <c r="AI11" s="17"/>
      <c r="AJ11" s="17">
        <v>0.24238123168414999</v>
      </c>
      <c r="AK11" s="17">
        <v>0.241798360864873</v>
      </c>
      <c r="AL11" s="17">
        <v>0.33665140978087699</v>
      </c>
      <c r="AM11" s="17">
        <v>0.57017258504025503</v>
      </c>
      <c r="AN11" s="17">
        <v>0.51916558724188699</v>
      </c>
      <c r="AO11" s="17"/>
      <c r="AP11" s="17">
        <v>0.23159684357285101</v>
      </c>
      <c r="AQ11" s="17">
        <v>0.23695996161569599</v>
      </c>
      <c r="AR11" s="17">
        <v>0.31145311287539201</v>
      </c>
      <c r="AS11" s="17"/>
      <c r="AT11" s="17">
        <v>0.311684701022722</v>
      </c>
      <c r="AU11" s="17">
        <v>0.29590980363119102</v>
      </c>
      <c r="AV11" s="17">
        <v>0.237940045527577</v>
      </c>
      <c r="AW11" s="17">
        <v>0.19171636576752901</v>
      </c>
      <c r="AX11" s="17">
        <v>0</v>
      </c>
    </row>
    <row r="12" spans="2:50">
      <c r="B12" s="18" t="s">
        <v>247</v>
      </c>
      <c r="C12" s="17">
        <v>0.25607488879588602</v>
      </c>
      <c r="D12" s="17">
        <v>0.27411576387703601</v>
      </c>
      <c r="E12" s="17">
        <v>0.23896534692527399</v>
      </c>
      <c r="F12" s="17"/>
      <c r="G12" s="17">
        <v>0.200326625524261</v>
      </c>
      <c r="H12" s="17">
        <v>0.20470777513657001</v>
      </c>
      <c r="I12" s="17">
        <v>0.14095612167522201</v>
      </c>
      <c r="J12" s="17">
        <v>0.22597110903236101</v>
      </c>
      <c r="K12" s="17">
        <v>0.34186700303255801</v>
      </c>
      <c r="L12" s="17">
        <v>0.387633135159686</v>
      </c>
      <c r="M12" s="17"/>
      <c r="N12" s="17">
        <v>0.29393702342040301</v>
      </c>
      <c r="O12" s="17">
        <v>0.31984080066005</v>
      </c>
      <c r="P12" s="17">
        <v>0.192911551595144</v>
      </c>
      <c r="Q12" s="17">
        <v>0.19864229713975701</v>
      </c>
      <c r="R12" s="17"/>
      <c r="S12" s="17">
        <v>0.20418195297383801</v>
      </c>
      <c r="T12" s="17">
        <v>0.251612072404158</v>
      </c>
      <c r="U12" s="17">
        <v>0.19874052655931501</v>
      </c>
      <c r="V12" s="17">
        <v>0.33588978123778801</v>
      </c>
      <c r="W12" s="17">
        <v>0.21879582421754901</v>
      </c>
      <c r="X12" s="17">
        <v>0.22183080049333401</v>
      </c>
      <c r="Y12" s="17">
        <v>0.204844758588592</v>
      </c>
      <c r="Z12" s="17">
        <v>0.332501726030904</v>
      </c>
      <c r="AA12" s="17">
        <v>0.29746102032222799</v>
      </c>
      <c r="AB12" s="17">
        <v>0.30430894591776397</v>
      </c>
      <c r="AC12" s="17">
        <v>0.28959528341298901</v>
      </c>
      <c r="AD12" s="17">
        <v>0.350820286871313</v>
      </c>
      <c r="AE12" s="17"/>
      <c r="AF12" s="17">
        <v>0.22309133028210401</v>
      </c>
      <c r="AG12" s="17">
        <v>0.28964620376503603</v>
      </c>
      <c r="AH12" s="17">
        <v>0.21845187635258501</v>
      </c>
      <c r="AI12" s="17"/>
      <c r="AJ12" s="17">
        <v>0.24676516848413599</v>
      </c>
      <c r="AK12" s="17">
        <v>0.29246151504434698</v>
      </c>
      <c r="AL12" s="17">
        <v>0.32108354849207399</v>
      </c>
      <c r="AM12" s="17">
        <v>0</v>
      </c>
      <c r="AN12" s="17">
        <v>0.144499189862525</v>
      </c>
      <c r="AO12" s="17"/>
      <c r="AP12" s="17">
        <v>0.23377336335280699</v>
      </c>
      <c r="AQ12" s="17">
        <v>0.30173528607077099</v>
      </c>
      <c r="AR12" s="17">
        <v>0.35066502357732698</v>
      </c>
      <c r="AS12" s="17"/>
      <c r="AT12" s="17">
        <v>0.23458842908963001</v>
      </c>
      <c r="AU12" s="17">
        <v>0.28180432950397499</v>
      </c>
      <c r="AV12" s="17">
        <v>0.33733341503806502</v>
      </c>
      <c r="AW12" s="17">
        <v>0.22211918053509899</v>
      </c>
      <c r="AX12" s="17">
        <v>0.198184928536351</v>
      </c>
    </row>
    <row r="13" spans="2:50">
      <c r="B13" s="18" t="s">
        <v>248</v>
      </c>
      <c r="C13" s="17">
        <v>0.11969611665174</v>
      </c>
      <c r="D13" s="17">
        <v>0.120731586050169</v>
      </c>
      <c r="E13" s="17">
        <v>0.118714101813299</v>
      </c>
      <c r="F13" s="17"/>
      <c r="G13" s="17">
        <v>8.62886617974815E-2</v>
      </c>
      <c r="H13" s="17">
        <v>9.7129115569189697E-2</v>
      </c>
      <c r="I13" s="17">
        <v>0.144578364244137</v>
      </c>
      <c r="J13" s="17">
        <v>0.113109644046295</v>
      </c>
      <c r="K13" s="17">
        <v>0.148883640666925</v>
      </c>
      <c r="L13" s="17">
        <v>0.12855129553449199</v>
      </c>
      <c r="M13" s="17"/>
      <c r="N13" s="17">
        <v>0.176397074574353</v>
      </c>
      <c r="O13" s="17">
        <v>0.108758506133108</v>
      </c>
      <c r="P13" s="17">
        <v>9.9862739488922894E-2</v>
      </c>
      <c r="Q13" s="17">
        <v>9.30462788789721E-2</v>
      </c>
      <c r="R13" s="17"/>
      <c r="S13" s="17">
        <v>0.14776658596084699</v>
      </c>
      <c r="T13" s="17">
        <v>0.12799260504878901</v>
      </c>
      <c r="U13" s="17">
        <v>0.14135253428323499</v>
      </c>
      <c r="V13" s="17">
        <v>0.17346063027349901</v>
      </c>
      <c r="W13" s="17">
        <v>8.4873648620411593E-2</v>
      </c>
      <c r="X13" s="17">
        <v>0.151504384668805</v>
      </c>
      <c r="Y13" s="17">
        <v>7.0278526409559394E-2</v>
      </c>
      <c r="Z13" s="17">
        <v>6.6642005756831504E-2</v>
      </c>
      <c r="AA13" s="17">
        <v>7.1179930737071198E-2</v>
      </c>
      <c r="AB13" s="17">
        <v>0.129398533023492</v>
      </c>
      <c r="AC13" s="17">
        <v>0.13534660967805101</v>
      </c>
      <c r="AD13" s="17">
        <v>5.9930986338802297E-2</v>
      </c>
      <c r="AE13" s="17"/>
      <c r="AF13" s="17">
        <v>0.115981468871901</v>
      </c>
      <c r="AG13" s="17">
        <v>0.14494491852011801</v>
      </c>
      <c r="AH13" s="17">
        <v>7.8757436929767402E-2</v>
      </c>
      <c r="AI13" s="17"/>
      <c r="AJ13" s="17">
        <v>0.127442934915973</v>
      </c>
      <c r="AK13" s="17">
        <v>0.12907805726288099</v>
      </c>
      <c r="AL13" s="17">
        <v>9.1361391002546796E-2</v>
      </c>
      <c r="AM13" s="17">
        <v>0</v>
      </c>
      <c r="AN13" s="17">
        <v>8.4826060479551699E-2</v>
      </c>
      <c r="AO13" s="17"/>
      <c r="AP13" s="17">
        <v>0.13215211707145799</v>
      </c>
      <c r="AQ13" s="17">
        <v>0.137021193088636</v>
      </c>
      <c r="AR13" s="17">
        <v>4.7547121894845397E-2</v>
      </c>
      <c r="AS13" s="17"/>
      <c r="AT13" s="17">
        <v>8.8352702347101894E-2</v>
      </c>
      <c r="AU13" s="17">
        <v>0.112667281489424</v>
      </c>
      <c r="AV13" s="17">
        <v>0.16532686164056701</v>
      </c>
      <c r="AW13" s="17">
        <v>0.15266306442991601</v>
      </c>
      <c r="AX13" s="17">
        <v>0.53915465062267198</v>
      </c>
    </row>
    <row r="14" spans="2:50">
      <c r="B14" s="18" t="s">
        <v>92</v>
      </c>
      <c r="C14" s="17">
        <v>4.7891164059893299E-2</v>
      </c>
      <c r="D14" s="17">
        <v>4.90960287013898E-2</v>
      </c>
      <c r="E14" s="17">
        <v>4.6748498754614197E-2</v>
      </c>
      <c r="F14" s="17"/>
      <c r="G14" s="17">
        <v>7.5371627263456503E-2</v>
      </c>
      <c r="H14" s="17">
        <v>3.53983659730824E-2</v>
      </c>
      <c r="I14" s="17">
        <v>6.2991671176868005E-2</v>
      </c>
      <c r="J14" s="17">
        <v>5.3724800394223698E-2</v>
      </c>
      <c r="K14" s="17">
        <v>3.78122235056308E-2</v>
      </c>
      <c r="L14" s="17">
        <v>3.06019723399629E-2</v>
      </c>
      <c r="M14" s="17"/>
      <c r="N14" s="17">
        <v>3.8192884542408899E-2</v>
      </c>
      <c r="O14" s="17">
        <v>3.82520525784096E-2</v>
      </c>
      <c r="P14" s="17">
        <v>5.3406782582746101E-2</v>
      </c>
      <c r="Q14" s="17">
        <v>6.5787631295184806E-2</v>
      </c>
      <c r="R14" s="17"/>
      <c r="S14" s="17">
        <v>5.8778875192006003E-2</v>
      </c>
      <c r="T14" s="17">
        <v>6.9847446086841E-2</v>
      </c>
      <c r="U14" s="17">
        <v>6.7773532430609407E-2</v>
      </c>
      <c r="V14" s="17">
        <v>2.9298764926546698E-2</v>
      </c>
      <c r="W14" s="17">
        <v>4.6195564263040598E-2</v>
      </c>
      <c r="X14" s="17">
        <v>0</v>
      </c>
      <c r="Y14" s="17">
        <v>4.45157991893253E-2</v>
      </c>
      <c r="Z14" s="17">
        <v>7.05997153319287E-2</v>
      </c>
      <c r="AA14" s="17">
        <v>7.0975725241834806E-2</v>
      </c>
      <c r="AB14" s="17">
        <v>1.9882074963349001E-2</v>
      </c>
      <c r="AC14" s="17">
        <v>5.5452473231086298E-2</v>
      </c>
      <c r="AD14" s="17">
        <v>5.8601353129951399E-2</v>
      </c>
      <c r="AE14" s="17"/>
      <c r="AF14" s="17">
        <v>4.6803802844689803E-2</v>
      </c>
      <c r="AG14" s="17">
        <v>3.4378192419961602E-2</v>
      </c>
      <c r="AH14" s="17">
        <v>8.28482779962849E-2</v>
      </c>
      <c r="AI14" s="17"/>
      <c r="AJ14" s="17">
        <v>2.1462362037346701E-2</v>
      </c>
      <c r="AK14" s="17">
        <v>3.7772600747770099E-2</v>
      </c>
      <c r="AL14" s="17">
        <v>2.5023994101440499E-2</v>
      </c>
      <c r="AM14" s="17">
        <v>0.11650052965933</v>
      </c>
      <c r="AN14" s="17">
        <v>7.6949139243931194E-2</v>
      </c>
      <c r="AO14" s="17"/>
      <c r="AP14" s="17">
        <v>2.77595341009742E-2</v>
      </c>
      <c r="AQ14" s="17">
        <v>3.3852143161590902E-2</v>
      </c>
      <c r="AR14" s="17">
        <v>2.9677880687041299E-2</v>
      </c>
      <c r="AS14" s="17"/>
      <c r="AT14" s="17">
        <v>8.1314313907560401E-2</v>
      </c>
      <c r="AU14" s="17">
        <v>2.1724659272246701E-2</v>
      </c>
      <c r="AV14" s="17">
        <v>1.6246161950839302E-2</v>
      </c>
      <c r="AW14" s="17">
        <v>2.28220299192806E-2</v>
      </c>
      <c r="AX14" s="17">
        <v>0</v>
      </c>
    </row>
    <row r="15" spans="2:50">
      <c r="B15" s="18" t="s">
        <v>249</v>
      </c>
      <c r="C15" s="21">
        <v>0.29694804596889701</v>
      </c>
      <c r="D15" s="21">
        <v>0.312253241092811</v>
      </c>
      <c r="E15" s="21">
        <v>0.28243295866672302</v>
      </c>
      <c r="F15" s="21"/>
      <c r="G15" s="21">
        <v>0.36051317843700498</v>
      </c>
      <c r="H15" s="21">
        <v>0.43277202012490701</v>
      </c>
      <c r="I15" s="21">
        <v>0.38494906735701201</v>
      </c>
      <c r="J15" s="21">
        <v>0.23598051536540299</v>
      </c>
      <c r="K15" s="21">
        <v>0.201008556500473</v>
      </c>
      <c r="L15" s="21">
        <v>0.185532599099342</v>
      </c>
      <c r="M15" s="21"/>
      <c r="N15" s="21">
        <v>0.32012536054062102</v>
      </c>
      <c r="O15" s="21">
        <v>0.206035725729208</v>
      </c>
      <c r="P15" s="21">
        <v>0.336662139416743</v>
      </c>
      <c r="Q15" s="21">
        <v>0.33894362380447002</v>
      </c>
      <c r="R15" s="21"/>
      <c r="S15" s="21">
        <v>0.30072161028897298</v>
      </c>
      <c r="T15" s="21">
        <v>0.29899794837017202</v>
      </c>
      <c r="U15" s="21">
        <v>0.176344818947924</v>
      </c>
      <c r="V15" s="21">
        <v>0.27324129572716999</v>
      </c>
      <c r="W15" s="21">
        <v>0.34506400146669403</v>
      </c>
      <c r="X15" s="21">
        <v>0.314631986479392</v>
      </c>
      <c r="Y15" s="21">
        <v>0.27996847862075802</v>
      </c>
      <c r="Z15" s="21">
        <v>0.43028641801853201</v>
      </c>
      <c r="AA15" s="21">
        <v>0.29783647124913099</v>
      </c>
      <c r="AB15" s="21">
        <v>0.283997625882703</v>
      </c>
      <c r="AC15" s="21">
        <v>0.33516792284552699</v>
      </c>
      <c r="AD15" s="21">
        <v>0.25361350088432999</v>
      </c>
      <c r="AE15" s="21"/>
      <c r="AF15" s="21">
        <v>0.33749404765318203</v>
      </c>
      <c r="AG15" s="21">
        <v>0.25881489162417498</v>
      </c>
      <c r="AH15" s="21">
        <v>0.24487908743586401</v>
      </c>
      <c r="AI15" s="21"/>
      <c r="AJ15" s="21">
        <v>0.36194830287839402</v>
      </c>
      <c r="AK15" s="21">
        <v>0.29888946608012901</v>
      </c>
      <c r="AL15" s="21">
        <v>0.225879656623062</v>
      </c>
      <c r="AM15" s="21">
        <v>0.31332688530041602</v>
      </c>
      <c r="AN15" s="21">
        <v>0.174560023172106</v>
      </c>
      <c r="AO15" s="21"/>
      <c r="AP15" s="21">
        <v>0.37471814190191099</v>
      </c>
      <c r="AQ15" s="21">
        <v>0.29043141606330602</v>
      </c>
      <c r="AR15" s="21">
        <v>0.26065686096539398</v>
      </c>
      <c r="AS15" s="21"/>
      <c r="AT15" s="21">
        <v>0.28405985363298503</v>
      </c>
      <c r="AU15" s="21">
        <v>0.287893926103164</v>
      </c>
      <c r="AV15" s="21">
        <v>0.243153515842951</v>
      </c>
      <c r="AW15" s="21">
        <v>0.41067935934817601</v>
      </c>
      <c r="AX15" s="21">
        <v>0.26266042084097802</v>
      </c>
    </row>
    <row r="16" spans="2:50">
      <c r="B16" s="18" t="s">
        <v>250</v>
      </c>
      <c r="C16" s="21">
        <v>0.37577100544762698</v>
      </c>
      <c r="D16" s="21">
        <v>0.39484734992720499</v>
      </c>
      <c r="E16" s="21">
        <v>0.35767944873857299</v>
      </c>
      <c r="F16" s="21"/>
      <c r="G16" s="21">
        <v>0.28661528732174202</v>
      </c>
      <c r="H16" s="21">
        <v>0.30183689070575997</v>
      </c>
      <c r="I16" s="21">
        <v>0.28553448591935898</v>
      </c>
      <c r="J16" s="21">
        <v>0.33908075307865598</v>
      </c>
      <c r="K16" s="21">
        <v>0.49075064369948201</v>
      </c>
      <c r="L16" s="21">
        <v>0.51618443069417697</v>
      </c>
      <c r="M16" s="21"/>
      <c r="N16" s="21">
        <v>0.47033409799475601</v>
      </c>
      <c r="O16" s="21">
        <v>0.428599306793158</v>
      </c>
      <c r="P16" s="21">
        <v>0.292774291084067</v>
      </c>
      <c r="Q16" s="21">
        <v>0.291688576018729</v>
      </c>
      <c r="R16" s="21"/>
      <c r="S16" s="21">
        <v>0.35194853893468497</v>
      </c>
      <c r="T16" s="21">
        <v>0.37960467745294701</v>
      </c>
      <c r="U16" s="21">
        <v>0.34009306084254998</v>
      </c>
      <c r="V16" s="21">
        <v>0.50935041151128702</v>
      </c>
      <c r="W16" s="21">
        <v>0.30366947283796097</v>
      </c>
      <c r="X16" s="21">
        <v>0.37333518516213898</v>
      </c>
      <c r="Y16" s="21">
        <v>0.27512328499815097</v>
      </c>
      <c r="Z16" s="21">
        <v>0.39914373178773599</v>
      </c>
      <c r="AA16" s="21">
        <v>0.368640951059299</v>
      </c>
      <c r="AB16" s="21">
        <v>0.433707478941256</v>
      </c>
      <c r="AC16" s="21">
        <v>0.42494189309104002</v>
      </c>
      <c r="AD16" s="21">
        <v>0.41075127321011501</v>
      </c>
      <c r="AE16" s="21"/>
      <c r="AF16" s="21">
        <v>0.33907279915400501</v>
      </c>
      <c r="AG16" s="21">
        <v>0.43459112228515401</v>
      </c>
      <c r="AH16" s="21">
        <v>0.297209313282353</v>
      </c>
      <c r="AI16" s="21"/>
      <c r="AJ16" s="21">
        <v>0.37420810340010902</v>
      </c>
      <c r="AK16" s="21">
        <v>0.42153957230722799</v>
      </c>
      <c r="AL16" s="21">
        <v>0.41244493949462102</v>
      </c>
      <c r="AM16" s="21">
        <v>0</v>
      </c>
      <c r="AN16" s="21">
        <v>0.22932525034207701</v>
      </c>
      <c r="AO16" s="21"/>
      <c r="AP16" s="21">
        <v>0.36592548042426398</v>
      </c>
      <c r="AQ16" s="21">
        <v>0.43875647915940702</v>
      </c>
      <c r="AR16" s="21">
        <v>0.39821214547217199</v>
      </c>
      <c r="AS16" s="21"/>
      <c r="AT16" s="21">
        <v>0.32294113143673198</v>
      </c>
      <c r="AU16" s="21">
        <v>0.394471610993399</v>
      </c>
      <c r="AV16" s="21">
        <v>0.502660276678632</v>
      </c>
      <c r="AW16" s="21">
        <v>0.374782244965015</v>
      </c>
      <c r="AX16" s="21">
        <v>0.73733957915902204</v>
      </c>
    </row>
    <row r="17" spans="2:50">
      <c r="B17" s="18" t="s">
        <v>251</v>
      </c>
      <c r="C17" s="22">
        <v>-7.8822959478730095E-2</v>
      </c>
      <c r="D17" s="22">
        <v>-8.2594108834394497E-2</v>
      </c>
      <c r="E17" s="22">
        <v>-7.5246490071850206E-2</v>
      </c>
      <c r="F17" s="22"/>
      <c r="G17" s="22">
        <v>7.3897891115262695E-2</v>
      </c>
      <c r="H17" s="22">
        <v>0.13093512941914701</v>
      </c>
      <c r="I17" s="22">
        <v>9.9414581437653304E-2</v>
      </c>
      <c r="J17" s="22">
        <v>-0.103100237713253</v>
      </c>
      <c r="K17" s="22">
        <v>-0.28974208719900901</v>
      </c>
      <c r="L17" s="22">
        <v>-0.33065183159483502</v>
      </c>
      <c r="M17" s="22"/>
      <c r="N17" s="22">
        <v>-0.15020873745413499</v>
      </c>
      <c r="O17" s="22">
        <v>-0.22256358106394999</v>
      </c>
      <c r="P17" s="22">
        <v>4.3887848332675998E-2</v>
      </c>
      <c r="Q17" s="22">
        <v>4.7255047785740197E-2</v>
      </c>
      <c r="R17" s="22"/>
      <c r="S17" s="22">
        <v>-5.1226928645711399E-2</v>
      </c>
      <c r="T17" s="22">
        <v>-8.06067290827749E-2</v>
      </c>
      <c r="U17" s="22">
        <v>-0.163748241894626</v>
      </c>
      <c r="V17" s="22">
        <v>-0.236109115784117</v>
      </c>
      <c r="W17" s="22">
        <v>4.13945286287331E-2</v>
      </c>
      <c r="X17" s="22">
        <v>-5.87031986827471E-2</v>
      </c>
      <c r="Y17" s="22">
        <v>4.8451936226063799E-3</v>
      </c>
      <c r="Z17" s="22">
        <v>3.1142686230796201E-2</v>
      </c>
      <c r="AA17" s="22">
        <v>-7.0804479810167395E-2</v>
      </c>
      <c r="AB17" s="22">
        <v>-0.149709853058553</v>
      </c>
      <c r="AC17" s="22">
        <v>-8.9773970245512993E-2</v>
      </c>
      <c r="AD17" s="22">
        <v>-0.15713777232578599</v>
      </c>
      <c r="AE17" s="22"/>
      <c r="AF17" s="22">
        <v>-1.57875150082309E-3</v>
      </c>
      <c r="AG17" s="22">
        <v>-0.175776230660978</v>
      </c>
      <c r="AH17" s="22">
        <v>-5.2330225846488998E-2</v>
      </c>
      <c r="AI17" s="22"/>
      <c r="AJ17" s="22">
        <v>-1.22598005217144E-2</v>
      </c>
      <c r="AK17" s="22">
        <v>-0.122650106227099</v>
      </c>
      <c r="AL17" s="22">
        <v>-0.18656528287155899</v>
      </c>
      <c r="AM17" s="22">
        <v>0.31332688530041602</v>
      </c>
      <c r="AN17" s="22">
        <v>-5.4765227169971002E-2</v>
      </c>
      <c r="AO17" s="22"/>
      <c r="AP17" s="22">
        <v>8.7926614776462405E-3</v>
      </c>
      <c r="AQ17" s="22">
        <v>-0.148325063096101</v>
      </c>
      <c r="AR17" s="22">
        <v>-0.13755528450677801</v>
      </c>
      <c r="AS17" s="22"/>
      <c r="AT17" s="22">
        <v>-3.88812778037472E-2</v>
      </c>
      <c r="AU17" s="22">
        <v>-0.106577684890235</v>
      </c>
      <c r="AV17" s="22">
        <v>-0.25950676083568103</v>
      </c>
      <c r="AW17" s="22">
        <v>3.5897114383160997E-2</v>
      </c>
      <c r="AX17" s="22">
        <v>-0.47467915831804502</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439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467</v>
      </c>
      <c r="D7" s="10">
        <v>222</v>
      </c>
      <c r="E7" s="10">
        <v>245</v>
      </c>
      <c r="F7" s="10"/>
      <c r="G7" s="10">
        <v>57</v>
      </c>
      <c r="H7" s="10">
        <v>83</v>
      </c>
      <c r="I7" s="10">
        <v>68</v>
      </c>
      <c r="J7" s="10">
        <v>71</v>
      </c>
      <c r="K7" s="10">
        <v>78</v>
      </c>
      <c r="L7" s="10">
        <v>110</v>
      </c>
      <c r="M7" s="10"/>
      <c r="N7" s="10">
        <v>128</v>
      </c>
      <c r="O7" s="10">
        <v>124</v>
      </c>
      <c r="P7" s="10">
        <v>97</v>
      </c>
      <c r="Q7" s="10">
        <v>115</v>
      </c>
      <c r="R7" s="10"/>
      <c r="S7" s="10">
        <v>68</v>
      </c>
      <c r="T7" s="10">
        <v>45</v>
      </c>
      <c r="U7" s="10">
        <v>38</v>
      </c>
      <c r="V7" s="10">
        <v>38</v>
      </c>
      <c r="W7" s="10">
        <v>45</v>
      </c>
      <c r="X7" s="10">
        <v>37</v>
      </c>
      <c r="Y7" s="10">
        <v>39</v>
      </c>
      <c r="Z7" s="10">
        <v>27</v>
      </c>
      <c r="AA7" s="10">
        <v>44</v>
      </c>
      <c r="AB7" s="10">
        <v>47</v>
      </c>
      <c r="AC7" s="10">
        <v>21</v>
      </c>
      <c r="AD7" s="10">
        <v>18</v>
      </c>
      <c r="AE7" s="10"/>
      <c r="AF7" s="10">
        <v>172</v>
      </c>
      <c r="AG7" s="10">
        <v>208</v>
      </c>
      <c r="AH7" s="10">
        <v>54</v>
      </c>
      <c r="AI7" s="10"/>
      <c r="AJ7" s="10">
        <v>166</v>
      </c>
      <c r="AK7" s="10">
        <v>141</v>
      </c>
      <c r="AL7" s="10">
        <v>30</v>
      </c>
      <c r="AM7" s="10">
        <v>9</v>
      </c>
      <c r="AN7" s="10">
        <v>49</v>
      </c>
      <c r="AO7" s="10"/>
      <c r="AP7" s="10">
        <v>126</v>
      </c>
      <c r="AQ7" s="10">
        <v>160</v>
      </c>
      <c r="AR7" s="10">
        <v>38</v>
      </c>
      <c r="AS7" s="10"/>
      <c r="AT7" s="10">
        <v>114</v>
      </c>
      <c r="AU7" s="10">
        <v>72</v>
      </c>
      <c r="AV7" s="10">
        <v>109</v>
      </c>
      <c r="AW7" s="10">
        <v>53</v>
      </c>
      <c r="AX7" s="10">
        <v>8</v>
      </c>
    </row>
    <row r="8" spans="2:50" ht="30" customHeight="1">
      <c r="B8" s="11" t="s">
        <v>77</v>
      </c>
      <c r="C8" s="11">
        <v>468</v>
      </c>
      <c r="D8" s="11">
        <v>228</v>
      </c>
      <c r="E8" s="11">
        <v>240</v>
      </c>
      <c r="F8" s="11"/>
      <c r="G8" s="11">
        <v>68</v>
      </c>
      <c r="H8" s="11">
        <v>83</v>
      </c>
      <c r="I8" s="11">
        <v>75</v>
      </c>
      <c r="J8" s="11">
        <v>76</v>
      </c>
      <c r="K8" s="11">
        <v>64</v>
      </c>
      <c r="L8" s="11">
        <v>102</v>
      </c>
      <c r="M8" s="11"/>
      <c r="N8" s="11">
        <v>121</v>
      </c>
      <c r="O8" s="11">
        <v>128</v>
      </c>
      <c r="P8" s="11">
        <v>105</v>
      </c>
      <c r="Q8" s="11">
        <v>111</v>
      </c>
      <c r="R8" s="11"/>
      <c r="S8" s="11">
        <v>71</v>
      </c>
      <c r="T8" s="11">
        <v>47</v>
      </c>
      <c r="U8" s="11">
        <v>37</v>
      </c>
      <c r="V8" s="11">
        <v>41</v>
      </c>
      <c r="W8" s="11">
        <v>42</v>
      </c>
      <c r="X8" s="11">
        <v>48</v>
      </c>
      <c r="Y8" s="11">
        <v>36</v>
      </c>
      <c r="Z8" s="11">
        <v>24</v>
      </c>
      <c r="AA8" s="11">
        <v>45</v>
      </c>
      <c r="AB8" s="11">
        <v>41</v>
      </c>
      <c r="AC8" s="11">
        <v>19</v>
      </c>
      <c r="AD8" s="11">
        <v>15</v>
      </c>
      <c r="AE8" s="11"/>
      <c r="AF8" s="11">
        <v>170</v>
      </c>
      <c r="AG8" s="11">
        <v>205</v>
      </c>
      <c r="AH8" s="11">
        <v>57</v>
      </c>
      <c r="AI8" s="11"/>
      <c r="AJ8" s="11">
        <v>165</v>
      </c>
      <c r="AK8" s="11">
        <v>145</v>
      </c>
      <c r="AL8" s="11">
        <v>29</v>
      </c>
      <c r="AM8" s="11">
        <v>7</v>
      </c>
      <c r="AN8" s="11">
        <v>50</v>
      </c>
      <c r="AO8" s="11"/>
      <c r="AP8" s="11">
        <v>127</v>
      </c>
      <c r="AQ8" s="11">
        <v>166</v>
      </c>
      <c r="AR8" s="11">
        <v>36</v>
      </c>
      <c r="AS8" s="11"/>
      <c r="AT8" s="11">
        <v>111</v>
      </c>
      <c r="AU8" s="11">
        <v>73</v>
      </c>
      <c r="AV8" s="11">
        <v>113</v>
      </c>
      <c r="AW8" s="11">
        <v>51</v>
      </c>
      <c r="AX8" s="11">
        <v>6</v>
      </c>
    </row>
    <row r="9" spans="2:50">
      <c r="B9" s="18" t="s">
        <v>244</v>
      </c>
      <c r="C9" s="17">
        <v>0.160143120893489</v>
      </c>
      <c r="D9" s="17">
        <v>0.212107808948685</v>
      </c>
      <c r="E9" s="17">
        <v>0.11086103218800999</v>
      </c>
      <c r="F9" s="17"/>
      <c r="G9" s="17">
        <v>0.14360804129216601</v>
      </c>
      <c r="H9" s="17">
        <v>0.17373934837169</v>
      </c>
      <c r="I9" s="17">
        <v>0.18791327599940799</v>
      </c>
      <c r="J9" s="17">
        <v>0.15291188028927899</v>
      </c>
      <c r="K9" s="17">
        <v>0.196630788788274</v>
      </c>
      <c r="L9" s="17">
        <v>0.12232931738052601</v>
      </c>
      <c r="M9" s="17"/>
      <c r="N9" s="17">
        <v>0.16103539511255999</v>
      </c>
      <c r="O9" s="17">
        <v>9.8239339907784204E-2</v>
      </c>
      <c r="P9" s="17">
        <v>0.23274544659858801</v>
      </c>
      <c r="Q9" s="17">
        <v>0.15766317184077699</v>
      </c>
      <c r="R9" s="17"/>
      <c r="S9" s="17">
        <v>0.17851214764968301</v>
      </c>
      <c r="T9" s="17">
        <v>7.0732077187581302E-2</v>
      </c>
      <c r="U9" s="17">
        <v>0.10519718141958199</v>
      </c>
      <c r="V9" s="17">
        <v>0.163647817030902</v>
      </c>
      <c r="W9" s="17">
        <v>0.265437536495505</v>
      </c>
      <c r="X9" s="17">
        <v>0.114414131341041</v>
      </c>
      <c r="Y9" s="17">
        <v>0.19201229404299699</v>
      </c>
      <c r="Z9" s="17">
        <v>0.31066787301361498</v>
      </c>
      <c r="AA9" s="17">
        <v>9.4999855251739804E-2</v>
      </c>
      <c r="AB9" s="17">
        <v>0.14860167931292301</v>
      </c>
      <c r="AC9" s="17">
        <v>0.30032113735968002</v>
      </c>
      <c r="AD9" s="17">
        <v>5.3822980782138298E-2</v>
      </c>
      <c r="AE9" s="17"/>
      <c r="AF9" s="17">
        <v>0.173705018948623</v>
      </c>
      <c r="AG9" s="17">
        <v>0.161486407724106</v>
      </c>
      <c r="AH9" s="17">
        <v>0.165613123095528</v>
      </c>
      <c r="AI9" s="17"/>
      <c r="AJ9" s="17">
        <v>0.20822469528638499</v>
      </c>
      <c r="AK9" s="17">
        <v>0.134187517270004</v>
      </c>
      <c r="AL9" s="17">
        <v>0.22127791985508999</v>
      </c>
      <c r="AM9" s="17">
        <v>0.186285282461577</v>
      </c>
      <c r="AN9" s="17">
        <v>0.15046435512244599</v>
      </c>
      <c r="AO9" s="17"/>
      <c r="AP9" s="17">
        <v>0.22841297578577799</v>
      </c>
      <c r="AQ9" s="17">
        <v>0.113220754998185</v>
      </c>
      <c r="AR9" s="17">
        <v>0.27659170453156401</v>
      </c>
      <c r="AS9" s="17"/>
      <c r="AT9" s="17">
        <v>0.221766768992261</v>
      </c>
      <c r="AU9" s="17">
        <v>0.154957787794548</v>
      </c>
      <c r="AV9" s="17">
        <v>7.6726449655390105E-2</v>
      </c>
      <c r="AW9" s="17">
        <v>0.248593965020415</v>
      </c>
      <c r="AX9" s="17">
        <v>0.101603796137374</v>
      </c>
    </row>
    <row r="10" spans="2:50">
      <c r="B10" s="18" t="s">
        <v>245</v>
      </c>
      <c r="C10" s="17">
        <v>0.30249131379820199</v>
      </c>
      <c r="D10" s="17">
        <v>0.264695530301995</v>
      </c>
      <c r="E10" s="17">
        <v>0.338335946464422</v>
      </c>
      <c r="F10" s="17"/>
      <c r="G10" s="17">
        <v>0.27194127410195901</v>
      </c>
      <c r="H10" s="17">
        <v>0.32778029231184402</v>
      </c>
      <c r="I10" s="17">
        <v>0.37687268664817503</v>
      </c>
      <c r="J10" s="17">
        <v>0.249155530350013</v>
      </c>
      <c r="K10" s="17">
        <v>0.21775375207474801</v>
      </c>
      <c r="L10" s="17">
        <v>0.34041257028416</v>
      </c>
      <c r="M10" s="17"/>
      <c r="N10" s="17">
        <v>0.30870079121368998</v>
      </c>
      <c r="O10" s="17">
        <v>0.30577234597065001</v>
      </c>
      <c r="P10" s="17">
        <v>0.32607235717703398</v>
      </c>
      <c r="Q10" s="17">
        <v>0.27893420263329399</v>
      </c>
      <c r="R10" s="17"/>
      <c r="S10" s="17">
        <v>0.31179696276880298</v>
      </c>
      <c r="T10" s="17">
        <v>0.32282756466586898</v>
      </c>
      <c r="U10" s="17">
        <v>0.32004947614717799</v>
      </c>
      <c r="V10" s="17">
        <v>0.29256423550615102</v>
      </c>
      <c r="W10" s="17">
        <v>0.27126823507672199</v>
      </c>
      <c r="X10" s="17">
        <v>0.40451205418810399</v>
      </c>
      <c r="Y10" s="17">
        <v>0.29487016099430502</v>
      </c>
      <c r="Z10" s="17">
        <v>0.147995278915483</v>
      </c>
      <c r="AA10" s="17">
        <v>0.31849007968939402</v>
      </c>
      <c r="AB10" s="17">
        <v>0.29416362061224</v>
      </c>
      <c r="AC10" s="17">
        <v>0.18874047616457601</v>
      </c>
      <c r="AD10" s="17">
        <v>0.32978398357421301</v>
      </c>
      <c r="AE10" s="17"/>
      <c r="AF10" s="17">
        <v>0.38795857919226201</v>
      </c>
      <c r="AG10" s="17">
        <v>0.25420861042566101</v>
      </c>
      <c r="AH10" s="17">
        <v>0.22399732701811301</v>
      </c>
      <c r="AI10" s="17"/>
      <c r="AJ10" s="17">
        <v>0.34404785767031498</v>
      </c>
      <c r="AK10" s="17">
        <v>0.290733949147368</v>
      </c>
      <c r="AL10" s="17">
        <v>0.36114128574029097</v>
      </c>
      <c r="AM10" s="17">
        <v>0.44753732221690301</v>
      </c>
      <c r="AN10" s="17">
        <v>0.22247689757752001</v>
      </c>
      <c r="AO10" s="17"/>
      <c r="AP10" s="17">
        <v>0.33266548782381999</v>
      </c>
      <c r="AQ10" s="17">
        <v>0.30340523831678201</v>
      </c>
      <c r="AR10" s="17">
        <v>0.24475330651813801</v>
      </c>
      <c r="AS10" s="17"/>
      <c r="AT10" s="17">
        <v>0.28744650071070199</v>
      </c>
      <c r="AU10" s="17">
        <v>0.32862595755274299</v>
      </c>
      <c r="AV10" s="17">
        <v>0.27491629671462098</v>
      </c>
      <c r="AW10" s="17">
        <v>0.17712953486680999</v>
      </c>
      <c r="AX10" s="17">
        <v>0.26494199801439799</v>
      </c>
    </row>
    <row r="11" spans="2:50">
      <c r="B11" s="18" t="s">
        <v>246</v>
      </c>
      <c r="C11" s="17">
        <v>0.244663259434936</v>
      </c>
      <c r="D11" s="17">
        <v>0.252275524999791</v>
      </c>
      <c r="E11" s="17">
        <v>0.237443965701885</v>
      </c>
      <c r="F11" s="17"/>
      <c r="G11" s="17">
        <v>0.25624255101724103</v>
      </c>
      <c r="H11" s="17">
        <v>0.21826521943973301</v>
      </c>
      <c r="I11" s="17">
        <v>0.237856019283508</v>
      </c>
      <c r="J11" s="17">
        <v>0.28873716241296099</v>
      </c>
      <c r="K11" s="17">
        <v>0.28856427075308699</v>
      </c>
      <c r="L11" s="17">
        <v>0.20317785144096401</v>
      </c>
      <c r="M11" s="17"/>
      <c r="N11" s="17">
        <v>0.189427130912067</v>
      </c>
      <c r="O11" s="17">
        <v>0.27301669213751101</v>
      </c>
      <c r="P11" s="17">
        <v>0.27652050817533902</v>
      </c>
      <c r="Q11" s="17">
        <v>0.24949059242723601</v>
      </c>
      <c r="R11" s="17"/>
      <c r="S11" s="17">
        <v>0.29209124572786499</v>
      </c>
      <c r="T11" s="17">
        <v>0.21551230714795</v>
      </c>
      <c r="U11" s="17">
        <v>0.34729060411122797</v>
      </c>
      <c r="V11" s="17">
        <v>0.23795102653362701</v>
      </c>
      <c r="W11" s="17">
        <v>0.267592121956159</v>
      </c>
      <c r="X11" s="17">
        <v>0.26446665685995902</v>
      </c>
      <c r="Y11" s="17">
        <v>0.24410875860675799</v>
      </c>
      <c r="Z11" s="17">
        <v>0.28801177504594599</v>
      </c>
      <c r="AA11" s="17">
        <v>0.167242110781644</v>
      </c>
      <c r="AB11" s="17">
        <v>0.20208410698777701</v>
      </c>
      <c r="AC11" s="17">
        <v>0.13651412137316801</v>
      </c>
      <c r="AD11" s="17">
        <v>0.167997759010168</v>
      </c>
      <c r="AE11" s="17"/>
      <c r="AF11" s="17">
        <v>0.258907795296351</v>
      </c>
      <c r="AG11" s="17">
        <v>0.227068451690845</v>
      </c>
      <c r="AH11" s="17">
        <v>0.24951650530442099</v>
      </c>
      <c r="AI11" s="17"/>
      <c r="AJ11" s="17">
        <v>0.24297515177409801</v>
      </c>
      <c r="AK11" s="17">
        <v>0.25301206552025701</v>
      </c>
      <c r="AL11" s="17">
        <v>0.158546883656913</v>
      </c>
      <c r="AM11" s="17">
        <v>0.24967686566219099</v>
      </c>
      <c r="AN11" s="17">
        <v>0.29863473736338703</v>
      </c>
      <c r="AO11" s="17"/>
      <c r="AP11" s="17">
        <v>0.226420072906341</v>
      </c>
      <c r="AQ11" s="17">
        <v>0.21604842490156101</v>
      </c>
      <c r="AR11" s="17">
        <v>0.20681964522985899</v>
      </c>
      <c r="AS11" s="17"/>
      <c r="AT11" s="17">
        <v>0.26414175281529101</v>
      </c>
      <c r="AU11" s="17">
        <v>0.22716734692783</v>
      </c>
      <c r="AV11" s="17">
        <v>0.22548600344710701</v>
      </c>
      <c r="AW11" s="17">
        <v>0.269436002862601</v>
      </c>
      <c r="AX11" s="17">
        <v>9.4299555225556206E-2</v>
      </c>
    </row>
    <row r="12" spans="2:50">
      <c r="B12" s="18" t="s">
        <v>247</v>
      </c>
      <c r="C12" s="17">
        <v>0.164867461554142</v>
      </c>
      <c r="D12" s="17">
        <v>0.12889450585162099</v>
      </c>
      <c r="E12" s="17">
        <v>0.19898336718696</v>
      </c>
      <c r="F12" s="17"/>
      <c r="G12" s="17">
        <v>0.158313459442704</v>
      </c>
      <c r="H12" s="17">
        <v>0.187396553061731</v>
      </c>
      <c r="I12" s="17">
        <v>0.10125712251416499</v>
      </c>
      <c r="J12" s="17">
        <v>0.17133422149830599</v>
      </c>
      <c r="K12" s="17">
        <v>0.162247378440153</v>
      </c>
      <c r="L12" s="17">
        <v>0.19450679807146101</v>
      </c>
      <c r="M12" s="17"/>
      <c r="N12" s="17">
        <v>0.224155941746017</v>
      </c>
      <c r="O12" s="17">
        <v>0.17897144721469699</v>
      </c>
      <c r="P12" s="17">
        <v>6.6065337437910501E-2</v>
      </c>
      <c r="Q12" s="17">
        <v>0.171448138795702</v>
      </c>
      <c r="R12" s="17"/>
      <c r="S12" s="17">
        <v>0.115659065919169</v>
      </c>
      <c r="T12" s="17">
        <v>0.22470414908768099</v>
      </c>
      <c r="U12" s="17">
        <v>0.15685429813044</v>
      </c>
      <c r="V12" s="17">
        <v>0.182494002341724</v>
      </c>
      <c r="W12" s="17">
        <v>0.127604575213009</v>
      </c>
      <c r="X12" s="17">
        <v>0.140328352231995</v>
      </c>
      <c r="Y12" s="17">
        <v>0.185769508079725</v>
      </c>
      <c r="Z12" s="17">
        <v>0.11226029413346</v>
      </c>
      <c r="AA12" s="17">
        <v>0.196860511661825</v>
      </c>
      <c r="AB12" s="17">
        <v>0.16531893596959199</v>
      </c>
      <c r="AC12" s="17">
        <v>0.239077655424524</v>
      </c>
      <c r="AD12" s="17">
        <v>0.20803600885968501</v>
      </c>
      <c r="AE12" s="17"/>
      <c r="AF12" s="17">
        <v>0.10379116928356601</v>
      </c>
      <c r="AG12" s="17">
        <v>0.195878840778302</v>
      </c>
      <c r="AH12" s="17">
        <v>0.20194239129103</v>
      </c>
      <c r="AI12" s="17"/>
      <c r="AJ12" s="17">
        <v>0.14106628840323199</v>
      </c>
      <c r="AK12" s="17">
        <v>0.16022625248203701</v>
      </c>
      <c r="AL12" s="17">
        <v>0.11011042045302399</v>
      </c>
      <c r="AM12" s="17">
        <v>0</v>
      </c>
      <c r="AN12" s="17">
        <v>0.17595985219645899</v>
      </c>
      <c r="AO12" s="17"/>
      <c r="AP12" s="17">
        <v>0.13944148048952101</v>
      </c>
      <c r="AQ12" s="17">
        <v>0.215642603140243</v>
      </c>
      <c r="AR12" s="17">
        <v>0.16870522491027401</v>
      </c>
      <c r="AS12" s="17"/>
      <c r="AT12" s="17">
        <v>0.111186109160512</v>
      </c>
      <c r="AU12" s="17">
        <v>0.1747080684575</v>
      </c>
      <c r="AV12" s="17">
        <v>0.28739317671049103</v>
      </c>
      <c r="AW12" s="17">
        <v>0.16590289004894501</v>
      </c>
      <c r="AX12" s="17">
        <v>0.14855894448065399</v>
      </c>
    </row>
    <row r="13" spans="2:50">
      <c r="B13" s="18" t="s">
        <v>248</v>
      </c>
      <c r="C13" s="17">
        <v>7.2660353431746094E-2</v>
      </c>
      <c r="D13" s="17">
        <v>8.3497851885799099E-2</v>
      </c>
      <c r="E13" s="17">
        <v>6.2382324636676E-2</v>
      </c>
      <c r="F13" s="17"/>
      <c r="G13" s="17">
        <v>8.3484089563075098E-2</v>
      </c>
      <c r="H13" s="17">
        <v>4.8736427281722602E-2</v>
      </c>
      <c r="I13" s="17">
        <v>2.0839382595941699E-2</v>
      </c>
      <c r="J13" s="17">
        <v>7.0039015275902394E-2</v>
      </c>
      <c r="K13" s="17">
        <v>9.7765338083765196E-2</v>
      </c>
      <c r="L13" s="17">
        <v>0.108971490482926</v>
      </c>
      <c r="M13" s="17"/>
      <c r="N13" s="17">
        <v>7.7379091651608597E-2</v>
      </c>
      <c r="O13" s="17">
        <v>9.5660653733444706E-2</v>
      </c>
      <c r="P13" s="17">
        <v>3.3121311256412302E-2</v>
      </c>
      <c r="Q13" s="17">
        <v>7.0207837042411403E-2</v>
      </c>
      <c r="R13" s="17"/>
      <c r="S13" s="17">
        <v>7.0074535748877398E-2</v>
      </c>
      <c r="T13" s="17">
        <v>9.6376455824078097E-2</v>
      </c>
      <c r="U13" s="17">
        <v>2.5315083478583199E-2</v>
      </c>
      <c r="V13" s="17">
        <v>9.4044153661049804E-2</v>
      </c>
      <c r="W13" s="17">
        <v>2.19019669955638E-2</v>
      </c>
      <c r="X13" s="17">
        <v>7.6278805378900194E-2</v>
      </c>
      <c r="Y13" s="17">
        <v>0</v>
      </c>
      <c r="Z13" s="17">
        <v>4.0874544820974898E-2</v>
      </c>
      <c r="AA13" s="17">
        <v>0.126147137490287</v>
      </c>
      <c r="AB13" s="17">
        <v>0.12552749822993001</v>
      </c>
      <c r="AC13" s="17">
        <v>7.98941364469649E-2</v>
      </c>
      <c r="AD13" s="17">
        <v>0.112793531063096</v>
      </c>
      <c r="AE13" s="17"/>
      <c r="AF13" s="17">
        <v>4.1137816685541298E-2</v>
      </c>
      <c r="AG13" s="17">
        <v>0.117942649953971</v>
      </c>
      <c r="AH13" s="17">
        <v>2.4855228526046502E-2</v>
      </c>
      <c r="AI13" s="17"/>
      <c r="AJ13" s="17">
        <v>4.3399795079949698E-2</v>
      </c>
      <c r="AK13" s="17">
        <v>0.12440943419835999</v>
      </c>
      <c r="AL13" s="17">
        <v>0.123899496193242</v>
      </c>
      <c r="AM13" s="17">
        <v>0</v>
      </c>
      <c r="AN13" s="17">
        <v>0</v>
      </c>
      <c r="AO13" s="17"/>
      <c r="AP13" s="17">
        <v>5.5199139528828801E-2</v>
      </c>
      <c r="AQ13" s="17">
        <v>9.0123383205436794E-2</v>
      </c>
      <c r="AR13" s="17">
        <v>7.3452238123124194E-2</v>
      </c>
      <c r="AS13" s="17"/>
      <c r="AT13" s="17">
        <v>2.3223024555137101E-2</v>
      </c>
      <c r="AU13" s="17">
        <v>6.4240204663879599E-2</v>
      </c>
      <c r="AV13" s="17">
        <v>0.112311863848199</v>
      </c>
      <c r="AW13" s="17">
        <v>0.116115577281948</v>
      </c>
      <c r="AX13" s="17">
        <v>0.390595706142018</v>
      </c>
    </row>
    <row r="14" spans="2:50">
      <c r="B14" s="18" t="s">
        <v>92</v>
      </c>
      <c r="C14" s="17">
        <v>5.5174490887484703E-2</v>
      </c>
      <c r="D14" s="17">
        <v>5.8528778012109102E-2</v>
      </c>
      <c r="E14" s="17">
        <v>5.1993363822047403E-2</v>
      </c>
      <c r="F14" s="17"/>
      <c r="G14" s="17">
        <v>8.6410584582854999E-2</v>
      </c>
      <c r="H14" s="17">
        <v>4.4082159533279298E-2</v>
      </c>
      <c r="I14" s="17">
        <v>7.5261512958801804E-2</v>
      </c>
      <c r="J14" s="17">
        <v>6.7822190173538702E-2</v>
      </c>
      <c r="K14" s="17">
        <v>3.7038471859971903E-2</v>
      </c>
      <c r="L14" s="17">
        <v>3.06019723399629E-2</v>
      </c>
      <c r="M14" s="17"/>
      <c r="N14" s="17">
        <v>3.93016493640575E-2</v>
      </c>
      <c r="O14" s="17">
        <v>4.8339521035913699E-2</v>
      </c>
      <c r="P14" s="17">
        <v>6.5475039354716505E-2</v>
      </c>
      <c r="Q14" s="17">
        <v>7.2256057260579695E-2</v>
      </c>
      <c r="R14" s="17"/>
      <c r="S14" s="17">
        <v>3.1866042185602399E-2</v>
      </c>
      <c r="T14" s="17">
        <v>6.9847446086841E-2</v>
      </c>
      <c r="U14" s="17">
        <v>4.5293356712989397E-2</v>
      </c>
      <c r="V14" s="17">
        <v>2.9298764926546698E-2</v>
      </c>
      <c r="W14" s="17">
        <v>4.6195564263040598E-2</v>
      </c>
      <c r="X14" s="17">
        <v>0</v>
      </c>
      <c r="Y14" s="17">
        <v>8.3239278276215203E-2</v>
      </c>
      <c r="Z14" s="17">
        <v>0.10019023407052199</v>
      </c>
      <c r="AA14" s="17">
        <v>9.6260305125110898E-2</v>
      </c>
      <c r="AB14" s="17">
        <v>6.4304158887538099E-2</v>
      </c>
      <c r="AC14" s="17">
        <v>5.5452473231086298E-2</v>
      </c>
      <c r="AD14" s="17">
        <v>0.12756573671069901</v>
      </c>
      <c r="AE14" s="17"/>
      <c r="AF14" s="17">
        <v>3.4499620593657701E-2</v>
      </c>
      <c r="AG14" s="17">
        <v>4.3415039427114603E-2</v>
      </c>
      <c r="AH14" s="17">
        <v>0.13407542476486201</v>
      </c>
      <c r="AI14" s="17"/>
      <c r="AJ14" s="17">
        <v>2.02862117860215E-2</v>
      </c>
      <c r="AK14" s="17">
        <v>3.7430781381973997E-2</v>
      </c>
      <c r="AL14" s="17">
        <v>2.5023994101440499E-2</v>
      </c>
      <c r="AM14" s="17">
        <v>0.11650052965933</v>
      </c>
      <c r="AN14" s="17">
        <v>0.15246415774018901</v>
      </c>
      <c r="AO14" s="17"/>
      <c r="AP14" s="17">
        <v>1.7860843465710999E-2</v>
      </c>
      <c r="AQ14" s="17">
        <v>6.1559595437792297E-2</v>
      </c>
      <c r="AR14" s="17">
        <v>2.9677880687041299E-2</v>
      </c>
      <c r="AS14" s="17"/>
      <c r="AT14" s="17">
        <v>9.2235843766096795E-2</v>
      </c>
      <c r="AU14" s="17">
        <v>5.03006346034989E-2</v>
      </c>
      <c r="AV14" s="17">
        <v>2.3166209624192802E-2</v>
      </c>
      <c r="AW14" s="17">
        <v>2.28220299192806E-2</v>
      </c>
      <c r="AX14" s="17">
        <v>0</v>
      </c>
    </row>
    <row r="15" spans="2:50">
      <c r="B15" s="18" t="s">
        <v>249</v>
      </c>
      <c r="C15" s="21">
        <v>0.46263443469169202</v>
      </c>
      <c r="D15" s="21">
        <v>0.47680333925068002</v>
      </c>
      <c r="E15" s="21">
        <v>0.44919697865243202</v>
      </c>
      <c r="F15" s="21"/>
      <c r="G15" s="21">
        <v>0.41554931539412499</v>
      </c>
      <c r="H15" s="21">
        <v>0.50151964068353405</v>
      </c>
      <c r="I15" s="21">
        <v>0.56478596264758396</v>
      </c>
      <c r="J15" s="21">
        <v>0.40206741063929202</v>
      </c>
      <c r="K15" s="21">
        <v>0.41438454086302201</v>
      </c>
      <c r="L15" s="21">
        <v>0.46274188766468599</v>
      </c>
      <c r="M15" s="21"/>
      <c r="N15" s="21">
        <v>0.46973618632625003</v>
      </c>
      <c r="O15" s="21">
        <v>0.404011685878434</v>
      </c>
      <c r="P15" s="21">
        <v>0.55881780377562096</v>
      </c>
      <c r="Q15" s="21">
        <v>0.43659737447407099</v>
      </c>
      <c r="R15" s="21"/>
      <c r="S15" s="21">
        <v>0.49030911041848602</v>
      </c>
      <c r="T15" s="21">
        <v>0.39355964185344999</v>
      </c>
      <c r="U15" s="21">
        <v>0.42524665756676</v>
      </c>
      <c r="V15" s="21">
        <v>0.45621205253705299</v>
      </c>
      <c r="W15" s="21">
        <v>0.53670577157222699</v>
      </c>
      <c r="X15" s="21">
        <v>0.51892618552914604</v>
      </c>
      <c r="Y15" s="21">
        <v>0.48688245503730299</v>
      </c>
      <c r="Z15" s="21">
        <v>0.45866315192909801</v>
      </c>
      <c r="AA15" s="21">
        <v>0.41348993494113401</v>
      </c>
      <c r="AB15" s="21">
        <v>0.442765299925163</v>
      </c>
      <c r="AC15" s="21">
        <v>0.48906161352425598</v>
      </c>
      <c r="AD15" s="21">
        <v>0.383606964356352</v>
      </c>
      <c r="AE15" s="21"/>
      <c r="AF15" s="21">
        <v>0.56166359814088396</v>
      </c>
      <c r="AG15" s="21">
        <v>0.415695018149767</v>
      </c>
      <c r="AH15" s="21">
        <v>0.38961045011364098</v>
      </c>
      <c r="AI15" s="21"/>
      <c r="AJ15" s="21">
        <v>0.55227255295669897</v>
      </c>
      <c r="AK15" s="21">
        <v>0.424921466417372</v>
      </c>
      <c r="AL15" s="21">
        <v>0.58241920559538096</v>
      </c>
      <c r="AM15" s="21">
        <v>0.63382260467847895</v>
      </c>
      <c r="AN15" s="21">
        <v>0.37294125269996597</v>
      </c>
      <c r="AO15" s="21"/>
      <c r="AP15" s="21">
        <v>0.56107846360959801</v>
      </c>
      <c r="AQ15" s="21">
        <v>0.41662599331496702</v>
      </c>
      <c r="AR15" s="21">
        <v>0.52134501104970099</v>
      </c>
      <c r="AS15" s="21"/>
      <c r="AT15" s="21">
        <v>0.50921326970296399</v>
      </c>
      <c r="AU15" s="21">
        <v>0.48358374534729098</v>
      </c>
      <c r="AV15" s="21">
        <v>0.35164274637001097</v>
      </c>
      <c r="AW15" s="21">
        <v>0.42572349988722602</v>
      </c>
      <c r="AX15" s="21">
        <v>0.36654579415177202</v>
      </c>
    </row>
    <row r="16" spans="2:50">
      <c r="B16" s="18" t="s">
        <v>250</v>
      </c>
      <c r="C16" s="21">
        <v>0.23752781498588799</v>
      </c>
      <c r="D16" s="21">
        <v>0.21239235773741999</v>
      </c>
      <c r="E16" s="21">
        <v>0.261365691823636</v>
      </c>
      <c r="F16" s="21"/>
      <c r="G16" s="21">
        <v>0.24179754900577899</v>
      </c>
      <c r="H16" s="21">
        <v>0.23613298034345301</v>
      </c>
      <c r="I16" s="21">
        <v>0.122096505110107</v>
      </c>
      <c r="J16" s="21">
        <v>0.24137323677420799</v>
      </c>
      <c r="K16" s="21">
        <v>0.260012716523919</v>
      </c>
      <c r="L16" s="21">
        <v>0.30347828855438702</v>
      </c>
      <c r="M16" s="21"/>
      <c r="N16" s="21">
        <v>0.301535033397626</v>
      </c>
      <c r="O16" s="21">
        <v>0.274632100948142</v>
      </c>
      <c r="P16" s="21">
        <v>9.9186648694322796E-2</v>
      </c>
      <c r="Q16" s="21">
        <v>0.24165597583811299</v>
      </c>
      <c r="R16" s="21"/>
      <c r="S16" s="21">
        <v>0.185733601668047</v>
      </c>
      <c r="T16" s="21">
        <v>0.32108060491175899</v>
      </c>
      <c r="U16" s="21">
        <v>0.18216938160902299</v>
      </c>
      <c r="V16" s="21">
        <v>0.27653815600277398</v>
      </c>
      <c r="W16" s="21">
        <v>0.14950654220857301</v>
      </c>
      <c r="X16" s="21">
        <v>0.216607157610896</v>
      </c>
      <c r="Y16" s="21">
        <v>0.185769508079725</v>
      </c>
      <c r="Z16" s="21">
        <v>0.153134838954435</v>
      </c>
      <c r="AA16" s="21">
        <v>0.323007649152111</v>
      </c>
      <c r="AB16" s="21">
        <v>0.290846434199522</v>
      </c>
      <c r="AC16" s="21">
        <v>0.318971791871489</v>
      </c>
      <c r="AD16" s="21">
        <v>0.32082953992278102</v>
      </c>
      <c r="AE16" s="21"/>
      <c r="AF16" s="21">
        <v>0.144928985969107</v>
      </c>
      <c r="AG16" s="21">
        <v>0.313821490732273</v>
      </c>
      <c r="AH16" s="21">
        <v>0.226797619817076</v>
      </c>
      <c r="AI16" s="21"/>
      <c r="AJ16" s="21">
        <v>0.184466083483182</v>
      </c>
      <c r="AK16" s="21">
        <v>0.28463568668039702</v>
      </c>
      <c r="AL16" s="21">
        <v>0.234009916646266</v>
      </c>
      <c r="AM16" s="21">
        <v>0</v>
      </c>
      <c r="AN16" s="21">
        <v>0.17595985219645899</v>
      </c>
      <c r="AO16" s="21"/>
      <c r="AP16" s="21">
        <v>0.19464062001835</v>
      </c>
      <c r="AQ16" s="21">
        <v>0.30576598634567898</v>
      </c>
      <c r="AR16" s="21">
        <v>0.242157463033399</v>
      </c>
      <c r="AS16" s="21"/>
      <c r="AT16" s="21">
        <v>0.134409133715649</v>
      </c>
      <c r="AU16" s="21">
        <v>0.23894827312138001</v>
      </c>
      <c r="AV16" s="21">
        <v>0.399705040558689</v>
      </c>
      <c r="AW16" s="21">
        <v>0.28201846733089297</v>
      </c>
      <c r="AX16" s="21">
        <v>0.53915465062267198</v>
      </c>
    </row>
    <row r="17" spans="2:50">
      <c r="B17" s="18" t="s">
        <v>251</v>
      </c>
      <c r="C17" s="22">
        <v>0.22510661970580401</v>
      </c>
      <c r="D17" s="22">
        <v>0.26441098151325998</v>
      </c>
      <c r="E17" s="22">
        <v>0.18783128682879499</v>
      </c>
      <c r="F17" s="22"/>
      <c r="G17" s="22">
        <v>0.173751766388346</v>
      </c>
      <c r="H17" s="22">
        <v>0.26538666034008102</v>
      </c>
      <c r="I17" s="22">
        <v>0.44268945753747702</v>
      </c>
      <c r="J17" s="22">
        <v>0.160694173865083</v>
      </c>
      <c r="K17" s="22">
        <v>0.15437182433910401</v>
      </c>
      <c r="L17" s="22">
        <v>0.159263599110299</v>
      </c>
      <c r="M17" s="22"/>
      <c r="N17" s="22">
        <v>0.168201152928624</v>
      </c>
      <c r="O17" s="22">
        <v>0.129379584930292</v>
      </c>
      <c r="P17" s="22">
        <v>0.45963115508129798</v>
      </c>
      <c r="Q17" s="22">
        <v>0.194941398635958</v>
      </c>
      <c r="R17" s="22"/>
      <c r="S17" s="22">
        <v>0.30457550875043898</v>
      </c>
      <c r="T17" s="22">
        <v>7.2479036941691097E-2</v>
      </c>
      <c r="U17" s="22">
        <v>0.24307727595773601</v>
      </c>
      <c r="V17" s="22">
        <v>0.17967389653427901</v>
      </c>
      <c r="W17" s="22">
        <v>0.38719922936365497</v>
      </c>
      <c r="X17" s="22">
        <v>0.30231902791824999</v>
      </c>
      <c r="Y17" s="22">
        <v>0.30111294695757801</v>
      </c>
      <c r="Z17" s="22">
        <v>0.30552831297466299</v>
      </c>
      <c r="AA17" s="22">
        <v>9.0482285789022496E-2</v>
      </c>
      <c r="AB17" s="22">
        <v>0.15191886572564101</v>
      </c>
      <c r="AC17" s="22">
        <v>0.17008982165276701</v>
      </c>
      <c r="AD17" s="22">
        <v>6.2777424433570803E-2</v>
      </c>
      <c r="AE17" s="22"/>
      <c r="AF17" s="22">
        <v>0.41673461217177699</v>
      </c>
      <c r="AG17" s="22">
        <v>0.101873527417494</v>
      </c>
      <c r="AH17" s="22">
        <v>0.16281283029656499</v>
      </c>
      <c r="AI17" s="22"/>
      <c r="AJ17" s="22">
        <v>0.36780646947351803</v>
      </c>
      <c r="AK17" s="22">
        <v>0.14028577973697501</v>
      </c>
      <c r="AL17" s="22">
        <v>0.34840928894911499</v>
      </c>
      <c r="AM17" s="22">
        <v>0.63382260467847895</v>
      </c>
      <c r="AN17" s="22">
        <v>0.19698140050350699</v>
      </c>
      <c r="AO17" s="22"/>
      <c r="AP17" s="22">
        <v>0.36643784359124898</v>
      </c>
      <c r="AQ17" s="22">
        <v>0.11086000696928799</v>
      </c>
      <c r="AR17" s="22">
        <v>0.27918754801630302</v>
      </c>
      <c r="AS17" s="22"/>
      <c r="AT17" s="22">
        <v>0.37480413598731499</v>
      </c>
      <c r="AU17" s="22">
        <v>0.244635472225911</v>
      </c>
      <c r="AV17" s="22">
        <v>-4.8062294188678502E-2</v>
      </c>
      <c r="AW17" s="22">
        <v>0.14370503255633299</v>
      </c>
      <c r="AX17" s="22">
        <v>-0.17260885647089999</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2:AX20"/>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440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441</v>
      </c>
      <c r="C9" s="17">
        <v>0.31258059008691602</v>
      </c>
      <c r="D9" s="17">
        <v>0.38256409627315502</v>
      </c>
      <c r="E9" s="17">
        <v>0.242594393716143</v>
      </c>
      <c r="F9" s="17"/>
      <c r="G9" s="17">
        <v>0.27496730657252599</v>
      </c>
      <c r="H9" s="17">
        <v>0.26747806330007401</v>
      </c>
      <c r="I9" s="17">
        <v>0.26809400758177698</v>
      </c>
      <c r="J9" s="17">
        <v>0.32319094120229303</v>
      </c>
      <c r="K9" s="17">
        <v>0.296581373356606</v>
      </c>
      <c r="L9" s="17">
        <v>0.412295944274991</v>
      </c>
      <c r="M9" s="17"/>
      <c r="N9" s="17">
        <v>0.44219462945606502</v>
      </c>
      <c r="O9" s="17">
        <v>0.30981830587377301</v>
      </c>
      <c r="P9" s="17">
        <v>0.24249357045589601</v>
      </c>
      <c r="Q9" s="17">
        <v>0.234541378548319</v>
      </c>
      <c r="R9" s="17"/>
      <c r="S9" s="17">
        <v>0.34434676094412597</v>
      </c>
      <c r="T9" s="17">
        <v>0.303889047537791</v>
      </c>
      <c r="U9" s="17">
        <v>0.26699358618341801</v>
      </c>
      <c r="V9" s="17">
        <v>0.33069406819512998</v>
      </c>
      <c r="W9" s="17">
        <v>0.302701815758739</v>
      </c>
      <c r="X9" s="17">
        <v>0.32439170429467301</v>
      </c>
      <c r="Y9" s="17">
        <v>0.32249036404119902</v>
      </c>
      <c r="Z9" s="17">
        <v>0.27161723818654099</v>
      </c>
      <c r="AA9" s="17">
        <v>0.30968193717040099</v>
      </c>
      <c r="AB9" s="17">
        <v>0.31147798975667801</v>
      </c>
      <c r="AC9" s="17">
        <v>0.248186290556351</v>
      </c>
      <c r="AD9" s="17">
        <v>0.40734145072092198</v>
      </c>
      <c r="AE9" s="17"/>
      <c r="AF9" s="17">
        <v>0.314012150703255</v>
      </c>
      <c r="AG9" s="17">
        <v>0.36254443019972399</v>
      </c>
      <c r="AH9" s="17">
        <v>0.204641760846971</v>
      </c>
      <c r="AI9" s="17"/>
      <c r="AJ9" s="17">
        <v>0.33874287852677798</v>
      </c>
      <c r="AK9" s="17">
        <v>0.30112998919386202</v>
      </c>
      <c r="AL9" s="17">
        <v>0.48908832558786702</v>
      </c>
      <c r="AM9" s="17">
        <v>0.21981763306487001</v>
      </c>
      <c r="AN9" s="17">
        <v>0.19591603072011701</v>
      </c>
      <c r="AO9" s="17"/>
      <c r="AP9" s="17">
        <v>0.35401874632520602</v>
      </c>
      <c r="AQ9" s="17">
        <v>0.312877820655517</v>
      </c>
      <c r="AR9" s="17">
        <v>0.45727699770432201</v>
      </c>
      <c r="AS9" s="17"/>
      <c r="AT9" s="17">
        <v>0.23849759833123901</v>
      </c>
      <c r="AU9" s="17">
        <v>0.29723604073194299</v>
      </c>
      <c r="AV9" s="17">
        <v>0.36355543563932102</v>
      </c>
      <c r="AW9" s="17">
        <v>0.406864578804636</v>
      </c>
      <c r="AX9" s="17">
        <v>0.53022016115211701</v>
      </c>
    </row>
    <row r="10" spans="2:50">
      <c r="B10" s="18" t="s">
        <v>442</v>
      </c>
      <c r="C10" s="17">
        <v>0.38611865132969397</v>
      </c>
      <c r="D10" s="17">
        <v>0.35749157172896001</v>
      </c>
      <c r="E10" s="17">
        <v>0.41555549288788901</v>
      </c>
      <c r="F10" s="17"/>
      <c r="G10" s="17">
        <v>0.34193038679426602</v>
      </c>
      <c r="H10" s="17">
        <v>0.39306610708834899</v>
      </c>
      <c r="I10" s="17">
        <v>0.37423392225038199</v>
      </c>
      <c r="J10" s="17">
        <v>0.36328832842043801</v>
      </c>
      <c r="K10" s="17">
        <v>0.433729898952876</v>
      </c>
      <c r="L10" s="17">
        <v>0.40612146682887901</v>
      </c>
      <c r="M10" s="17"/>
      <c r="N10" s="17">
        <v>0.37537676292063099</v>
      </c>
      <c r="O10" s="17">
        <v>0.38829346414307903</v>
      </c>
      <c r="P10" s="17">
        <v>0.38687570831526802</v>
      </c>
      <c r="Q10" s="17">
        <v>0.4000171232418</v>
      </c>
      <c r="R10" s="17"/>
      <c r="S10" s="17">
        <v>0.33600159135658603</v>
      </c>
      <c r="T10" s="17">
        <v>0.43241937613572901</v>
      </c>
      <c r="U10" s="17">
        <v>0.43087412043801898</v>
      </c>
      <c r="V10" s="17">
        <v>0.368574284778315</v>
      </c>
      <c r="W10" s="17">
        <v>0.41080463998886702</v>
      </c>
      <c r="X10" s="17">
        <v>0.40203146092566699</v>
      </c>
      <c r="Y10" s="17">
        <v>0.37038514106797499</v>
      </c>
      <c r="Z10" s="17">
        <v>0.436988162708774</v>
      </c>
      <c r="AA10" s="17">
        <v>0.333729668463705</v>
      </c>
      <c r="AB10" s="17">
        <v>0.389410443929119</v>
      </c>
      <c r="AC10" s="17">
        <v>0.40626767231746003</v>
      </c>
      <c r="AD10" s="17">
        <v>0.36903357192728498</v>
      </c>
      <c r="AE10" s="17"/>
      <c r="AF10" s="17">
        <v>0.40834412185750102</v>
      </c>
      <c r="AG10" s="17">
        <v>0.37290395373979102</v>
      </c>
      <c r="AH10" s="17">
        <v>0.38148120294315602</v>
      </c>
      <c r="AI10" s="17"/>
      <c r="AJ10" s="17">
        <v>0.41774581053420701</v>
      </c>
      <c r="AK10" s="17">
        <v>0.40116902603029098</v>
      </c>
      <c r="AL10" s="17">
        <v>0.30950519409556199</v>
      </c>
      <c r="AM10" s="17">
        <v>0.28977579000099601</v>
      </c>
      <c r="AN10" s="17">
        <v>0.32660870845881601</v>
      </c>
      <c r="AO10" s="17"/>
      <c r="AP10" s="17">
        <v>0.433421878129018</v>
      </c>
      <c r="AQ10" s="17">
        <v>0.39863173253956002</v>
      </c>
      <c r="AR10" s="17">
        <v>0.365780463105634</v>
      </c>
      <c r="AS10" s="17"/>
      <c r="AT10" s="17">
        <v>0.37863832788742102</v>
      </c>
      <c r="AU10" s="17">
        <v>0.40232346789768603</v>
      </c>
      <c r="AV10" s="17">
        <v>0.39404545538018698</v>
      </c>
      <c r="AW10" s="17">
        <v>0.35367129602073599</v>
      </c>
      <c r="AX10" s="17">
        <v>0.26028601535662199</v>
      </c>
    </row>
    <row r="11" spans="2:50">
      <c r="B11" s="18" t="s">
        <v>443</v>
      </c>
      <c r="C11" s="17">
        <v>0.186400369301636</v>
      </c>
      <c r="D11" s="17">
        <v>0.17311536179957299</v>
      </c>
      <c r="E11" s="17">
        <v>0.20008919545492301</v>
      </c>
      <c r="F11" s="17"/>
      <c r="G11" s="17">
        <v>0.22350449318360399</v>
      </c>
      <c r="H11" s="17">
        <v>0.24474861094738601</v>
      </c>
      <c r="I11" s="17">
        <v>0.19970931048464799</v>
      </c>
      <c r="J11" s="17">
        <v>0.18339230913749899</v>
      </c>
      <c r="K11" s="17">
        <v>0.162256197947273</v>
      </c>
      <c r="L11" s="17">
        <v>0.12224349002233301</v>
      </c>
      <c r="M11" s="17"/>
      <c r="N11" s="17">
        <v>0.12753532253467001</v>
      </c>
      <c r="O11" s="17">
        <v>0.20113739643318901</v>
      </c>
      <c r="P11" s="17">
        <v>0.24652822281725301</v>
      </c>
      <c r="Q11" s="17">
        <v>0.18096555949092499</v>
      </c>
      <c r="R11" s="17"/>
      <c r="S11" s="17">
        <v>0.20303474839855401</v>
      </c>
      <c r="T11" s="17">
        <v>0.174868971721444</v>
      </c>
      <c r="U11" s="17">
        <v>0.21144462966324001</v>
      </c>
      <c r="V11" s="17">
        <v>0.20878433931986201</v>
      </c>
      <c r="W11" s="17">
        <v>0.178515961958844</v>
      </c>
      <c r="X11" s="17">
        <v>0.147702827308341</v>
      </c>
      <c r="Y11" s="17">
        <v>0.198545605667582</v>
      </c>
      <c r="Z11" s="17">
        <v>0.15425319887886699</v>
      </c>
      <c r="AA11" s="17">
        <v>0.212434967280243</v>
      </c>
      <c r="AB11" s="17">
        <v>0.17804114316995001</v>
      </c>
      <c r="AC11" s="17">
        <v>0.19279901223592999</v>
      </c>
      <c r="AD11" s="17">
        <v>8.8806978322589894E-2</v>
      </c>
      <c r="AE11" s="17"/>
      <c r="AF11" s="17">
        <v>0.18206642477242699</v>
      </c>
      <c r="AG11" s="17">
        <v>0.173382272100915</v>
      </c>
      <c r="AH11" s="17">
        <v>0.20514892377931801</v>
      </c>
      <c r="AI11" s="17"/>
      <c r="AJ11" s="17">
        <v>0.16260365164672599</v>
      </c>
      <c r="AK11" s="17">
        <v>0.20100881847400001</v>
      </c>
      <c r="AL11" s="17">
        <v>0.15313339358897801</v>
      </c>
      <c r="AM11" s="17">
        <v>0.37807072436748501</v>
      </c>
      <c r="AN11" s="17">
        <v>0.236142622468033</v>
      </c>
      <c r="AO11" s="17"/>
      <c r="AP11" s="17">
        <v>0.15040209318518599</v>
      </c>
      <c r="AQ11" s="17">
        <v>0.19182459701597401</v>
      </c>
      <c r="AR11" s="17">
        <v>0.14061273542194999</v>
      </c>
      <c r="AS11" s="17"/>
      <c r="AT11" s="17">
        <v>0.197815871100502</v>
      </c>
      <c r="AU11" s="17">
        <v>0.209497457193147</v>
      </c>
      <c r="AV11" s="17">
        <v>0.17347543274997601</v>
      </c>
      <c r="AW11" s="17">
        <v>0.155107057641902</v>
      </c>
      <c r="AX11" s="17">
        <v>0.115530568877474</v>
      </c>
    </row>
    <row r="12" spans="2:50">
      <c r="B12" s="18" t="s">
        <v>444</v>
      </c>
      <c r="C12" s="17">
        <v>3.5418221756220503E-2</v>
      </c>
      <c r="D12" s="17">
        <v>3.2707490672180699E-2</v>
      </c>
      <c r="E12" s="17">
        <v>3.8201185551299401E-2</v>
      </c>
      <c r="F12" s="17"/>
      <c r="G12" s="17">
        <v>5.2720921495030798E-2</v>
      </c>
      <c r="H12" s="17">
        <v>1.0280327572032601E-2</v>
      </c>
      <c r="I12" s="17">
        <v>5.08351895863495E-2</v>
      </c>
      <c r="J12" s="17">
        <v>4.1714580135005001E-2</v>
      </c>
      <c r="K12" s="17">
        <v>3.6373758070451803E-2</v>
      </c>
      <c r="L12" s="17">
        <v>2.6099463318529199E-2</v>
      </c>
      <c r="M12" s="17"/>
      <c r="N12" s="17">
        <v>1.27011103724554E-2</v>
      </c>
      <c r="O12" s="17">
        <v>2.7373083904514501E-2</v>
      </c>
      <c r="P12" s="17">
        <v>3.51765820022331E-2</v>
      </c>
      <c r="Q12" s="17">
        <v>6.7108471215797896E-2</v>
      </c>
      <c r="R12" s="17"/>
      <c r="S12" s="17">
        <v>3.6282281060870301E-2</v>
      </c>
      <c r="T12" s="17">
        <v>2.7154908361482499E-2</v>
      </c>
      <c r="U12" s="17">
        <v>2.98726911414917E-2</v>
      </c>
      <c r="V12" s="17">
        <v>2.4327789815619699E-2</v>
      </c>
      <c r="W12" s="17">
        <v>2.9076477142716901E-2</v>
      </c>
      <c r="X12" s="17">
        <v>5.07405121667883E-2</v>
      </c>
      <c r="Y12" s="17">
        <v>2.3012986327959301E-2</v>
      </c>
      <c r="Z12" s="17">
        <v>6.0400006335850097E-2</v>
      </c>
      <c r="AA12" s="17">
        <v>4.8072055927824299E-2</v>
      </c>
      <c r="AB12" s="17">
        <v>3.7616615469698703E-2</v>
      </c>
      <c r="AC12" s="17">
        <v>2.8877051573223601E-2</v>
      </c>
      <c r="AD12" s="17">
        <v>4.1711425698276801E-2</v>
      </c>
      <c r="AE12" s="17"/>
      <c r="AF12" s="17">
        <v>3.4895249887356802E-2</v>
      </c>
      <c r="AG12" s="17">
        <v>2.8395318401707701E-2</v>
      </c>
      <c r="AH12" s="17">
        <v>5.8869331485660398E-2</v>
      </c>
      <c r="AI12" s="17"/>
      <c r="AJ12" s="17">
        <v>2.5642057951427499E-2</v>
      </c>
      <c r="AK12" s="17">
        <v>3.1545189333492901E-2</v>
      </c>
      <c r="AL12" s="17">
        <v>1.4386545622698E-2</v>
      </c>
      <c r="AM12" s="17">
        <v>2.5575071818785901E-2</v>
      </c>
      <c r="AN12" s="17">
        <v>6.5866462115651503E-2</v>
      </c>
      <c r="AO12" s="17"/>
      <c r="AP12" s="17">
        <v>1.66136896877358E-2</v>
      </c>
      <c r="AQ12" s="17">
        <v>3.1563234251729501E-2</v>
      </c>
      <c r="AR12" s="17">
        <v>7.6742497969096504E-3</v>
      </c>
      <c r="AS12" s="17"/>
      <c r="AT12" s="17">
        <v>6.3020865806232396E-2</v>
      </c>
      <c r="AU12" s="17">
        <v>3.5553159307787401E-2</v>
      </c>
      <c r="AV12" s="17">
        <v>1.9293812402416999E-2</v>
      </c>
      <c r="AW12" s="17">
        <v>3.3525153396047301E-2</v>
      </c>
      <c r="AX12" s="17">
        <v>0</v>
      </c>
    </row>
    <row r="13" spans="2:50">
      <c r="B13" s="18" t="s">
        <v>92</v>
      </c>
      <c r="C13" s="21">
        <v>7.9482167525533901E-2</v>
      </c>
      <c r="D13" s="21">
        <v>5.4121479526130903E-2</v>
      </c>
      <c r="E13" s="21">
        <v>0.103559732389746</v>
      </c>
      <c r="F13" s="21"/>
      <c r="G13" s="21">
        <v>0.106876891954574</v>
      </c>
      <c r="H13" s="21">
        <v>8.4426891092158299E-2</v>
      </c>
      <c r="I13" s="21">
        <v>0.107127570096843</v>
      </c>
      <c r="J13" s="21">
        <v>8.8413841104765106E-2</v>
      </c>
      <c r="K13" s="21">
        <v>7.1058771672792898E-2</v>
      </c>
      <c r="L13" s="21">
        <v>3.3239635555267197E-2</v>
      </c>
      <c r="M13" s="21"/>
      <c r="N13" s="21">
        <v>4.2192174716178601E-2</v>
      </c>
      <c r="O13" s="21">
        <v>7.3377749645443996E-2</v>
      </c>
      <c r="P13" s="21">
        <v>8.8925916409350297E-2</v>
      </c>
      <c r="Q13" s="21">
        <v>0.117367467503158</v>
      </c>
      <c r="R13" s="21"/>
      <c r="S13" s="21">
        <v>8.0334618239864097E-2</v>
      </c>
      <c r="T13" s="21">
        <v>6.1667696243553102E-2</v>
      </c>
      <c r="U13" s="21">
        <v>6.0814972573831401E-2</v>
      </c>
      <c r="V13" s="21">
        <v>6.7619517891072595E-2</v>
      </c>
      <c r="W13" s="21">
        <v>7.8901105150834094E-2</v>
      </c>
      <c r="X13" s="21">
        <v>7.5133495304530104E-2</v>
      </c>
      <c r="Y13" s="21">
        <v>8.5565902895285095E-2</v>
      </c>
      <c r="Z13" s="21">
        <v>7.6741393889967702E-2</v>
      </c>
      <c r="AA13" s="21">
        <v>9.6081371157826001E-2</v>
      </c>
      <c r="AB13" s="21">
        <v>8.3453807674553598E-2</v>
      </c>
      <c r="AC13" s="21">
        <v>0.123869973317036</v>
      </c>
      <c r="AD13" s="21">
        <v>9.3106573330926395E-2</v>
      </c>
      <c r="AE13" s="21"/>
      <c r="AF13" s="21">
        <v>6.06820527794606E-2</v>
      </c>
      <c r="AG13" s="21">
        <v>6.2774025557862906E-2</v>
      </c>
      <c r="AH13" s="21">
        <v>0.14985878094489399</v>
      </c>
      <c r="AI13" s="21"/>
      <c r="AJ13" s="21">
        <v>5.5265601340860802E-2</v>
      </c>
      <c r="AK13" s="21">
        <v>6.5146976968353601E-2</v>
      </c>
      <c r="AL13" s="21">
        <v>3.3886541104894898E-2</v>
      </c>
      <c r="AM13" s="21">
        <v>8.67607807478636E-2</v>
      </c>
      <c r="AN13" s="21">
        <v>0.175466176237382</v>
      </c>
      <c r="AO13" s="21"/>
      <c r="AP13" s="21">
        <v>4.5543592672854502E-2</v>
      </c>
      <c r="AQ13" s="21">
        <v>6.5102615537219299E-2</v>
      </c>
      <c r="AR13" s="21">
        <v>2.86555539711838E-2</v>
      </c>
      <c r="AS13" s="21"/>
      <c r="AT13" s="21">
        <v>0.122027336874606</v>
      </c>
      <c r="AU13" s="21">
        <v>5.5389874869436299E-2</v>
      </c>
      <c r="AV13" s="21">
        <v>4.9629863828099398E-2</v>
      </c>
      <c r="AW13" s="21">
        <v>5.0831914136678702E-2</v>
      </c>
      <c r="AX13" s="21">
        <v>9.3963254613786698E-2</v>
      </c>
    </row>
    <row r="14" spans="2:50">
      <c r="B14" s="18" t="s">
        <v>445</v>
      </c>
      <c r="C14" s="21">
        <v>0.69869924141661</v>
      </c>
      <c r="D14" s="21">
        <v>0.74005566800211497</v>
      </c>
      <c r="E14" s="21">
        <v>0.65814988660403195</v>
      </c>
      <c r="F14" s="21"/>
      <c r="G14" s="21">
        <v>0.61689769336679101</v>
      </c>
      <c r="H14" s="21">
        <v>0.66054417038842295</v>
      </c>
      <c r="I14" s="21">
        <v>0.64232792983215903</v>
      </c>
      <c r="J14" s="21">
        <v>0.68647926962273098</v>
      </c>
      <c r="K14" s="21">
        <v>0.73031127230948201</v>
      </c>
      <c r="L14" s="21">
        <v>0.81841741110387001</v>
      </c>
      <c r="M14" s="21"/>
      <c r="N14" s="21">
        <v>0.81757139237669596</v>
      </c>
      <c r="O14" s="21">
        <v>0.69811177001685198</v>
      </c>
      <c r="P14" s="21">
        <v>0.629369278771163</v>
      </c>
      <c r="Q14" s="21">
        <v>0.63455850179011897</v>
      </c>
      <c r="R14" s="21"/>
      <c r="S14" s="21">
        <v>0.680348352300712</v>
      </c>
      <c r="T14" s="21">
        <v>0.73630842367352001</v>
      </c>
      <c r="U14" s="21">
        <v>0.69786770662143705</v>
      </c>
      <c r="V14" s="21">
        <v>0.69926835297344503</v>
      </c>
      <c r="W14" s="21">
        <v>0.71350645574760596</v>
      </c>
      <c r="X14" s="21">
        <v>0.72642316522034001</v>
      </c>
      <c r="Y14" s="21">
        <v>0.69287550510917395</v>
      </c>
      <c r="Z14" s="21">
        <v>0.70860540089531598</v>
      </c>
      <c r="AA14" s="21">
        <v>0.64341160563410704</v>
      </c>
      <c r="AB14" s="21">
        <v>0.70088843368579701</v>
      </c>
      <c r="AC14" s="21">
        <v>0.65445396287381097</v>
      </c>
      <c r="AD14" s="21">
        <v>0.77637502264820701</v>
      </c>
      <c r="AE14" s="21"/>
      <c r="AF14" s="21">
        <v>0.72235627256075596</v>
      </c>
      <c r="AG14" s="21">
        <v>0.73544838393951495</v>
      </c>
      <c r="AH14" s="21">
        <v>0.58612296379012696</v>
      </c>
      <c r="AI14" s="21"/>
      <c r="AJ14" s="21">
        <v>0.75648868906098599</v>
      </c>
      <c r="AK14" s="21">
        <v>0.70229901522415294</v>
      </c>
      <c r="AL14" s="21">
        <v>0.79859351968342895</v>
      </c>
      <c r="AM14" s="21">
        <v>0.50959342306586597</v>
      </c>
      <c r="AN14" s="21">
        <v>0.52252473917893305</v>
      </c>
      <c r="AO14" s="21"/>
      <c r="AP14" s="21">
        <v>0.78744062445422303</v>
      </c>
      <c r="AQ14" s="21">
        <v>0.71150955319507703</v>
      </c>
      <c r="AR14" s="21">
        <v>0.82305746080995601</v>
      </c>
      <c r="AS14" s="21"/>
      <c r="AT14" s="21">
        <v>0.61713592621865998</v>
      </c>
      <c r="AU14" s="21">
        <v>0.69955950862962901</v>
      </c>
      <c r="AV14" s="21">
        <v>0.757600891019508</v>
      </c>
      <c r="AW14" s="21">
        <v>0.76053587482537199</v>
      </c>
      <c r="AX14" s="21">
        <v>0.79050617650874</v>
      </c>
    </row>
    <row r="15" spans="2:50">
      <c r="B15" s="18" t="s">
        <v>251</v>
      </c>
      <c r="C15" s="22">
        <v>-0.61921707389107605</v>
      </c>
      <c r="D15" s="22">
        <v>-0.68593418847598397</v>
      </c>
      <c r="E15" s="22">
        <v>-0.55459015421428604</v>
      </c>
      <c r="F15" s="22"/>
      <c r="G15" s="22">
        <v>-0.51002080141221795</v>
      </c>
      <c r="H15" s="22">
        <v>-0.57611727929626499</v>
      </c>
      <c r="I15" s="22">
        <v>-0.53520035973531699</v>
      </c>
      <c r="J15" s="22">
        <v>-0.59806542851796596</v>
      </c>
      <c r="K15" s="22">
        <v>-0.65925250063668905</v>
      </c>
      <c r="L15" s="22">
        <v>-0.78517777554860302</v>
      </c>
      <c r="M15" s="22"/>
      <c r="N15" s="22">
        <v>-0.77537921766051798</v>
      </c>
      <c r="O15" s="22">
        <v>-0.62473402037140802</v>
      </c>
      <c r="P15" s="22">
        <v>-0.54044336236181301</v>
      </c>
      <c r="Q15" s="22">
        <v>-0.517191034286962</v>
      </c>
      <c r="R15" s="22"/>
      <c r="S15" s="22">
        <v>-0.60001373406084801</v>
      </c>
      <c r="T15" s="22">
        <v>-0.67464072742996695</v>
      </c>
      <c r="U15" s="22">
        <v>-0.63705273404760498</v>
      </c>
      <c r="V15" s="22">
        <v>-0.63164883508237302</v>
      </c>
      <c r="W15" s="22">
        <v>-0.63460535059677103</v>
      </c>
      <c r="X15" s="22">
        <v>-0.65128966991581005</v>
      </c>
      <c r="Y15" s="22">
        <v>-0.60730960221388897</v>
      </c>
      <c r="Z15" s="22">
        <v>-0.63186400700534795</v>
      </c>
      <c r="AA15" s="22">
        <v>-0.54733023447628104</v>
      </c>
      <c r="AB15" s="22">
        <v>-0.61743462601124399</v>
      </c>
      <c r="AC15" s="22">
        <v>-0.53058398955677499</v>
      </c>
      <c r="AD15" s="22">
        <v>-0.68326844931728004</v>
      </c>
      <c r="AE15" s="22"/>
      <c r="AF15" s="22">
        <v>-0.66167421978129504</v>
      </c>
      <c r="AG15" s="22">
        <v>-0.67267435838165202</v>
      </c>
      <c r="AH15" s="22">
        <v>-0.436264182845233</v>
      </c>
      <c r="AI15" s="22"/>
      <c r="AJ15" s="22">
        <v>-0.70122308772012498</v>
      </c>
      <c r="AK15" s="22">
        <v>-0.63715203825580002</v>
      </c>
      <c r="AL15" s="22">
        <v>-0.76470697857853398</v>
      </c>
      <c r="AM15" s="22">
        <v>-0.42283264231800199</v>
      </c>
      <c r="AN15" s="22">
        <v>-0.34705856294155102</v>
      </c>
      <c r="AO15" s="22"/>
      <c r="AP15" s="22">
        <v>-0.74189703178136901</v>
      </c>
      <c r="AQ15" s="22">
        <v>-0.64640693765785795</v>
      </c>
      <c r="AR15" s="22">
        <v>-0.79440190683877299</v>
      </c>
      <c r="AS15" s="22"/>
      <c r="AT15" s="22">
        <v>-0.495108589344054</v>
      </c>
      <c r="AU15" s="22">
        <v>-0.64416963376019298</v>
      </c>
      <c r="AV15" s="22">
        <v>-0.70797102719140803</v>
      </c>
      <c r="AW15" s="22">
        <v>-0.70970396068869301</v>
      </c>
      <c r="AX15" s="22">
        <v>-0.69654292189495304</v>
      </c>
    </row>
    <row r="16" spans="2:50">
      <c r="B16" s="16"/>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2:AX22"/>
  <sheetViews>
    <sheetView showGridLines="0" topLeftCell="A7"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446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1804</v>
      </c>
      <c r="D7" s="10">
        <v>896</v>
      </c>
      <c r="E7" s="10">
        <v>905</v>
      </c>
      <c r="F7" s="10"/>
      <c r="G7" s="10">
        <v>198</v>
      </c>
      <c r="H7" s="10">
        <v>315</v>
      </c>
      <c r="I7" s="10">
        <v>268</v>
      </c>
      <c r="J7" s="10">
        <v>284</v>
      </c>
      <c r="K7" s="10">
        <v>302</v>
      </c>
      <c r="L7" s="10">
        <v>437</v>
      </c>
      <c r="M7" s="10"/>
      <c r="N7" s="10">
        <v>544</v>
      </c>
      <c r="O7" s="10">
        <v>460</v>
      </c>
      <c r="P7" s="10">
        <v>364</v>
      </c>
      <c r="Q7" s="10">
        <v>429</v>
      </c>
      <c r="R7" s="10"/>
      <c r="S7" s="10">
        <v>241</v>
      </c>
      <c r="T7" s="10">
        <v>234</v>
      </c>
      <c r="U7" s="10">
        <v>155</v>
      </c>
      <c r="V7" s="10">
        <v>159</v>
      </c>
      <c r="W7" s="10">
        <v>132</v>
      </c>
      <c r="X7" s="10">
        <v>125</v>
      </c>
      <c r="Y7" s="10">
        <v>156</v>
      </c>
      <c r="Z7" s="10">
        <v>79</v>
      </c>
      <c r="AA7" s="10">
        <v>191</v>
      </c>
      <c r="AB7" s="10">
        <v>183</v>
      </c>
      <c r="AC7" s="10">
        <v>91</v>
      </c>
      <c r="AD7" s="10">
        <v>58</v>
      </c>
      <c r="AE7" s="10"/>
      <c r="AF7" s="10">
        <v>740</v>
      </c>
      <c r="AG7" s="10">
        <v>773</v>
      </c>
      <c r="AH7" s="10">
        <v>195</v>
      </c>
      <c r="AI7" s="10"/>
      <c r="AJ7" s="10">
        <v>699</v>
      </c>
      <c r="AK7" s="10">
        <v>482</v>
      </c>
      <c r="AL7" s="10">
        <v>137</v>
      </c>
      <c r="AM7" s="10">
        <v>28</v>
      </c>
      <c r="AN7" s="10">
        <v>178</v>
      </c>
      <c r="AO7" s="10"/>
      <c r="AP7" s="10">
        <v>480</v>
      </c>
      <c r="AQ7" s="10">
        <v>567</v>
      </c>
      <c r="AR7" s="10">
        <v>157</v>
      </c>
      <c r="AS7" s="10"/>
      <c r="AT7" s="10">
        <v>424</v>
      </c>
      <c r="AU7" s="10">
        <v>308</v>
      </c>
      <c r="AV7" s="10">
        <v>444</v>
      </c>
      <c r="AW7" s="10">
        <v>171</v>
      </c>
      <c r="AX7" s="10">
        <v>37</v>
      </c>
    </row>
    <row r="8" spans="2:50" ht="30" customHeight="1">
      <c r="B8" s="11" t="s">
        <v>77</v>
      </c>
      <c r="C8" s="11">
        <v>1803</v>
      </c>
      <c r="D8" s="11">
        <v>917</v>
      </c>
      <c r="E8" s="11">
        <v>883</v>
      </c>
      <c r="F8" s="11"/>
      <c r="G8" s="11">
        <v>237</v>
      </c>
      <c r="H8" s="11">
        <v>314</v>
      </c>
      <c r="I8" s="11">
        <v>293</v>
      </c>
      <c r="J8" s="11">
        <v>302</v>
      </c>
      <c r="K8" s="11">
        <v>254</v>
      </c>
      <c r="L8" s="11">
        <v>402</v>
      </c>
      <c r="M8" s="11"/>
      <c r="N8" s="11">
        <v>517</v>
      </c>
      <c r="O8" s="11">
        <v>474</v>
      </c>
      <c r="P8" s="11">
        <v>391</v>
      </c>
      <c r="Q8" s="11">
        <v>414</v>
      </c>
      <c r="R8" s="11"/>
      <c r="S8" s="11">
        <v>252</v>
      </c>
      <c r="T8" s="11">
        <v>241</v>
      </c>
      <c r="U8" s="11">
        <v>148</v>
      </c>
      <c r="V8" s="11">
        <v>166</v>
      </c>
      <c r="W8" s="11">
        <v>128</v>
      </c>
      <c r="X8" s="11">
        <v>160</v>
      </c>
      <c r="Y8" s="11">
        <v>145</v>
      </c>
      <c r="Z8" s="11">
        <v>71</v>
      </c>
      <c r="AA8" s="11">
        <v>192</v>
      </c>
      <c r="AB8" s="11">
        <v>161</v>
      </c>
      <c r="AC8" s="11">
        <v>86</v>
      </c>
      <c r="AD8" s="11">
        <v>53</v>
      </c>
      <c r="AE8" s="11"/>
      <c r="AF8" s="11">
        <v>732</v>
      </c>
      <c r="AG8" s="11">
        <v>758</v>
      </c>
      <c r="AH8" s="11">
        <v>204</v>
      </c>
      <c r="AI8" s="11"/>
      <c r="AJ8" s="11">
        <v>684</v>
      </c>
      <c r="AK8" s="11">
        <v>494</v>
      </c>
      <c r="AL8" s="11">
        <v>138</v>
      </c>
      <c r="AM8" s="11">
        <v>27</v>
      </c>
      <c r="AN8" s="11">
        <v>181</v>
      </c>
      <c r="AO8" s="11"/>
      <c r="AP8" s="11">
        <v>477</v>
      </c>
      <c r="AQ8" s="11">
        <v>586</v>
      </c>
      <c r="AR8" s="11">
        <v>157</v>
      </c>
      <c r="AS8" s="11"/>
      <c r="AT8" s="11">
        <v>415</v>
      </c>
      <c r="AU8" s="11">
        <v>318</v>
      </c>
      <c r="AV8" s="11">
        <v>452</v>
      </c>
      <c r="AW8" s="11">
        <v>165</v>
      </c>
      <c r="AX8" s="11">
        <v>33</v>
      </c>
    </row>
    <row r="9" spans="2:50" ht="30">
      <c r="B9" s="18" t="s">
        <v>447</v>
      </c>
      <c r="C9" s="17">
        <v>0.68274290458486797</v>
      </c>
      <c r="D9" s="17">
        <v>0.65617661722141296</v>
      </c>
      <c r="E9" s="17">
        <v>0.70925354462023305</v>
      </c>
      <c r="F9" s="17"/>
      <c r="G9" s="17">
        <v>0.51671667823392198</v>
      </c>
      <c r="H9" s="17">
        <v>0.54983992313232799</v>
      </c>
      <c r="I9" s="17">
        <v>0.60400294430985402</v>
      </c>
      <c r="J9" s="17">
        <v>0.75080799225700301</v>
      </c>
      <c r="K9" s="17">
        <v>0.77599435247139303</v>
      </c>
      <c r="L9" s="17">
        <v>0.83181766376094002</v>
      </c>
      <c r="M9" s="17"/>
      <c r="N9" s="17">
        <v>0.70607896710322804</v>
      </c>
      <c r="O9" s="17">
        <v>0.69931426354645099</v>
      </c>
      <c r="P9" s="17">
        <v>0.63566780728216599</v>
      </c>
      <c r="Q9" s="17">
        <v>0.68142212456936602</v>
      </c>
      <c r="R9" s="17"/>
      <c r="S9" s="17">
        <v>0.595543162368525</v>
      </c>
      <c r="T9" s="17">
        <v>0.67318731865429704</v>
      </c>
      <c r="U9" s="17">
        <v>0.72968280947124897</v>
      </c>
      <c r="V9" s="17">
        <v>0.69511531767363999</v>
      </c>
      <c r="W9" s="17">
        <v>0.74113467645707798</v>
      </c>
      <c r="X9" s="17">
        <v>0.67147895214845499</v>
      </c>
      <c r="Y9" s="17">
        <v>0.70726328973349895</v>
      </c>
      <c r="Z9" s="17">
        <v>0.58075315978046604</v>
      </c>
      <c r="AA9" s="17">
        <v>0.678268359035891</v>
      </c>
      <c r="AB9" s="17">
        <v>0.73137888211316604</v>
      </c>
      <c r="AC9" s="17">
        <v>0.68236753209901801</v>
      </c>
      <c r="AD9" s="17">
        <v>0.80253078990915505</v>
      </c>
      <c r="AE9" s="17"/>
      <c r="AF9" s="17">
        <v>0.68798559739725096</v>
      </c>
      <c r="AG9" s="17">
        <v>0.71409700514019203</v>
      </c>
      <c r="AH9" s="17">
        <v>0.61418571197774596</v>
      </c>
      <c r="AI9" s="17"/>
      <c r="AJ9" s="17">
        <v>0.72902799742887603</v>
      </c>
      <c r="AK9" s="17">
        <v>0.660420230757506</v>
      </c>
      <c r="AL9" s="17">
        <v>0.65027398061132402</v>
      </c>
      <c r="AM9" s="17">
        <v>0.56133955390286905</v>
      </c>
      <c r="AN9" s="17">
        <v>0.62644364896000204</v>
      </c>
      <c r="AO9" s="17"/>
      <c r="AP9" s="17">
        <v>0.690673777018326</v>
      </c>
      <c r="AQ9" s="17">
        <v>0.66072102679952804</v>
      </c>
      <c r="AR9" s="17">
        <v>0.67626775649436899</v>
      </c>
      <c r="AS9" s="17"/>
      <c r="AT9" s="17">
        <v>0.709111608766826</v>
      </c>
      <c r="AU9" s="17">
        <v>0.67941032474235297</v>
      </c>
      <c r="AV9" s="17">
        <v>0.67863175126588504</v>
      </c>
      <c r="AW9" s="17">
        <v>0.64012309569895998</v>
      </c>
      <c r="AX9" s="17">
        <v>0.638146724885987</v>
      </c>
    </row>
    <row r="10" spans="2:50" ht="30">
      <c r="B10" s="18" t="s">
        <v>448</v>
      </c>
      <c r="C10" s="17">
        <v>0.506056933045825</v>
      </c>
      <c r="D10" s="17">
        <v>0.46064722389490398</v>
      </c>
      <c r="E10" s="17">
        <v>0.55231568303919798</v>
      </c>
      <c r="F10" s="17"/>
      <c r="G10" s="17">
        <v>0.42782708936998898</v>
      </c>
      <c r="H10" s="17">
        <v>0.42841597845235702</v>
      </c>
      <c r="I10" s="17">
        <v>0.464197895453274</v>
      </c>
      <c r="J10" s="17">
        <v>0.49718871497269801</v>
      </c>
      <c r="K10" s="17">
        <v>0.543035010192229</v>
      </c>
      <c r="L10" s="17">
        <v>0.62662440193378</v>
      </c>
      <c r="M10" s="17"/>
      <c r="N10" s="17">
        <v>0.543062792835173</v>
      </c>
      <c r="O10" s="17">
        <v>0.483458511799223</v>
      </c>
      <c r="P10" s="17">
        <v>0.464363144067654</v>
      </c>
      <c r="Q10" s="17">
        <v>0.52523507627861699</v>
      </c>
      <c r="R10" s="17"/>
      <c r="S10" s="17">
        <v>0.51911541013071805</v>
      </c>
      <c r="T10" s="17">
        <v>0.49026058336884198</v>
      </c>
      <c r="U10" s="17">
        <v>0.51158857753256703</v>
      </c>
      <c r="V10" s="17">
        <v>0.49278335886051799</v>
      </c>
      <c r="W10" s="17">
        <v>0.48100023196962799</v>
      </c>
      <c r="X10" s="17">
        <v>0.48378559376834801</v>
      </c>
      <c r="Y10" s="17">
        <v>0.50406508997416899</v>
      </c>
      <c r="Z10" s="17">
        <v>0.52091101271111995</v>
      </c>
      <c r="AA10" s="17">
        <v>0.49943653928646697</v>
      </c>
      <c r="AB10" s="17">
        <v>0.53623024179717205</v>
      </c>
      <c r="AC10" s="17">
        <v>0.56574176035854096</v>
      </c>
      <c r="AD10" s="17">
        <v>0.49029319469159899</v>
      </c>
      <c r="AE10" s="17"/>
      <c r="AF10" s="17">
        <v>0.53008217158919702</v>
      </c>
      <c r="AG10" s="17">
        <v>0.51907042628201805</v>
      </c>
      <c r="AH10" s="17">
        <v>0.425690879735595</v>
      </c>
      <c r="AI10" s="17"/>
      <c r="AJ10" s="17">
        <v>0.51247940594212105</v>
      </c>
      <c r="AK10" s="17">
        <v>0.49707109078774098</v>
      </c>
      <c r="AL10" s="17">
        <v>0.494214656502245</v>
      </c>
      <c r="AM10" s="17">
        <v>0.48818247764501599</v>
      </c>
      <c r="AN10" s="17">
        <v>0.46092221137389899</v>
      </c>
      <c r="AO10" s="17"/>
      <c r="AP10" s="17">
        <v>0.505163535019024</v>
      </c>
      <c r="AQ10" s="17">
        <v>0.49617913368058603</v>
      </c>
      <c r="AR10" s="17">
        <v>0.52696207421399299</v>
      </c>
      <c r="AS10" s="17"/>
      <c r="AT10" s="17">
        <v>0.49987717222238098</v>
      </c>
      <c r="AU10" s="17">
        <v>0.53286558705732401</v>
      </c>
      <c r="AV10" s="17">
        <v>0.53343040182819501</v>
      </c>
      <c r="AW10" s="17">
        <v>0.46743271526428598</v>
      </c>
      <c r="AX10" s="17">
        <v>0.60403220567493299</v>
      </c>
    </row>
    <row r="11" spans="2:50" ht="30">
      <c r="B11" s="18" t="s">
        <v>449</v>
      </c>
      <c r="C11" s="17">
        <v>0.49937412882837501</v>
      </c>
      <c r="D11" s="17">
        <v>0.46470999021096598</v>
      </c>
      <c r="E11" s="17">
        <v>0.53445273522965797</v>
      </c>
      <c r="F11" s="17"/>
      <c r="G11" s="17">
        <v>0.49670792310647999</v>
      </c>
      <c r="H11" s="17">
        <v>0.42612417100466798</v>
      </c>
      <c r="I11" s="17">
        <v>0.42481916101595202</v>
      </c>
      <c r="J11" s="17">
        <v>0.49117846088837902</v>
      </c>
      <c r="K11" s="17">
        <v>0.56151886598907597</v>
      </c>
      <c r="L11" s="17">
        <v>0.57935556467133198</v>
      </c>
      <c r="M11" s="17"/>
      <c r="N11" s="17">
        <v>0.53302261290602804</v>
      </c>
      <c r="O11" s="17">
        <v>0.48728748464949201</v>
      </c>
      <c r="P11" s="17">
        <v>0.473645621605365</v>
      </c>
      <c r="Q11" s="17">
        <v>0.497643305256246</v>
      </c>
      <c r="R11" s="17"/>
      <c r="S11" s="17">
        <v>0.47348031256540102</v>
      </c>
      <c r="T11" s="17">
        <v>0.51310539059192795</v>
      </c>
      <c r="U11" s="17">
        <v>0.54428569581179398</v>
      </c>
      <c r="V11" s="17">
        <v>0.50155554382446299</v>
      </c>
      <c r="W11" s="17">
        <v>0.47279709116143598</v>
      </c>
      <c r="X11" s="17">
        <v>0.56233776451725204</v>
      </c>
      <c r="Y11" s="17">
        <v>0.49685351225980101</v>
      </c>
      <c r="Z11" s="17">
        <v>0.48713191812783901</v>
      </c>
      <c r="AA11" s="17">
        <v>0.48155003451598599</v>
      </c>
      <c r="AB11" s="17">
        <v>0.45289438852749397</v>
      </c>
      <c r="AC11" s="17">
        <v>0.56973600373257505</v>
      </c>
      <c r="AD11" s="17">
        <v>0.41499275670774299</v>
      </c>
      <c r="AE11" s="17"/>
      <c r="AF11" s="17">
        <v>0.52399805998801796</v>
      </c>
      <c r="AG11" s="17">
        <v>0.50164708301885297</v>
      </c>
      <c r="AH11" s="17">
        <v>0.43398598463462601</v>
      </c>
      <c r="AI11" s="17"/>
      <c r="AJ11" s="17">
        <v>0.55227825140328302</v>
      </c>
      <c r="AK11" s="17">
        <v>0.47664539298529301</v>
      </c>
      <c r="AL11" s="17">
        <v>0.48539946420610602</v>
      </c>
      <c r="AM11" s="17">
        <v>0.39445329098300702</v>
      </c>
      <c r="AN11" s="17">
        <v>0.46884438778031901</v>
      </c>
      <c r="AO11" s="17"/>
      <c r="AP11" s="17">
        <v>0.55956660204349096</v>
      </c>
      <c r="AQ11" s="17">
        <v>0.48294926612034</v>
      </c>
      <c r="AR11" s="17">
        <v>0.49557180938940598</v>
      </c>
      <c r="AS11" s="17"/>
      <c r="AT11" s="17">
        <v>0.51857680729467603</v>
      </c>
      <c r="AU11" s="17">
        <v>0.51230424556065302</v>
      </c>
      <c r="AV11" s="17">
        <v>0.49236486260399798</v>
      </c>
      <c r="AW11" s="17">
        <v>0.46525326389364702</v>
      </c>
      <c r="AX11" s="17">
        <v>0.54932992448506501</v>
      </c>
    </row>
    <row r="12" spans="2:50">
      <c r="B12" s="18" t="s">
        <v>450</v>
      </c>
      <c r="C12" s="17">
        <v>0.42484174390281698</v>
      </c>
      <c r="D12" s="17">
        <v>0.45508423201084902</v>
      </c>
      <c r="E12" s="17">
        <v>0.391492607224672</v>
      </c>
      <c r="F12" s="17"/>
      <c r="G12" s="17">
        <v>0.35292878285045598</v>
      </c>
      <c r="H12" s="17">
        <v>0.33279686962767802</v>
      </c>
      <c r="I12" s="17">
        <v>0.38426463705066999</v>
      </c>
      <c r="J12" s="17">
        <v>0.47112161655400803</v>
      </c>
      <c r="K12" s="17">
        <v>0.496903347738613</v>
      </c>
      <c r="L12" s="17">
        <v>0.48842681186111803</v>
      </c>
      <c r="M12" s="17"/>
      <c r="N12" s="17">
        <v>0.47305762823790598</v>
      </c>
      <c r="O12" s="17">
        <v>0.44804219166954201</v>
      </c>
      <c r="P12" s="17">
        <v>0.38733636537865701</v>
      </c>
      <c r="Q12" s="17">
        <v>0.37137792886741799</v>
      </c>
      <c r="R12" s="17"/>
      <c r="S12" s="17">
        <v>0.39608776794352202</v>
      </c>
      <c r="T12" s="17">
        <v>0.42742224779070798</v>
      </c>
      <c r="U12" s="17">
        <v>0.395285959889149</v>
      </c>
      <c r="V12" s="17">
        <v>0.45226497631088403</v>
      </c>
      <c r="W12" s="17">
        <v>0.32136745694645902</v>
      </c>
      <c r="X12" s="17">
        <v>0.47236999789597101</v>
      </c>
      <c r="Y12" s="17">
        <v>0.42823519979318903</v>
      </c>
      <c r="Z12" s="17">
        <v>0.44806762973029401</v>
      </c>
      <c r="AA12" s="17">
        <v>0.40676224463531302</v>
      </c>
      <c r="AB12" s="17">
        <v>0.47419361248048197</v>
      </c>
      <c r="AC12" s="17">
        <v>0.40518488845989797</v>
      </c>
      <c r="AD12" s="17">
        <v>0.55988812284403999</v>
      </c>
      <c r="AE12" s="17"/>
      <c r="AF12" s="17">
        <v>0.43493246552521098</v>
      </c>
      <c r="AG12" s="17">
        <v>0.45814934319039602</v>
      </c>
      <c r="AH12" s="17">
        <v>0.33636241969415598</v>
      </c>
      <c r="AI12" s="17"/>
      <c r="AJ12" s="17">
        <v>0.45574752386688699</v>
      </c>
      <c r="AK12" s="17">
        <v>0.42289698476295501</v>
      </c>
      <c r="AL12" s="17">
        <v>0.48653272007603199</v>
      </c>
      <c r="AM12" s="17">
        <v>0.37377360979080998</v>
      </c>
      <c r="AN12" s="17">
        <v>0.31907062003467201</v>
      </c>
      <c r="AO12" s="17"/>
      <c r="AP12" s="17">
        <v>0.44740292271032001</v>
      </c>
      <c r="AQ12" s="17">
        <v>0.41333922564869202</v>
      </c>
      <c r="AR12" s="17">
        <v>0.46739546519303399</v>
      </c>
      <c r="AS12" s="17"/>
      <c r="AT12" s="17">
        <v>0.35315359378081501</v>
      </c>
      <c r="AU12" s="17">
        <v>0.43430257839719999</v>
      </c>
      <c r="AV12" s="17">
        <v>0.433541335053449</v>
      </c>
      <c r="AW12" s="17">
        <v>0.446885126620858</v>
      </c>
      <c r="AX12" s="17">
        <v>0.67027711982516103</v>
      </c>
    </row>
    <row r="13" spans="2:50" ht="30">
      <c r="B13" s="18" t="s">
        <v>451</v>
      </c>
      <c r="C13" s="17">
        <v>0.37636155018517198</v>
      </c>
      <c r="D13" s="17">
        <v>0.41806166171232201</v>
      </c>
      <c r="E13" s="17">
        <v>0.33355652665241597</v>
      </c>
      <c r="F13" s="17"/>
      <c r="G13" s="17">
        <v>0.35058501640907103</v>
      </c>
      <c r="H13" s="17">
        <v>0.343006080706935</v>
      </c>
      <c r="I13" s="17">
        <v>0.338735941741104</v>
      </c>
      <c r="J13" s="17">
        <v>0.35771554583507897</v>
      </c>
      <c r="K13" s="17">
        <v>0.41179349916930302</v>
      </c>
      <c r="L13" s="17">
        <v>0.43662902014522198</v>
      </c>
      <c r="M13" s="17"/>
      <c r="N13" s="17">
        <v>0.40936202907568298</v>
      </c>
      <c r="O13" s="17">
        <v>0.38405434747530298</v>
      </c>
      <c r="P13" s="17">
        <v>0.36602471249065499</v>
      </c>
      <c r="Q13" s="17">
        <v>0.34007613510224</v>
      </c>
      <c r="R13" s="17"/>
      <c r="S13" s="17">
        <v>0.39521477963381202</v>
      </c>
      <c r="T13" s="17">
        <v>0.43088988813281198</v>
      </c>
      <c r="U13" s="17">
        <v>0.36382697516899998</v>
      </c>
      <c r="V13" s="17">
        <v>0.360288594580354</v>
      </c>
      <c r="W13" s="17">
        <v>0.366253280551049</v>
      </c>
      <c r="X13" s="17">
        <v>0.38150930340017902</v>
      </c>
      <c r="Y13" s="17">
        <v>0.33817494050555102</v>
      </c>
      <c r="Z13" s="17">
        <v>0.45689572320799998</v>
      </c>
      <c r="AA13" s="17">
        <v>0.40955582363752902</v>
      </c>
      <c r="AB13" s="17">
        <v>0.27100690295803498</v>
      </c>
      <c r="AC13" s="17">
        <v>0.36796099324600201</v>
      </c>
      <c r="AD13" s="17">
        <v>0.34301665527474001</v>
      </c>
      <c r="AE13" s="17"/>
      <c r="AF13" s="17">
        <v>0.39765977085419602</v>
      </c>
      <c r="AG13" s="17">
        <v>0.37994333932576202</v>
      </c>
      <c r="AH13" s="17">
        <v>0.30012924421523601</v>
      </c>
      <c r="AI13" s="17"/>
      <c r="AJ13" s="17">
        <v>0.46022937954059501</v>
      </c>
      <c r="AK13" s="17">
        <v>0.353473818969811</v>
      </c>
      <c r="AL13" s="17">
        <v>0.39723790197528902</v>
      </c>
      <c r="AM13" s="17">
        <v>0.24297819869465001</v>
      </c>
      <c r="AN13" s="17">
        <v>0.226574017769094</v>
      </c>
      <c r="AO13" s="17"/>
      <c r="AP13" s="17">
        <v>0.48467981491071899</v>
      </c>
      <c r="AQ13" s="17">
        <v>0.34190320519684297</v>
      </c>
      <c r="AR13" s="17">
        <v>0.39907662047217801</v>
      </c>
      <c r="AS13" s="17"/>
      <c r="AT13" s="17">
        <v>0.34210817495589801</v>
      </c>
      <c r="AU13" s="17">
        <v>0.35063040893507702</v>
      </c>
      <c r="AV13" s="17">
        <v>0.39821343873411602</v>
      </c>
      <c r="AW13" s="17">
        <v>0.41199527818965898</v>
      </c>
      <c r="AX13" s="17">
        <v>0.37698983530774499</v>
      </c>
    </row>
    <row r="14" spans="2:50" ht="30">
      <c r="B14" s="18" t="s">
        <v>452</v>
      </c>
      <c r="C14" s="17">
        <v>0.19464987814028401</v>
      </c>
      <c r="D14" s="17">
        <v>0.21400610460326799</v>
      </c>
      <c r="E14" s="17">
        <v>0.174430122999264</v>
      </c>
      <c r="F14" s="17"/>
      <c r="G14" s="17">
        <v>0.194837304271095</v>
      </c>
      <c r="H14" s="17">
        <v>0.18975599041517499</v>
      </c>
      <c r="I14" s="17">
        <v>0.19534814296129399</v>
      </c>
      <c r="J14" s="17">
        <v>0.167735989389319</v>
      </c>
      <c r="K14" s="17">
        <v>0.214244423037488</v>
      </c>
      <c r="L14" s="17">
        <v>0.205658390994334</v>
      </c>
      <c r="M14" s="17"/>
      <c r="N14" s="17">
        <v>0.219845546948719</v>
      </c>
      <c r="O14" s="17">
        <v>0.180315886582498</v>
      </c>
      <c r="P14" s="17">
        <v>0.203841946933669</v>
      </c>
      <c r="Q14" s="17">
        <v>0.16980953054873299</v>
      </c>
      <c r="R14" s="17"/>
      <c r="S14" s="17">
        <v>0.21040612806140299</v>
      </c>
      <c r="T14" s="17">
        <v>0.148816709198245</v>
      </c>
      <c r="U14" s="17">
        <v>0.22101243092475301</v>
      </c>
      <c r="V14" s="17">
        <v>0.183884402954545</v>
      </c>
      <c r="W14" s="17">
        <v>0.213214609814598</v>
      </c>
      <c r="X14" s="17">
        <v>0.23045062831413099</v>
      </c>
      <c r="Y14" s="17">
        <v>0.193196485657122</v>
      </c>
      <c r="Z14" s="17">
        <v>0.29647943437740998</v>
      </c>
      <c r="AA14" s="17">
        <v>0.22844154609728701</v>
      </c>
      <c r="AB14" s="17">
        <v>0.15597035937665599</v>
      </c>
      <c r="AC14" s="17">
        <v>0.130197800458771</v>
      </c>
      <c r="AD14" s="17">
        <v>0.103789557628805</v>
      </c>
      <c r="AE14" s="17"/>
      <c r="AF14" s="17">
        <v>0.22571790774379999</v>
      </c>
      <c r="AG14" s="17">
        <v>0.200250288245856</v>
      </c>
      <c r="AH14" s="17">
        <v>0.11328584647383801</v>
      </c>
      <c r="AI14" s="17"/>
      <c r="AJ14" s="17">
        <v>0.25760456301009399</v>
      </c>
      <c r="AK14" s="17">
        <v>0.17499129081082801</v>
      </c>
      <c r="AL14" s="17">
        <v>0.208763029556815</v>
      </c>
      <c r="AM14" s="17">
        <v>0.22006707393448299</v>
      </c>
      <c r="AN14" s="17">
        <v>9.8913043629802702E-2</v>
      </c>
      <c r="AO14" s="17"/>
      <c r="AP14" s="17">
        <v>0.30303074902050903</v>
      </c>
      <c r="AQ14" s="17">
        <v>0.16430359825046401</v>
      </c>
      <c r="AR14" s="17">
        <v>0.209298236280234</v>
      </c>
      <c r="AS14" s="17"/>
      <c r="AT14" s="17">
        <v>0.21463495526416099</v>
      </c>
      <c r="AU14" s="17">
        <v>0.18677374785498899</v>
      </c>
      <c r="AV14" s="17">
        <v>0.16485903365854701</v>
      </c>
      <c r="AW14" s="17">
        <v>0.23022241466669099</v>
      </c>
      <c r="AX14" s="17">
        <v>0.17785176233396599</v>
      </c>
    </row>
    <row r="15" spans="2:50" ht="30">
      <c r="B15" s="18" t="s">
        <v>453</v>
      </c>
      <c r="C15" s="17">
        <v>0.14375448588022899</v>
      </c>
      <c r="D15" s="17">
        <v>0.17032269248748599</v>
      </c>
      <c r="E15" s="17">
        <v>0.116654442248257</v>
      </c>
      <c r="F15" s="17"/>
      <c r="G15" s="17">
        <v>0.25904684675594802</v>
      </c>
      <c r="H15" s="17">
        <v>0.23234744425579201</v>
      </c>
      <c r="I15" s="17">
        <v>0.127469054750393</v>
      </c>
      <c r="J15" s="17">
        <v>0.113191374197848</v>
      </c>
      <c r="K15" s="17">
        <v>8.7669112865562907E-2</v>
      </c>
      <c r="L15" s="17">
        <v>7.6828990504348604E-2</v>
      </c>
      <c r="M15" s="17"/>
      <c r="N15" s="17">
        <v>0.186786925797638</v>
      </c>
      <c r="O15" s="17">
        <v>0.137758272630227</v>
      </c>
      <c r="P15" s="17">
        <v>0.10497473366601</v>
      </c>
      <c r="Q15" s="17">
        <v>0.13206320591270701</v>
      </c>
      <c r="R15" s="17"/>
      <c r="S15" s="17">
        <v>0.21828520632145099</v>
      </c>
      <c r="T15" s="17">
        <v>0.11777810377148799</v>
      </c>
      <c r="U15" s="17">
        <v>8.3246804896839693E-2</v>
      </c>
      <c r="V15" s="17">
        <v>8.9122637308628794E-2</v>
      </c>
      <c r="W15" s="17">
        <v>0.15229247606093699</v>
      </c>
      <c r="X15" s="17">
        <v>0.18495546260953599</v>
      </c>
      <c r="Y15" s="17">
        <v>0.114502900902253</v>
      </c>
      <c r="Z15" s="17">
        <v>0.209285924388593</v>
      </c>
      <c r="AA15" s="17">
        <v>0.134929142071462</v>
      </c>
      <c r="AB15" s="17">
        <v>0.129319662969414</v>
      </c>
      <c r="AC15" s="17">
        <v>0.20043982895614501</v>
      </c>
      <c r="AD15" s="17">
        <v>7.9403809429639594E-2</v>
      </c>
      <c r="AE15" s="17"/>
      <c r="AF15" s="17">
        <v>0.11081668325043099</v>
      </c>
      <c r="AG15" s="17">
        <v>0.16766600945379601</v>
      </c>
      <c r="AH15" s="17">
        <v>0.13758250887471901</v>
      </c>
      <c r="AI15" s="17"/>
      <c r="AJ15" s="17">
        <v>0.13484229636967099</v>
      </c>
      <c r="AK15" s="17">
        <v>0.17126972471589</v>
      </c>
      <c r="AL15" s="17">
        <v>0.15192324242939401</v>
      </c>
      <c r="AM15" s="17">
        <v>0.14390278221748701</v>
      </c>
      <c r="AN15" s="17">
        <v>0.119318597116551</v>
      </c>
      <c r="AO15" s="17"/>
      <c r="AP15" s="17">
        <v>0.152957616444545</v>
      </c>
      <c r="AQ15" s="17">
        <v>0.16457702384432699</v>
      </c>
      <c r="AR15" s="17">
        <v>0.157753994469499</v>
      </c>
      <c r="AS15" s="17"/>
      <c r="AT15" s="17">
        <v>8.3843286299362302E-2</v>
      </c>
      <c r="AU15" s="17">
        <v>0.13135134887730401</v>
      </c>
      <c r="AV15" s="17">
        <v>0.16731808358935399</v>
      </c>
      <c r="AW15" s="17">
        <v>0.20741768852439099</v>
      </c>
      <c r="AX15" s="17">
        <v>0.41477134703012097</v>
      </c>
    </row>
    <row r="16" spans="2:50">
      <c r="B16" s="18" t="s">
        <v>92</v>
      </c>
      <c r="C16" s="17">
        <v>3.83342084584406E-2</v>
      </c>
      <c r="D16" s="17">
        <v>3.5041218834327703E-2</v>
      </c>
      <c r="E16" s="17">
        <v>4.1883224205515102E-2</v>
      </c>
      <c r="F16" s="17"/>
      <c r="G16" s="17">
        <v>3.6309772332776699E-2</v>
      </c>
      <c r="H16" s="17">
        <v>4.8222767632476599E-2</v>
      </c>
      <c r="I16" s="17">
        <v>3.2959002817922203E-2</v>
      </c>
      <c r="J16" s="17">
        <v>5.3030840534675598E-2</v>
      </c>
      <c r="K16" s="17">
        <v>4.9456642135291502E-2</v>
      </c>
      <c r="L16" s="17">
        <v>1.7658396927651501E-2</v>
      </c>
      <c r="M16" s="17"/>
      <c r="N16" s="17">
        <v>2.4197648074661501E-2</v>
      </c>
      <c r="O16" s="17">
        <v>4.1010704436669897E-2</v>
      </c>
      <c r="P16" s="17">
        <v>4.9884927189052602E-2</v>
      </c>
      <c r="Q16" s="17">
        <v>4.2681434955720202E-2</v>
      </c>
      <c r="R16" s="17"/>
      <c r="S16" s="17">
        <v>4.00503084784379E-2</v>
      </c>
      <c r="T16" s="17">
        <v>4.2322901750384501E-2</v>
      </c>
      <c r="U16" s="17">
        <v>3.7546706624463501E-2</v>
      </c>
      <c r="V16" s="17">
        <v>6.3904659136304096E-2</v>
      </c>
      <c r="W16" s="17">
        <v>5.2929747615506298E-2</v>
      </c>
      <c r="X16" s="17">
        <v>1.5663792951487801E-2</v>
      </c>
      <c r="Y16" s="17">
        <v>3.84777592711565E-2</v>
      </c>
      <c r="Z16" s="17">
        <v>5.2181600621541598E-2</v>
      </c>
      <c r="AA16" s="17">
        <v>4.6302099471626702E-2</v>
      </c>
      <c r="AB16" s="17">
        <v>2.1689365608883501E-2</v>
      </c>
      <c r="AC16" s="17">
        <v>1.9925221411621601E-2</v>
      </c>
      <c r="AD16" s="17">
        <v>0</v>
      </c>
      <c r="AE16" s="17"/>
      <c r="AF16" s="17">
        <v>3.72978644562326E-2</v>
      </c>
      <c r="AG16" s="17">
        <v>2.96356801007325E-2</v>
      </c>
      <c r="AH16" s="17">
        <v>5.7045385991151797E-2</v>
      </c>
      <c r="AI16" s="17"/>
      <c r="AJ16" s="17">
        <v>2.7706616964482199E-2</v>
      </c>
      <c r="AK16" s="17">
        <v>4.2170893410425798E-2</v>
      </c>
      <c r="AL16" s="17">
        <v>0</v>
      </c>
      <c r="AM16" s="17">
        <v>0.119323108324958</v>
      </c>
      <c r="AN16" s="17">
        <v>7.3705883214909604E-2</v>
      </c>
      <c r="AO16" s="17"/>
      <c r="AP16" s="17">
        <v>2.25270660714329E-2</v>
      </c>
      <c r="AQ16" s="17">
        <v>4.1484949115261897E-2</v>
      </c>
      <c r="AR16" s="17">
        <v>5.53067618406903E-3</v>
      </c>
      <c r="AS16" s="17"/>
      <c r="AT16" s="17">
        <v>4.7206397475604803E-2</v>
      </c>
      <c r="AU16" s="17">
        <v>2.60644479433851E-2</v>
      </c>
      <c r="AV16" s="17">
        <v>2.46571434176368E-2</v>
      </c>
      <c r="AW16" s="17">
        <v>3.20461855032214E-2</v>
      </c>
      <c r="AX16" s="17">
        <v>2.40149857006761E-2</v>
      </c>
    </row>
    <row r="17" spans="2:50">
      <c r="B17" s="18" t="s">
        <v>93</v>
      </c>
      <c r="C17" s="19">
        <v>1.28223765296162E-2</v>
      </c>
      <c r="D17" s="19">
        <v>1.05742890429076E-2</v>
      </c>
      <c r="E17" s="19">
        <v>1.520005932282E-2</v>
      </c>
      <c r="F17" s="19"/>
      <c r="G17" s="19">
        <v>1.20962847933532E-2</v>
      </c>
      <c r="H17" s="19">
        <v>8.0190117650698507E-3</v>
      </c>
      <c r="I17" s="19">
        <v>5.0840733209201799E-3</v>
      </c>
      <c r="J17" s="19">
        <v>8.7885111077829307E-3</v>
      </c>
      <c r="K17" s="19">
        <v>9.9757600590695602E-3</v>
      </c>
      <c r="L17" s="19">
        <v>2.7470622598903E-2</v>
      </c>
      <c r="M17" s="19"/>
      <c r="N17" s="19">
        <v>1.07071399486226E-2</v>
      </c>
      <c r="O17" s="19">
        <v>8.0784788942465605E-3</v>
      </c>
      <c r="P17" s="19">
        <v>2.01696349448156E-2</v>
      </c>
      <c r="Q17" s="19">
        <v>1.1162242102449401E-2</v>
      </c>
      <c r="R17" s="19"/>
      <c r="S17" s="19">
        <v>6.0776189267381497E-3</v>
      </c>
      <c r="T17" s="19">
        <v>2.3460863802973499E-2</v>
      </c>
      <c r="U17" s="19">
        <v>1.6202294505693202E-2</v>
      </c>
      <c r="V17" s="19">
        <v>2.3198350164718998E-2</v>
      </c>
      <c r="W17" s="19">
        <v>7.4773614776476099E-3</v>
      </c>
      <c r="X17" s="19">
        <v>1.7135438696227901E-2</v>
      </c>
      <c r="Y17" s="19">
        <v>6.3545039645297998E-3</v>
      </c>
      <c r="Z17" s="19">
        <v>1.3000599622404799E-2</v>
      </c>
      <c r="AA17" s="19">
        <v>0</v>
      </c>
      <c r="AB17" s="19">
        <v>2.0491217592963601E-2</v>
      </c>
      <c r="AC17" s="19">
        <v>0</v>
      </c>
      <c r="AD17" s="19">
        <v>1.5779162891971701E-2</v>
      </c>
      <c r="AE17" s="19"/>
      <c r="AF17" s="19">
        <v>8.5657050684612192E-3</v>
      </c>
      <c r="AG17" s="19">
        <v>1.70011610806396E-2</v>
      </c>
      <c r="AH17" s="19">
        <v>1.22618847129929E-2</v>
      </c>
      <c r="AI17" s="19"/>
      <c r="AJ17" s="19">
        <v>5.4569823743372704E-3</v>
      </c>
      <c r="AK17" s="19">
        <v>1.03361907030168E-2</v>
      </c>
      <c r="AL17" s="19">
        <v>3.7148472419027502E-2</v>
      </c>
      <c r="AM17" s="19">
        <v>0</v>
      </c>
      <c r="AN17" s="19">
        <v>8.1839428254577504E-3</v>
      </c>
      <c r="AO17" s="19"/>
      <c r="AP17" s="19">
        <v>7.28633009601873E-3</v>
      </c>
      <c r="AQ17" s="19">
        <v>1.4596139081596999E-2</v>
      </c>
      <c r="AR17" s="19">
        <v>1.08337233547646E-2</v>
      </c>
      <c r="AS17" s="19"/>
      <c r="AT17" s="19">
        <v>7.0406126820834504E-3</v>
      </c>
      <c r="AU17" s="19">
        <v>5.9498988714057803E-3</v>
      </c>
      <c r="AV17" s="19">
        <v>2.21216336192036E-2</v>
      </c>
      <c r="AW17" s="19">
        <v>1.6622856564254902E-2</v>
      </c>
      <c r="AX17" s="19">
        <v>2.7521434898113099E-2</v>
      </c>
    </row>
    <row r="18" spans="2:50">
      <c r="B18" s="28" t="s">
        <v>26</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AX25"/>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454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455</v>
      </c>
      <c r="C9" s="17">
        <v>0.408840789358205</v>
      </c>
      <c r="D9" s="17">
        <v>0.31096643075841401</v>
      </c>
      <c r="E9" s="17">
        <v>0.504110293105267</v>
      </c>
      <c r="F9" s="17"/>
      <c r="G9" s="17">
        <v>0.35069109739040499</v>
      </c>
      <c r="H9" s="17">
        <v>0.327597209536995</v>
      </c>
      <c r="I9" s="17">
        <v>0.44415727466600302</v>
      </c>
      <c r="J9" s="17">
        <v>0.44351540452619098</v>
      </c>
      <c r="K9" s="17">
        <v>0.419029857704526</v>
      </c>
      <c r="L9" s="17">
        <v>0.44948379201328797</v>
      </c>
      <c r="M9" s="17"/>
      <c r="N9" s="17">
        <v>0.40180949081149903</v>
      </c>
      <c r="O9" s="17">
        <v>0.43675369673368603</v>
      </c>
      <c r="P9" s="17">
        <v>0.38019678188689798</v>
      </c>
      <c r="Q9" s="17">
        <v>0.41352871820114301</v>
      </c>
      <c r="R9" s="17"/>
      <c r="S9" s="17">
        <v>0.37685613348697999</v>
      </c>
      <c r="T9" s="17">
        <v>0.387966976065518</v>
      </c>
      <c r="U9" s="17">
        <v>0.452172726701634</v>
      </c>
      <c r="V9" s="17">
        <v>0.42638973309844902</v>
      </c>
      <c r="W9" s="17">
        <v>0.45097748121140002</v>
      </c>
      <c r="X9" s="17">
        <v>0.42353058298444901</v>
      </c>
      <c r="Y9" s="17">
        <v>0.44887159209334498</v>
      </c>
      <c r="Z9" s="17">
        <v>0.43065816823595399</v>
      </c>
      <c r="AA9" s="17">
        <v>0.43423921201823601</v>
      </c>
      <c r="AB9" s="17">
        <v>0.361540857611859</v>
      </c>
      <c r="AC9" s="17">
        <v>0.37244010579180398</v>
      </c>
      <c r="AD9" s="17">
        <v>0.31084780879756002</v>
      </c>
      <c r="AE9" s="17"/>
      <c r="AF9" s="17">
        <v>0.41467062398979598</v>
      </c>
      <c r="AG9" s="17">
        <v>0.42263204569394802</v>
      </c>
      <c r="AH9" s="17">
        <v>0.395099808567827</v>
      </c>
      <c r="AI9" s="17"/>
      <c r="AJ9" s="17">
        <v>0.439120566425234</v>
      </c>
      <c r="AK9" s="17">
        <v>0.435616946733829</v>
      </c>
      <c r="AL9" s="17">
        <v>0.40883463806325898</v>
      </c>
      <c r="AM9" s="17">
        <v>0.34206704835489399</v>
      </c>
      <c r="AN9" s="17">
        <v>0.35672716877266902</v>
      </c>
      <c r="AO9" s="17"/>
      <c r="AP9" s="17">
        <v>0.46303804364948697</v>
      </c>
      <c r="AQ9" s="17">
        <v>0.41336354639556999</v>
      </c>
      <c r="AR9" s="17">
        <v>0.416482256197859</v>
      </c>
      <c r="AS9" s="17"/>
      <c r="AT9" s="17">
        <v>0.426234943773449</v>
      </c>
      <c r="AU9" s="17">
        <v>0.382990127300946</v>
      </c>
      <c r="AV9" s="17">
        <v>0.41767479924899198</v>
      </c>
      <c r="AW9" s="17">
        <v>0.43281725131739102</v>
      </c>
      <c r="AX9" s="17">
        <v>0.30277897762776701</v>
      </c>
    </row>
    <row r="10" spans="2:50">
      <c r="B10" s="18" t="s">
        <v>456</v>
      </c>
      <c r="C10" s="17">
        <v>0.35882539564770299</v>
      </c>
      <c r="D10" s="17">
        <v>0.36085570976228498</v>
      </c>
      <c r="E10" s="17">
        <v>0.35756854690387402</v>
      </c>
      <c r="F10" s="17"/>
      <c r="G10" s="17">
        <v>0.32339494283687098</v>
      </c>
      <c r="H10" s="17">
        <v>0.333224018150999</v>
      </c>
      <c r="I10" s="17">
        <v>0.28470455117426202</v>
      </c>
      <c r="J10" s="17">
        <v>0.38055955449635098</v>
      </c>
      <c r="K10" s="17">
        <v>0.40676777093375299</v>
      </c>
      <c r="L10" s="17">
        <v>0.413756142413092</v>
      </c>
      <c r="M10" s="17"/>
      <c r="N10" s="17">
        <v>0.38276825756362398</v>
      </c>
      <c r="O10" s="17">
        <v>0.37175387282413702</v>
      </c>
      <c r="P10" s="17">
        <v>0.34561557780998903</v>
      </c>
      <c r="Q10" s="17">
        <v>0.33758711686120801</v>
      </c>
      <c r="R10" s="17"/>
      <c r="S10" s="17">
        <v>0.35299616061771399</v>
      </c>
      <c r="T10" s="17">
        <v>0.38718899330502499</v>
      </c>
      <c r="U10" s="17">
        <v>0.30572333265254897</v>
      </c>
      <c r="V10" s="17">
        <v>0.37924557495505001</v>
      </c>
      <c r="W10" s="17">
        <v>0.39034407417573302</v>
      </c>
      <c r="X10" s="17">
        <v>0.38965838911609102</v>
      </c>
      <c r="Y10" s="17">
        <v>0.33321210539760499</v>
      </c>
      <c r="Z10" s="17">
        <v>0.37729887329058698</v>
      </c>
      <c r="AA10" s="17">
        <v>0.33514798873083201</v>
      </c>
      <c r="AB10" s="17">
        <v>0.36136871793347802</v>
      </c>
      <c r="AC10" s="17">
        <v>0.37834598845424799</v>
      </c>
      <c r="AD10" s="17">
        <v>0.26737447408350301</v>
      </c>
      <c r="AE10" s="17"/>
      <c r="AF10" s="17">
        <v>0.37043376646828002</v>
      </c>
      <c r="AG10" s="17">
        <v>0.38977761887737</v>
      </c>
      <c r="AH10" s="17">
        <v>0.22898165201940601</v>
      </c>
      <c r="AI10" s="17"/>
      <c r="AJ10" s="17">
        <v>0.38862688255240302</v>
      </c>
      <c r="AK10" s="17">
        <v>0.36022129611676101</v>
      </c>
      <c r="AL10" s="17">
        <v>0.38082716550315698</v>
      </c>
      <c r="AM10" s="17">
        <v>0.561640070230505</v>
      </c>
      <c r="AN10" s="17">
        <v>0.227403061053046</v>
      </c>
      <c r="AO10" s="17"/>
      <c r="AP10" s="17">
        <v>0.38525484137756599</v>
      </c>
      <c r="AQ10" s="17">
        <v>0.37626947283172302</v>
      </c>
      <c r="AR10" s="17">
        <v>0.33903901268069903</v>
      </c>
      <c r="AS10" s="17"/>
      <c r="AT10" s="17">
        <v>0.343545489376264</v>
      </c>
      <c r="AU10" s="17">
        <v>0.36347451632564298</v>
      </c>
      <c r="AV10" s="17">
        <v>0.37776431480056</v>
      </c>
      <c r="AW10" s="17">
        <v>0.380044193745875</v>
      </c>
      <c r="AX10" s="17">
        <v>0.45147799158396001</v>
      </c>
    </row>
    <row r="11" spans="2:50">
      <c r="B11" s="18" t="s">
        <v>457</v>
      </c>
      <c r="C11" s="17">
        <v>0.29045144180250398</v>
      </c>
      <c r="D11" s="17">
        <v>0.358175504015186</v>
      </c>
      <c r="E11" s="17">
        <v>0.22548984705636299</v>
      </c>
      <c r="F11" s="17"/>
      <c r="G11" s="17">
        <v>0.33471301858751601</v>
      </c>
      <c r="H11" s="17">
        <v>0.32682955607807301</v>
      </c>
      <c r="I11" s="17">
        <v>0.32008172482240799</v>
      </c>
      <c r="J11" s="17">
        <v>0.25613756058489601</v>
      </c>
      <c r="K11" s="17">
        <v>0.245053860247189</v>
      </c>
      <c r="L11" s="17">
        <v>0.26568312778318198</v>
      </c>
      <c r="M11" s="17"/>
      <c r="N11" s="17">
        <v>0.39500843943645902</v>
      </c>
      <c r="O11" s="17">
        <v>0.271298075453419</v>
      </c>
      <c r="P11" s="17">
        <v>0.26238675123913102</v>
      </c>
      <c r="Q11" s="17">
        <v>0.222637610808924</v>
      </c>
      <c r="R11" s="17"/>
      <c r="S11" s="17">
        <v>0.35892249335440801</v>
      </c>
      <c r="T11" s="17">
        <v>0.25791623699897198</v>
      </c>
      <c r="U11" s="17">
        <v>0.276998994968082</v>
      </c>
      <c r="V11" s="17">
        <v>0.31761049351478998</v>
      </c>
      <c r="W11" s="17">
        <v>0.20372251204111699</v>
      </c>
      <c r="X11" s="17">
        <v>0.332735731852841</v>
      </c>
      <c r="Y11" s="17">
        <v>0.243038833714115</v>
      </c>
      <c r="Z11" s="17">
        <v>0.31797915008893801</v>
      </c>
      <c r="AA11" s="17">
        <v>0.27914362904281398</v>
      </c>
      <c r="AB11" s="17">
        <v>0.32295345885097498</v>
      </c>
      <c r="AC11" s="17">
        <v>0.228435425502763</v>
      </c>
      <c r="AD11" s="17">
        <v>0.280229949980417</v>
      </c>
      <c r="AE11" s="17"/>
      <c r="AF11" s="17">
        <v>0.26122595872694299</v>
      </c>
      <c r="AG11" s="17">
        <v>0.32852435857446499</v>
      </c>
      <c r="AH11" s="17">
        <v>0.27871938175607602</v>
      </c>
      <c r="AI11" s="17"/>
      <c r="AJ11" s="17">
        <v>0.281453476516274</v>
      </c>
      <c r="AK11" s="17">
        <v>0.31801704620209298</v>
      </c>
      <c r="AL11" s="17">
        <v>0.38096536468673098</v>
      </c>
      <c r="AM11" s="17">
        <v>0.21636875968620201</v>
      </c>
      <c r="AN11" s="17">
        <v>0.23629421664651501</v>
      </c>
      <c r="AO11" s="17"/>
      <c r="AP11" s="17">
        <v>0.283978605491914</v>
      </c>
      <c r="AQ11" s="17">
        <v>0.32714124452608201</v>
      </c>
      <c r="AR11" s="17">
        <v>0.36052096962052699</v>
      </c>
      <c r="AS11" s="17"/>
      <c r="AT11" s="17">
        <v>0.17503819038822499</v>
      </c>
      <c r="AU11" s="17">
        <v>0.27852331572906103</v>
      </c>
      <c r="AV11" s="17">
        <v>0.397407467481388</v>
      </c>
      <c r="AW11" s="17">
        <v>0.39986398599119299</v>
      </c>
      <c r="AX11" s="17">
        <v>0.56881392144903897</v>
      </c>
    </row>
    <row r="12" spans="2:50">
      <c r="B12" s="18" t="s">
        <v>458</v>
      </c>
      <c r="C12" s="17">
        <v>0.27665324044147399</v>
      </c>
      <c r="D12" s="17">
        <v>0.329368020411546</v>
      </c>
      <c r="E12" s="17">
        <v>0.22628521509621399</v>
      </c>
      <c r="F12" s="17"/>
      <c r="G12" s="17">
        <v>0.29491587330066399</v>
      </c>
      <c r="H12" s="17">
        <v>0.25312043152395602</v>
      </c>
      <c r="I12" s="17">
        <v>0.23122360418709401</v>
      </c>
      <c r="J12" s="17">
        <v>0.23393447269672901</v>
      </c>
      <c r="K12" s="17">
        <v>0.29273376059788703</v>
      </c>
      <c r="L12" s="17">
        <v>0.34463860876222102</v>
      </c>
      <c r="M12" s="17"/>
      <c r="N12" s="17">
        <v>0.30796151773513197</v>
      </c>
      <c r="O12" s="17">
        <v>0.28568954390953599</v>
      </c>
      <c r="P12" s="17">
        <v>0.27043331345684002</v>
      </c>
      <c r="Q12" s="17">
        <v>0.23441440934119601</v>
      </c>
      <c r="R12" s="17"/>
      <c r="S12" s="17">
        <v>0.27186479742166803</v>
      </c>
      <c r="T12" s="17">
        <v>0.298512517687259</v>
      </c>
      <c r="U12" s="17">
        <v>0.27190751100629201</v>
      </c>
      <c r="V12" s="17">
        <v>0.31509470402680601</v>
      </c>
      <c r="W12" s="17">
        <v>0.27231673695101899</v>
      </c>
      <c r="X12" s="17">
        <v>0.220462814611013</v>
      </c>
      <c r="Y12" s="17">
        <v>0.24482996427784501</v>
      </c>
      <c r="Z12" s="17">
        <v>0.178753927164642</v>
      </c>
      <c r="AA12" s="17">
        <v>0.28076493934478303</v>
      </c>
      <c r="AB12" s="17">
        <v>0.31634576665047498</v>
      </c>
      <c r="AC12" s="17">
        <v>0.26111770471249701</v>
      </c>
      <c r="AD12" s="17">
        <v>0.38861974321514797</v>
      </c>
      <c r="AE12" s="17"/>
      <c r="AF12" s="17">
        <v>0.26117284174887101</v>
      </c>
      <c r="AG12" s="17">
        <v>0.291574679469145</v>
      </c>
      <c r="AH12" s="17">
        <v>0.26151731046569898</v>
      </c>
      <c r="AI12" s="17"/>
      <c r="AJ12" s="17">
        <v>0.30442520391848299</v>
      </c>
      <c r="AK12" s="17">
        <v>0.24278435438241699</v>
      </c>
      <c r="AL12" s="17">
        <v>0.27389322723055398</v>
      </c>
      <c r="AM12" s="17">
        <v>0.157601843971334</v>
      </c>
      <c r="AN12" s="17">
        <v>0.28242224102904201</v>
      </c>
      <c r="AO12" s="17"/>
      <c r="AP12" s="17">
        <v>0.307610350314451</v>
      </c>
      <c r="AQ12" s="17">
        <v>0.244837247601803</v>
      </c>
      <c r="AR12" s="17">
        <v>0.30750310464963099</v>
      </c>
      <c r="AS12" s="17"/>
      <c r="AT12" s="17">
        <v>0.254652189716571</v>
      </c>
      <c r="AU12" s="17">
        <v>0.301690611937242</v>
      </c>
      <c r="AV12" s="17">
        <v>0.285085237032072</v>
      </c>
      <c r="AW12" s="17">
        <v>0.234051006672264</v>
      </c>
      <c r="AX12" s="17">
        <v>0.35817343796854001</v>
      </c>
    </row>
    <row r="13" spans="2:50">
      <c r="B13" s="18" t="s">
        <v>459</v>
      </c>
      <c r="C13" s="17">
        <v>0.247992126675738</v>
      </c>
      <c r="D13" s="17">
        <v>0.30482246117136902</v>
      </c>
      <c r="E13" s="17">
        <v>0.19349646199378101</v>
      </c>
      <c r="F13" s="17"/>
      <c r="G13" s="17">
        <v>0.18285761036006701</v>
      </c>
      <c r="H13" s="17">
        <v>0.18490930547068599</v>
      </c>
      <c r="I13" s="17">
        <v>0.18675499502623399</v>
      </c>
      <c r="J13" s="17">
        <v>0.235347528815014</v>
      </c>
      <c r="K13" s="17">
        <v>0.29146507018052298</v>
      </c>
      <c r="L13" s="17">
        <v>0.37334167218400299</v>
      </c>
      <c r="M13" s="17"/>
      <c r="N13" s="17">
        <v>0.27691433083919997</v>
      </c>
      <c r="O13" s="17">
        <v>0.27159412178651099</v>
      </c>
      <c r="P13" s="17">
        <v>0.25848837706614902</v>
      </c>
      <c r="Q13" s="17">
        <v>0.18178423748445399</v>
      </c>
      <c r="R13" s="17"/>
      <c r="S13" s="17">
        <v>0.22669646837028001</v>
      </c>
      <c r="T13" s="17">
        <v>0.258808847274903</v>
      </c>
      <c r="U13" s="17">
        <v>0.28283077711358501</v>
      </c>
      <c r="V13" s="17">
        <v>0.22246014953603699</v>
      </c>
      <c r="W13" s="17">
        <v>0.26842096850514102</v>
      </c>
      <c r="X13" s="17">
        <v>0.20658228041240401</v>
      </c>
      <c r="Y13" s="17">
        <v>0.28338574369068498</v>
      </c>
      <c r="Z13" s="17">
        <v>0.31951417175007901</v>
      </c>
      <c r="AA13" s="17">
        <v>0.191755745555691</v>
      </c>
      <c r="AB13" s="17">
        <v>0.284002096045613</v>
      </c>
      <c r="AC13" s="17">
        <v>0.219274898013851</v>
      </c>
      <c r="AD13" s="17">
        <v>0.31611722885434301</v>
      </c>
      <c r="AE13" s="17"/>
      <c r="AF13" s="17">
        <v>0.28473725301096597</v>
      </c>
      <c r="AG13" s="17">
        <v>0.27180577485677199</v>
      </c>
      <c r="AH13" s="17">
        <v>0.109403114887513</v>
      </c>
      <c r="AI13" s="17"/>
      <c r="AJ13" s="17">
        <v>0.31748288990350099</v>
      </c>
      <c r="AK13" s="17">
        <v>0.215032004369754</v>
      </c>
      <c r="AL13" s="17">
        <v>0.22208445712639299</v>
      </c>
      <c r="AM13" s="17">
        <v>0.25255121954142501</v>
      </c>
      <c r="AN13" s="17">
        <v>0.13480632429501199</v>
      </c>
      <c r="AO13" s="17"/>
      <c r="AP13" s="17">
        <v>0.30550870298308602</v>
      </c>
      <c r="AQ13" s="17">
        <v>0.21664626426939601</v>
      </c>
      <c r="AR13" s="17">
        <v>0.293528992233555</v>
      </c>
      <c r="AS13" s="17"/>
      <c r="AT13" s="17">
        <v>0.21487355750311801</v>
      </c>
      <c r="AU13" s="17">
        <v>0.25771498485876099</v>
      </c>
      <c r="AV13" s="17">
        <v>0.24871818723577499</v>
      </c>
      <c r="AW13" s="17">
        <v>0.27773659037223802</v>
      </c>
      <c r="AX13" s="17">
        <v>0.239308401516383</v>
      </c>
    </row>
    <row r="14" spans="2:50">
      <c r="B14" s="18" t="s">
        <v>460</v>
      </c>
      <c r="C14" s="17">
        <v>0.19138694920226201</v>
      </c>
      <c r="D14" s="17">
        <v>0.24492786318413601</v>
      </c>
      <c r="E14" s="17">
        <v>0.139881391482468</v>
      </c>
      <c r="F14" s="17"/>
      <c r="G14" s="17">
        <v>0.21909864179499899</v>
      </c>
      <c r="H14" s="17">
        <v>0.180167418657872</v>
      </c>
      <c r="I14" s="17">
        <v>0.17663038214841201</v>
      </c>
      <c r="J14" s="17">
        <v>0.21239536720400001</v>
      </c>
      <c r="K14" s="17">
        <v>0.16352426177841001</v>
      </c>
      <c r="L14" s="17">
        <v>0.195737369733303</v>
      </c>
      <c r="M14" s="17"/>
      <c r="N14" s="17">
        <v>0.211229319686767</v>
      </c>
      <c r="O14" s="17">
        <v>0.16894498398039201</v>
      </c>
      <c r="P14" s="17">
        <v>0.24529642152874701</v>
      </c>
      <c r="Q14" s="17">
        <v>0.14777536176122599</v>
      </c>
      <c r="R14" s="17"/>
      <c r="S14" s="17">
        <v>0.13302762377018601</v>
      </c>
      <c r="T14" s="17">
        <v>0.166009668711502</v>
      </c>
      <c r="U14" s="17">
        <v>0.18734228499939801</v>
      </c>
      <c r="V14" s="17">
        <v>0.23465595092223501</v>
      </c>
      <c r="W14" s="17">
        <v>0.194040527213551</v>
      </c>
      <c r="X14" s="17">
        <v>0.17251873403058299</v>
      </c>
      <c r="Y14" s="17">
        <v>0.22570584265326099</v>
      </c>
      <c r="Z14" s="17">
        <v>0.25060592057891001</v>
      </c>
      <c r="AA14" s="17">
        <v>0.233088258802887</v>
      </c>
      <c r="AB14" s="17">
        <v>0.182549949598483</v>
      </c>
      <c r="AC14" s="17">
        <v>0.13595586672718701</v>
      </c>
      <c r="AD14" s="17">
        <v>0.30043046584718303</v>
      </c>
      <c r="AE14" s="17"/>
      <c r="AF14" s="17">
        <v>0.20148169499396901</v>
      </c>
      <c r="AG14" s="17">
        <v>0.17508637022104201</v>
      </c>
      <c r="AH14" s="17">
        <v>0.19551213896911199</v>
      </c>
      <c r="AI14" s="17"/>
      <c r="AJ14" s="17">
        <v>0.19043421801493701</v>
      </c>
      <c r="AK14" s="17">
        <v>0.19405355070809899</v>
      </c>
      <c r="AL14" s="17">
        <v>0.15554480668538001</v>
      </c>
      <c r="AM14" s="17">
        <v>0.25231601093239497</v>
      </c>
      <c r="AN14" s="17">
        <v>0.195858347363391</v>
      </c>
      <c r="AO14" s="17"/>
      <c r="AP14" s="17">
        <v>0.21501562201800101</v>
      </c>
      <c r="AQ14" s="17">
        <v>0.196574816751314</v>
      </c>
      <c r="AR14" s="17">
        <v>0.147209537105355</v>
      </c>
      <c r="AS14" s="17"/>
      <c r="AT14" s="17">
        <v>0.205960649628532</v>
      </c>
      <c r="AU14" s="17">
        <v>0.183479339199212</v>
      </c>
      <c r="AV14" s="17">
        <v>0.170205358218528</v>
      </c>
      <c r="AW14" s="17">
        <v>0.145390867845727</v>
      </c>
      <c r="AX14" s="17">
        <v>0.13934729997296</v>
      </c>
    </row>
    <row r="15" spans="2:50">
      <c r="B15" s="18" t="s">
        <v>461</v>
      </c>
      <c r="C15" s="17">
        <v>0.18871043313392899</v>
      </c>
      <c r="D15" s="17">
        <v>0.139051692582912</v>
      </c>
      <c r="E15" s="17">
        <v>0.23566864761387901</v>
      </c>
      <c r="F15" s="17"/>
      <c r="G15" s="17">
        <v>0.20525867144573301</v>
      </c>
      <c r="H15" s="17">
        <v>0.24767307678419501</v>
      </c>
      <c r="I15" s="17">
        <v>0.21610488319538801</v>
      </c>
      <c r="J15" s="17">
        <v>0.16738812288834301</v>
      </c>
      <c r="K15" s="17">
        <v>0.19048312120935401</v>
      </c>
      <c r="L15" s="17">
        <v>0.123743996356849</v>
      </c>
      <c r="M15" s="17"/>
      <c r="N15" s="17">
        <v>0.14678698946379401</v>
      </c>
      <c r="O15" s="17">
        <v>0.168327152102971</v>
      </c>
      <c r="P15" s="17">
        <v>0.201707701034325</v>
      </c>
      <c r="Q15" s="17">
        <v>0.236164539396259</v>
      </c>
      <c r="R15" s="17"/>
      <c r="S15" s="17">
        <v>0.22200863360419401</v>
      </c>
      <c r="T15" s="17">
        <v>0.17030604722975901</v>
      </c>
      <c r="U15" s="17">
        <v>0.213360450457798</v>
      </c>
      <c r="V15" s="17">
        <v>0.187698591060692</v>
      </c>
      <c r="W15" s="17">
        <v>0.185830450010503</v>
      </c>
      <c r="X15" s="17">
        <v>0.21220394846393201</v>
      </c>
      <c r="Y15" s="17">
        <v>0.215365990408552</v>
      </c>
      <c r="Z15" s="17">
        <v>0.123378120496549</v>
      </c>
      <c r="AA15" s="17">
        <v>0.19910956492635801</v>
      </c>
      <c r="AB15" s="17">
        <v>0.16565794575376</v>
      </c>
      <c r="AC15" s="17">
        <v>0.16459005058675499</v>
      </c>
      <c r="AD15" s="17">
        <v>7.4407319078472103E-2</v>
      </c>
      <c r="AE15" s="17"/>
      <c r="AF15" s="17">
        <v>0.18075450722203401</v>
      </c>
      <c r="AG15" s="17">
        <v>0.18287875323577299</v>
      </c>
      <c r="AH15" s="17">
        <v>0.238618707159645</v>
      </c>
      <c r="AI15" s="17"/>
      <c r="AJ15" s="17">
        <v>0.155191117323981</v>
      </c>
      <c r="AK15" s="17">
        <v>0.215610018723606</v>
      </c>
      <c r="AL15" s="17">
        <v>0.17992350685186201</v>
      </c>
      <c r="AM15" s="17">
        <v>7.9290306416297598E-2</v>
      </c>
      <c r="AN15" s="17">
        <v>0.256663314487242</v>
      </c>
      <c r="AO15" s="17"/>
      <c r="AP15" s="17">
        <v>0.15449516523847401</v>
      </c>
      <c r="AQ15" s="17">
        <v>0.19665011763343099</v>
      </c>
      <c r="AR15" s="17">
        <v>0.18689295428010999</v>
      </c>
      <c r="AS15" s="17"/>
      <c r="AT15" s="17">
        <v>0.21992411836032999</v>
      </c>
      <c r="AU15" s="17">
        <v>0.22219718901063101</v>
      </c>
      <c r="AV15" s="17">
        <v>0.14996058733742601</v>
      </c>
      <c r="AW15" s="17">
        <v>0.14991686972625501</v>
      </c>
      <c r="AX15" s="17">
        <v>0.146332234310807</v>
      </c>
    </row>
    <row r="16" spans="2:50">
      <c r="B16" s="18" t="s">
        <v>462</v>
      </c>
      <c r="C16" s="17">
        <v>0.14006136421912099</v>
      </c>
      <c r="D16" s="17">
        <v>0.13684950056349299</v>
      </c>
      <c r="E16" s="17">
        <v>0.143739994312333</v>
      </c>
      <c r="F16" s="17"/>
      <c r="G16" s="17">
        <v>0.201619562050633</v>
      </c>
      <c r="H16" s="17">
        <v>0.17101403175738</v>
      </c>
      <c r="I16" s="17">
        <v>0.15024634448243801</v>
      </c>
      <c r="J16" s="17">
        <v>0.115750734924326</v>
      </c>
      <c r="K16" s="17">
        <v>0.121481977037439</v>
      </c>
      <c r="L16" s="17">
        <v>9.81192816702533E-2</v>
      </c>
      <c r="M16" s="17"/>
      <c r="N16" s="17">
        <v>0.118826655429316</v>
      </c>
      <c r="O16" s="17">
        <v>0.12328341464268799</v>
      </c>
      <c r="P16" s="17">
        <v>0.123924286813344</v>
      </c>
      <c r="Q16" s="17">
        <v>0.19526353848942199</v>
      </c>
      <c r="R16" s="17"/>
      <c r="S16" s="17">
        <v>0.17224235310154401</v>
      </c>
      <c r="T16" s="17">
        <v>0.151318717176813</v>
      </c>
      <c r="U16" s="17">
        <v>0.14989263887475601</v>
      </c>
      <c r="V16" s="17">
        <v>0.10518495967107901</v>
      </c>
      <c r="W16" s="17">
        <v>0.11402532649498801</v>
      </c>
      <c r="X16" s="17">
        <v>0.16629388633047801</v>
      </c>
      <c r="Y16" s="17">
        <v>0.20154238540546399</v>
      </c>
      <c r="Z16" s="17">
        <v>7.2810667131074105E-2</v>
      </c>
      <c r="AA16" s="17">
        <v>9.3517449235229297E-2</v>
      </c>
      <c r="AB16" s="17">
        <v>0.136684629065733</v>
      </c>
      <c r="AC16" s="17">
        <v>0.150027013676923</v>
      </c>
      <c r="AD16" s="17">
        <v>9.1987695730825395E-2</v>
      </c>
      <c r="AE16" s="17"/>
      <c r="AF16" s="17">
        <v>0.11139189969291299</v>
      </c>
      <c r="AG16" s="17">
        <v>0.14839859750787099</v>
      </c>
      <c r="AH16" s="17">
        <v>0.205705251125473</v>
      </c>
      <c r="AI16" s="17"/>
      <c r="AJ16" s="17">
        <v>0.11110581279906399</v>
      </c>
      <c r="AK16" s="17">
        <v>0.15746299017766099</v>
      </c>
      <c r="AL16" s="17">
        <v>0.152992141897482</v>
      </c>
      <c r="AM16" s="17">
        <v>2.6103154404180699E-2</v>
      </c>
      <c r="AN16" s="17">
        <v>0.15839372493479101</v>
      </c>
      <c r="AO16" s="17"/>
      <c r="AP16" s="17">
        <v>0.13106303070330899</v>
      </c>
      <c r="AQ16" s="17">
        <v>0.131119673841576</v>
      </c>
      <c r="AR16" s="17">
        <v>0.16221734925492601</v>
      </c>
      <c r="AS16" s="17"/>
      <c r="AT16" s="17">
        <v>0.167271131855319</v>
      </c>
      <c r="AU16" s="17">
        <v>0.130501683897979</v>
      </c>
      <c r="AV16" s="17">
        <v>0.12905199257748701</v>
      </c>
      <c r="AW16" s="17">
        <v>0.14213986557765501</v>
      </c>
      <c r="AX16" s="17">
        <v>0.10839449365008</v>
      </c>
    </row>
    <row r="17" spans="2:50">
      <c r="B17" s="18" t="s">
        <v>463</v>
      </c>
      <c r="C17" s="17">
        <v>0.116373243945653</v>
      </c>
      <c r="D17" s="17">
        <v>9.4939619813828202E-2</v>
      </c>
      <c r="E17" s="17">
        <v>0.137072147922988</v>
      </c>
      <c r="F17" s="17"/>
      <c r="G17" s="17">
        <v>9.2242765785470596E-2</v>
      </c>
      <c r="H17" s="17">
        <v>0.114972519945216</v>
      </c>
      <c r="I17" s="17">
        <v>0.115196730824649</v>
      </c>
      <c r="J17" s="17">
        <v>0.13396858881975399</v>
      </c>
      <c r="K17" s="17">
        <v>0.10892573323894</v>
      </c>
      <c r="L17" s="17">
        <v>0.125082804050556</v>
      </c>
      <c r="M17" s="17"/>
      <c r="N17" s="17">
        <v>0.151210380298166</v>
      </c>
      <c r="O17" s="17">
        <v>0.12972628504477199</v>
      </c>
      <c r="P17" s="17">
        <v>0.10287909957904499</v>
      </c>
      <c r="Q17" s="17">
        <v>7.6456065628492303E-2</v>
      </c>
      <c r="R17" s="17"/>
      <c r="S17" s="17">
        <v>0.161429372130976</v>
      </c>
      <c r="T17" s="17">
        <v>0.10071092213199299</v>
      </c>
      <c r="U17" s="17">
        <v>8.5295824740171597E-2</v>
      </c>
      <c r="V17" s="17">
        <v>0.103446637895852</v>
      </c>
      <c r="W17" s="17">
        <v>7.00938207494647E-2</v>
      </c>
      <c r="X17" s="17">
        <v>0.12773494641821601</v>
      </c>
      <c r="Y17" s="17">
        <v>0.11958249661015299</v>
      </c>
      <c r="Z17" s="17">
        <v>0.11276484744443201</v>
      </c>
      <c r="AA17" s="17">
        <v>0.11210594878892299</v>
      </c>
      <c r="AB17" s="17">
        <v>0.118283570134723</v>
      </c>
      <c r="AC17" s="17">
        <v>0.13816080417827101</v>
      </c>
      <c r="AD17" s="17">
        <v>0.139925033384138</v>
      </c>
      <c r="AE17" s="17"/>
      <c r="AF17" s="17">
        <v>0.107331611044666</v>
      </c>
      <c r="AG17" s="17">
        <v>0.12572624886867001</v>
      </c>
      <c r="AH17" s="17">
        <v>0.11938051737220599</v>
      </c>
      <c r="AI17" s="17"/>
      <c r="AJ17" s="17">
        <v>0.108091469215899</v>
      </c>
      <c r="AK17" s="17">
        <v>0.10808144525817399</v>
      </c>
      <c r="AL17" s="17">
        <v>0.180128606157198</v>
      </c>
      <c r="AM17" s="17">
        <v>5.4996204572893302E-2</v>
      </c>
      <c r="AN17" s="17">
        <v>0.13003616467491599</v>
      </c>
      <c r="AO17" s="17"/>
      <c r="AP17" s="17">
        <v>0.11505163459670199</v>
      </c>
      <c r="AQ17" s="17">
        <v>0.122614624724301</v>
      </c>
      <c r="AR17" s="17">
        <v>0.147438683010333</v>
      </c>
      <c r="AS17" s="17"/>
      <c r="AT17" s="17">
        <v>6.6048870413820501E-2</v>
      </c>
      <c r="AU17" s="17">
        <v>0.13643683530211301</v>
      </c>
      <c r="AV17" s="17">
        <v>0.16080813988641701</v>
      </c>
      <c r="AW17" s="17">
        <v>0.168211877256944</v>
      </c>
      <c r="AX17" s="17">
        <v>0.122528441887591</v>
      </c>
    </row>
    <row r="18" spans="2:50">
      <c r="B18" s="18" t="s">
        <v>464</v>
      </c>
      <c r="C18" s="17">
        <v>9.3194490326588497E-2</v>
      </c>
      <c r="D18" s="17">
        <v>7.51297517814975E-2</v>
      </c>
      <c r="E18" s="17">
        <v>0.110023064912673</v>
      </c>
      <c r="F18" s="17"/>
      <c r="G18" s="17">
        <v>0.14264769809126199</v>
      </c>
      <c r="H18" s="17">
        <v>0.134757989013846</v>
      </c>
      <c r="I18" s="17">
        <v>9.2214929922423097E-2</v>
      </c>
      <c r="J18" s="17">
        <v>7.5500158542372298E-2</v>
      </c>
      <c r="K18" s="17">
        <v>6.4514582513344701E-2</v>
      </c>
      <c r="L18" s="17">
        <v>6.1084809369142803E-2</v>
      </c>
      <c r="M18" s="17"/>
      <c r="N18" s="17">
        <v>7.5530852842908405E-2</v>
      </c>
      <c r="O18" s="17">
        <v>9.2502479599979703E-2</v>
      </c>
      <c r="P18" s="17">
        <v>9.3096902848098698E-2</v>
      </c>
      <c r="Q18" s="17">
        <v>0.11271228089638</v>
      </c>
      <c r="R18" s="17"/>
      <c r="S18" s="17">
        <v>9.6769024425504502E-2</v>
      </c>
      <c r="T18" s="17">
        <v>0.114011615938998</v>
      </c>
      <c r="U18" s="17">
        <v>8.0423528846981701E-2</v>
      </c>
      <c r="V18" s="17">
        <v>6.8440503241804299E-2</v>
      </c>
      <c r="W18" s="17">
        <v>0.11031485858543599</v>
      </c>
      <c r="X18" s="17">
        <v>0.12147423143583599</v>
      </c>
      <c r="Y18" s="17">
        <v>0.11695184291395801</v>
      </c>
      <c r="Z18" s="17">
        <v>0.143826429248466</v>
      </c>
      <c r="AA18" s="17">
        <v>7.5459152058154899E-2</v>
      </c>
      <c r="AB18" s="17">
        <v>6.0779137122523502E-2</v>
      </c>
      <c r="AC18" s="17">
        <v>5.0523669163718997E-2</v>
      </c>
      <c r="AD18" s="17">
        <v>7.1641429877113999E-2</v>
      </c>
      <c r="AE18" s="17"/>
      <c r="AF18" s="17">
        <v>8.3965103575796202E-2</v>
      </c>
      <c r="AG18" s="17">
        <v>9.5138817757695698E-2</v>
      </c>
      <c r="AH18" s="17">
        <v>0.10116981938746999</v>
      </c>
      <c r="AI18" s="17"/>
      <c r="AJ18" s="17">
        <v>8.5205821452709996E-2</v>
      </c>
      <c r="AK18" s="17">
        <v>0.112094967949687</v>
      </c>
      <c r="AL18" s="17">
        <v>0.105168926921684</v>
      </c>
      <c r="AM18" s="17">
        <v>0.103513647369709</v>
      </c>
      <c r="AN18" s="17">
        <v>7.3490308601859095E-2</v>
      </c>
      <c r="AO18" s="17"/>
      <c r="AP18" s="17">
        <v>8.17194011533693E-2</v>
      </c>
      <c r="AQ18" s="17">
        <v>0.109359021329519</v>
      </c>
      <c r="AR18" s="17">
        <v>0.12837189776275101</v>
      </c>
      <c r="AS18" s="17"/>
      <c r="AT18" s="17">
        <v>0.100811621230286</v>
      </c>
      <c r="AU18" s="17">
        <v>7.6378642040189695E-2</v>
      </c>
      <c r="AV18" s="17">
        <v>9.6140748580293506E-2</v>
      </c>
      <c r="AW18" s="17">
        <v>0.123424179190052</v>
      </c>
      <c r="AX18" s="17">
        <v>7.9520687823786795E-2</v>
      </c>
    </row>
    <row r="19" spans="2:50">
      <c r="B19" s="18" t="s">
        <v>92</v>
      </c>
      <c r="C19" s="17">
        <v>3.3435913688769102E-2</v>
      </c>
      <c r="D19" s="17">
        <v>2.72052631239929E-2</v>
      </c>
      <c r="E19" s="17">
        <v>3.8666022052888098E-2</v>
      </c>
      <c r="F19" s="17"/>
      <c r="G19" s="17">
        <v>3.8340385965557403E-2</v>
      </c>
      <c r="H19" s="17">
        <v>3.2533981750516701E-2</v>
      </c>
      <c r="I19" s="17">
        <v>4.6665766394020203E-2</v>
      </c>
      <c r="J19" s="17">
        <v>3.2998454702644502E-2</v>
      </c>
      <c r="K19" s="17">
        <v>1.8639612111968198E-2</v>
      </c>
      <c r="L19" s="17">
        <v>3.0374718381203099E-2</v>
      </c>
      <c r="M19" s="17"/>
      <c r="N19" s="17">
        <v>1.58165741143407E-2</v>
      </c>
      <c r="O19" s="17">
        <v>2.4281014246103301E-2</v>
      </c>
      <c r="P19" s="17">
        <v>3.5982111510349399E-2</v>
      </c>
      <c r="Q19" s="17">
        <v>6.0262153350720701E-2</v>
      </c>
      <c r="R19" s="17"/>
      <c r="S19" s="17">
        <v>1.7182932716733199E-2</v>
      </c>
      <c r="T19" s="17">
        <v>2.9866675368863199E-2</v>
      </c>
      <c r="U19" s="17">
        <v>4.1053108230182697E-2</v>
      </c>
      <c r="V19" s="17">
        <v>4.7932555654627097E-2</v>
      </c>
      <c r="W19" s="17">
        <v>4.6975729487528803E-2</v>
      </c>
      <c r="X19" s="17">
        <v>2.8545560375247098E-2</v>
      </c>
      <c r="Y19" s="17">
        <v>1.8396672491699299E-2</v>
      </c>
      <c r="Z19" s="17">
        <v>4.9945211816976497E-2</v>
      </c>
      <c r="AA19" s="17">
        <v>3.7126615943904498E-2</v>
      </c>
      <c r="AB19" s="17">
        <v>3.21735599658051E-2</v>
      </c>
      <c r="AC19" s="17">
        <v>4.6427845618178802E-2</v>
      </c>
      <c r="AD19" s="17">
        <v>3.0468427474002101E-2</v>
      </c>
      <c r="AE19" s="17"/>
      <c r="AF19" s="17">
        <v>3.5993307221996201E-2</v>
      </c>
      <c r="AG19" s="17">
        <v>1.6725432423379601E-2</v>
      </c>
      <c r="AH19" s="17">
        <v>6.5617109986199795E-2</v>
      </c>
      <c r="AI19" s="17"/>
      <c r="AJ19" s="17">
        <v>2.1598691257449999E-2</v>
      </c>
      <c r="AK19" s="17">
        <v>1.9562934774361499E-2</v>
      </c>
      <c r="AL19" s="17">
        <v>1.9927949572100499E-2</v>
      </c>
      <c r="AM19" s="17">
        <v>5.9648473403228798E-2</v>
      </c>
      <c r="AN19" s="17">
        <v>8.6078708856734507E-2</v>
      </c>
      <c r="AO19" s="17"/>
      <c r="AP19" s="17">
        <v>1.4376560522005101E-2</v>
      </c>
      <c r="AQ19" s="17">
        <v>2.4222792303975602E-2</v>
      </c>
      <c r="AR19" s="17">
        <v>1.9837793834413801E-2</v>
      </c>
      <c r="AS19" s="17"/>
      <c r="AT19" s="17">
        <v>5.6956045038904501E-2</v>
      </c>
      <c r="AU19" s="17">
        <v>2.76038946533931E-2</v>
      </c>
      <c r="AV19" s="17">
        <v>1.44464491115511E-2</v>
      </c>
      <c r="AW19" s="17">
        <v>5.2742756837484504E-3</v>
      </c>
      <c r="AX19" s="17">
        <v>0</v>
      </c>
    </row>
    <row r="20" spans="2:50">
      <c r="B20" s="18" t="s">
        <v>93</v>
      </c>
      <c r="C20" s="19">
        <v>3.4819145570733102E-2</v>
      </c>
      <c r="D20" s="19">
        <v>3.7187888326706199E-2</v>
      </c>
      <c r="E20" s="19">
        <v>3.2642848821972298E-2</v>
      </c>
      <c r="F20" s="19"/>
      <c r="G20" s="19">
        <v>6.2562907081063296E-2</v>
      </c>
      <c r="H20" s="19">
        <v>1.5635336224179199E-2</v>
      </c>
      <c r="I20" s="19">
        <v>3.7016222331774602E-2</v>
      </c>
      <c r="J20" s="19">
        <v>2.2276114953137201E-2</v>
      </c>
      <c r="K20" s="19">
        <v>4.2995944945845098E-2</v>
      </c>
      <c r="L20" s="19">
        <v>3.5014869612323002E-2</v>
      </c>
      <c r="M20" s="19"/>
      <c r="N20" s="19">
        <v>3.2992262639837802E-2</v>
      </c>
      <c r="O20" s="19">
        <v>4.5687839229914803E-2</v>
      </c>
      <c r="P20" s="19">
        <v>4.1586614730023799E-2</v>
      </c>
      <c r="Q20" s="19">
        <v>2.0186437834323501E-2</v>
      </c>
      <c r="R20" s="19"/>
      <c r="S20" s="19">
        <v>2.87425302747591E-2</v>
      </c>
      <c r="T20" s="19">
        <v>3.3203608642609697E-2</v>
      </c>
      <c r="U20" s="19">
        <v>1.5773465083795402E-2</v>
      </c>
      <c r="V20" s="19">
        <v>4.51889557425776E-2</v>
      </c>
      <c r="W20" s="19">
        <v>4.6428139430063901E-2</v>
      </c>
      <c r="X20" s="19">
        <v>2.96890688720465E-2</v>
      </c>
      <c r="Y20" s="19">
        <v>1.9812364014736999E-2</v>
      </c>
      <c r="Z20" s="19">
        <v>3.8477147437094801E-2</v>
      </c>
      <c r="AA20" s="19">
        <v>3.8389133306507499E-2</v>
      </c>
      <c r="AB20" s="19">
        <v>4.3147483473572099E-2</v>
      </c>
      <c r="AC20" s="19">
        <v>6.2931742604688395E-2</v>
      </c>
      <c r="AD20" s="19">
        <v>2.82720900658965E-2</v>
      </c>
      <c r="AE20" s="19"/>
      <c r="AF20" s="19">
        <v>3.4231638646670101E-2</v>
      </c>
      <c r="AG20" s="19">
        <v>2.51854065018308E-2</v>
      </c>
      <c r="AH20" s="19">
        <v>5.67207020154092E-2</v>
      </c>
      <c r="AI20" s="19"/>
      <c r="AJ20" s="19">
        <v>2.8326293157737499E-2</v>
      </c>
      <c r="AK20" s="19">
        <v>2.5268349546140701E-2</v>
      </c>
      <c r="AL20" s="19">
        <v>1.9025984057210999E-2</v>
      </c>
      <c r="AM20" s="19">
        <v>0.11454204646097101</v>
      </c>
      <c r="AN20" s="19">
        <v>5.30266818962239E-2</v>
      </c>
      <c r="AO20" s="19"/>
      <c r="AP20" s="19">
        <v>2.79216039260997E-2</v>
      </c>
      <c r="AQ20" s="19">
        <v>3.12352544185844E-2</v>
      </c>
      <c r="AR20" s="19">
        <v>2.8199306090005202E-2</v>
      </c>
      <c r="AS20" s="19"/>
      <c r="AT20" s="19">
        <v>3.6089152181464197E-2</v>
      </c>
      <c r="AU20" s="19">
        <v>4.2814220159406002E-2</v>
      </c>
      <c r="AV20" s="19">
        <v>2.30727635102074E-2</v>
      </c>
      <c r="AW20" s="19">
        <v>1.53255727232494E-2</v>
      </c>
      <c r="AX20" s="19">
        <v>6.5376775271814902E-2</v>
      </c>
    </row>
    <row r="21" spans="2:50">
      <c r="B21" s="16"/>
    </row>
    <row r="22" spans="2:50">
      <c r="B22" t="s">
        <v>550</v>
      </c>
    </row>
    <row r="23" spans="2:50">
      <c r="B23" t="s">
        <v>551</v>
      </c>
    </row>
    <row r="25" spans="2:50">
      <c r="B25"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2:AX26"/>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465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466</v>
      </c>
      <c r="C9" s="17">
        <v>0.781121480882915</v>
      </c>
      <c r="D9" s="17">
        <v>0.77595595247663696</v>
      </c>
      <c r="E9" s="17">
        <v>0.786292026314939</v>
      </c>
      <c r="F9" s="17"/>
      <c r="G9" s="17">
        <v>0.61136811725559803</v>
      </c>
      <c r="H9" s="17">
        <v>0.72400141298797505</v>
      </c>
      <c r="I9" s="17">
        <v>0.76678768719866996</v>
      </c>
      <c r="J9" s="17">
        <v>0.85609314750590504</v>
      </c>
      <c r="K9" s="17">
        <v>0.81245406342627002</v>
      </c>
      <c r="L9" s="17">
        <v>0.86949339993326002</v>
      </c>
      <c r="M9" s="17"/>
      <c r="N9" s="17">
        <v>0.80887497727172897</v>
      </c>
      <c r="O9" s="17">
        <v>0.79001036857398399</v>
      </c>
      <c r="P9" s="17">
        <v>0.76539178528042895</v>
      </c>
      <c r="Q9" s="17">
        <v>0.753657016427974</v>
      </c>
      <c r="R9" s="17"/>
      <c r="S9" s="17">
        <v>0.72707470363958404</v>
      </c>
      <c r="T9" s="17">
        <v>0.78272210705168699</v>
      </c>
      <c r="U9" s="17">
        <v>0.81589706919504901</v>
      </c>
      <c r="V9" s="17">
        <v>0.84051992548982701</v>
      </c>
      <c r="W9" s="17">
        <v>0.77740081727281796</v>
      </c>
      <c r="X9" s="17">
        <v>0.78630069151150195</v>
      </c>
      <c r="Y9" s="17">
        <v>0.82435711155362801</v>
      </c>
      <c r="Z9" s="17">
        <v>0.845078592316444</v>
      </c>
      <c r="AA9" s="17">
        <v>0.72910365256724996</v>
      </c>
      <c r="AB9" s="17">
        <v>0.81202225176424503</v>
      </c>
      <c r="AC9" s="17">
        <v>0.73263995302686202</v>
      </c>
      <c r="AD9" s="17">
        <v>0.72660392156235498</v>
      </c>
      <c r="AE9" s="17"/>
      <c r="AF9" s="17">
        <v>0.77804208746155501</v>
      </c>
      <c r="AG9" s="17">
        <v>0.82052586058224397</v>
      </c>
      <c r="AH9" s="17">
        <v>0.74535534695989003</v>
      </c>
      <c r="AI9" s="17"/>
      <c r="AJ9" s="17">
        <v>0.80075695614472098</v>
      </c>
      <c r="AK9" s="17">
        <v>0.77361589549865795</v>
      </c>
      <c r="AL9" s="17">
        <v>0.85515478277973</v>
      </c>
      <c r="AM9" s="17">
        <v>0.63009842175390696</v>
      </c>
      <c r="AN9" s="17">
        <v>0.74736866170698701</v>
      </c>
      <c r="AO9" s="17"/>
      <c r="AP9" s="17">
        <v>0.78980739011149403</v>
      </c>
      <c r="AQ9" s="17">
        <v>0.792089888937627</v>
      </c>
      <c r="AR9" s="17">
        <v>0.79017357131621802</v>
      </c>
      <c r="AS9" s="17"/>
      <c r="AT9" s="17">
        <v>0.76730463084828404</v>
      </c>
      <c r="AU9" s="17">
        <v>0.78526639131137099</v>
      </c>
      <c r="AV9" s="17">
        <v>0.80831306371318701</v>
      </c>
      <c r="AW9" s="17">
        <v>0.77998554620683902</v>
      </c>
      <c r="AX9" s="17">
        <v>0.65396511807969404</v>
      </c>
    </row>
    <row r="10" spans="2:50">
      <c r="B10" s="18" t="s">
        <v>467</v>
      </c>
      <c r="C10" s="17">
        <v>0.67433269537816498</v>
      </c>
      <c r="D10" s="17">
        <v>0.64823628712452996</v>
      </c>
      <c r="E10" s="17">
        <v>0.699203895080036</v>
      </c>
      <c r="F10" s="17"/>
      <c r="G10" s="17">
        <v>0.67992846461925205</v>
      </c>
      <c r="H10" s="17">
        <v>0.70994896818549302</v>
      </c>
      <c r="I10" s="17">
        <v>0.70763509485071696</v>
      </c>
      <c r="J10" s="17">
        <v>0.71588247778525804</v>
      </c>
      <c r="K10" s="17">
        <v>0.63839267695106705</v>
      </c>
      <c r="L10" s="17">
        <v>0.60484948764858704</v>
      </c>
      <c r="M10" s="17"/>
      <c r="N10" s="17">
        <v>0.69028041453588895</v>
      </c>
      <c r="O10" s="17">
        <v>0.66910253728816105</v>
      </c>
      <c r="P10" s="17">
        <v>0.66261032332188896</v>
      </c>
      <c r="Q10" s="17">
        <v>0.67305740990338003</v>
      </c>
      <c r="R10" s="17"/>
      <c r="S10" s="17">
        <v>0.68161590293338503</v>
      </c>
      <c r="T10" s="17">
        <v>0.67182742026835096</v>
      </c>
      <c r="U10" s="17">
        <v>0.66849407203364997</v>
      </c>
      <c r="V10" s="17">
        <v>0.65885179605010202</v>
      </c>
      <c r="W10" s="17">
        <v>0.69561492376280698</v>
      </c>
      <c r="X10" s="17">
        <v>0.63798842136875999</v>
      </c>
      <c r="Y10" s="17">
        <v>0.707157575535449</v>
      </c>
      <c r="Z10" s="17">
        <v>0.77172899629555602</v>
      </c>
      <c r="AA10" s="17">
        <v>0.62537940198754205</v>
      </c>
      <c r="AB10" s="17">
        <v>0.67186155723711105</v>
      </c>
      <c r="AC10" s="17">
        <v>0.67275609386480395</v>
      </c>
      <c r="AD10" s="17">
        <v>0.74355293755817997</v>
      </c>
      <c r="AE10" s="17"/>
      <c r="AF10" s="17">
        <v>0.64797878566033795</v>
      </c>
      <c r="AG10" s="17">
        <v>0.70596042686407001</v>
      </c>
      <c r="AH10" s="17">
        <v>0.67927700651360301</v>
      </c>
      <c r="AI10" s="17"/>
      <c r="AJ10" s="17">
        <v>0.69412250618581395</v>
      </c>
      <c r="AK10" s="17">
        <v>0.696271620586841</v>
      </c>
      <c r="AL10" s="17">
        <v>0.63713575265329903</v>
      </c>
      <c r="AM10" s="17">
        <v>0.44274895746001303</v>
      </c>
      <c r="AN10" s="17">
        <v>0.65872464955246601</v>
      </c>
      <c r="AO10" s="17"/>
      <c r="AP10" s="17">
        <v>0.68786063219864801</v>
      </c>
      <c r="AQ10" s="17">
        <v>0.69365453834202595</v>
      </c>
      <c r="AR10" s="17">
        <v>0.65967096922399704</v>
      </c>
      <c r="AS10" s="17"/>
      <c r="AT10" s="17">
        <v>0.62938412891622197</v>
      </c>
      <c r="AU10" s="17">
        <v>0.673805188548949</v>
      </c>
      <c r="AV10" s="17">
        <v>0.69931115048288395</v>
      </c>
      <c r="AW10" s="17">
        <v>0.74085296046354399</v>
      </c>
      <c r="AX10" s="17">
        <v>0.71463063015061801</v>
      </c>
    </row>
    <row r="11" spans="2:50">
      <c r="B11" s="18" t="s">
        <v>468</v>
      </c>
      <c r="C11" s="17">
        <v>0.51752887870167097</v>
      </c>
      <c r="D11" s="17">
        <v>0.50824010551090404</v>
      </c>
      <c r="E11" s="17">
        <v>0.52636876865924798</v>
      </c>
      <c r="F11" s="17"/>
      <c r="G11" s="17">
        <v>0.47785461504931898</v>
      </c>
      <c r="H11" s="17">
        <v>0.51689518480921104</v>
      </c>
      <c r="I11" s="17">
        <v>0.48255743539657098</v>
      </c>
      <c r="J11" s="17">
        <v>0.50459552416679299</v>
      </c>
      <c r="K11" s="17">
        <v>0.53145473183069802</v>
      </c>
      <c r="L11" s="17">
        <v>0.57392391605153203</v>
      </c>
      <c r="M11" s="17"/>
      <c r="N11" s="17">
        <v>0.59000064134966901</v>
      </c>
      <c r="O11" s="17">
        <v>0.53749484783725399</v>
      </c>
      <c r="P11" s="17">
        <v>0.470114995002895</v>
      </c>
      <c r="Q11" s="17">
        <v>0.45759972716668201</v>
      </c>
      <c r="R11" s="17"/>
      <c r="S11" s="17">
        <v>0.56708608167895702</v>
      </c>
      <c r="T11" s="17">
        <v>0.58313752056911194</v>
      </c>
      <c r="U11" s="17">
        <v>0.52787263036056997</v>
      </c>
      <c r="V11" s="17">
        <v>0.53479699591802599</v>
      </c>
      <c r="W11" s="17">
        <v>0.49437911030341702</v>
      </c>
      <c r="X11" s="17">
        <v>0.50255583959760397</v>
      </c>
      <c r="Y11" s="17">
        <v>0.50686922277337099</v>
      </c>
      <c r="Z11" s="17">
        <v>0.47573126501569402</v>
      </c>
      <c r="AA11" s="17">
        <v>0.45409480957360998</v>
      </c>
      <c r="AB11" s="17">
        <v>0.48993818462488797</v>
      </c>
      <c r="AC11" s="17">
        <v>0.47989496859202602</v>
      </c>
      <c r="AD11" s="17">
        <v>0.484031517900675</v>
      </c>
      <c r="AE11" s="17"/>
      <c r="AF11" s="17">
        <v>0.49761858751294302</v>
      </c>
      <c r="AG11" s="17">
        <v>0.56754558484175399</v>
      </c>
      <c r="AH11" s="17">
        <v>0.44623687032105902</v>
      </c>
      <c r="AI11" s="17"/>
      <c r="AJ11" s="17">
        <v>0.530221989365532</v>
      </c>
      <c r="AK11" s="17">
        <v>0.505673318775262</v>
      </c>
      <c r="AL11" s="17">
        <v>0.58913866534192605</v>
      </c>
      <c r="AM11" s="17">
        <v>0.36430492064929798</v>
      </c>
      <c r="AN11" s="17">
        <v>0.47093661556044902</v>
      </c>
      <c r="AO11" s="17"/>
      <c r="AP11" s="17">
        <v>0.53805099189138805</v>
      </c>
      <c r="AQ11" s="17">
        <v>0.53151922572444799</v>
      </c>
      <c r="AR11" s="17">
        <v>0.59169797366713495</v>
      </c>
      <c r="AS11" s="17"/>
      <c r="AT11" s="17">
        <v>0.42238538581544699</v>
      </c>
      <c r="AU11" s="17">
        <v>0.486805281342095</v>
      </c>
      <c r="AV11" s="17">
        <v>0.61842633949264103</v>
      </c>
      <c r="AW11" s="17">
        <v>0.58560600372952198</v>
      </c>
      <c r="AX11" s="17">
        <v>0.66285192257722902</v>
      </c>
    </row>
    <row r="12" spans="2:50">
      <c r="B12" s="18" t="s">
        <v>469</v>
      </c>
      <c r="C12" s="17">
        <v>0.50299433504011004</v>
      </c>
      <c r="D12" s="17">
        <v>0.48272799342621903</v>
      </c>
      <c r="E12" s="17">
        <v>0.52182064043956899</v>
      </c>
      <c r="F12" s="17"/>
      <c r="G12" s="17">
        <v>0.37907148623507197</v>
      </c>
      <c r="H12" s="17">
        <v>0.34028723198453498</v>
      </c>
      <c r="I12" s="17">
        <v>0.36701430006739899</v>
      </c>
      <c r="J12" s="17">
        <v>0.53753999738894098</v>
      </c>
      <c r="K12" s="17">
        <v>0.60355710557464404</v>
      </c>
      <c r="L12" s="17">
        <v>0.73252757860370499</v>
      </c>
      <c r="M12" s="17"/>
      <c r="N12" s="17">
        <v>0.606477953633902</v>
      </c>
      <c r="O12" s="17">
        <v>0.53160777102077705</v>
      </c>
      <c r="P12" s="17">
        <v>0.42251110563595801</v>
      </c>
      <c r="Q12" s="17">
        <v>0.42544663823913698</v>
      </c>
      <c r="R12" s="17"/>
      <c r="S12" s="17">
        <v>0.45410678112832198</v>
      </c>
      <c r="T12" s="17">
        <v>0.489322168097238</v>
      </c>
      <c r="U12" s="17">
        <v>0.52107229390855703</v>
      </c>
      <c r="V12" s="17">
        <v>0.60931882965420803</v>
      </c>
      <c r="W12" s="17">
        <v>0.56374352112847503</v>
      </c>
      <c r="X12" s="17">
        <v>0.46088245960259799</v>
      </c>
      <c r="Y12" s="17">
        <v>0.48918711015813598</v>
      </c>
      <c r="Z12" s="17">
        <v>0.50313232643635697</v>
      </c>
      <c r="AA12" s="17">
        <v>0.394197172424401</v>
      </c>
      <c r="AB12" s="17">
        <v>0.56465554579969002</v>
      </c>
      <c r="AC12" s="17">
        <v>0.53450372240781796</v>
      </c>
      <c r="AD12" s="17">
        <v>0.60601188574115405</v>
      </c>
      <c r="AE12" s="17"/>
      <c r="AF12" s="17">
        <v>0.51285539942918801</v>
      </c>
      <c r="AG12" s="17">
        <v>0.56036791787137297</v>
      </c>
      <c r="AH12" s="17">
        <v>0.32190671211150501</v>
      </c>
      <c r="AI12" s="17"/>
      <c r="AJ12" s="17">
        <v>0.59148621181725902</v>
      </c>
      <c r="AK12" s="17">
        <v>0.455815824531147</v>
      </c>
      <c r="AL12" s="17">
        <v>0.56166345145693197</v>
      </c>
      <c r="AM12" s="17">
        <v>0.49565709215424902</v>
      </c>
      <c r="AN12" s="17">
        <v>0.29339485371778301</v>
      </c>
      <c r="AO12" s="17"/>
      <c r="AP12" s="17">
        <v>0.584076547296003</v>
      </c>
      <c r="AQ12" s="17">
        <v>0.51628877639788795</v>
      </c>
      <c r="AR12" s="17">
        <v>0.54307927372309095</v>
      </c>
      <c r="AS12" s="17"/>
      <c r="AT12" s="17">
        <v>0.49173778657942302</v>
      </c>
      <c r="AU12" s="17">
        <v>0.51807692711904896</v>
      </c>
      <c r="AV12" s="17">
        <v>0.51412008367120698</v>
      </c>
      <c r="AW12" s="17">
        <v>0.50276894012529305</v>
      </c>
      <c r="AX12" s="17">
        <v>0.58438780079109098</v>
      </c>
    </row>
    <row r="13" spans="2:50">
      <c r="B13" s="18" t="s">
        <v>470</v>
      </c>
      <c r="C13" s="17">
        <v>0.36632773979686001</v>
      </c>
      <c r="D13" s="17">
        <v>0.39744674090787302</v>
      </c>
      <c r="E13" s="17">
        <v>0.33671311494220701</v>
      </c>
      <c r="F13" s="17"/>
      <c r="G13" s="17">
        <v>0.33942289480581</v>
      </c>
      <c r="H13" s="17">
        <v>0.403756822329839</v>
      </c>
      <c r="I13" s="17">
        <v>0.33960831297238198</v>
      </c>
      <c r="J13" s="17">
        <v>0.37635833284851899</v>
      </c>
      <c r="K13" s="17">
        <v>0.34569024074910198</v>
      </c>
      <c r="L13" s="17">
        <v>0.38108084615277998</v>
      </c>
      <c r="M13" s="17"/>
      <c r="N13" s="17">
        <v>0.43284511165818101</v>
      </c>
      <c r="O13" s="17">
        <v>0.38759226429513299</v>
      </c>
      <c r="P13" s="17">
        <v>0.35746725633631099</v>
      </c>
      <c r="Q13" s="17">
        <v>0.28132100571993202</v>
      </c>
      <c r="R13" s="17"/>
      <c r="S13" s="17">
        <v>0.34366900980949</v>
      </c>
      <c r="T13" s="17">
        <v>0.37204128771088102</v>
      </c>
      <c r="U13" s="17">
        <v>0.41384153160145398</v>
      </c>
      <c r="V13" s="17">
        <v>0.40677633383851702</v>
      </c>
      <c r="W13" s="17">
        <v>0.39444631825263299</v>
      </c>
      <c r="X13" s="17">
        <v>0.33972163891562601</v>
      </c>
      <c r="Y13" s="17">
        <v>0.35193467474765699</v>
      </c>
      <c r="Z13" s="17">
        <v>0.34180518982046498</v>
      </c>
      <c r="AA13" s="17">
        <v>0.37266371214214</v>
      </c>
      <c r="AB13" s="17">
        <v>0.34761154316279202</v>
      </c>
      <c r="AC13" s="17">
        <v>0.33923534435805403</v>
      </c>
      <c r="AD13" s="17">
        <v>0.36256769405966999</v>
      </c>
      <c r="AE13" s="17"/>
      <c r="AF13" s="17">
        <v>0.36287826735892398</v>
      </c>
      <c r="AG13" s="17">
        <v>0.38634668388042898</v>
      </c>
      <c r="AH13" s="17">
        <v>0.300901027142013</v>
      </c>
      <c r="AI13" s="17"/>
      <c r="AJ13" s="17">
        <v>0.396994520919347</v>
      </c>
      <c r="AK13" s="17">
        <v>0.33074364104681098</v>
      </c>
      <c r="AL13" s="17">
        <v>0.49238566025206498</v>
      </c>
      <c r="AM13" s="17">
        <v>0.217127396911419</v>
      </c>
      <c r="AN13" s="17">
        <v>0.317051423105431</v>
      </c>
      <c r="AO13" s="17"/>
      <c r="AP13" s="17">
        <v>0.391993403702459</v>
      </c>
      <c r="AQ13" s="17">
        <v>0.37793710702963201</v>
      </c>
      <c r="AR13" s="17">
        <v>0.421230873029248</v>
      </c>
      <c r="AS13" s="17"/>
      <c r="AT13" s="17">
        <v>0.31033950321689902</v>
      </c>
      <c r="AU13" s="17">
        <v>0.34867885174630597</v>
      </c>
      <c r="AV13" s="17">
        <v>0.41792335960115601</v>
      </c>
      <c r="AW13" s="17">
        <v>0.43969116998309099</v>
      </c>
      <c r="AX13" s="17">
        <v>0.419491652166258</v>
      </c>
    </row>
    <row r="14" spans="2:50">
      <c r="B14" s="18" t="s">
        <v>471</v>
      </c>
      <c r="C14" s="17">
        <v>0.25842187335809103</v>
      </c>
      <c r="D14" s="17">
        <v>0.27170094794555999</v>
      </c>
      <c r="E14" s="17">
        <v>0.24423151915035801</v>
      </c>
      <c r="F14" s="17"/>
      <c r="G14" s="17">
        <v>0.41758014636846602</v>
      </c>
      <c r="H14" s="17">
        <v>0.31577285175172698</v>
      </c>
      <c r="I14" s="17">
        <v>0.246405751537219</v>
      </c>
      <c r="J14" s="17">
        <v>0.243429683933619</v>
      </c>
      <c r="K14" s="17">
        <v>0.18955706183141</v>
      </c>
      <c r="L14" s="17">
        <v>0.17465380696438501</v>
      </c>
      <c r="M14" s="17"/>
      <c r="N14" s="17">
        <v>0.28757571454126601</v>
      </c>
      <c r="O14" s="17">
        <v>0.25083134606054602</v>
      </c>
      <c r="P14" s="17">
        <v>0.27980002621547601</v>
      </c>
      <c r="Q14" s="17">
        <v>0.21666361784275501</v>
      </c>
      <c r="R14" s="17"/>
      <c r="S14" s="17">
        <v>0.27873660203096201</v>
      </c>
      <c r="T14" s="17">
        <v>0.26835646958902898</v>
      </c>
      <c r="U14" s="17">
        <v>0.30282861018509299</v>
      </c>
      <c r="V14" s="17">
        <v>0.20175449050276301</v>
      </c>
      <c r="W14" s="17">
        <v>0.222428998231255</v>
      </c>
      <c r="X14" s="17">
        <v>0.29508422988731198</v>
      </c>
      <c r="Y14" s="17">
        <v>0.23440412244294001</v>
      </c>
      <c r="Z14" s="17">
        <v>0.26532775023208399</v>
      </c>
      <c r="AA14" s="17">
        <v>0.233459782388273</v>
      </c>
      <c r="AB14" s="17">
        <v>0.26176489408592302</v>
      </c>
      <c r="AC14" s="17">
        <v>0.23348813173826499</v>
      </c>
      <c r="AD14" s="17">
        <v>0.32431027218467301</v>
      </c>
      <c r="AE14" s="17"/>
      <c r="AF14" s="17">
        <v>0.22933450718377199</v>
      </c>
      <c r="AG14" s="17">
        <v>0.26224418326897903</v>
      </c>
      <c r="AH14" s="17">
        <v>0.26790510665408801</v>
      </c>
      <c r="AI14" s="17"/>
      <c r="AJ14" s="17">
        <v>0.23094251512521799</v>
      </c>
      <c r="AK14" s="17">
        <v>0.28970551293097802</v>
      </c>
      <c r="AL14" s="17">
        <v>0.24372032428729001</v>
      </c>
      <c r="AM14" s="17">
        <v>0.19816099216834199</v>
      </c>
      <c r="AN14" s="17">
        <v>0.24852635839258999</v>
      </c>
      <c r="AO14" s="17"/>
      <c r="AP14" s="17">
        <v>0.26113855977913603</v>
      </c>
      <c r="AQ14" s="17">
        <v>0.28993388039344098</v>
      </c>
      <c r="AR14" s="17">
        <v>0.211354225086166</v>
      </c>
      <c r="AS14" s="17"/>
      <c r="AT14" s="17">
        <v>0.20509329812126001</v>
      </c>
      <c r="AU14" s="17">
        <v>0.25041781492946602</v>
      </c>
      <c r="AV14" s="17">
        <v>0.301666859767447</v>
      </c>
      <c r="AW14" s="17">
        <v>0.31425450955698397</v>
      </c>
      <c r="AX14" s="17">
        <v>0.32239888126924499</v>
      </c>
    </row>
    <row r="15" spans="2:50">
      <c r="B15" s="18" t="s">
        <v>472</v>
      </c>
      <c r="C15" s="17">
        <v>0.25170372571212601</v>
      </c>
      <c r="D15" s="17">
        <v>0.25260964771797401</v>
      </c>
      <c r="E15" s="17">
        <v>0.249561919042734</v>
      </c>
      <c r="F15" s="17"/>
      <c r="G15" s="17">
        <v>0.23486873414310799</v>
      </c>
      <c r="H15" s="17">
        <v>0.27089289030375002</v>
      </c>
      <c r="I15" s="17">
        <v>0.22984956722371</v>
      </c>
      <c r="J15" s="17">
        <v>0.24435570465006601</v>
      </c>
      <c r="K15" s="17">
        <v>0.24718860364040299</v>
      </c>
      <c r="L15" s="17">
        <v>0.274009600436944</v>
      </c>
      <c r="M15" s="17"/>
      <c r="N15" s="17">
        <v>0.30292355788884501</v>
      </c>
      <c r="O15" s="17">
        <v>0.246531351865721</v>
      </c>
      <c r="P15" s="17">
        <v>0.237665526403748</v>
      </c>
      <c r="Q15" s="17">
        <v>0.21465170207650999</v>
      </c>
      <c r="R15" s="17"/>
      <c r="S15" s="17">
        <v>0.271231398004873</v>
      </c>
      <c r="T15" s="17">
        <v>0.27587451881741099</v>
      </c>
      <c r="U15" s="17">
        <v>0.31503738719246199</v>
      </c>
      <c r="V15" s="17">
        <v>0.25958534769497998</v>
      </c>
      <c r="W15" s="17">
        <v>0.252158706372825</v>
      </c>
      <c r="X15" s="17">
        <v>0.227742271456677</v>
      </c>
      <c r="Y15" s="17">
        <v>0.18689888026549101</v>
      </c>
      <c r="Z15" s="17">
        <v>0.220776713425784</v>
      </c>
      <c r="AA15" s="17">
        <v>0.20042735240013601</v>
      </c>
      <c r="AB15" s="17">
        <v>0.27953874944611701</v>
      </c>
      <c r="AC15" s="17">
        <v>0.26439735071974102</v>
      </c>
      <c r="AD15" s="17">
        <v>0.23171756977661701</v>
      </c>
      <c r="AE15" s="17"/>
      <c r="AF15" s="17">
        <v>0.233677966471768</v>
      </c>
      <c r="AG15" s="17">
        <v>0.29853681344633198</v>
      </c>
      <c r="AH15" s="17">
        <v>0.16168544251101999</v>
      </c>
      <c r="AI15" s="17"/>
      <c r="AJ15" s="17">
        <v>0.26291435138781899</v>
      </c>
      <c r="AK15" s="17">
        <v>0.239824053831804</v>
      </c>
      <c r="AL15" s="17">
        <v>0.35418537813566697</v>
      </c>
      <c r="AM15" s="17">
        <v>0.17874870527996101</v>
      </c>
      <c r="AN15" s="17">
        <v>0.189608054358196</v>
      </c>
      <c r="AO15" s="17"/>
      <c r="AP15" s="17">
        <v>0.274497729286099</v>
      </c>
      <c r="AQ15" s="17">
        <v>0.25060331460463497</v>
      </c>
      <c r="AR15" s="17">
        <v>0.32253438498748499</v>
      </c>
      <c r="AS15" s="17"/>
      <c r="AT15" s="17">
        <v>0.174819382339063</v>
      </c>
      <c r="AU15" s="17">
        <v>0.237129278339199</v>
      </c>
      <c r="AV15" s="17">
        <v>0.32793224163488899</v>
      </c>
      <c r="AW15" s="17">
        <v>0.30042035354948199</v>
      </c>
      <c r="AX15" s="17">
        <v>0.31586891619433999</v>
      </c>
    </row>
    <row r="16" spans="2:50">
      <c r="B16" s="18" t="s">
        <v>473</v>
      </c>
      <c r="C16" s="17">
        <v>0.221222002466158</v>
      </c>
      <c r="D16" s="17">
        <v>0.22641119509069699</v>
      </c>
      <c r="E16" s="17">
        <v>0.216347781729858</v>
      </c>
      <c r="F16" s="17"/>
      <c r="G16" s="17">
        <v>0.22458336535426701</v>
      </c>
      <c r="H16" s="17">
        <v>0.20986760427135001</v>
      </c>
      <c r="I16" s="17">
        <v>0.212594675276984</v>
      </c>
      <c r="J16" s="17">
        <v>0.23894516621797801</v>
      </c>
      <c r="K16" s="17">
        <v>0.23096847879087301</v>
      </c>
      <c r="L16" s="17">
        <v>0.214364974435133</v>
      </c>
      <c r="M16" s="17"/>
      <c r="N16" s="17">
        <v>0.20395305792754201</v>
      </c>
      <c r="O16" s="17">
        <v>0.22713521300085099</v>
      </c>
      <c r="P16" s="17">
        <v>0.2074820347968</v>
      </c>
      <c r="Q16" s="17">
        <v>0.245614685669582</v>
      </c>
      <c r="R16" s="17"/>
      <c r="S16" s="17">
        <v>0.225900963602953</v>
      </c>
      <c r="T16" s="17">
        <v>0.25364779355287698</v>
      </c>
      <c r="U16" s="17">
        <v>0.24013733642538099</v>
      </c>
      <c r="V16" s="17">
        <v>0.24162769281740901</v>
      </c>
      <c r="W16" s="17">
        <v>0.20024758683730301</v>
      </c>
      <c r="X16" s="17">
        <v>0.200510648783571</v>
      </c>
      <c r="Y16" s="17">
        <v>0.22625579569838999</v>
      </c>
      <c r="Z16" s="17">
        <v>0.211703613755506</v>
      </c>
      <c r="AA16" s="17">
        <v>0.14854586791365701</v>
      </c>
      <c r="AB16" s="17">
        <v>0.246163888769793</v>
      </c>
      <c r="AC16" s="17">
        <v>0.23228732576793801</v>
      </c>
      <c r="AD16" s="17">
        <v>0.230938771016102</v>
      </c>
      <c r="AE16" s="17"/>
      <c r="AF16" s="17">
        <v>0.212642588285685</v>
      </c>
      <c r="AG16" s="17">
        <v>0.236602131141504</v>
      </c>
      <c r="AH16" s="17">
        <v>0.212086683096738</v>
      </c>
      <c r="AI16" s="17"/>
      <c r="AJ16" s="17">
        <v>0.202120823099635</v>
      </c>
      <c r="AK16" s="17">
        <v>0.23094339168866199</v>
      </c>
      <c r="AL16" s="17">
        <v>0.252075495657894</v>
      </c>
      <c r="AM16" s="17">
        <v>0.34857084826064499</v>
      </c>
      <c r="AN16" s="17">
        <v>0.19067156201768901</v>
      </c>
      <c r="AO16" s="17"/>
      <c r="AP16" s="17">
        <v>0.19798084396409699</v>
      </c>
      <c r="AQ16" s="17">
        <v>0.23993092785892201</v>
      </c>
      <c r="AR16" s="17">
        <v>0.27317139786649303</v>
      </c>
      <c r="AS16" s="17"/>
      <c r="AT16" s="17">
        <v>0.21923106660671299</v>
      </c>
      <c r="AU16" s="17">
        <v>0.23520645563439299</v>
      </c>
      <c r="AV16" s="17">
        <v>0.225969042215724</v>
      </c>
      <c r="AW16" s="17">
        <v>0.24652408457587599</v>
      </c>
      <c r="AX16" s="17">
        <v>0.25280713322023002</v>
      </c>
    </row>
    <row r="17" spans="2:50">
      <c r="B17" s="18" t="s">
        <v>474</v>
      </c>
      <c r="C17" s="17">
        <v>0.145688316599625</v>
      </c>
      <c r="D17" s="17">
        <v>0.15607408195399899</v>
      </c>
      <c r="E17" s="17">
        <v>0.13495673052603599</v>
      </c>
      <c r="F17" s="17"/>
      <c r="G17" s="17">
        <v>0.189669125153134</v>
      </c>
      <c r="H17" s="17">
        <v>0.22033758695311101</v>
      </c>
      <c r="I17" s="17">
        <v>0.156003753779277</v>
      </c>
      <c r="J17" s="17">
        <v>0.124108761592803</v>
      </c>
      <c r="K17" s="17">
        <v>0.117076448500419</v>
      </c>
      <c r="L17" s="17">
        <v>8.4247231328371003E-2</v>
      </c>
      <c r="M17" s="17"/>
      <c r="N17" s="17">
        <v>0.16599268846625101</v>
      </c>
      <c r="O17" s="17">
        <v>0.14469169639702201</v>
      </c>
      <c r="P17" s="17">
        <v>0.16501257228940799</v>
      </c>
      <c r="Q17" s="17">
        <v>0.10888638928727599</v>
      </c>
      <c r="R17" s="17"/>
      <c r="S17" s="17">
        <v>0.219120198522709</v>
      </c>
      <c r="T17" s="17">
        <v>0.157549521099238</v>
      </c>
      <c r="U17" s="17">
        <v>9.5723914635440097E-2</v>
      </c>
      <c r="V17" s="17">
        <v>0.159267249104553</v>
      </c>
      <c r="W17" s="17">
        <v>0.109010854099761</v>
      </c>
      <c r="X17" s="17">
        <v>0.145736944142248</v>
      </c>
      <c r="Y17" s="17">
        <v>0.121570584397434</v>
      </c>
      <c r="Z17" s="17">
        <v>0.184458155159506</v>
      </c>
      <c r="AA17" s="17">
        <v>0.12732051125979599</v>
      </c>
      <c r="AB17" s="17">
        <v>0.13656050959778501</v>
      </c>
      <c r="AC17" s="17">
        <v>0.10433337492976</v>
      </c>
      <c r="AD17" s="17">
        <v>0.10600731563006099</v>
      </c>
      <c r="AE17" s="17"/>
      <c r="AF17" s="17">
        <v>0.13754925179276001</v>
      </c>
      <c r="AG17" s="17">
        <v>0.16154361854930399</v>
      </c>
      <c r="AH17" s="17">
        <v>0.107000420939275</v>
      </c>
      <c r="AI17" s="17"/>
      <c r="AJ17" s="17">
        <v>0.16051384358222501</v>
      </c>
      <c r="AK17" s="17">
        <v>0.167215103217319</v>
      </c>
      <c r="AL17" s="17">
        <v>0.10811998471209799</v>
      </c>
      <c r="AM17" s="17">
        <v>0.172675037035286</v>
      </c>
      <c r="AN17" s="17">
        <v>6.0108145498562998E-2</v>
      </c>
      <c r="AO17" s="17"/>
      <c r="AP17" s="17">
        <v>0.18630441534324199</v>
      </c>
      <c r="AQ17" s="17">
        <v>0.15270990118491101</v>
      </c>
      <c r="AR17" s="17">
        <v>0.14380095765086401</v>
      </c>
      <c r="AS17" s="17"/>
      <c r="AT17" s="17">
        <v>0.112689098152808</v>
      </c>
      <c r="AU17" s="17">
        <v>0.12686230846159</v>
      </c>
      <c r="AV17" s="17">
        <v>0.17567545111080901</v>
      </c>
      <c r="AW17" s="17">
        <v>0.19417531622824</v>
      </c>
      <c r="AX17" s="17">
        <v>0.19288931080614399</v>
      </c>
    </row>
    <row r="18" spans="2:50">
      <c r="B18" s="18" t="s">
        <v>475</v>
      </c>
      <c r="C18" s="17">
        <v>0.122190963861316</v>
      </c>
      <c r="D18" s="17">
        <v>0.15338499819299201</v>
      </c>
      <c r="E18" s="17">
        <v>9.2224289720846106E-2</v>
      </c>
      <c r="F18" s="17"/>
      <c r="G18" s="17">
        <v>0.16140385560811699</v>
      </c>
      <c r="H18" s="17">
        <v>0.18652718861894901</v>
      </c>
      <c r="I18" s="17">
        <v>0.137071979948656</v>
      </c>
      <c r="J18" s="17">
        <v>0.11327739312928101</v>
      </c>
      <c r="K18" s="17">
        <v>7.93180499337309E-2</v>
      </c>
      <c r="L18" s="17">
        <v>6.7777089481126498E-2</v>
      </c>
      <c r="M18" s="17"/>
      <c r="N18" s="17">
        <v>0.17079262643246099</v>
      </c>
      <c r="O18" s="17">
        <v>0.12189203261077899</v>
      </c>
      <c r="P18" s="17">
        <v>9.63771302219599E-2</v>
      </c>
      <c r="Q18" s="17">
        <v>9.2661446786194201E-2</v>
      </c>
      <c r="R18" s="17"/>
      <c r="S18" s="17">
        <v>0.213058346905938</v>
      </c>
      <c r="T18" s="17">
        <v>0.12419300529840099</v>
      </c>
      <c r="U18" s="17">
        <v>8.3230084261615905E-2</v>
      </c>
      <c r="V18" s="17">
        <v>0.107340517544603</v>
      </c>
      <c r="W18" s="17">
        <v>0.10609585171498701</v>
      </c>
      <c r="X18" s="17">
        <v>0.137777826912757</v>
      </c>
      <c r="Y18" s="17">
        <v>6.4981164150743204E-2</v>
      </c>
      <c r="Z18" s="17">
        <v>0.15217682549925701</v>
      </c>
      <c r="AA18" s="17">
        <v>9.9715761929258795E-2</v>
      </c>
      <c r="AB18" s="17">
        <v>0.129857711886811</v>
      </c>
      <c r="AC18" s="17">
        <v>0.10014908954134701</v>
      </c>
      <c r="AD18" s="17">
        <v>3.7539922505408899E-2</v>
      </c>
      <c r="AE18" s="17"/>
      <c r="AF18" s="17">
        <v>0.111001437453134</v>
      </c>
      <c r="AG18" s="17">
        <v>0.135156223824314</v>
      </c>
      <c r="AH18" s="17">
        <v>9.8921794154264595E-2</v>
      </c>
      <c r="AI18" s="17"/>
      <c r="AJ18" s="17">
        <v>0.13258892681241999</v>
      </c>
      <c r="AK18" s="17">
        <v>0.138077899867835</v>
      </c>
      <c r="AL18" s="17">
        <v>0.117745770866397</v>
      </c>
      <c r="AM18" s="17">
        <v>0.106714110010807</v>
      </c>
      <c r="AN18" s="17">
        <v>6.98523683784502E-2</v>
      </c>
      <c r="AO18" s="17"/>
      <c r="AP18" s="17">
        <v>0.14490758222577699</v>
      </c>
      <c r="AQ18" s="17">
        <v>0.14731618039627301</v>
      </c>
      <c r="AR18" s="17">
        <v>0.13052280517116599</v>
      </c>
      <c r="AS18" s="17"/>
      <c r="AT18" s="17">
        <v>8.2328441609262407E-2</v>
      </c>
      <c r="AU18" s="17">
        <v>0.11859305261030199</v>
      </c>
      <c r="AV18" s="17">
        <v>0.17030316824073599</v>
      </c>
      <c r="AW18" s="17">
        <v>0.20169045565541099</v>
      </c>
      <c r="AX18" s="17">
        <v>0.20649199056716599</v>
      </c>
    </row>
    <row r="19" spans="2:50">
      <c r="B19" s="18" t="s">
        <v>476</v>
      </c>
      <c r="C19" s="17">
        <v>7.0357339200246699E-2</v>
      </c>
      <c r="D19" s="17">
        <v>8.3318437903937101E-2</v>
      </c>
      <c r="E19" s="17">
        <v>5.7982319460978198E-2</v>
      </c>
      <c r="F19" s="17"/>
      <c r="G19" s="17">
        <v>8.7130345589246205E-2</v>
      </c>
      <c r="H19" s="17">
        <v>0.120553811392074</v>
      </c>
      <c r="I19" s="17">
        <v>9.4270832420488698E-2</v>
      </c>
      <c r="J19" s="17">
        <v>5.2214873242971097E-2</v>
      </c>
      <c r="K19" s="17">
        <v>2.6297453679263599E-2</v>
      </c>
      <c r="L19" s="17">
        <v>4.3159685542625503E-2</v>
      </c>
      <c r="M19" s="17"/>
      <c r="N19" s="17">
        <v>7.8881408143630705E-2</v>
      </c>
      <c r="O19" s="17">
        <v>6.69206537279112E-2</v>
      </c>
      <c r="P19" s="17">
        <v>7.8681376825973107E-2</v>
      </c>
      <c r="Q19" s="17">
        <v>5.6220439356828397E-2</v>
      </c>
      <c r="R19" s="17"/>
      <c r="S19" s="17">
        <v>0.115253273782965</v>
      </c>
      <c r="T19" s="17">
        <v>7.40304495684216E-2</v>
      </c>
      <c r="U19" s="17">
        <v>6.8343263576087096E-2</v>
      </c>
      <c r="V19" s="17">
        <v>5.9063694159326503E-2</v>
      </c>
      <c r="W19" s="17">
        <v>3.9413867466489699E-2</v>
      </c>
      <c r="X19" s="17">
        <v>8.4229553766757295E-2</v>
      </c>
      <c r="Y19" s="17">
        <v>5.5547375584505503E-2</v>
      </c>
      <c r="Z19" s="17">
        <v>7.8326399542658395E-2</v>
      </c>
      <c r="AA19" s="17">
        <v>5.94086300983932E-2</v>
      </c>
      <c r="AB19" s="17">
        <v>6.1263865088039403E-2</v>
      </c>
      <c r="AC19" s="17">
        <v>5.8311582362742601E-2</v>
      </c>
      <c r="AD19" s="17">
        <v>3.1316744195375501E-2</v>
      </c>
      <c r="AE19" s="17"/>
      <c r="AF19" s="17">
        <v>6.2534194855131994E-2</v>
      </c>
      <c r="AG19" s="17">
        <v>7.8263289131508207E-2</v>
      </c>
      <c r="AH19" s="17">
        <v>7.4520128173420894E-2</v>
      </c>
      <c r="AI19" s="17"/>
      <c r="AJ19" s="17">
        <v>8.2161474563817699E-2</v>
      </c>
      <c r="AK19" s="17">
        <v>6.7587371749246603E-2</v>
      </c>
      <c r="AL19" s="17">
        <v>7.1408328845249697E-2</v>
      </c>
      <c r="AM19" s="17">
        <v>6.5921624800235404E-2</v>
      </c>
      <c r="AN19" s="17">
        <v>5.1915528069483498E-2</v>
      </c>
      <c r="AO19" s="17"/>
      <c r="AP19" s="17">
        <v>9.7937078031840805E-2</v>
      </c>
      <c r="AQ19" s="17">
        <v>6.6278381731605204E-2</v>
      </c>
      <c r="AR19" s="17">
        <v>9.1461173069567595E-2</v>
      </c>
      <c r="AS19" s="17"/>
      <c r="AT19" s="17">
        <v>4.7055523193981402E-2</v>
      </c>
      <c r="AU19" s="17">
        <v>6.6481030051807499E-2</v>
      </c>
      <c r="AV19" s="17">
        <v>8.0129749709173706E-2</v>
      </c>
      <c r="AW19" s="17">
        <v>8.0899535658843502E-2</v>
      </c>
      <c r="AX19" s="17">
        <v>0.14559441095056599</v>
      </c>
    </row>
    <row r="20" spans="2:50" ht="30">
      <c r="B20" s="18" t="s">
        <v>477</v>
      </c>
      <c r="C20" s="17">
        <v>6.6659066512003803E-2</v>
      </c>
      <c r="D20" s="17">
        <v>8.5630183045381503E-2</v>
      </c>
      <c r="E20" s="17">
        <v>4.7331327907923E-2</v>
      </c>
      <c r="F20" s="17"/>
      <c r="G20" s="17">
        <v>0.11634949723559999</v>
      </c>
      <c r="H20" s="17">
        <v>0.12126670285183599</v>
      </c>
      <c r="I20" s="17">
        <v>8.1363205017163501E-2</v>
      </c>
      <c r="J20" s="17">
        <v>4.6342170155876397E-2</v>
      </c>
      <c r="K20" s="17">
        <v>2.3494049096147E-2</v>
      </c>
      <c r="L20" s="17">
        <v>2.2817525017358301E-2</v>
      </c>
      <c r="M20" s="17"/>
      <c r="N20" s="17">
        <v>9.0362143381697096E-2</v>
      </c>
      <c r="O20" s="17">
        <v>5.0887674491408103E-2</v>
      </c>
      <c r="P20" s="17">
        <v>7.3420781186348996E-2</v>
      </c>
      <c r="Q20" s="17">
        <v>5.2742033836771E-2</v>
      </c>
      <c r="R20" s="17"/>
      <c r="S20" s="17">
        <v>0.12495668641954701</v>
      </c>
      <c r="T20" s="17">
        <v>6.9919115250320296E-2</v>
      </c>
      <c r="U20" s="17">
        <v>7.25533838955921E-2</v>
      </c>
      <c r="V20" s="17">
        <v>4.3793297290491098E-2</v>
      </c>
      <c r="W20" s="17">
        <v>2.6920724446642501E-2</v>
      </c>
      <c r="X20" s="17">
        <v>6.1818967912620697E-2</v>
      </c>
      <c r="Y20" s="17">
        <v>3.9766415615620797E-2</v>
      </c>
      <c r="Z20" s="17">
        <v>0.11189585426456899</v>
      </c>
      <c r="AA20" s="17">
        <v>6.0671136984668202E-2</v>
      </c>
      <c r="AB20" s="17">
        <v>5.38394063699867E-2</v>
      </c>
      <c r="AC20" s="17">
        <v>7.3924194808095298E-2</v>
      </c>
      <c r="AD20" s="17">
        <v>0</v>
      </c>
      <c r="AE20" s="17"/>
      <c r="AF20" s="17">
        <v>6.3128784162866394E-2</v>
      </c>
      <c r="AG20" s="17">
        <v>6.8364192692819403E-2</v>
      </c>
      <c r="AH20" s="17">
        <v>6.8778251984061595E-2</v>
      </c>
      <c r="AI20" s="17"/>
      <c r="AJ20" s="17">
        <v>6.1923906276699102E-2</v>
      </c>
      <c r="AK20" s="17">
        <v>6.43249132119285E-2</v>
      </c>
      <c r="AL20" s="17">
        <v>0.106385116697384</v>
      </c>
      <c r="AM20" s="17">
        <v>7.3653607740249705E-2</v>
      </c>
      <c r="AN20" s="17">
        <v>4.9391446213448001E-2</v>
      </c>
      <c r="AO20" s="17"/>
      <c r="AP20" s="17">
        <v>8.8342103600944105E-2</v>
      </c>
      <c r="AQ20" s="17">
        <v>5.8278364728252499E-2</v>
      </c>
      <c r="AR20" s="17">
        <v>0.101464709268983</v>
      </c>
      <c r="AS20" s="17"/>
      <c r="AT20" s="17">
        <v>4.91909271160616E-2</v>
      </c>
      <c r="AU20" s="17">
        <v>5.2848876907718702E-2</v>
      </c>
      <c r="AV20" s="17">
        <v>7.2185639751577907E-2</v>
      </c>
      <c r="AW20" s="17">
        <v>0.143163185312881</v>
      </c>
      <c r="AX20" s="17">
        <v>0.131871151275153</v>
      </c>
    </row>
    <row r="21" spans="2:50">
      <c r="B21" s="18" t="s">
        <v>92</v>
      </c>
      <c r="C21" s="19">
        <v>4.8362660803283899E-2</v>
      </c>
      <c r="D21" s="19">
        <v>4.8046194886890201E-2</v>
      </c>
      <c r="E21" s="19">
        <v>4.8859420192408999E-2</v>
      </c>
      <c r="F21" s="19"/>
      <c r="G21" s="19">
        <v>9.1447299375574706E-2</v>
      </c>
      <c r="H21" s="19">
        <v>4.8051251557040799E-2</v>
      </c>
      <c r="I21" s="19">
        <v>5.0671249495415099E-2</v>
      </c>
      <c r="J21" s="19">
        <v>4.0406210345563798E-2</v>
      </c>
      <c r="K21" s="19">
        <v>5.2124685881690197E-2</v>
      </c>
      <c r="L21" s="19">
        <v>2.22426548611004E-2</v>
      </c>
      <c r="M21" s="19"/>
      <c r="N21" s="19">
        <v>1.36200924535927E-2</v>
      </c>
      <c r="O21" s="19">
        <v>4.75303575615664E-2</v>
      </c>
      <c r="P21" s="19">
        <v>6.0021023962432397E-2</v>
      </c>
      <c r="Q21" s="19">
        <v>7.7257232996030795E-2</v>
      </c>
      <c r="R21" s="19"/>
      <c r="S21" s="19">
        <v>5.1650744851547803E-2</v>
      </c>
      <c r="T21" s="19">
        <v>5.7202710168735398E-2</v>
      </c>
      <c r="U21" s="19">
        <v>6.1895926201452199E-2</v>
      </c>
      <c r="V21" s="19">
        <v>5.2271218762244401E-2</v>
      </c>
      <c r="W21" s="19">
        <v>4.52234746139865E-2</v>
      </c>
      <c r="X21" s="19">
        <v>3.9624881810990303E-2</v>
      </c>
      <c r="Y21" s="19">
        <v>3.0819423654445999E-2</v>
      </c>
      <c r="Z21" s="19">
        <v>2.8659241502989902E-2</v>
      </c>
      <c r="AA21" s="19">
        <v>6.3177526089218006E-2</v>
      </c>
      <c r="AB21" s="19">
        <v>2.7964690576038901E-2</v>
      </c>
      <c r="AC21" s="19">
        <v>5.65670360071268E-2</v>
      </c>
      <c r="AD21" s="19">
        <v>4.6720630968726702E-2</v>
      </c>
      <c r="AE21" s="19"/>
      <c r="AF21" s="19">
        <v>4.3764053939000999E-2</v>
      </c>
      <c r="AG21" s="19">
        <v>2.95480731352693E-2</v>
      </c>
      <c r="AH21" s="19">
        <v>7.7924626031610003E-2</v>
      </c>
      <c r="AI21" s="19"/>
      <c r="AJ21" s="19">
        <v>3.29087187704439E-2</v>
      </c>
      <c r="AK21" s="19">
        <v>4.4043956856068302E-2</v>
      </c>
      <c r="AL21" s="19">
        <v>3.4024922403658203E-2</v>
      </c>
      <c r="AM21" s="19">
        <v>5.5510556760165801E-2</v>
      </c>
      <c r="AN21" s="19">
        <v>8.6432175963335703E-2</v>
      </c>
      <c r="AO21" s="19"/>
      <c r="AP21" s="19">
        <v>3.2685028124276198E-2</v>
      </c>
      <c r="AQ21" s="19">
        <v>3.67228468274933E-2</v>
      </c>
      <c r="AR21" s="19">
        <v>3.7456594571424903E-2</v>
      </c>
      <c r="AS21" s="19"/>
      <c r="AT21" s="19">
        <v>6.7560226625414499E-2</v>
      </c>
      <c r="AU21" s="19">
        <v>4.50385867118114E-2</v>
      </c>
      <c r="AV21" s="19">
        <v>2.5860070282303398E-2</v>
      </c>
      <c r="AW21" s="19">
        <v>1.1811619272214699E-2</v>
      </c>
      <c r="AX21" s="19">
        <v>4.5935355515751203E-2</v>
      </c>
    </row>
    <row r="22" spans="2:50">
      <c r="B22" s="16"/>
    </row>
    <row r="23" spans="2:50">
      <c r="B23" t="s">
        <v>550</v>
      </c>
    </row>
    <row r="24" spans="2:50">
      <c r="B24" t="s">
        <v>551</v>
      </c>
    </row>
    <row r="26" spans="2:50">
      <c r="B2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478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45">
      <c r="B9" s="18" t="s">
        <v>479</v>
      </c>
      <c r="C9" s="17">
        <v>0.126939225618489</v>
      </c>
      <c r="D9" s="17">
        <v>0.133611303131138</v>
      </c>
      <c r="E9" s="17">
        <v>0.12092137231099299</v>
      </c>
      <c r="F9" s="17"/>
      <c r="G9" s="17">
        <v>9.7894405385778593E-2</v>
      </c>
      <c r="H9" s="17">
        <v>0.10806443438366101</v>
      </c>
      <c r="I9" s="17">
        <v>9.9418298821723206E-2</v>
      </c>
      <c r="J9" s="17">
        <v>8.0269074969800402E-2</v>
      </c>
      <c r="K9" s="17">
        <v>0.15845960470419301</v>
      </c>
      <c r="L9" s="17">
        <v>0.20070728899101101</v>
      </c>
      <c r="M9" s="17"/>
      <c r="N9" s="17">
        <v>9.9137408920723799E-2</v>
      </c>
      <c r="O9" s="17">
        <v>9.5298534259630502E-2</v>
      </c>
      <c r="P9" s="17">
        <v>0.17337303531199399</v>
      </c>
      <c r="Q9" s="17">
        <v>0.15118176890009999</v>
      </c>
      <c r="R9" s="17"/>
      <c r="S9" s="17">
        <v>0.121355381942182</v>
      </c>
      <c r="T9" s="17">
        <v>0.141821090631781</v>
      </c>
      <c r="U9" s="17">
        <v>0.11322899904182</v>
      </c>
      <c r="V9" s="17">
        <v>0.11704007154257801</v>
      </c>
      <c r="W9" s="17">
        <v>0.12501890174775601</v>
      </c>
      <c r="X9" s="17">
        <v>0.12595945753413601</v>
      </c>
      <c r="Y9" s="17">
        <v>0.16666396402273301</v>
      </c>
      <c r="Z9" s="17">
        <v>0.150215144133379</v>
      </c>
      <c r="AA9" s="17">
        <v>9.1358215859010494E-2</v>
      </c>
      <c r="AB9" s="17">
        <v>0.132709585080246</v>
      </c>
      <c r="AC9" s="17">
        <v>9.7047732999064898E-2</v>
      </c>
      <c r="AD9" s="17">
        <v>0.18804306151038899</v>
      </c>
      <c r="AE9" s="17"/>
      <c r="AF9" s="17">
        <v>0.161102873871836</v>
      </c>
      <c r="AG9" s="17">
        <v>0.117878150869515</v>
      </c>
      <c r="AH9" s="17">
        <v>8.08783423692645E-2</v>
      </c>
      <c r="AI9" s="17"/>
      <c r="AJ9" s="17">
        <v>0.14484730783568001</v>
      </c>
      <c r="AK9" s="17">
        <v>0.10952520372968801</v>
      </c>
      <c r="AL9" s="17">
        <v>0.14554216513718499</v>
      </c>
      <c r="AM9" s="17">
        <v>0.19609099948871</v>
      </c>
      <c r="AN9" s="17">
        <v>0.10506614178403</v>
      </c>
      <c r="AO9" s="17"/>
      <c r="AP9" s="17">
        <v>0.147382690872845</v>
      </c>
      <c r="AQ9" s="17">
        <v>0.11413364398909399</v>
      </c>
      <c r="AR9" s="17">
        <v>0.12512250076734499</v>
      </c>
      <c r="AS9" s="17"/>
      <c r="AT9" s="17">
        <v>0.187536468603513</v>
      </c>
      <c r="AU9" s="17">
        <v>0.103197816083587</v>
      </c>
      <c r="AV9" s="17">
        <v>8.1406385704485398E-2</v>
      </c>
      <c r="AW9" s="17">
        <v>0.106154825707319</v>
      </c>
      <c r="AX9" s="17">
        <v>9.2449552846175898E-2</v>
      </c>
    </row>
    <row r="10" spans="2:50" ht="45">
      <c r="B10" s="18" t="s">
        <v>480</v>
      </c>
      <c r="C10" s="17">
        <v>0.17979982660534299</v>
      </c>
      <c r="D10" s="17">
        <v>0.19613901285576299</v>
      </c>
      <c r="E10" s="17">
        <v>0.164553487726603</v>
      </c>
      <c r="F10" s="17"/>
      <c r="G10" s="17">
        <v>0.168942360802082</v>
      </c>
      <c r="H10" s="17">
        <v>0.17855228584084701</v>
      </c>
      <c r="I10" s="17">
        <v>0.15310667124635099</v>
      </c>
      <c r="J10" s="17">
        <v>0.14553956330043899</v>
      </c>
      <c r="K10" s="17">
        <v>0.200867724607461</v>
      </c>
      <c r="L10" s="17">
        <v>0.22347593201805599</v>
      </c>
      <c r="M10" s="17"/>
      <c r="N10" s="17">
        <v>0.17746158769544901</v>
      </c>
      <c r="O10" s="17">
        <v>0.17847378494816399</v>
      </c>
      <c r="P10" s="17">
        <v>0.18602539940068799</v>
      </c>
      <c r="Q10" s="17">
        <v>0.17982492559671101</v>
      </c>
      <c r="R10" s="17"/>
      <c r="S10" s="17">
        <v>0.16615489880473</v>
      </c>
      <c r="T10" s="17">
        <v>0.144379604595298</v>
      </c>
      <c r="U10" s="17">
        <v>0.18408566531024301</v>
      </c>
      <c r="V10" s="17">
        <v>0.20023873815985199</v>
      </c>
      <c r="W10" s="17">
        <v>0.19566624539972299</v>
      </c>
      <c r="X10" s="17">
        <v>0.19753545526465999</v>
      </c>
      <c r="Y10" s="17">
        <v>0.174552878400205</v>
      </c>
      <c r="Z10" s="17">
        <v>0.181753087307434</v>
      </c>
      <c r="AA10" s="17">
        <v>0.16486064931396299</v>
      </c>
      <c r="AB10" s="17">
        <v>0.22268812431875901</v>
      </c>
      <c r="AC10" s="17">
        <v>0.173650259137589</v>
      </c>
      <c r="AD10" s="17">
        <v>0.18212232433396999</v>
      </c>
      <c r="AE10" s="17"/>
      <c r="AF10" s="17">
        <v>0.19670747701899599</v>
      </c>
      <c r="AG10" s="17">
        <v>0.17865934103853601</v>
      </c>
      <c r="AH10" s="17">
        <v>0.13950681326234299</v>
      </c>
      <c r="AI10" s="17"/>
      <c r="AJ10" s="17">
        <v>0.18578053183110799</v>
      </c>
      <c r="AK10" s="17">
        <v>0.18096473910914301</v>
      </c>
      <c r="AL10" s="17">
        <v>0.14988901354627801</v>
      </c>
      <c r="AM10" s="17">
        <v>0.18206301340015099</v>
      </c>
      <c r="AN10" s="17">
        <v>0.18146936095734401</v>
      </c>
      <c r="AO10" s="17"/>
      <c r="AP10" s="17">
        <v>0.186673804284815</v>
      </c>
      <c r="AQ10" s="17">
        <v>0.167349415592949</v>
      </c>
      <c r="AR10" s="17">
        <v>0.153054804784714</v>
      </c>
      <c r="AS10" s="17"/>
      <c r="AT10" s="17">
        <v>0.20484623775594099</v>
      </c>
      <c r="AU10" s="17">
        <v>0.17430756899775299</v>
      </c>
      <c r="AV10" s="17">
        <v>0.185920567491277</v>
      </c>
      <c r="AW10" s="17">
        <v>0.145277573498867</v>
      </c>
      <c r="AX10" s="17">
        <v>0.106928243767331</v>
      </c>
    </row>
    <row r="11" spans="2:50" ht="45">
      <c r="B11" s="18" t="s">
        <v>481</v>
      </c>
      <c r="C11" s="17">
        <v>0.39570436398265901</v>
      </c>
      <c r="D11" s="17">
        <v>0.35663666635555402</v>
      </c>
      <c r="E11" s="17">
        <v>0.43362403053584803</v>
      </c>
      <c r="F11" s="17"/>
      <c r="G11" s="17">
        <v>0.38556859240713998</v>
      </c>
      <c r="H11" s="17">
        <v>0.38910908184579401</v>
      </c>
      <c r="I11" s="17">
        <v>0.40037548442051801</v>
      </c>
      <c r="J11" s="17">
        <v>0.42038317172749501</v>
      </c>
      <c r="K11" s="17">
        <v>0.41919580815628499</v>
      </c>
      <c r="L11" s="17">
        <v>0.36826042533370301</v>
      </c>
      <c r="M11" s="17"/>
      <c r="N11" s="17">
        <v>0.43568033331981698</v>
      </c>
      <c r="O11" s="17">
        <v>0.41051300994899698</v>
      </c>
      <c r="P11" s="17">
        <v>0.36848133010691297</v>
      </c>
      <c r="Q11" s="17">
        <v>0.358775236180642</v>
      </c>
      <c r="R11" s="17"/>
      <c r="S11" s="17">
        <v>0.377495290869233</v>
      </c>
      <c r="T11" s="17">
        <v>0.44602753920968202</v>
      </c>
      <c r="U11" s="17">
        <v>0.371098058279762</v>
      </c>
      <c r="V11" s="17">
        <v>0.43058148160260501</v>
      </c>
      <c r="W11" s="17">
        <v>0.391282937355726</v>
      </c>
      <c r="X11" s="17">
        <v>0.36036483979742501</v>
      </c>
      <c r="Y11" s="17">
        <v>0.36632132992556798</v>
      </c>
      <c r="Z11" s="17">
        <v>0.396201938628854</v>
      </c>
      <c r="AA11" s="17">
        <v>0.393007171689853</v>
      </c>
      <c r="AB11" s="17">
        <v>0.36712184464531</v>
      </c>
      <c r="AC11" s="17">
        <v>0.42550710532064701</v>
      </c>
      <c r="AD11" s="17">
        <v>0.46335003905274902</v>
      </c>
      <c r="AE11" s="17"/>
      <c r="AF11" s="17">
        <v>0.37391411527967899</v>
      </c>
      <c r="AG11" s="17">
        <v>0.41311953398965501</v>
      </c>
      <c r="AH11" s="17">
        <v>0.41059609164607502</v>
      </c>
      <c r="AI11" s="17"/>
      <c r="AJ11" s="17">
        <v>0.37481204241309402</v>
      </c>
      <c r="AK11" s="17">
        <v>0.40434895457744602</v>
      </c>
      <c r="AL11" s="17">
        <v>0.41912368422141599</v>
      </c>
      <c r="AM11" s="17">
        <v>0.33938015009857703</v>
      </c>
      <c r="AN11" s="17">
        <v>0.37765669523291701</v>
      </c>
      <c r="AO11" s="17"/>
      <c r="AP11" s="17">
        <v>0.35596248419829701</v>
      </c>
      <c r="AQ11" s="17">
        <v>0.40705730781895799</v>
      </c>
      <c r="AR11" s="17">
        <v>0.43974027844823699</v>
      </c>
      <c r="AS11" s="17"/>
      <c r="AT11" s="17">
        <v>0.33660266640508402</v>
      </c>
      <c r="AU11" s="17">
        <v>0.42914489525953797</v>
      </c>
      <c r="AV11" s="17">
        <v>0.39517003832769099</v>
      </c>
      <c r="AW11" s="17">
        <v>0.44860231163035402</v>
      </c>
      <c r="AX11" s="17">
        <v>0.42981411796235702</v>
      </c>
    </row>
    <row r="12" spans="2:50" ht="45">
      <c r="B12" s="18" t="s">
        <v>482</v>
      </c>
      <c r="C12" s="17">
        <v>0.191172385805813</v>
      </c>
      <c r="D12" s="17">
        <v>0.22582485074300501</v>
      </c>
      <c r="E12" s="17">
        <v>0.15693627143844499</v>
      </c>
      <c r="F12" s="17"/>
      <c r="G12" s="17">
        <v>0.22103294264415799</v>
      </c>
      <c r="H12" s="17">
        <v>0.21517817758510199</v>
      </c>
      <c r="I12" s="17">
        <v>0.19718524655921299</v>
      </c>
      <c r="J12" s="17">
        <v>0.252859617538849</v>
      </c>
      <c r="K12" s="17">
        <v>0.14861467888539001</v>
      </c>
      <c r="L12" s="17">
        <v>0.125384188553674</v>
      </c>
      <c r="M12" s="17"/>
      <c r="N12" s="17">
        <v>0.22693911758558599</v>
      </c>
      <c r="O12" s="17">
        <v>0.198144119979759</v>
      </c>
      <c r="P12" s="17">
        <v>0.180566938262398</v>
      </c>
      <c r="Q12" s="17">
        <v>0.15376424871213801</v>
      </c>
      <c r="R12" s="17"/>
      <c r="S12" s="17">
        <v>0.234109478893615</v>
      </c>
      <c r="T12" s="17">
        <v>0.18357786719692201</v>
      </c>
      <c r="U12" s="17">
        <v>0.235919893888344</v>
      </c>
      <c r="V12" s="17">
        <v>0.16532711980992301</v>
      </c>
      <c r="W12" s="17">
        <v>0.169285122968931</v>
      </c>
      <c r="X12" s="17">
        <v>0.19412818670024101</v>
      </c>
      <c r="Y12" s="17">
        <v>0.18403632661543701</v>
      </c>
      <c r="Z12" s="17">
        <v>0.21440909865236299</v>
      </c>
      <c r="AA12" s="17">
        <v>0.179622537424976</v>
      </c>
      <c r="AB12" s="17">
        <v>0.200253378431414</v>
      </c>
      <c r="AC12" s="17">
        <v>0.14831744632191199</v>
      </c>
      <c r="AD12" s="17">
        <v>9.8615069609207504E-2</v>
      </c>
      <c r="AE12" s="17"/>
      <c r="AF12" s="17">
        <v>0.16617553536813801</v>
      </c>
      <c r="AG12" s="17">
        <v>0.214209643539161</v>
      </c>
      <c r="AH12" s="17">
        <v>0.170322467247287</v>
      </c>
      <c r="AI12" s="17"/>
      <c r="AJ12" s="17">
        <v>0.215176098899896</v>
      </c>
      <c r="AK12" s="17">
        <v>0.217302277801107</v>
      </c>
      <c r="AL12" s="17">
        <v>0.21894089687644999</v>
      </c>
      <c r="AM12" s="17">
        <v>0.106714110010807</v>
      </c>
      <c r="AN12" s="17">
        <v>0.112941094905723</v>
      </c>
      <c r="AO12" s="17"/>
      <c r="AP12" s="17">
        <v>0.23139591022227099</v>
      </c>
      <c r="AQ12" s="17">
        <v>0.230892791788642</v>
      </c>
      <c r="AR12" s="17">
        <v>0.231539758725199</v>
      </c>
      <c r="AS12" s="17"/>
      <c r="AT12" s="17">
        <v>0.13509798788900301</v>
      </c>
      <c r="AU12" s="17">
        <v>0.188857916027031</v>
      </c>
      <c r="AV12" s="17">
        <v>0.25695892285952199</v>
      </c>
      <c r="AW12" s="17">
        <v>0.224259198582997</v>
      </c>
      <c r="AX12" s="17">
        <v>0.24100570364576401</v>
      </c>
    </row>
    <row r="13" spans="2:50">
      <c r="B13" s="18" t="s">
        <v>92</v>
      </c>
      <c r="C13" s="19">
        <v>0.10638419798769699</v>
      </c>
      <c r="D13" s="19">
        <v>8.778816691454E-2</v>
      </c>
      <c r="E13" s="19">
        <v>0.123964837988112</v>
      </c>
      <c r="F13" s="19"/>
      <c r="G13" s="19">
        <v>0.126561698760842</v>
      </c>
      <c r="H13" s="19">
        <v>0.10909602034459601</v>
      </c>
      <c r="I13" s="19">
        <v>0.14991429895219399</v>
      </c>
      <c r="J13" s="19">
        <v>0.100948572463418</v>
      </c>
      <c r="K13" s="19">
        <v>7.2862183646671103E-2</v>
      </c>
      <c r="L13" s="19">
        <v>8.21721651035556E-2</v>
      </c>
      <c r="M13" s="19"/>
      <c r="N13" s="19">
        <v>6.0781552478425302E-2</v>
      </c>
      <c r="O13" s="19">
        <v>0.11757055086345</v>
      </c>
      <c r="P13" s="19">
        <v>9.1553296918006705E-2</v>
      </c>
      <c r="Q13" s="19">
        <v>0.15645382061040899</v>
      </c>
      <c r="R13" s="19"/>
      <c r="S13" s="19">
        <v>0.100884949490239</v>
      </c>
      <c r="T13" s="19">
        <v>8.4193898366316494E-2</v>
      </c>
      <c r="U13" s="19">
        <v>9.56673834798311E-2</v>
      </c>
      <c r="V13" s="19">
        <v>8.6812588885041606E-2</v>
      </c>
      <c r="W13" s="19">
        <v>0.11874679252786401</v>
      </c>
      <c r="X13" s="19">
        <v>0.122012060703538</v>
      </c>
      <c r="Y13" s="19">
        <v>0.108425501036058</v>
      </c>
      <c r="Z13" s="19">
        <v>5.7420731277970503E-2</v>
      </c>
      <c r="AA13" s="19">
        <v>0.17115142571219699</v>
      </c>
      <c r="AB13" s="19">
        <v>7.7227067524270596E-2</v>
      </c>
      <c r="AC13" s="19">
        <v>0.15547745622078701</v>
      </c>
      <c r="AD13" s="19">
        <v>6.7869505493684604E-2</v>
      </c>
      <c r="AE13" s="19"/>
      <c r="AF13" s="19">
        <v>0.10209999846135</v>
      </c>
      <c r="AG13" s="19">
        <v>7.6133330563131693E-2</v>
      </c>
      <c r="AH13" s="19">
        <v>0.19869628547502999</v>
      </c>
      <c r="AI13" s="19"/>
      <c r="AJ13" s="19">
        <v>7.9384019020221894E-2</v>
      </c>
      <c r="AK13" s="19">
        <v>8.7858824782614794E-2</v>
      </c>
      <c r="AL13" s="19">
        <v>6.6504240218671407E-2</v>
      </c>
      <c r="AM13" s="19">
        <v>0.17575172700175501</v>
      </c>
      <c r="AN13" s="19">
        <v>0.22286670711998499</v>
      </c>
      <c r="AO13" s="19"/>
      <c r="AP13" s="19">
        <v>7.8585110421772603E-2</v>
      </c>
      <c r="AQ13" s="19">
        <v>8.0566840810356102E-2</v>
      </c>
      <c r="AR13" s="19">
        <v>5.0542657274505499E-2</v>
      </c>
      <c r="AS13" s="19"/>
      <c r="AT13" s="19">
        <v>0.13591663934645901</v>
      </c>
      <c r="AU13" s="19">
        <v>0.104491803632091</v>
      </c>
      <c r="AV13" s="19">
        <v>8.0544085617024294E-2</v>
      </c>
      <c r="AW13" s="19">
        <v>7.5706090580463403E-2</v>
      </c>
      <c r="AX13" s="19">
        <v>0.129802381778371</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157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975</v>
      </c>
      <c r="D7" s="10">
        <v>459</v>
      </c>
      <c r="E7" s="10">
        <v>514</v>
      </c>
      <c r="F7" s="10"/>
      <c r="G7" s="10">
        <v>104</v>
      </c>
      <c r="H7" s="10">
        <v>171</v>
      </c>
      <c r="I7" s="10">
        <v>162</v>
      </c>
      <c r="J7" s="10">
        <v>141</v>
      </c>
      <c r="K7" s="10">
        <v>175</v>
      </c>
      <c r="L7" s="10">
        <v>222</v>
      </c>
      <c r="M7" s="10"/>
      <c r="N7" s="10">
        <v>262</v>
      </c>
      <c r="O7" s="10">
        <v>245</v>
      </c>
      <c r="P7" s="10">
        <v>214</v>
      </c>
      <c r="Q7" s="10">
        <v>248</v>
      </c>
      <c r="R7" s="10"/>
      <c r="S7" s="10">
        <v>121</v>
      </c>
      <c r="T7" s="10">
        <v>131</v>
      </c>
      <c r="U7" s="10">
        <v>74</v>
      </c>
      <c r="V7" s="10">
        <v>78</v>
      </c>
      <c r="W7" s="10">
        <v>70</v>
      </c>
      <c r="X7" s="10">
        <v>67</v>
      </c>
      <c r="Y7" s="10">
        <v>93</v>
      </c>
      <c r="Z7" s="10">
        <v>41</v>
      </c>
      <c r="AA7" s="10">
        <v>112</v>
      </c>
      <c r="AB7" s="10">
        <v>103</v>
      </c>
      <c r="AC7" s="10">
        <v>56</v>
      </c>
      <c r="AD7" s="10">
        <v>29</v>
      </c>
      <c r="AE7" s="10"/>
      <c r="AF7" s="10">
        <v>393</v>
      </c>
      <c r="AG7" s="10">
        <v>416</v>
      </c>
      <c r="AH7" s="10">
        <v>116</v>
      </c>
      <c r="AI7" s="10"/>
      <c r="AJ7" s="10">
        <v>363</v>
      </c>
      <c r="AK7" s="10">
        <v>256</v>
      </c>
      <c r="AL7" s="10">
        <v>77</v>
      </c>
      <c r="AM7" s="10">
        <v>16</v>
      </c>
      <c r="AN7" s="10">
        <v>112</v>
      </c>
      <c r="AO7" s="10"/>
      <c r="AP7" s="10">
        <v>246</v>
      </c>
      <c r="AQ7" s="10">
        <v>302</v>
      </c>
      <c r="AR7" s="10">
        <v>79</v>
      </c>
      <c r="AS7" s="10"/>
      <c r="AT7" s="10">
        <v>240</v>
      </c>
      <c r="AU7" s="10">
        <v>159</v>
      </c>
      <c r="AV7" s="10">
        <v>223</v>
      </c>
      <c r="AW7" s="10">
        <v>89</v>
      </c>
      <c r="AX7" s="10">
        <v>22</v>
      </c>
    </row>
    <row r="8" spans="2:50" ht="30" customHeight="1">
      <c r="B8" s="11" t="s">
        <v>77</v>
      </c>
      <c r="C8" s="11">
        <v>970</v>
      </c>
      <c r="D8" s="11">
        <v>466</v>
      </c>
      <c r="E8" s="11">
        <v>502</v>
      </c>
      <c r="F8" s="11"/>
      <c r="G8" s="11">
        <v>123</v>
      </c>
      <c r="H8" s="11">
        <v>170</v>
      </c>
      <c r="I8" s="11">
        <v>176</v>
      </c>
      <c r="J8" s="11">
        <v>149</v>
      </c>
      <c r="K8" s="11">
        <v>149</v>
      </c>
      <c r="L8" s="11">
        <v>204</v>
      </c>
      <c r="M8" s="11"/>
      <c r="N8" s="11">
        <v>242</v>
      </c>
      <c r="O8" s="11">
        <v>253</v>
      </c>
      <c r="P8" s="11">
        <v>227</v>
      </c>
      <c r="Q8" s="11">
        <v>242</v>
      </c>
      <c r="R8" s="11"/>
      <c r="S8" s="11">
        <v>121</v>
      </c>
      <c r="T8" s="11">
        <v>135</v>
      </c>
      <c r="U8" s="11">
        <v>72</v>
      </c>
      <c r="V8" s="11">
        <v>83</v>
      </c>
      <c r="W8" s="11">
        <v>69</v>
      </c>
      <c r="X8" s="11">
        <v>84</v>
      </c>
      <c r="Y8" s="11">
        <v>87</v>
      </c>
      <c r="Z8" s="11">
        <v>37</v>
      </c>
      <c r="AA8" s="11">
        <v>112</v>
      </c>
      <c r="AB8" s="11">
        <v>89</v>
      </c>
      <c r="AC8" s="11">
        <v>53</v>
      </c>
      <c r="AD8" s="11">
        <v>27</v>
      </c>
      <c r="AE8" s="11"/>
      <c r="AF8" s="11">
        <v>388</v>
      </c>
      <c r="AG8" s="11">
        <v>406</v>
      </c>
      <c r="AH8" s="11">
        <v>119</v>
      </c>
      <c r="AI8" s="11"/>
      <c r="AJ8" s="11">
        <v>353</v>
      </c>
      <c r="AK8" s="11">
        <v>260</v>
      </c>
      <c r="AL8" s="11">
        <v>78</v>
      </c>
      <c r="AM8" s="11">
        <v>15</v>
      </c>
      <c r="AN8" s="11">
        <v>115</v>
      </c>
      <c r="AO8" s="11"/>
      <c r="AP8" s="11">
        <v>242</v>
      </c>
      <c r="AQ8" s="11">
        <v>312</v>
      </c>
      <c r="AR8" s="11">
        <v>77</v>
      </c>
      <c r="AS8" s="11"/>
      <c r="AT8" s="11">
        <v>239</v>
      </c>
      <c r="AU8" s="11">
        <v>162</v>
      </c>
      <c r="AV8" s="11">
        <v>227</v>
      </c>
      <c r="AW8" s="11">
        <v>84</v>
      </c>
      <c r="AX8" s="11">
        <v>18</v>
      </c>
    </row>
    <row r="9" spans="2:50">
      <c r="B9" s="18" t="s">
        <v>158</v>
      </c>
      <c r="C9" s="17">
        <v>0.18857688024958799</v>
      </c>
      <c r="D9" s="17">
        <v>0.22354607924785699</v>
      </c>
      <c r="E9" s="17">
        <v>0.15475152268391301</v>
      </c>
      <c r="F9" s="17"/>
      <c r="G9" s="17">
        <v>0.25499905392104799</v>
      </c>
      <c r="H9" s="17">
        <v>0.16051367042612399</v>
      </c>
      <c r="I9" s="17">
        <v>0.201614566540393</v>
      </c>
      <c r="J9" s="17">
        <v>0.207628319524467</v>
      </c>
      <c r="K9" s="17">
        <v>0.183118456689218</v>
      </c>
      <c r="L9" s="17">
        <v>0.150795447746957</v>
      </c>
      <c r="M9" s="17"/>
      <c r="N9" s="17">
        <v>0.25061670300175498</v>
      </c>
      <c r="O9" s="17">
        <v>0.20671605106766999</v>
      </c>
      <c r="P9" s="17">
        <v>0.138381568233507</v>
      </c>
      <c r="Q9" s="17">
        <v>0.142933790097556</v>
      </c>
      <c r="R9" s="17"/>
      <c r="S9" s="17">
        <v>0.20434593448441901</v>
      </c>
      <c r="T9" s="17">
        <v>0.18592613927731799</v>
      </c>
      <c r="U9" s="17">
        <v>0.123322420819881</v>
      </c>
      <c r="V9" s="17">
        <v>0.153472720977441</v>
      </c>
      <c r="W9" s="17">
        <v>0.21877086221514799</v>
      </c>
      <c r="X9" s="17">
        <v>0.235532919980007</v>
      </c>
      <c r="Y9" s="17">
        <v>0.19636821379741101</v>
      </c>
      <c r="Z9" s="17">
        <v>0.324292018207745</v>
      </c>
      <c r="AA9" s="17">
        <v>0.15190015378888899</v>
      </c>
      <c r="AB9" s="17">
        <v>0.124167099392111</v>
      </c>
      <c r="AC9" s="17">
        <v>0.22357091598763901</v>
      </c>
      <c r="AD9" s="17">
        <v>0.27318520153931602</v>
      </c>
      <c r="AE9" s="17"/>
      <c r="AF9" s="17">
        <v>0.172494112424663</v>
      </c>
      <c r="AG9" s="17">
        <v>0.204504018079295</v>
      </c>
      <c r="AH9" s="17">
        <v>0.121506982515224</v>
      </c>
      <c r="AI9" s="17"/>
      <c r="AJ9" s="17">
        <v>0.19386592875747599</v>
      </c>
      <c r="AK9" s="17">
        <v>0.20017109350412499</v>
      </c>
      <c r="AL9" s="17">
        <v>0.23060143589111201</v>
      </c>
      <c r="AM9" s="17">
        <v>0</v>
      </c>
      <c r="AN9" s="17">
        <v>0.127514073447031</v>
      </c>
      <c r="AO9" s="17"/>
      <c r="AP9" s="17">
        <v>0.18854089430220899</v>
      </c>
      <c r="AQ9" s="17">
        <v>0.227450054409958</v>
      </c>
      <c r="AR9" s="17">
        <v>0.245216700521556</v>
      </c>
      <c r="AS9" s="17"/>
      <c r="AT9" s="17">
        <v>0.13078535796267299</v>
      </c>
      <c r="AU9" s="17">
        <v>0.19577221317358801</v>
      </c>
      <c r="AV9" s="17">
        <v>0.26411589229800803</v>
      </c>
      <c r="AW9" s="17">
        <v>0.19587134387479799</v>
      </c>
      <c r="AX9" s="17">
        <v>0.39559109704324602</v>
      </c>
    </row>
    <row r="10" spans="2:50">
      <c r="B10" s="18" t="s">
        <v>159</v>
      </c>
      <c r="C10" s="17">
        <v>0.27573875442331403</v>
      </c>
      <c r="D10" s="17">
        <v>0.29676758559765998</v>
      </c>
      <c r="E10" s="17">
        <v>0.25508169669456998</v>
      </c>
      <c r="F10" s="17"/>
      <c r="G10" s="17">
        <v>0.15665766137082199</v>
      </c>
      <c r="H10" s="17">
        <v>0.29505274023065903</v>
      </c>
      <c r="I10" s="17">
        <v>0.23841547037670699</v>
      </c>
      <c r="J10" s="17">
        <v>0.33982973455358001</v>
      </c>
      <c r="K10" s="17">
        <v>0.264195886421149</v>
      </c>
      <c r="L10" s="17">
        <v>0.325041329926683</v>
      </c>
      <c r="M10" s="17"/>
      <c r="N10" s="17">
        <v>0.35375792805575101</v>
      </c>
      <c r="O10" s="17">
        <v>0.27855283987486701</v>
      </c>
      <c r="P10" s="17">
        <v>0.266078741118982</v>
      </c>
      <c r="Q10" s="17">
        <v>0.20602355550738999</v>
      </c>
      <c r="R10" s="17"/>
      <c r="S10" s="17">
        <v>0.34583115205676002</v>
      </c>
      <c r="T10" s="17">
        <v>0.205233214796472</v>
      </c>
      <c r="U10" s="17">
        <v>0.31161442672019701</v>
      </c>
      <c r="V10" s="17">
        <v>0.28484696896010803</v>
      </c>
      <c r="W10" s="17">
        <v>0.207063918734949</v>
      </c>
      <c r="X10" s="17">
        <v>0.23710713391152</v>
      </c>
      <c r="Y10" s="17">
        <v>0.214499430796072</v>
      </c>
      <c r="Z10" s="17">
        <v>0.24788652921545301</v>
      </c>
      <c r="AA10" s="17">
        <v>0.29699385085582702</v>
      </c>
      <c r="AB10" s="17">
        <v>0.38623485435612398</v>
      </c>
      <c r="AC10" s="17">
        <v>0.213502447546744</v>
      </c>
      <c r="AD10" s="17">
        <v>0.39314540875549903</v>
      </c>
      <c r="AE10" s="17"/>
      <c r="AF10" s="17">
        <v>0.25169148606323499</v>
      </c>
      <c r="AG10" s="17">
        <v>0.33118569126727398</v>
      </c>
      <c r="AH10" s="17">
        <v>0.23169093986504599</v>
      </c>
      <c r="AI10" s="17"/>
      <c r="AJ10" s="17">
        <v>0.26848405751840099</v>
      </c>
      <c r="AK10" s="17">
        <v>0.27053414814364202</v>
      </c>
      <c r="AL10" s="17">
        <v>0.36133991095951501</v>
      </c>
      <c r="AM10" s="17">
        <v>0.409206006044188</v>
      </c>
      <c r="AN10" s="17">
        <v>0.21389575099442401</v>
      </c>
      <c r="AO10" s="17"/>
      <c r="AP10" s="17">
        <v>0.29673271843393001</v>
      </c>
      <c r="AQ10" s="17">
        <v>0.28978645898435301</v>
      </c>
      <c r="AR10" s="17">
        <v>0.29139778340774902</v>
      </c>
      <c r="AS10" s="17"/>
      <c r="AT10" s="17">
        <v>0.21103266132930901</v>
      </c>
      <c r="AU10" s="17">
        <v>0.28541291525357099</v>
      </c>
      <c r="AV10" s="17">
        <v>0.30988772070693499</v>
      </c>
      <c r="AW10" s="17">
        <v>0.42393843068894799</v>
      </c>
      <c r="AX10" s="17">
        <v>0.21504707538548701</v>
      </c>
    </row>
    <row r="11" spans="2:50">
      <c r="B11" s="18" t="s">
        <v>160</v>
      </c>
      <c r="C11" s="17">
        <v>0.27288315913876698</v>
      </c>
      <c r="D11" s="17">
        <v>0.24874804328724801</v>
      </c>
      <c r="E11" s="17">
        <v>0.29655768229437501</v>
      </c>
      <c r="F11" s="17"/>
      <c r="G11" s="17">
        <v>0.26429689666325801</v>
      </c>
      <c r="H11" s="17">
        <v>0.29933055414370702</v>
      </c>
      <c r="I11" s="17">
        <v>0.23647260485515501</v>
      </c>
      <c r="J11" s="17">
        <v>0.23915555969323299</v>
      </c>
      <c r="K11" s="17">
        <v>0.31776997594321399</v>
      </c>
      <c r="L11" s="17">
        <v>0.27937524256283802</v>
      </c>
      <c r="M11" s="17"/>
      <c r="N11" s="17">
        <v>0.25541382345706698</v>
      </c>
      <c r="O11" s="17">
        <v>0.27365005111583302</v>
      </c>
      <c r="P11" s="17">
        <v>0.30350488230922901</v>
      </c>
      <c r="Q11" s="17">
        <v>0.26404916286087898</v>
      </c>
      <c r="R11" s="17"/>
      <c r="S11" s="17">
        <v>0.24114155031170401</v>
      </c>
      <c r="T11" s="17">
        <v>0.33711898877777702</v>
      </c>
      <c r="U11" s="17">
        <v>0.212314459695124</v>
      </c>
      <c r="V11" s="17">
        <v>0.31798156059698302</v>
      </c>
      <c r="W11" s="17">
        <v>0.26441585745622997</v>
      </c>
      <c r="X11" s="17">
        <v>0.261515710802047</v>
      </c>
      <c r="Y11" s="17">
        <v>0.28784053077385102</v>
      </c>
      <c r="Z11" s="17">
        <v>0.15527785628691701</v>
      </c>
      <c r="AA11" s="17">
        <v>0.274417563047399</v>
      </c>
      <c r="AB11" s="17">
        <v>0.267637498350978</v>
      </c>
      <c r="AC11" s="17">
        <v>0.356471367531006</v>
      </c>
      <c r="AD11" s="17">
        <v>0.13267371873953501</v>
      </c>
      <c r="AE11" s="17"/>
      <c r="AF11" s="17">
        <v>0.27630475798162901</v>
      </c>
      <c r="AG11" s="17">
        <v>0.27526224030804203</v>
      </c>
      <c r="AH11" s="17">
        <v>0.29473138415099298</v>
      </c>
      <c r="AI11" s="17"/>
      <c r="AJ11" s="17">
        <v>0.289867361509903</v>
      </c>
      <c r="AK11" s="17">
        <v>0.27621742396160398</v>
      </c>
      <c r="AL11" s="17">
        <v>0.28856222759774097</v>
      </c>
      <c r="AM11" s="17">
        <v>0.28635639866665802</v>
      </c>
      <c r="AN11" s="17">
        <v>0.26307609921925301</v>
      </c>
      <c r="AO11" s="17"/>
      <c r="AP11" s="17">
        <v>0.26891129494393701</v>
      </c>
      <c r="AQ11" s="17">
        <v>0.249156868712993</v>
      </c>
      <c r="AR11" s="17">
        <v>0.34503343638807499</v>
      </c>
      <c r="AS11" s="17"/>
      <c r="AT11" s="17">
        <v>0.308773157759895</v>
      </c>
      <c r="AU11" s="17">
        <v>0.28417983673952801</v>
      </c>
      <c r="AV11" s="17">
        <v>0.25654982812256399</v>
      </c>
      <c r="AW11" s="17">
        <v>0.22335483084428301</v>
      </c>
      <c r="AX11" s="17">
        <v>0.33231662404225698</v>
      </c>
    </row>
    <row r="12" spans="2:50">
      <c r="B12" s="18" t="s">
        <v>161</v>
      </c>
      <c r="C12" s="17">
        <v>0.103959299933404</v>
      </c>
      <c r="D12" s="17">
        <v>9.8062906874415698E-2</v>
      </c>
      <c r="E12" s="17">
        <v>0.109914194397632</v>
      </c>
      <c r="F12" s="17"/>
      <c r="G12" s="17">
        <v>0.12460269295460601</v>
      </c>
      <c r="H12" s="17">
        <v>0.103132838629619</v>
      </c>
      <c r="I12" s="17">
        <v>0.112751374525212</v>
      </c>
      <c r="J12" s="17">
        <v>6.3153606302722098E-2</v>
      </c>
      <c r="K12" s="17">
        <v>8.7725971261235006E-2</v>
      </c>
      <c r="L12" s="17">
        <v>0.126340041553413</v>
      </c>
      <c r="M12" s="17"/>
      <c r="N12" s="17">
        <v>7.6518549967019206E-2</v>
      </c>
      <c r="O12" s="17">
        <v>0.10338098916937</v>
      </c>
      <c r="P12" s="17">
        <v>0.114708225621827</v>
      </c>
      <c r="Q12" s="17">
        <v>0.124481708414298</v>
      </c>
      <c r="R12" s="17"/>
      <c r="S12" s="17">
        <v>8.6191732894766698E-2</v>
      </c>
      <c r="T12" s="17">
        <v>0.14819577094821401</v>
      </c>
      <c r="U12" s="17">
        <v>0.138712585810917</v>
      </c>
      <c r="V12" s="17">
        <v>0.12185212856404</v>
      </c>
      <c r="W12" s="17">
        <v>0.10112182607853799</v>
      </c>
      <c r="X12" s="17">
        <v>0.10661863228103501</v>
      </c>
      <c r="Y12" s="17">
        <v>8.5658169949440796E-2</v>
      </c>
      <c r="Z12" s="17">
        <v>9.6735644634728196E-2</v>
      </c>
      <c r="AA12" s="17">
        <v>0.106246860591079</v>
      </c>
      <c r="AB12" s="17">
        <v>8.2473635427896194E-2</v>
      </c>
      <c r="AC12" s="17">
        <v>4.5619062594639402E-2</v>
      </c>
      <c r="AD12" s="17">
        <v>5.7667846462758202E-2</v>
      </c>
      <c r="AE12" s="17"/>
      <c r="AF12" s="17">
        <v>0.12431872938218499</v>
      </c>
      <c r="AG12" s="17">
        <v>9.5680951865466102E-2</v>
      </c>
      <c r="AH12" s="17">
        <v>7.0543997113866705E-2</v>
      </c>
      <c r="AI12" s="17"/>
      <c r="AJ12" s="17">
        <v>0.113565206979655</v>
      </c>
      <c r="AK12" s="17">
        <v>0.12742432984868299</v>
      </c>
      <c r="AL12" s="17">
        <v>7.8882014830883695E-2</v>
      </c>
      <c r="AM12" s="17">
        <v>6.0296601073906303E-2</v>
      </c>
      <c r="AN12" s="17">
        <v>7.0277298870208602E-2</v>
      </c>
      <c r="AO12" s="17"/>
      <c r="AP12" s="17">
        <v>0.117391159230544</v>
      </c>
      <c r="AQ12" s="17">
        <v>0.11011525446689301</v>
      </c>
      <c r="AR12" s="17">
        <v>6.6883434281022502E-2</v>
      </c>
      <c r="AS12" s="17"/>
      <c r="AT12" s="17">
        <v>0.106632599626988</v>
      </c>
      <c r="AU12" s="17">
        <v>0.12865872538333301</v>
      </c>
      <c r="AV12" s="17">
        <v>5.4707434354521203E-2</v>
      </c>
      <c r="AW12" s="17">
        <v>5.3299866564926399E-2</v>
      </c>
      <c r="AX12" s="17">
        <v>0</v>
      </c>
    </row>
    <row r="13" spans="2:50">
      <c r="B13" s="18" t="s">
        <v>162</v>
      </c>
      <c r="C13" s="17">
        <v>2.7515341457636799E-2</v>
      </c>
      <c r="D13" s="17">
        <v>2.9186003882138101E-2</v>
      </c>
      <c r="E13" s="17">
        <v>2.60893825627398E-2</v>
      </c>
      <c r="F13" s="17"/>
      <c r="G13" s="17">
        <v>2.5201948339358099E-2</v>
      </c>
      <c r="H13" s="17">
        <v>2.4657407369487301E-2</v>
      </c>
      <c r="I13" s="17">
        <v>3.07306723165407E-2</v>
      </c>
      <c r="J13" s="17">
        <v>2.9831043107792301E-2</v>
      </c>
      <c r="K13" s="17">
        <v>2.9512899779090201E-2</v>
      </c>
      <c r="L13" s="17">
        <v>2.5353199704582899E-2</v>
      </c>
      <c r="M13" s="17"/>
      <c r="N13" s="17">
        <v>1.24065486215084E-2</v>
      </c>
      <c r="O13" s="17">
        <v>3.2863826341825102E-2</v>
      </c>
      <c r="P13" s="17">
        <v>2.50714751033379E-2</v>
      </c>
      <c r="Q13" s="17">
        <v>4.0004992615604598E-2</v>
      </c>
      <c r="R13" s="17"/>
      <c r="S13" s="17">
        <v>1.6878025213219301E-2</v>
      </c>
      <c r="T13" s="17">
        <v>4.6362375905611597E-2</v>
      </c>
      <c r="U13" s="17">
        <v>4.2882760559328402E-2</v>
      </c>
      <c r="V13" s="17">
        <v>0</v>
      </c>
      <c r="W13" s="17">
        <v>1.5341610512727E-2</v>
      </c>
      <c r="X13" s="17">
        <v>1.0961105593962199E-2</v>
      </c>
      <c r="Y13" s="17">
        <v>4.6597300855509602E-2</v>
      </c>
      <c r="Z13" s="17">
        <v>4.3562168725827501E-2</v>
      </c>
      <c r="AA13" s="17">
        <v>1.00306166256407E-2</v>
      </c>
      <c r="AB13" s="17">
        <v>2.2637268901025499E-2</v>
      </c>
      <c r="AC13" s="17">
        <v>2.7449488336520399E-2</v>
      </c>
      <c r="AD13" s="17">
        <v>0.112716497388819</v>
      </c>
      <c r="AE13" s="17"/>
      <c r="AF13" s="17">
        <v>4.0167097364193903E-2</v>
      </c>
      <c r="AG13" s="17">
        <v>1.6868992431129801E-2</v>
      </c>
      <c r="AH13" s="17">
        <v>2.75943555202353E-2</v>
      </c>
      <c r="AI13" s="17"/>
      <c r="AJ13" s="17">
        <v>3.42017632639127E-2</v>
      </c>
      <c r="AK13" s="17">
        <v>2.1037746340218402E-2</v>
      </c>
      <c r="AL13" s="17">
        <v>0</v>
      </c>
      <c r="AM13" s="17">
        <v>6.4742571860834194E-2</v>
      </c>
      <c r="AN13" s="17">
        <v>2.8465438745765001E-2</v>
      </c>
      <c r="AO13" s="17"/>
      <c r="AP13" s="17">
        <v>3.5815548957850503E-2</v>
      </c>
      <c r="AQ13" s="17">
        <v>2.1037726513540099E-2</v>
      </c>
      <c r="AR13" s="17">
        <v>0</v>
      </c>
      <c r="AS13" s="17"/>
      <c r="AT13" s="17">
        <v>3.2549334412168097E-2</v>
      </c>
      <c r="AU13" s="17">
        <v>2.4039431505499202E-2</v>
      </c>
      <c r="AV13" s="17">
        <v>2.6902413065977401E-2</v>
      </c>
      <c r="AW13" s="17">
        <v>2.5214163214438E-2</v>
      </c>
      <c r="AX13" s="17">
        <v>0</v>
      </c>
    </row>
    <row r="14" spans="2:50">
      <c r="B14" s="18" t="s">
        <v>163</v>
      </c>
      <c r="C14" s="17">
        <v>1.49809922978573E-2</v>
      </c>
      <c r="D14" s="17">
        <v>1.6238650407521801E-2</v>
      </c>
      <c r="E14" s="17">
        <v>1.3881255211596701E-2</v>
      </c>
      <c r="F14" s="17"/>
      <c r="G14" s="17">
        <v>1.50541871848619E-2</v>
      </c>
      <c r="H14" s="17">
        <v>1.3356866566207401E-2</v>
      </c>
      <c r="I14" s="17">
        <v>1.1222401435228299E-2</v>
      </c>
      <c r="J14" s="17">
        <v>9.2555311353339498E-3</v>
      </c>
      <c r="K14" s="17">
        <v>2.37635951296984E-2</v>
      </c>
      <c r="L14" s="17">
        <v>1.73064977717176E-2</v>
      </c>
      <c r="M14" s="17"/>
      <c r="N14" s="17">
        <v>1.18742071147304E-2</v>
      </c>
      <c r="O14" s="17">
        <v>7.4340585546365601E-3</v>
      </c>
      <c r="P14" s="17">
        <v>2.5532310637963702E-2</v>
      </c>
      <c r="Q14" s="17">
        <v>1.6427785050063402E-2</v>
      </c>
      <c r="R14" s="17"/>
      <c r="S14" s="17">
        <v>2.4165361885791999E-2</v>
      </c>
      <c r="T14" s="17">
        <v>6.8474620014141599E-3</v>
      </c>
      <c r="U14" s="17">
        <v>2.19213227548695E-2</v>
      </c>
      <c r="V14" s="17">
        <v>0</v>
      </c>
      <c r="W14" s="17">
        <v>0</v>
      </c>
      <c r="X14" s="17">
        <v>6.4947661611381199E-2</v>
      </c>
      <c r="Y14" s="17">
        <v>2.1096421682822601E-2</v>
      </c>
      <c r="Z14" s="17">
        <v>0</v>
      </c>
      <c r="AA14" s="17">
        <v>0</v>
      </c>
      <c r="AB14" s="17">
        <v>2.00835973873414E-2</v>
      </c>
      <c r="AC14" s="17">
        <v>0</v>
      </c>
      <c r="AD14" s="17">
        <v>0</v>
      </c>
      <c r="AE14" s="17"/>
      <c r="AF14" s="17">
        <v>1.8192958786426999E-2</v>
      </c>
      <c r="AG14" s="17">
        <v>1.15074591040436E-2</v>
      </c>
      <c r="AH14" s="17">
        <v>8.0908171517348592E-3</v>
      </c>
      <c r="AI14" s="17"/>
      <c r="AJ14" s="17">
        <v>1.2714226449190799E-2</v>
      </c>
      <c r="AK14" s="17">
        <v>2.6600641506286E-2</v>
      </c>
      <c r="AL14" s="17">
        <v>0</v>
      </c>
      <c r="AM14" s="17">
        <v>0</v>
      </c>
      <c r="AN14" s="17">
        <v>0</v>
      </c>
      <c r="AO14" s="17"/>
      <c r="AP14" s="17">
        <v>1.11719400650071E-2</v>
      </c>
      <c r="AQ14" s="17">
        <v>2.2181789862028699E-2</v>
      </c>
      <c r="AR14" s="17">
        <v>0</v>
      </c>
      <c r="AS14" s="17"/>
      <c r="AT14" s="17">
        <v>2.44971177049235E-2</v>
      </c>
      <c r="AU14" s="17">
        <v>1.1077666436485001E-2</v>
      </c>
      <c r="AV14" s="17">
        <v>1.03154579868682E-2</v>
      </c>
      <c r="AW14" s="17">
        <v>0</v>
      </c>
      <c r="AX14" s="17">
        <v>0</v>
      </c>
    </row>
    <row r="15" spans="2:50">
      <c r="B15" s="18" t="s">
        <v>92</v>
      </c>
      <c r="C15" s="19">
        <v>0.116345572499432</v>
      </c>
      <c r="D15" s="19">
        <v>8.7450730703159299E-2</v>
      </c>
      <c r="E15" s="19">
        <v>0.143724266155174</v>
      </c>
      <c r="F15" s="19"/>
      <c r="G15" s="19">
        <v>0.15918755956604699</v>
      </c>
      <c r="H15" s="19">
        <v>0.10395592263419499</v>
      </c>
      <c r="I15" s="19">
        <v>0.16879290995076399</v>
      </c>
      <c r="J15" s="19">
        <v>0.11114620568287201</v>
      </c>
      <c r="K15" s="19">
        <v>9.3913214776396095E-2</v>
      </c>
      <c r="L15" s="19">
        <v>7.5788240733808895E-2</v>
      </c>
      <c r="M15" s="19"/>
      <c r="N15" s="19">
        <v>3.9412239782168797E-2</v>
      </c>
      <c r="O15" s="19">
        <v>9.7402183875798298E-2</v>
      </c>
      <c r="P15" s="19">
        <v>0.12672279697515401</v>
      </c>
      <c r="Q15" s="19">
        <v>0.20607900545420799</v>
      </c>
      <c r="R15" s="19"/>
      <c r="S15" s="19">
        <v>8.1446243153339204E-2</v>
      </c>
      <c r="T15" s="19">
        <v>7.0316048293193198E-2</v>
      </c>
      <c r="U15" s="19">
        <v>0.14923202363968299</v>
      </c>
      <c r="V15" s="19">
        <v>0.121846620901428</v>
      </c>
      <c r="W15" s="19">
        <v>0.19328592500240799</v>
      </c>
      <c r="X15" s="19">
        <v>8.3316835820048396E-2</v>
      </c>
      <c r="Y15" s="19">
        <v>0.14793993214489301</v>
      </c>
      <c r="Z15" s="19">
        <v>0.13224578292932901</v>
      </c>
      <c r="AA15" s="19">
        <v>0.16041095509116499</v>
      </c>
      <c r="AB15" s="19">
        <v>9.6766046184523599E-2</v>
      </c>
      <c r="AC15" s="19">
        <v>0.133386718003452</v>
      </c>
      <c r="AD15" s="19">
        <v>3.06113271140733E-2</v>
      </c>
      <c r="AE15" s="19"/>
      <c r="AF15" s="19">
        <v>0.116830857997666</v>
      </c>
      <c r="AG15" s="19">
        <v>6.4990646944749306E-2</v>
      </c>
      <c r="AH15" s="19">
        <v>0.24584152368290099</v>
      </c>
      <c r="AI15" s="19"/>
      <c r="AJ15" s="19">
        <v>8.7301455521462401E-2</v>
      </c>
      <c r="AK15" s="19">
        <v>7.8014616695442005E-2</v>
      </c>
      <c r="AL15" s="19">
        <v>4.0614410720748798E-2</v>
      </c>
      <c r="AM15" s="19">
        <v>0.179398422354413</v>
      </c>
      <c r="AN15" s="19">
        <v>0.29677133872331901</v>
      </c>
      <c r="AO15" s="19"/>
      <c r="AP15" s="19">
        <v>8.14364440665232E-2</v>
      </c>
      <c r="AQ15" s="19">
        <v>8.0271847050234796E-2</v>
      </c>
      <c r="AR15" s="19">
        <v>5.1468645401597297E-2</v>
      </c>
      <c r="AS15" s="19"/>
      <c r="AT15" s="19">
        <v>0.18572977120404299</v>
      </c>
      <c r="AU15" s="19">
        <v>7.0859211507995998E-2</v>
      </c>
      <c r="AV15" s="19">
        <v>7.7521253465125506E-2</v>
      </c>
      <c r="AW15" s="19">
        <v>7.8321364812606098E-2</v>
      </c>
      <c r="AX15" s="19">
        <v>5.7045203529010401E-2</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B2:I22"/>
  <sheetViews>
    <sheetView showGridLines="0" workbookViewId="0">
      <pane xSplit="2" topLeftCell="C1" activePane="topRight" state="frozen"/>
      <selection pane="topRight"/>
    </sheetView>
  </sheetViews>
  <sheetFormatPr defaultColWidth="10.85546875" defaultRowHeight="15"/>
  <cols>
    <col min="2" max="2" width="25.7109375" customWidth="1"/>
    <col min="3" max="9" width="20.7109375" customWidth="1"/>
  </cols>
  <sheetData>
    <row r="2" spans="2:9" ht="39.950000000000003" customHeight="1">
      <c r="D2" s="33" t="s">
        <v>624</v>
      </c>
      <c r="E2" s="34"/>
      <c r="F2" s="34"/>
      <c r="G2" s="34"/>
      <c r="H2" s="34"/>
      <c r="I2" s="34"/>
    </row>
    <row r="6" spans="2:9" ht="50.1" customHeight="1">
      <c r="B6" s="20" t="s">
        <v>37</v>
      </c>
      <c r="C6" s="20" t="s">
        <v>625</v>
      </c>
      <c r="D6" s="20" t="s">
        <v>626</v>
      </c>
      <c r="E6" s="20" t="s">
        <v>627</v>
      </c>
      <c r="F6" s="20" t="s">
        <v>628</v>
      </c>
      <c r="G6" s="20" t="s">
        <v>629</v>
      </c>
      <c r="H6" s="20" t="s">
        <v>630</v>
      </c>
    </row>
    <row r="7" spans="2:9">
      <c r="B7" s="18" t="s">
        <v>244</v>
      </c>
      <c r="C7" s="17">
        <v>0.166924983575372</v>
      </c>
      <c r="D7" s="17">
        <v>0.114904768419941</v>
      </c>
      <c r="E7" s="17">
        <v>0.13864755122126399</v>
      </c>
      <c r="F7" s="17">
        <v>6.9537611963464696E-2</v>
      </c>
      <c r="G7" s="17">
        <v>5.7999696144351798E-2</v>
      </c>
      <c r="H7" s="17">
        <v>7.8871905621080596E-2</v>
      </c>
    </row>
    <row r="8" spans="2:9">
      <c r="B8" s="18" t="s">
        <v>245</v>
      </c>
      <c r="C8" s="17">
        <v>0.43567497808466099</v>
      </c>
      <c r="D8" s="17">
        <v>0.36693885865584902</v>
      </c>
      <c r="E8" s="17">
        <v>0.34514165466697999</v>
      </c>
      <c r="F8" s="17">
        <v>0.19675443374691001</v>
      </c>
      <c r="G8" s="17">
        <v>0.154814140025787</v>
      </c>
      <c r="H8" s="17">
        <v>0.17644373904444399</v>
      </c>
    </row>
    <row r="9" spans="2:9">
      <c r="B9" s="18" t="s">
        <v>246</v>
      </c>
      <c r="C9" s="17">
        <v>0.26155262854441502</v>
      </c>
      <c r="D9" s="17">
        <v>0.25794424238448099</v>
      </c>
      <c r="E9" s="17">
        <v>0.25744543203877002</v>
      </c>
      <c r="F9" s="17">
        <v>0.30677463646547798</v>
      </c>
      <c r="G9" s="17">
        <v>0.32272889706729002</v>
      </c>
      <c r="H9" s="17">
        <v>0.265768472408491</v>
      </c>
    </row>
    <row r="10" spans="2:9">
      <c r="B10" s="18" t="s">
        <v>247</v>
      </c>
      <c r="C10" s="17">
        <v>7.5153531447784305E-2</v>
      </c>
      <c r="D10" s="17">
        <v>0.16106582072179501</v>
      </c>
      <c r="E10" s="17">
        <v>0.166399781666731</v>
      </c>
      <c r="F10" s="17">
        <v>0.28303468097652401</v>
      </c>
      <c r="G10" s="17">
        <v>0.29653333081588601</v>
      </c>
      <c r="H10" s="17">
        <v>0.28752121389563901</v>
      </c>
    </row>
    <row r="11" spans="2:9">
      <c r="B11" s="18" t="s">
        <v>248</v>
      </c>
      <c r="C11" s="17">
        <v>3.6662445481196099E-2</v>
      </c>
      <c r="D11" s="17">
        <v>6.0651612006525801E-2</v>
      </c>
      <c r="E11" s="17">
        <v>7.1211378826586902E-2</v>
      </c>
      <c r="F11" s="17">
        <v>0.11272599710143801</v>
      </c>
      <c r="G11" s="17">
        <v>0.11323762535500199</v>
      </c>
      <c r="H11" s="17">
        <v>0.15083832946954201</v>
      </c>
    </row>
    <row r="12" spans="2:9">
      <c r="B12" s="18" t="s">
        <v>92</v>
      </c>
      <c r="C12" s="17">
        <v>2.4031432866571199E-2</v>
      </c>
      <c r="D12" s="17">
        <v>3.8494697811407498E-2</v>
      </c>
      <c r="E12" s="17">
        <v>2.1154201579668099E-2</v>
      </c>
      <c r="F12" s="17">
        <v>3.11726397461859E-2</v>
      </c>
      <c r="G12" s="17">
        <v>5.4686310591683197E-2</v>
      </c>
      <c r="H12" s="17">
        <v>4.0556339560804601E-2</v>
      </c>
    </row>
    <row r="13" spans="2:9">
      <c r="B13" s="23" t="s">
        <v>249</v>
      </c>
      <c r="C13" s="21">
        <v>0.60259996166003404</v>
      </c>
      <c r="D13" s="21">
        <v>0.48184362707578998</v>
      </c>
      <c r="E13" s="21">
        <v>0.48378920588824398</v>
      </c>
      <c r="F13" s="21">
        <v>0.26629204571037501</v>
      </c>
      <c r="G13" s="21">
        <v>0.21281383617013899</v>
      </c>
      <c r="H13" s="21">
        <v>0.25531564466552398</v>
      </c>
    </row>
    <row r="14" spans="2:9">
      <c r="B14" s="23" t="s">
        <v>250</v>
      </c>
      <c r="C14" s="21">
        <v>0.11181597692898</v>
      </c>
      <c r="D14" s="21">
        <v>0.22171743272832101</v>
      </c>
      <c r="E14" s="21">
        <v>0.23761116049331801</v>
      </c>
      <c r="F14" s="21">
        <v>0.395760678077962</v>
      </c>
      <c r="G14" s="21">
        <v>0.40977095617088799</v>
      </c>
      <c r="H14" s="21">
        <v>0.43835954336518101</v>
      </c>
    </row>
    <row r="15" spans="2:9">
      <c r="B15" s="23" t="s">
        <v>251</v>
      </c>
      <c r="C15" s="22">
        <v>0.490783984731053</v>
      </c>
      <c r="D15" s="22">
        <v>0.26012619434746898</v>
      </c>
      <c r="E15" s="22">
        <v>0.24617804539492499</v>
      </c>
      <c r="F15" s="22">
        <v>-0.12946863236758699</v>
      </c>
      <c r="G15" s="22">
        <v>-0.19695712000075</v>
      </c>
      <c r="H15" s="22">
        <v>-0.18304389869965701</v>
      </c>
    </row>
    <row r="16" spans="2:9">
      <c r="B16" s="16"/>
      <c r="C16" s="16"/>
      <c r="D16" s="16"/>
      <c r="E16" s="16"/>
      <c r="F16" s="16"/>
      <c r="G16" s="16"/>
      <c r="H16" s="16"/>
    </row>
    <row r="17" spans="2:2">
      <c r="B17" t="s">
        <v>550</v>
      </c>
    </row>
    <row r="18" spans="2:2">
      <c r="B18" t="s">
        <v>551</v>
      </c>
    </row>
    <row r="22" spans="2:2">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483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0.166924983575372</v>
      </c>
      <c r="D9" s="17">
        <v>0.21920386517785001</v>
      </c>
      <c r="E9" s="17">
        <v>0.11548263680316</v>
      </c>
      <c r="F9" s="17"/>
      <c r="G9" s="17">
        <v>0.212392633146716</v>
      </c>
      <c r="H9" s="17">
        <v>0.19689285920072799</v>
      </c>
      <c r="I9" s="17">
        <v>0.20693871764470301</v>
      </c>
      <c r="J9" s="17">
        <v>0.18578927705617901</v>
      </c>
      <c r="K9" s="17">
        <v>0.100192389142698</v>
      </c>
      <c r="L9" s="17">
        <v>0.10917358992469001</v>
      </c>
      <c r="M9" s="17"/>
      <c r="N9" s="17">
        <v>0.22798623832834</v>
      </c>
      <c r="O9" s="17">
        <v>0.14540002423603299</v>
      </c>
      <c r="P9" s="17">
        <v>0.15065074673294199</v>
      </c>
      <c r="Q9" s="17">
        <v>0.140751325516042</v>
      </c>
      <c r="R9" s="17"/>
      <c r="S9" s="17">
        <v>0.24498221839624301</v>
      </c>
      <c r="T9" s="17">
        <v>0.15935538462708801</v>
      </c>
      <c r="U9" s="17">
        <v>0.119499546012042</v>
      </c>
      <c r="V9" s="17">
        <v>0.13511616459325901</v>
      </c>
      <c r="W9" s="17">
        <v>0.18328422977961401</v>
      </c>
      <c r="X9" s="17">
        <v>0.14988440623891899</v>
      </c>
      <c r="Y9" s="17">
        <v>0.166628418193769</v>
      </c>
      <c r="Z9" s="17">
        <v>0.15302073587131901</v>
      </c>
      <c r="AA9" s="17">
        <v>0.18427046417849899</v>
      </c>
      <c r="AB9" s="17">
        <v>0.14683417145497801</v>
      </c>
      <c r="AC9" s="17">
        <v>0.15955620046948499</v>
      </c>
      <c r="AD9" s="17">
        <v>9.8422952077859796E-2</v>
      </c>
      <c r="AE9" s="17"/>
      <c r="AF9" s="17">
        <v>0.161295383580387</v>
      </c>
      <c r="AG9" s="17">
        <v>0.17014857310228501</v>
      </c>
      <c r="AH9" s="17">
        <v>0.167260615255205</v>
      </c>
      <c r="AI9" s="17"/>
      <c r="AJ9" s="17">
        <v>0.17619237834267701</v>
      </c>
      <c r="AK9" s="17">
        <v>0.19165217215017499</v>
      </c>
      <c r="AL9" s="17">
        <v>0.210307946371732</v>
      </c>
      <c r="AM9" s="17">
        <v>0.130355676258437</v>
      </c>
      <c r="AN9" s="17">
        <v>0.103250114402915</v>
      </c>
      <c r="AO9" s="17"/>
      <c r="AP9" s="17">
        <v>0.193212668075466</v>
      </c>
      <c r="AQ9" s="17">
        <v>0.211055658902399</v>
      </c>
      <c r="AR9" s="17">
        <v>0.19282968987919</v>
      </c>
      <c r="AS9" s="17"/>
      <c r="AT9" s="17">
        <v>9.1184869497646703E-2</v>
      </c>
      <c r="AU9" s="17">
        <v>0.19286191664198099</v>
      </c>
      <c r="AV9" s="17">
        <v>0.21012822053586699</v>
      </c>
      <c r="AW9" s="17">
        <v>0.23708286104741999</v>
      </c>
      <c r="AX9" s="17">
        <v>0.292305471543229</v>
      </c>
    </row>
    <row r="10" spans="2:50">
      <c r="B10" s="18" t="s">
        <v>245</v>
      </c>
      <c r="C10" s="17">
        <v>0.43567497808466099</v>
      </c>
      <c r="D10" s="17">
        <v>0.43407358602755902</v>
      </c>
      <c r="E10" s="17">
        <v>0.437768195142552</v>
      </c>
      <c r="F10" s="17"/>
      <c r="G10" s="17">
        <v>0.40738511715970699</v>
      </c>
      <c r="H10" s="17">
        <v>0.46278439149665601</v>
      </c>
      <c r="I10" s="17">
        <v>0.40763203212860599</v>
      </c>
      <c r="J10" s="17">
        <v>0.42123321931053798</v>
      </c>
      <c r="K10" s="17">
        <v>0.45161348498589599</v>
      </c>
      <c r="L10" s="17">
        <v>0.456277548751232</v>
      </c>
      <c r="M10" s="17"/>
      <c r="N10" s="17">
        <v>0.489380627475129</v>
      </c>
      <c r="O10" s="17">
        <v>0.45316543207791099</v>
      </c>
      <c r="P10" s="17">
        <v>0.395948289379493</v>
      </c>
      <c r="Q10" s="17">
        <v>0.388873334707319</v>
      </c>
      <c r="R10" s="17"/>
      <c r="S10" s="17">
        <v>0.38864843329753901</v>
      </c>
      <c r="T10" s="17">
        <v>0.44333788542695302</v>
      </c>
      <c r="U10" s="17">
        <v>0.46500407777620201</v>
      </c>
      <c r="V10" s="17">
        <v>0.48733479341521602</v>
      </c>
      <c r="W10" s="17">
        <v>0.41572868339799701</v>
      </c>
      <c r="X10" s="17">
        <v>0.45499436306283703</v>
      </c>
      <c r="Y10" s="17">
        <v>0.37719314558511602</v>
      </c>
      <c r="Z10" s="17">
        <v>0.50271188085071306</v>
      </c>
      <c r="AA10" s="17">
        <v>0.39454451871488</v>
      </c>
      <c r="AB10" s="17">
        <v>0.49333351550975602</v>
      </c>
      <c r="AC10" s="17">
        <v>0.36423095222628099</v>
      </c>
      <c r="AD10" s="17">
        <v>0.54124341227095396</v>
      </c>
      <c r="AE10" s="17"/>
      <c r="AF10" s="17">
        <v>0.44301363196782501</v>
      </c>
      <c r="AG10" s="17">
        <v>0.45328771063570999</v>
      </c>
      <c r="AH10" s="17">
        <v>0.371981672451689</v>
      </c>
      <c r="AI10" s="17"/>
      <c r="AJ10" s="17">
        <v>0.45321372287182299</v>
      </c>
      <c r="AK10" s="17">
        <v>0.460803141133445</v>
      </c>
      <c r="AL10" s="17">
        <v>0.45053038686964297</v>
      </c>
      <c r="AM10" s="17">
        <v>0.249469226746411</v>
      </c>
      <c r="AN10" s="17">
        <v>0.37342082770395502</v>
      </c>
      <c r="AO10" s="17"/>
      <c r="AP10" s="17">
        <v>0.452541219436011</v>
      </c>
      <c r="AQ10" s="17">
        <v>0.437086523883504</v>
      </c>
      <c r="AR10" s="17">
        <v>0.49980223292158799</v>
      </c>
      <c r="AS10" s="17"/>
      <c r="AT10" s="17">
        <v>0.42741434342233497</v>
      </c>
      <c r="AU10" s="17">
        <v>0.41678005444473798</v>
      </c>
      <c r="AV10" s="17">
        <v>0.49304546265999899</v>
      </c>
      <c r="AW10" s="17">
        <v>0.48364203436900899</v>
      </c>
      <c r="AX10" s="17">
        <v>0.41956318686500699</v>
      </c>
    </row>
    <row r="11" spans="2:50">
      <c r="B11" s="18" t="s">
        <v>246</v>
      </c>
      <c r="C11" s="17">
        <v>0.26155262854441502</v>
      </c>
      <c r="D11" s="17">
        <v>0.230121375483161</v>
      </c>
      <c r="E11" s="17">
        <v>0.292572110447409</v>
      </c>
      <c r="F11" s="17"/>
      <c r="G11" s="17">
        <v>0.21939061091192499</v>
      </c>
      <c r="H11" s="17">
        <v>0.20682981905652301</v>
      </c>
      <c r="I11" s="17">
        <v>0.23399518411152301</v>
      </c>
      <c r="J11" s="17">
        <v>0.26756377894162098</v>
      </c>
      <c r="K11" s="17">
        <v>0.27955547001101</v>
      </c>
      <c r="L11" s="17">
        <v>0.339364039198642</v>
      </c>
      <c r="M11" s="17"/>
      <c r="N11" s="17">
        <v>0.20312848831018501</v>
      </c>
      <c r="O11" s="17">
        <v>0.27231463028067199</v>
      </c>
      <c r="P11" s="17">
        <v>0.28935148798017102</v>
      </c>
      <c r="Q11" s="17">
        <v>0.29119042706210102</v>
      </c>
      <c r="R11" s="17"/>
      <c r="S11" s="17">
        <v>0.26369385307334903</v>
      </c>
      <c r="T11" s="17">
        <v>0.28717904770055602</v>
      </c>
      <c r="U11" s="17">
        <v>0.280366442126596</v>
      </c>
      <c r="V11" s="17">
        <v>0.23647154804838699</v>
      </c>
      <c r="W11" s="17">
        <v>0.21104412976724499</v>
      </c>
      <c r="X11" s="17">
        <v>0.246386428185733</v>
      </c>
      <c r="Y11" s="17">
        <v>0.291129755129587</v>
      </c>
      <c r="Z11" s="17">
        <v>0.23268066897030501</v>
      </c>
      <c r="AA11" s="17">
        <v>0.26800897192975598</v>
      </c>
      <c r="AB11" s="17">
        <v>0.233902597872677</v>
      </c>
      <c r="AC11" s="17">
        <v>0.28056003605356999</v>
      </c>
      <c r="AD11" s="17">
        <v>0.31633570566528901</v>
      </c>
      <c r="AE11" s="17"/>
      <c r="AF11" s="17">
        <v>0.25072498121120701</v>
      </c>
      <c r="AG11" s="17">
        <v>0.26581964309725598</v>
      </c>
      <c r="AH11" s="17">
        <v>0.28450744467504901</v>
      </c>
      <c r="AI11" s="17"/>
      <c r="AJ11" s="17">
        <v>0.242948625219679</v>
      </c>
      <c r="AK11" s="17">
        <v>0.23091795022943701</v>
      </c>
      <c r="AL11" s="17">
        <v>0.273438831547199</v>
      </c>
      <c r="AM11" s="17">
        <v>0.37793517188366998</v>
      </c>
      <c r="AN11" s="17">
        <v>0.32161477208978401</v>
      </c>
      <c r="AO11" s="17"/>
      <c r="AP11" s="17">
        <v>0.24296330434394101</v>
      </c>
      <c r="AQ11" s="17">
        <v>0.23056965118685199</v>
      </c>
      <c r="AR11" s="17">
        <v>0.27392892651379702</v>
      </c>
      <c r="AS11" s="17"/>
      <c r="AT11" s="17">
        <v>0.28854903626685002</v>
      </c>
      <c r="AU11" s="17">
        <v>0.27192965170857702</v>
      </c>
      <c r="AV11" s="17">
        <v>0.22021388827175301</v>
      </c>
      <c r="AW11" s="17">
        <v>0.16603513278404899</v>
      </c>
      <c r="AX11" s="17">
        <v>0.21076897300574099</v>
      </c>
    </row>
    <row r="12" spans="2:50">
      <c r="B12" s="18" t="s">
        <v>247</v>
      </c>
      <c r="C12" s="17">
        <v>7.5153531447784305E-2</v>
      </c>
      <c r="D12" s="17">
        <v>6.4844299889369295E-2</v>
      </c>
      <c r="E12" s="17">
        <v>8.5506087449669699E-2</v>
      </c>
      <c r="F12" s="17"/>
      <c r="G12" s="17">
        <v>8.75081658559273E-2</v>
      </c>
      <c r="H12" s="17">
        <v>7.5467666233646494E-2</v>
      </c>
      <c r="I12" s="17">
        <v>7.6883771653190797E-2</v>
      </c>
      <c r="J12" s="17">
        <v>6.1311460735158703E-2</v>
      </c>
      <c r="K12" s="17">
        <v>0.105529960932635</v>
      </c>
      <c r="L12" s="17">
        <v>5.63205543725529E-2</v>
      </c>
      <c r="M12" s="17"/>
      <c r="N12" s="17">
        <v>4.3163127532005303E-2</v>
      </c>
      <c r="O12" s="17">
        <v>7.3896138457505395E-2</v>
      </c>
      <c r="P12" s="17">
        <v>8.8608460510054193E-2</v>
      </c>
      <c r="Q12" s="17">
        <v>9.8466413915654694E-2</v>
      </c>
      <c r="R12" s="17"/>
      <c r="S12" s="17">
        <v>6.8884256160924195E-2</v>
      </c>
      <c r="T12" s="17">
        <v>6.7973615076997201E-2</v>
      </c>
      <c r="U12" s="17">
        <v>4.6697926359745297E-2</v>
      </c>
      <c r="V12" s="17">
        <v>6.6144376392655996E-2</v>
      </c>
      <c r="W12" s="17">
        <v>0.12237212519762</v>
      </c>
      <c r="X12" s="17">
        <v>6.6495836101443898E-2</v>
      </c>
      <c r="Y12" s="17">
        <v>0.103422849423667</v>
      </c>
      <c r="Z12" s="17">
        <v>5.7580918481503998E-2</v>
      </c>
      <c r="AA12" s="17">
        <v>7.9564454045720198E-2</v>
      </c>
      <c r="AB12" s="17">
        <v>7.6879668827063694E-2</v>
      </c>
      <c r="AC12" s="17">
        <v>0.105595074937555</v>
      </c>
      <c r="AD12" s="17">
        <v>2.9779010776374199E-2</v>
      </c>
      <c r="AE12" s="17"/>
      <c r="AF12" s="17">
        <v>8.4070710113745797E-2</v>
      </c>
      <c r="AG12" s="17">
        <v>6.31083966131466E-2</v>
      </c>
      <c r="AH12" s="17">
        <v>7.4443618063465097E-2</v>
      </c>
      <c r="AI12" s="17"/>
      <c r="AJ12" s="17">
        <v>8.18573793555913E-2</v>
      </c>
      <c r="AK12" s="17">
        <v>7.4423493020001105E-2</v>
      </c>
      <c r="AL12" s="17">
        <v>2.6861359183910801E-2</v>
      </c>
      <c r="AM12" s="17">
        <v>0.11847664814424499</v>
      </c>
      <c r="AN12" s="17">
        <v>0.100432830590136</v>
      </c>
      <c r="AO12" s="17"/>
      <c r="AP12" s="17">
        <v>6.7136126039007704E-2</v>
      </c>
      <c r="AQ12" s="17">
        <v>7.7943839090076697E-2</v>
      </c>
      <c r="AR12" s="17">
        <v>2.3271961496263299E-2</v>
      </c>
      <c r="AS12" s="17"/>
      <c r="AT12" s="17">
        <v>0.102133734892539</v>
      </c>
      <c r="AU12" s="17">
        <v>8.5772424661929705E-2</v>
      </c>
      <c r="AV12" s="17">
        <v>3.2368288880495102E-2</v>
      </c>
      <c r="AW12" s="17">
        <v>6.9504343328290197E-2</v>
      </c>
      <c r="AX12" s="17">
        <v>3.2049877860911902E-2</v>
      </c>
    </row>
    <row r="13" spans="2:50">
      <c r="B13" s="18" t="s">
        <v>248</v>
      </c>
      <c r="C13" s="17">
        <v>3.6662445481196099E-2</v>
      </c>
      <c r="D13" s="17">
        <v>3.09486952611252E-2</v>
      </c>
      <c r="E13" s="17">
        <v>4.2380816051837397E-2</v>
      </c>
      <c r="F13" s="17"/>
      <c r="G13" s="17">
        <v>3.8465437143617102E-2</v>
      </c>
      <c r="H13" s="17">
        <v>2.42445218536828E-2</v>
      </c>
      <c r="I13" s="17">
        <v>4.1329420478653199E-2</v>
      </c>
      <c r="J13" s="17">
        <v>3.5737491778490497E-2</v>
      </c>
      <c r="K13" s="17">
        <v>4.8893314962962502E-2</v>
      </c>
      <c r="L13" s="17">
        <v>3.43498230662454E-2</v>
      </c>
      <c r="M13" s="17"/>
      <c r="N13" s="17">
        <v>2.4033177261067701E-2</v>
      </c>
      <c r="O13" s="17">
        <v>3.7266120477949999E-2</v>
      </c>
      <c r="P13" s="17">
        <v>4.04856782811681E-2</v>
      </c>
      <c r="Q13" s="17">
        <v>4.6927943854550597E-2</v>
      </c>
      <c r="R13" s="17"/>
      <c r="S13" s="17">
        <v>2.1747262648391899E-2</v>
      </c>
      <c r="T13" s="17">
        <v>2.4049758436337301E-2</v>
      </c>
      <c r="U13" s="17">
        <v>6.7529893378235298E-2</v>
      </c>
      <c r="V13" s="17">
        <v>1.9052775919096099E-2</v>
      </c>
      <c r="W13" s="17">
        <v>4.47954509388621E-2</v>
      </c>
      <c r="X13" s="17">
        <v>4.0683711189686202E-2</v>
      </c>
      <c r="Y13" s="17">
        <v>4.4433577340875101E-2</v>
      </c>
      <c r="Z13" s="17">
        <v>3.6186264768666702E-2</v>
      </c>
      <c r="AA13" s="17">
        <v>4.9869726527496598E-2</v>
      </c>
      <c r="AB13" s="17">
        <v>3.6120779316910698E-2</v>
      </c>
      <c r="AC13" s="17">
        <v>4.8104377711180903E-2</v>
      </c>
      <c r="AD13" s="17">
        <v>1.4218919209523199E-2</v>
      </c>
      <c r="AE13" s="17"/>
      <c r="AF13" s="17">
        <v>4.0412214372588899E-2</v>
      </c>
      <c r="AG13" s="17">
        <v>3.06805599209268E-2</v>
      </c>
      <c r="AH13" s="17">
        <v>4.9903492265477398E-2</v>
      </c>
      <c r="AI13" s="17"/>
      <c r="AJ13" s="17">
        <v>2.9858605009690301E-2</v>
      </c>
      <c r="AK13" s="17">
        <v>2.9218542986610401E-2</v>
      </c>
      <c r="AL13" s="17">
        <v>2.47816082062941E-2</v>
      </c>
      <c r="AM13" s="17">
        <v>0.123763276967237</v>
      </c>
      <c r="AN13" s="17">
        <v>4.8055432189272301E-2</v>
      </c>
      <c r="AO13" s="17"/>
      <c r="AP13" s="17">
        <v>3.2324684316988699E-2</v>
      </c>
      <c r="AQ13" s="17">
        <v>2.8922915225254999E-2</v>
      </c>
      <c r="AR13" s="17">
        <v>1.0167189189161501E-2</v>
      </c>
      <c r="AS13" s="17"/>
      <c r="AT13" s="17">
        <v>6.0066449576018498E-2</v>
      </c>
      <c r="AU13" s="17">
        <v>2.0809128593453099E-2</v>
      </c>
      <c r="AV13" s="17">
        <v>2.5848412814495701E-2</v>
      </c>
      <c r="AW13" s="17">
        <v>1.8688842585467099E-2</v>
      </c>
      <c r="AX13" s="17">
        <v>0</v>
      </c>
    </row>
    <row r="14" spans="2:50">
      <c r="B14" s="18" t="s">
        <v>92</v>
      </c>
      <c r="C14" s="17">
        <v>2.4031432866571199E-2</v>
      </c>
      <c r="D14" s="17">
        <v>2.0808178160934599E-2</v>
      </c>
      <c r="E14" s="17">
        <v>2.6290154105371499E-2</v>
      </c>
      <c r="F14" s="17"/>
      <c r="G14" s="17">
        <v>3.4858035782107E-2</v>
      </c>
      <c r="H14" s="17">
        <v>3.3780742158762901E-2</v>
      </c>
      <c r="I14" s="17">
        <v>3.3220873983324101E-2</v>
      </c>
      <c r="J14" s="17">
        <v>2.8364772178013298E-2</v>
      </c>
      <c r="K14" s="17">
        <v>1.4215379964799E-2</v>
      </c>
      <c r="L14" s="17">
        <v>4.5144446866371797E-3</v>
      </c>
      <c r="M14" s="17"/>
      <c r="N14" s="17">
        <v>1.23083410932728E-2</v>
      </c>
      <c r="O14" s="17">
        <v>1.7957654469928901E-2</v>
      </c>
      <c r="P14" s="17">
        <v>3.4955337116171797E-2</v>
      </c>
      <c r="Q14" s="17">
        <v>3.3790554944331197E-2</v>
      </c>
      <c r="R14" s="17"/>
      <c r="S14" s="17">
        <v>1.2043976423553201E-2</v>
      </c>
      <c r="T14" s="17">
        <v>1.81043087320686E-2</v>
      </c>
      <c r="U14" s="17">
        <v>2.0902114347179899E-2</v>
      </c>
      <c r="V14" s="17">
        <v>5.58803416313862E-2</v>
      </c>
      <c r="W14" s="17">
        <v>2.2775380918661499E-2</v>
      </c>
      <c r="X14" s="17">
        <v>4.1555255221380399E-2</v>
      </c>
      <c r="Y14" s="17">
        <v>1.7192254326985599E-2</v>
      </c>
      <c r="Z14" s="17">
        <v>1.7819531057491299E-2</v>
      </c>
      <c r="AA14" s="17">
        <v>2.37418646036479E-2</v>
      </c>
      <c r="AB14" s="17">
        <v>1.2929267018615E-2</v>
      </c>
      <c r="AC14" s="17">
        <v>4.1953358601929502E-2</v>
      </c>
      <c r="AD14" s="17">
        <v>0</v>
      </c>
      <c r="AE14" s="17"/>
      <c r="AF14" s="17">
        <v>2.04830787542465E-2</v>
      </c>
      <c r="AG14" s="17">
        <v>1.6955116630675102E-2</v>
      </c>
      <c r="AH14" s="17">
        <v>5.1903157289114599E-2</v>
      </c>
      <c r="AI14" s="17"/>
      <c r="AJ14" s="17">
        <v>1.5929289200539001E-2</v>
      </c>
      <c r="AK14" s="17">
        <v>1.29847004803314E-2</v>
      </c>
      <c r="AL14" s="17">
        <v>1.40798678212221E-2</v>
      </c>
      <c r="AM14" s="17">
        <v>0</v>
      </c>
      <c r="AN14" s="17">
        <v>5.3226023023937898E-2</v>
      </c>
      <c r="AO14" s="17"/>
      <c r="AP14" s="17">
        <v>1.1821997788585999E-2</v>
      </c>
      <c r="AQ14" s="17">
        <v>1.4421411711913801E-2</v>
      </c>
      <c r="AR14" s="17">
        <v>0</v>
      </c>
      <c r="AS14" s="17"/>
      <c r="AT14" s="17">
        <v>3.0651566344610501E-2</v>
      </c>
      <c r="AU14" s="17">
        <v>1.1846823949320099E-2</v>
      </c>
      <c r="AV14" s="17">
        <v>1.8395726837389301E-2</v>
      </c>
      <c r="AW14" s="17">
        <v>2.5046785885764401E-2</v>
      </c>
      <c r="AX14" s="17">
        <v>4.53124907251116E-2</v>
      </c>
    </row>
    <row r="15" spans="2:50">
      <c r="B15" s="18" t="s">
        <v>249</v>
      </c>
      <c r="C15" s="21">
        <v>0.60259996166003404</v>
      </c>
      <c r="D15" s="21">
        <v>0.65327745120541003</v>
      </c>
      <c r="E15" s="21">
        <v>0.55325083194571201</v>
      </c>
      <c r="F15" s="21"/>
      <c r="G15" s="21">
        <v>0.61977775030642301</v>
      </c>
      <c r="H15" s="21">
        <v>0.65967725069738503</v>
      </c>
      <c r="I15" s="21">
        <v>0.61457074977330906</v>
      </c>
      <c r="J15" s="21">
        <v>0.60702249636671701</v>
      </c>
      <c r="K15" s="21">
        <v>0.55180587412859305</v>
      </c>
      <c r="L15" s="21">
        <v>0.565451138675922</v>
      </c>
      <c r="M15" s="21"/>
      <c r="N15" s="21">
        <v>0.71736686580346898</v>
      </c>
      <c r="O15" s="21">
        <v>0.59856545631394398</v>
      </c>
      <c r="P15" s="21">
        <v>0.54659903611243499</v>
      </c>
      <c r="Q15" s="21">
        <v>0.52962466022336196</v>
      </c>
      <c r="R15" s="21"/>
      <c r="S15" s="21">
        <v>0.63363065169378097</v>
      </c>
      <c r="T15" s="21">
        <v>0.60269327005404105</v>
      </c>
      <c r="U15" s="21">
        <v>0.58450362378824405</v>
      </c>
      <c r="V15" s="21">
        <v>0.62245095800847505</v>
      </c>
      <c r="W15" s="21">
        <v>0.59901291317761196</v>
      </c>
      <c r="X15" s="21">
        <v>0.60487876930175599</v>
      </c>
      <c r="Y15" s="21">
        <v>0.54382156377888502</v>
      </c>
      <c r="Z15" s="21">
        <v>0.65573261672203298</v>
      </c>
      <c r="AA15" s="21">
        <v>0.57881498289337896</v>
      </c>
      <c r="AB15" s="21">
        <v>0.64016768696473403</v>
      </c>
      <c r="AC15" s="21">
        <v>0.52378715269576503</v>
      </c>
      <c r="AD15" s="21">
        <v>0.63966636434881397</v>
      </c>
      <c r="AE15" s="21"/>
      <c r="AF15" s="21">
        <v>0.60430901554821204</v>
      </c>
      <c r="AG15" s="21">
        <v>0.62343628373799598</v>
      </c>
      <c r="AH15" s="21">
        <v>0.53924228770689397</v>
      </c>
      <c r="AI15" s="21"/>
      <c r="AJ15" s="21">
        <v>0.62940610121450002</v>
      </c>
      <c r="AK15" s="21">
        <v>0.65245531328362005</v>
      </c>
      <c r="AL15" s="21">
        <v>0.66083833324137398</v>
      </c>
      <c r="AM15" s="21">
        <v>0.379824903004849</v>
      </c>
      <c r="AN15" s="21">
        <v>0.47667094210687</v>
      </c>
      <c r="AO15" s="21"/>
      <c r="AP15" s="21">
        <v>0.645753887511477</v>
      </c>
      <c r="AQ15" s="21">
        <v>0.64814218278590296</v>
      </c>
      <c r="AR15" s="21">
        <v>0.69263192280077801</v>
      </c>
      <c r="AS15" s="21"/>
      <c r="AT15" s="21">
        <v>0.51859921291998201</v>
      </c>
      <c r="AU15" s="21">
        <v>0.60964197108672002</v>
      </c>
      <c r="AV15" s="21">
        <v>0.70317368319586604</v>
      </c>
      <c r="AW15" s="21">
        <v>0.72072489541642903</v>
      </c>
      <c r="AX15" s="21">
        <v>0.71186865840823599</v>
      </c>
    </row>
    <row r="16" spans="2:50">
      <c r="B16" s="18" t="s">
        <v>250</v>
      </c>
      <c r="C16" s="21">
        <v>0.11181597692898</v>
      </c>
      <c r="D16" s="21">
        <v>9.5792995150494498E-2</v>
      </c>
      <c r="E16" s="21">
        <v>0.127886903501507</v>
      </c>
      <c r="F16" s="21"/>
      <c r="G16" s="21">
        <v>0.12597360299954399</v>
      </c>
      <c r="H16" s="21">
        <v>9.9712188087329207E-2</v>
      </c>
      <c r="I16" s="21">
        <v>0.118213192131844</v>
      </c>
      <c r="J16" s="21">
        <v>9.70489525136492E-2</v>
      </c>
      <c r="K16" s="21">
        <v>0.15442327589559801</v>
      </c>
      <c r="L16" s="21">
        <v>9.0670377438798203E-2</v>
      </c>
      <c r="M16" s="21"/>
      <c r="N16" s="21">
        <v>6.7196304793072995E-2</v>
      </c>
      <c r="O16" s="21">
        <v>0.11116225893545501</v>
      </c>
      <c r="P16" s="21">
        <v>0.129094138791222</v>
      </c>
      <c r="Q16" s="21">
        <v>0.14539435777020501</v>
      </c>
      <c r="R16" s="21"/>
      <c r="S16" s="21">
        <v>9.0631518809316206E-2</v>
      </c>
      <c r="T16" s="21">
        <v>9.2023373513334505E-2</v>
      </c>
      <c r="U16" s="21">
        <v>0.114227819737981</v>
      </c>
      <c r="V16" s="21">
        <v>8.5197152311751997E-2</v>
      </c>
      <c r="W16" s="21">
        <v>0.167167576136482</v>
      </c>
      <c r="X16" s="21">
        <v>0.10717954729113</v>
      </c>
      <c r="Y16" s="21">
        <v>0.147856426764543</v>
      </c>
      <c r="Z16" s="21">
        <v>9.3767183250170805E-2</v>
      </c>
      <c r="AA16" s="21">
        <v>0.12943418057321701</v>
      </c>
      <c r="AB16" s="21">
        <v>0.113000448143974</v>
      </c>
      <c r="AC16" s="21">
        <v>0.153699452648735</v>
      </c>
      <c r="AD16" s="21">
        <v>4.3997929985897299E-2</v>
      </c>
      <c r="AE16" s="21"/>
      <c r="AF16" s="21">
        <v>0.12448292448633499</v>
      </c>
      <c r="AG16" s="21">
        <v>9.3788956534073403E-2</v>
      </c>
      <c r="AH16" s="21">
        <v>0.124347110328942</v>
      </c>
      <c r="AI16" s="21"/>
      <c r="AJ16" s="21">
        <v>0.111715984365282</v>
      </c>
      <c r="AK16" s="21">
        <v>0.103642036006611</v>
      </c>
      <c r="AL16" s="21">
        <v>5.1642967390204901E-2</v>
      </c>
      <c r="AM16" s="21">
        <v>0.24223992511148201</v>
      </c>
      <c r="AN16" s="21">
        <v>0.14848826277940799</v>
      </c>
      <c r="AO16" s="21"/>
      <c r="AP16" s="21">
        <v>9.9460810355996396E-2</v>
      </c>
      <c r="AQ16" s="21">
        <v>0.106866754315332</v>
      </c>
      <c r="AR16" s="21">
        <v>3.3439150685424801E-2</v>
      </c>
      <c r="AS16" s="21"/>
      <c r="AT16" s="21">
        <v>0.162200184468558</v>
      </c>
      <c r="AU16" s="21">
        <v>0.106581553255383</v>
      </c>
      <c r="AV16" s="21">
        <v>5.8216701694990901E-2</v>
      </c>
      <c r="AW16" s="21">
        <v>8.8193185913757299E-2</v>
      </c>
      <c r="AX16" s="21">
        <v>3.2049877860911902E-2</v>
      </c>
    </row>
    <row r="17" spans="2:50">
      <c r="B17" s="18" t="s">
        <v>251</v>
      </c>
      <c r="C17" s="22">
        <v>0.490783984731053</v>
      </c>
      <c r="D17" s="22">
        <v>0.55748445605491503</v>
      </c>
      <c r="E17" s="22">
        <v>0.42536392844420501</v>
      </c>
      <c r="F17" s="22"/>
      <c r="G17" s="22">
        <v>0.49380414730687899</v>
      </c>
      <c r="H17" s="22">
        <v>0.55996506261005496</v>
      </c>
      <c r="I17" s="22">
        <v>0.496357557641465</v>
      </c>
      <c r="J17" s="22">
        <v>0.50997354385306803</v>
      </c>
      <c r="K17" s="22">
        <v>0.39738259823299599</v>
      </c>
      <c r="L17" s="22">
        <v>0.47478076123712398</v>
      </c>
      <c r="M17" s="22"/>
      <c r="N17" s="22">
        <v>0.65017056101039605</v>
      </c>
      <c r="O17" s="22">
        <v>0.48740319737848897</v>
      </c>
      <c r="P17" s="22">
        <v>0.41750489732121199</v>
      </c>
      <c r="Q17" s="22">
        <v>0.38423030245315698</v>
      </c>
      <c r="R17" s="22"/>
      <c r="S17" s="22">
        <v>0.542999132884465</v>
      </c>
      <c r="T17" s="22">
        <v>0.51066989654070605</v>
      </c>
      <c r="U17" s="22">
        <v>0.47027580405026298</v>
      </c>
      <c r="V17" s="22">
        <v>0.53725380569672299</v>
      </c>
      <c r="W17" s="22">
        <v>0.43184533704112998</v>
      </c>
      <c r="X17" s="22">
        <v>0.497699222010626</v>
      </c>
      <c r="Y17" s="22">
        <v>0.39596513701434199</v>
      </c>
      <c r="Z17" s="22">
        <v>0.56196543347186201</v>
      </c>
      <c r="AA17" s="22">
        <v>0.44938080232016198</v>
      </c>
      <c r="AB17" s="22">
        <v>0.52716723882076</v>
      </c>
      <c r="AC17" s="22">
        <v>0.37008770004703001</v>
      </c>
      <c r="AD17" s="22">
        <v>0.59566843436291705</v>
      </c>
      <c r="AE17" s="22"/>
      <c r="AF17" s="22">
        <v>0.47982609106187701</v>
      </c>
      <c r="AG17" s="22">
        <v>0.52964732720392205</v>
      </c>
      <c r="AH17" s="22">
        <v>0.41489517737795101</v>
      </c>
      <c r="AI17" s="22"/>
      <c r="AJ17" s="22">
        <v>0.51769011684921895</v>
      </c>
      <c r="AK17" s="22">
        <v>0.54881327727700802</v>
      </c>
      <c r="AL17" s="22">
        <v>0.60919536585116896</v>
      </c>
      <c r="AM17" s="22">
        <v>0.13758497789336699</v>
      </c>
      <c r="AN17" s="22">
        <v>0.32818267932746198</v>
      </c>
      <c r="AO17" s="22"/>
      <c r="AP17" s="22">
        <v>0.54629307715548003</v>
      </c>
      <c r="AQ17" s="22">
        <v>0.54127542847057097</v>
      </c>
      <c r="AR17" s="22">
        <v>0.65919277211535399</v>
      </c>
      <c r="AS17" s="22"/>
      <c r="AT17" s="22">
        <v>0.35639902845142402</v>
      </c>
      <c r="AU17" s="22">
        <v>0.50306041783133704</v>
      </c>
      <c r="AV17" s="22">
        <v>0.64495698150087599</v>
      </c>
      <c r="AW17" s="22">
        <v>0.63253170950267201</v>
      </c>
      <c r="AX17" s="22">
        <v>0.67981878054732403</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484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0.13864755122126399</v>
      </c>
      <c r="D9" s="17">
        <v>0.122750756113899</v>
      </c>
      <c r="E9" s="17">
        <v>0.15469959776623901</v>
      </c>
      <c r="F9" s="17"/>
      <c r="G9" s="17">
        <v>0.112143919191942</v>
      </c>
      <c r="H9" s="17">
        <v>0.119215160250125</v>
      </c>
      <c r="I9" s="17">
        <v>0.12373617279848199</v>
      </c>
      <c r="J9" s="17">
        <v>0.116911805482456</v>
      </c>
      <c r="K9" s="17">
        <v>0.146355218168634</v>
      </c>
      <c r="L9" s="17">
        <v>0.19655995403857099</v>
      </c>
      <c r="M9" s="17"/>
      <c r="N9" s="17">
        <v>0.117212034348413</v>
      </c>
      <c r="O9" s="17">
        <v>0.14497583183579699</v>
      </c>
      <c r="P9" s="17">
        <v>0.16705036451463201</v>
      </c>
      <c r="Q9" s="17">
        <v>0.132683765941225</v>
      </c>
      <c r="R9" s="17"/>
      <c r="S9" s="17">
        <v>0.161202276664028</v>
      </c>
      <c r="T9" s="17">
        <v>0.120798452104824</v>
      </c>
      <c r="U9" s="17">
        <v>0.106768112894602</v>
      </c>
      <c r="V9" s="17">
        <v>0.18373162614145599</v>
      </c>
      <c r="W9" s="17">
        <v>8.0179117874677797E-2</v>
      </c>
      <c r="X9" s="17">
        <v>0.15214542419520399</v>
      </c>
      <c r="Y9" s="17">
        <v>0.152464070888706</v>
      </c>
      <c r="Z9" s="17">
        <v>0.15530232479613701</v>
      </c>
      <c r="AA9" s="17">
        <v>0.11148275842246699</v>
      </c>
      <c r="AB9" s="17">
        <v>0.10170359123333</v>
      </c>
      <c r="AC9" s="17">
        <v>0.20335069730890901</v>
      </c>
      <c r="AD9" s="17">
        <v>0.20040869904710201</v>
      </c>
      <c r="AE9" s="17"/>
      <c r="AF9" s="17">
        <v>0.18814758206945101</v>
      </c>
      <c r="AG9" s="17">
        <v>0.113087367044543</v>
      </c>
      <c r="AH9" s="17">
        <v>0.111809852509807</v>
      </c>
      <c r="AI9" s="17"/>
      <c r="AJ9" s="17">
        <v>0.18669366105435001</v>
      </c>
      <c r="AK9" s="17">
        <v>0.112497679143991</v>
      </c>
      <c r="AL9" s="17">
        <v>9.5651174508213296E-2</v>
      </c>
      <c r="AM9" s="17">
        <v>0.31580118668212198</v>
      </c>
      <c r="AN9" s="17">
        <v>7.0546950482294396E-2</v>
      </c>
      <c r="AO9" s="17"/>
      <c r="AP9" s="17">
        <v>0.170548518433838</v>
      </c>
      <c r="AQ9" s="17">
        <v>0.120200810413554</v>
      </c>
      <c r="AR9" s="17">
        <v>0.13093614797061101</v>
      </c>
      <c r="AS9" s="17"/>
      <c r="AT9" s="17">
        <v>0.16183161301139801</v>
      </c>
      <c r="AU9" s="17">
        <v>0.14193084483605001</v>
      </c>
      <c r="AV9" s="17">
        <v>0.10638386199543</v>
      </c>
      <c r="AW9" s="17">
        <v>0.126357423281069</v>
      </c>
      <c r="AX9" s="17">
        <v>0.116499641371357</v>
      </c>
    </row>
    <row r="10" spans="2:50">
      <c r="B10" s="18" t="s">
        <v>245</v>
      </c>
      <c r="C10" s="17">
        <v>0.34514165466697999</v>
      </c>
      <c r="D10" s="17">
        <v>0.31395342129954001</v>
      </c>
      <c r="E10" s="17">
        <v>0.37624879080295398</v>
      </c>
      <c r="F10" s="17"/>
      <c r="G10" s="17">
        <v>0.276000143479947</v>
      </c>
      <c r="H10" s="17">
        <v>0.29949836088055798</v>
      </c>
      <c r="I10" s="17">
        <v>0.34410659042431602</v>
      </c>
      <c r="J10" s="17">
        <v>0.34666259810713801</v>
      </c>
      <c r="K10" s="17">
        <v>0.36421069177347098</v>
      </c>
      <c r="L10" s="17">
        <v>0.41473123724592298</v>
      </c>
      <c r="M10" s="17"/>
      <c r="N10" s="17">
        <v>0.34972379496242101</v>
      </c>
      <c r="O10" s="17">
        <v>0.35825973371830899</v>
      </c>
      <c r="P10" s="17">
        <v>0.34920424435633601</v>
      </c>
      <c r="Q10" s="17">
        <v>0.32522415008440902</v>
      </c>
      <c r="R10" s="17"/>
      <c r="S10" s="17">
        <v>0.32404454166191998</v>
      </c>
      <c r="T10" s="17">
        <v>0.37522546167221998</v>
      </c>
      <c r="U10" s="17">
        <v>0.34540171412231802</v>
      </c>
      <c r="V10" s="17">
        <v>0.27081181694689299</v>
      </c>
      <c r="W10" s="17">
        <v>0.35578894251493498</v>
      </c>
      <c r="X10" s="17">
        <v>0.31325215594862899</v>
      </c>
      <c r="Y10" s="17">
        <v>0.33134409353317801</v>
      </c>
      <c r="Z10" s="17">
        <v>0.37198429192614102</v>
      </c>
      <c r="AA10" s="17">
        <v>0.41038290999233301</v>
      </c>
      <c r="AB10" s="17">
        <v>0.362074268237357</v>
      </c>
      <c r="AC10" s="17">
        <v>0.34676679308491698</v>
      </c>
      <c r="AD10" s="17">
        <v>0.31372055926258102</v>
      </c>
      <c r="AE10" s="17"/>
      <c r="AF10" s="17">
        <v>0.32879611727055902</v>
      </c>
      <c r="AG10" s="17">
        <v>0.37254338076281701</v>
      </c>
      <c r="AH10" s="17">
        <v>0.32694238167700901</v>
      </c>
      <c r="AI10" s="17"/>
      <c r="AJ10" s="17">
        <v>0.33748140841560098</v>
      </c>
      <c r="AK10" s="17">
        <v>0.35145100318243799</v>
      </c>
      <c r="AL10" s="17">
        <v>0.34853548919467803</v>
      </c>
      <c r="AM10" s="17">
        <v>0.25934550724630101</v>
      </c>
      <c r="AN10" s="17">
        <v>0.37908490117416299</v>
      </c>
      <c r="AO10" s="17"/>
      <c r="AP10" s="17">
        <v>0.34797063279962798</v>
      </c>
      <c r="AQ10" s="17">
        <v>0.35261085469764297</v>
      </c>
      <c r="AR10" s="17">
        <v>0.35577540987124601</v>
      </c>
      <c r="AS10" s="17"/>
      <c r="AT10" s="17">
        <v>0.34810278958728502</v>
      </c>
      <c r="AU10" s="17">
        <v>0.33174792039683398</v>
      </c>
      <c r="AV10" s="17">
        <v>0.35478520363688998</v>
      </c>
      <c r="AW10" s="17">
        <v>0.31334752585356002</v>
      </c>
      <c r="AX10" s="17">
        <v>0.33075781199655402</v>
      </c>
    </row>
    <row r="11" spans="2:50">
      <c r="B11" s="18" t="s">
        <v>246</v>
      </c>
      <c r="C11" s="17">
        <v>0.25744543203877002</v>
      </c>
      <c r="D11" s="17">
        <v>0.263036869256359</v>
      </c>
      <c r="E11" s="17">
        <v>0.25298927122609299</v>
      </c>
      <c r="F11" s="17"/>
      <c r="G11" s="17">
        <v>0.29921899882751002</v>
      </c>
      <c r="H11" s="17">
        <v>0.24810861559665201</v>
      </c>
      <c r="I11" s="17">
        <v>0.25493042687501999</v>
      </c>
      <c r="J11" s="17">
        <v>0.237184060564677</v>
      </c>
      <c r="K11" s="17">
        <v>0.272036520459014</v>
      </c>
      <c r="L11" s="17">
        <v>0.24621214298255201</v>
      </c>
      <c r="M11" s="17"/>
      <c r="N11" s="17">
        <v>0.26882891256035601</v>
      </c>
      <c r="O11" s="17">
        <v>0.26346855716498702</v>
      </c>
      <c r="P11" s="17">
        <v>0.22187103294416199</v>
      </c>
      <c r="Q11" s="17">
        <v>0.26252755258348298</v>
      </c>
      <c r="R11" s="17"/>
      <c r="S11" s="17">
        <v>0.25354047931475798</v>
      </c>
      <c r="T11" s="17">
        <v>0.25527338195660898</v>
      </c>
      <c r="U11" s="17">
        <v>0.26526090547194398</v>
      </c>
      <c r="V11" s="17">
        <v>0.25530993289548798</v>
      </c>
      <c r="W11" s="17">
        <v>0.30435196363244799</v>
      </c>
      <c r="X11" s="17">
        <v>0.25378435585421599</v>
      </c>
      <c r="Y11" s="17">
        <v>0.27759072881836899</v>
      </c>
      <c r="Z11" s="17">
        <v>0.238867949880636</v>
      </c>
      <c r="AA11" s="17">
        <v>0.22171506812814801</v>
      </c>
      <c r="AB11" s="17">
        <v>0.23726509911420601</v>
      </c>
      <c r="AC11" s="17">
        <v>0.25054859092048098</v>
      </c>
      <c r="AD11" s="17">
        <v>0.34609345333524699</v>
      </c>
      <c r="AE11" s="17"/>
      <c r="AF11" s="17">
        <v>0.24981715573284599</v>
      </c>
      <c r="AG11" s="17">
        <v>0.25130084427597799</v>
      </c>
      <c r="AH11" s="17">
        <v>0.27990718357134797</v>
      </c>
      <c r="AI11" s="17"/>
      <c r="AJ11" s="17">
        <v>0.246685743797702</v>
      </c>
      <c r="AK11" s="17">
        <v>0.25831984208548298</v>
      </c>
      <c r="AL11" s="17">
        <v>0.26184934745737498</v>
      </c>
      <c r="AM11" s="17">
        <v>0.33551373700915899</v>
      </c>
      <c r="AN11" s="17">
        <v>0.26904197591329998</v>
      </c>
      <c r="AO11" s="17"/>
      <c r="AP11" s="17">
        <v>0.23807118508462499</v>
      </c>
      <c r="AQ11" s="17">
        <v>0.25401068837940299</v>
      </c>
      <c r="AR11" s="17">
        <v>0.24926876130377101</v>
      </c>
      <c r="AS11" s="17"/>
      <c r="AT11" s="17">
        <v>0.236417106988839</v>
      </c>
      <c r="AU11" s="17">
        <v>0.27304001422726798</v>
      </c>
      <c r="AV11" s="17">
        <v>0.267673091133798</v>
      </c>
      <c r="AW11" s="17">
        <v>0.24587118910222799</v>
      </c>
      <c r="AX11" s="17">
        <v>0.23129844932729399</v>
      </c>
    </row>
    <row r="12" spans="2:50">
      <c r="B12" s="18" t="s">
        <v>247</v>
      </c>
      <c r="C12" s="17">
        <v>0.166399781666731</v>
      </c>
      <c r="D12" s="17">
        <v>0.19360221222668</v>
      </c>
      <c r="E12" s="17">
        <v>0.139426881218013</v>
      </c>
      <c r="F12" s="17"/>
      <c r="G12" s="17">
        <v>0.19232355054440201</v>
      </c>
      <c r="H12" s="17">
        <v>0.22227276765530299</v>
      </c>
      <c r="I12" s="17">
        <v>0.16114484119214401</v>
      </c>
      <c r="J12" s="17">
        <v>0.19231863588272199</v>
      </c>
      <c r="K12" s="17">
        <v>0.157816786620015</v>
      </c>
      <c r="L12" s="17">
        <v>9.29019989347835E-2</v>
      </c>
      <c r="M12" s="17"/>
      <c r="N12" s="17">
        <v>0.17124062449444499</v>
      </c>
      <c r="O12" s="17">
        <v>0.158994825416511</v>
      </c>
      <c r="P12" s="17">
        <v>0.16400257313553901</v>
      </c>
      <c r="Q12" s="17">
        <v>0.17233391677473101</v>
      </c>
      <c r="R12" s="17"/>
      <c r="S12" s="17">
        <v>0.174321204639689</v>
      </c>
      <c r="T12" s="17">
        <v>0.18405827850356099</v>
      </c>
      <c r="U12" s="17">
        <v>0.17756528250015</v>
      </c>
      <c r="V12" s="17">
        <v>0.182684064400568</v>
      </c>
      <c r="W12" s="17">
        <v>0.14786107533799001</v>
      </c>
      <c r="X12" s="17">
        <v>0.194715048220861</v>
      </c>
      <c r="Y12" s="17">
        <v>0.14361639525639999</v>
      </c>
      <c r="Z12" s="17">
        <v>0.172621475706945</v>
      </c>
      <c r="AA12" s="17">
        <v>0.122937939949935</v>
      </c>
      <c r="AB12" s="17">
        <v>0.22691806955573801</v>
      </c>
      <c r="AC12" s="17">
        <v>8.8587149566463505E-2</v>
      </c>
      <c r="AD12" s="17">
        <v>9.3171056520549606E-2</v>
      </c>
      <c r="AE12" s="17"/>
      <c r="AF12" s="17">
        <v>0.15440015093350901</v>
      </c>
      <c r="AG12" s="17">
        <v>0.17248684848833101</v>
      </c>
      <c r="AH12" s="17">
        <v>0.16105673843972601</v>
      </c>
      <c r="AI12" s="17"/>
      <c r="AJ12" s="17">
        <v>0.165742466791343</v>
      </c>
      <c r="AK12" s="17">
        <v>0.17439512322526299</v>
      </c>
      <c r="AL12" s="17">
        <v>0.168765919390197</v>
      </c>
      <c r="AM12" s="17">
        <v>6.3084209623461104E-2</v>
      </c>
      <c r="AN12" s="17">
        <v>0.16216114940679499</v>
      </c>
      <c r="AO12" s="17"/>
      <c r="AP12" s="17">
        <v>0.17066076055822599</v>
      </c>
      <c r="AQ12" s="17">
        <v>0.17146111590918001</v>
      </c>
      <c r="AR12" s="17">
        <v>0.16086918298910399</v>
      </c>
      <c r="AS12" s="17"/>
      <c r="AT12" s="17">
        <v>0.17150921898013499</v>
      </c>
      <c r="AU12" s="17">
        <v>0.167197917655973</v>
      </c>
      <c r="AV12" s="17">
        <v>0.174707907521536</v>
      </c>
      <c r="AW12" s="17">
        <v>0.19951516606491501</v>
      </c>
      <c r="AX12" s="17">
        <v>0.184526081487039</v>
      </c>
    </row>
    <row r="13" spans="2:50">
      <c r="B13" s="18" t="s">
        <v>248</v>
      </c>
      <c r="C13" s="17">
        <v>7.1211378826586902E-2</v>
      </c>
      <c r="D13" s="17">
        <v>9.2408985328800403E-2</v>
      </c>
      <c r="E13" s="17">
        <v>4.9639381622767903E-2</v>
      </c>
      <c r="F13" s="17"/>
      <c r="G13" s="17">
        <v>8.7231035530360101E-2</v>
      </c>
      <c r="H13" s="17">
        <v>8.5295179772368293E-2</v>
      </c>
      <c r="I13" s="17">
        <v>8.0764467760756006E-2</v>
      </c>
      <c r="J13" s="17">
        <v>9.4521448385777002E-2</v>
      </c>
      <c r="K13" s="17">
        <v>4.5199386020494399E-2</v>
      </c>
      <c r="L13" s="17">
        <v>3.9846780069248099E-2</v>
      </c>
      <c r="M13" s="17"/>
      <c r="N13" s="17">
        <v>8.5607374419600493E-2</v>
      </c>
      <c r="O13" s="17">
        <v>5.99695226558601E-2</v>
      </c>
      <c r="P13" s="17">
        <v>6.3902758321105799E-2</v>
      </c>
      <c r="Q13" s="17">
        <v>7.5050740573591707E-2</v>
      </c>
      <c r="R13" s="17"/>
      <c r="S13" s="17">
        <v>7.4304530088507598E-2</v>
      </c>
      <c r="T13" s="17">
        <v>5.5772338882700501E-2</v>
      </c>
      <c r="U13" s="17">
        <v>6.7252710303679297E-2</v>
      </c>
      <c r="V13" s="17">
        <v>6.4743434721715995E-2</v>
      </c>
      <c r="W13" s="17">
        <v>8.90435197212881E-2</v>
      </c>
      <c r="X13" s="17">
        <v>4.51494292914544E-2</v>
      </c>
      <c r="Y13" s="17">
        <v>8.8797980689687195E-2</v>
      </c>
      <c r="Z13" s="17">
        <v>3.4153998487991097E-2</v>
      </c>
      <c r="AA13" s="17">
        <v>0.116464491431144</v>
      </c>
      <c r="AB13" s="17">
        <v>5.9109704840755402E-2</v>
      </c>
      <c r="AC13" s="17">
        <v>8.9602709696142299E-2</v>
      </c>
      <c r="AD13" s="17">
        <v>3.2387312624997E-2</v>
      </c>
      <c r="AE13" s="17"/>
      <c r="AF13" s="17">
        <v>6.2374694457929897E-2</v>
      </c>
      <c r="AG13" s="17">
        <v>7.2510694983674295E-2</v>
      </c>
      <c r="AH13" s="17">
        <v>8.2130975336719703E-2</v>
      </c>
      <c r="AI13" s="17"/>
      <c r="AJ13" s="17">
        <v>5.4680845150331801E-2</v>
      </c>
      <c r="AK13" s="17">
        <v>8.0331894188998096E-2</v>
      </c>
      <c r="AL13" s="17">
        <v>0.12024573896162701</v>
      </c>
      <c r="AM13" s="17">
        <v>2.6255359438958199E-2</v>
      </c>
      <c r="AN13" s="17">
        <v>8.0799287247748194E-2</v>
      </c>
      <c r="AO13" s="17"/>
      <c r="AP13" s="17">
        <v>6.47727701593101E-2</v>
      </c>
      <c r="AQ13" s="17">
        <v>8.1795961550133398E-2</v>
      </c>
      <c r="AR13" s="17">
        <v>0.103150497865267</v>
      </c>
      <c r="AS13" s="17"/>
      <c r="AT13" s="17">
        <v>4.8797014771297602E-2</v>
      </c>
      <c r="AU13" s="17">
        <v>7.2886717283777297E-2</v>
      </c>
      <c r="AV13" s="17">
        <v>8.7851752260859103E-2</v>
      </c>
      <c r="AW13" s="17">
        <v>8.89345813329393E-2</v>
      </c>
      <c r="AX13" s="17">
        <v>9.1605525092644094E-2</v>
      </c>
    </row>
    <row r="14" spans="2:50">
      <c r="B14" s="18" t="s">
        <v>92</v>
      </c>
      <c r="C14" s="17">
        <v>2.1154201579668099E-2</v>
      </c>
      <c r="D14" s="17">
        <v>1.42477557747219E-2</v>
      </c>
      <c r="E14" s="17">
        <v>2.6996077363931701E-2</v>
      </c>
      <c r="F14" s="17"/>
      <c r="G14" s="17">
        <v>3.30823524258387E-2</v>
      </c>
      <c r="H14" s="17">
        <v>2.5609915844994099E-2</v>
      </c>
      <c r="I14" s="17">
        <v>3.5317500949282002E-2</v>
      </c>
      <c r="J14" s="17">
        <v>1.2401451577231401E-2</v>
      </c>
      <c r="K14" s="17">
        <v>1.43813969583712E-2</v>
      </c>
      <c r="L14" s="17">
        <v>9.7478867289224301E-3</v>
      </c>
      <c r="M14" s="17"/>
      <c r="N14" s="17">
        <v>7.3872592147641901E-3</v>
      </c>
      <c r="O14" s="17">
        <v>1.4331529208536699E-2</v>
      </c>
      <c r="P14" s="17">
        <v>3.3969026728225403E-2</v>
      </c>
      <c r="Q14" s="17">
        <v>3.2179874042560098E-2</v>
      </c>
      <c r="R14" s="17"/>
      <c r="S14" s="17">
        <v>1.25869676310983E-2</v>
      </c>
      <c r="T14" s="17">
        <v>8.87208688008536E-3</v>
      </c>
      <c r="U14" s="17">
        <v>3.7751274707307297E-2</v>
      </c>
      <c r="V14" s="17">
        <v>4.27191248938786E-2</v>
      </c>
      <c r="W14" s="17">
        <v>2.2775380918661499E-2</v>
      </c>
      <c r="X14" s="17">
        <v>4.09535864896362E-2</v>
      </c>
      <c r="Y14" s="17">
        <v>6.1867308136598197E-3</v>
      </c>
      <c r="Z14" s="17">
        <v>2.7069959202149298E-2</v>
      </c>
      <c r="AA14" s="17">
        <v>1.70168320759734E-2</v>
      </c>
      <c r="AB14" s="17">
        <v>1.2929267018615E-2</v>
      </c>
      <c r="AC14" s="17">
        <v>2.1144059423086399E-2</v>
      </c>
      <c r="AD14" s="17">
        <v>1.4218919209523199E-2</v>
      </c>
      <c r="AE14" s="17"/>
      <c r="AF14" s="17">
        <v>1.6464299535704999E-2</v>
      </c>
      <c r="AG14" s="17">
        <v>1.8070864444656502E-2</v>
      </c>
      <c r="AH14" s="17">
        <v>3.8152868465391003E-2</v>
      </c>
      <c r="AI14" s="17"/>
      <c r="AJ14" s="17">
        <v>8.7158747906717592E-3</v>
      </c>
      <c r="AK14" s="17">
        <v>2.3004458173827E-2</v>
      </c>
      <c r="AL14" s="17">
        <v>4.9523304879107001E-3</v>
      </c>
      <c r="AM14" s="17">
        <v>0</v>
      </c>
      <c r="AN14" s="17">
        <v>3.8365735775698399E-2</v>
      </c>
      <c r="AO14" s="17"/>
      <c r="AP14" s="17">
        <v>7.9761329643726203E-3</v>
      </c>
      <c r="AQ14" s="17">
        <v>1.99205690500876E-2</v>
      </c>
      <c r="AR14" s="17">
        <v>0</v>
      </c>
      <c r="AS14" s="17"/>
      <c r="AT14" s="17">
        <v>3.3342256661044803E-2</v>
      </c>
      <c r="AU14" s="17">
        <v>1.3196585600097999E-2</v>
      </c>
      <c r="AV14" s="17">
        <v>8.5981834514866195E-3</v>
      </c>
      <c r="AW14" s="17">
        <v>2.5974114365288899E-2</v>
      </c>
      <c r="AX14" s="17">
        <v>4.53124907251116E-2</v>
      </c>
    </row>
    <row r="15" spans="2:50">
      <c r="B15" s="18" t="s">
        <v>249</v>
      </c>
      <c r="C15" s="21">
        <v>0.48378920588824398</v>
      </c>
      <c r="D15" s="21">
        <v>0.43670417741343898</v>
      </c>
      <c r="E15" s="21">
        <v>0.53094838856919402</v>
      </c>
      <c r="F15" s="21"/>
      <c r="G15" s="21">
        <v>0.388144062671889</v>
      </c>
      <c r="H15" s="21">
        <v>0.418713521130683</v>
      </c>
      <c r="I15" s="21">
        <v>0.467842763222799</v>
      </c>
      <c r="J15" s="21">
        <v>0.46357440358959301</v>
      </c>
      <c r="K15" s="21">
        <v>0.51056590994210505</v>
      </c>
      <c r="L15" s="21">
        <v>0.61129119128449405</v>
      </c>
      <c r="M15" s="21"/>
      <c r="N15" s="21">
        <v>0.46693582931083399</v>
      </c>
      <c r="O15" s="21">
        <v>0.50323556555410598</v>
      </c>
      <c r="P15" s="21">
        <v>0.51625460887096897</v>
      </c>
      <c r="Q15" s="21">
        <v>0.45790791602563402</v>
      </c>
      <c r="R15" s="21"/>
      <c r="S15" s="21">
        <v>0.48524681832594702</v>
      </c>
      <c r="T15" s="21">
        <v>0.49602391377704302</v>
      </c>
      <c r="U15" s="21">
        <v>0.45216982701691899</v>
      </c>
      <c r="V15" s="21">
        <v>0.45454344308834899</v>
      </c>
      <c r="W15" s="21">
        <v>0.435968060389613</v>
      </c>
      <c r="X15" s="21">
        <v>0.46539758014383298</v>
      </c>
      <c r="Y15" s="21">
        <v>0.48380816442188401</v>
      </c>
      <c r="Z15" s="21">
        <v>0.52728661672227795</v>
      </c>
      <c r="AA15" s="21">
        <v>0.52186566841479998</v>
      </c>
      <c r="AB15" s="21">
        <v>0.463777859470686</v>
      </c>
      <c r="AC15" s="21">
        <v>0.55011749039382696</v>
      </c>
      <c r="AD15" s="21">
        <v>0.51412925830968303</v>
      </c>
      <c r="AE15" s="21"/>
      <c r="AF15" s="21">
        <v>0.51694369934001005</v>
      </c>
      <c r="AG15" s="21">
        <v>0.48563074780735899</v>
      </c>
      <c r="AH15" s="21">
        <v>0.43875223418681503</v>
      </c>
      <c r="AI15" s="21"/>
      <c r="AJ15" s="21">
        <v>0.52417506946995196</v>
      </c>
      <c r="AK15" s="21">
        <v>0.463948682326429</v>
      </c>
      <c r="AL15" s="21">
        <v>0.444186663702891</v>
      </c>
      <c r="AM15" s="21">
        <v>0.57514669392842199</v>
      </c>
      <c r="AN15" s="21">
        <v>0.44963185165645803</v>
      </c>
      <c r="AO15" s="21"/>
      <c r="AP15" s="21">
        <v>0.51851915123346604</v>
      </c>
      <c r="AQ15" s="21">
        <v>0.47281166511119699</v>
      </c>
      <c r="AR15" s="21">
        <v>0.48671155784185799</v>
      </c>
      <c r="AS15" s="21"/>
      <c r="AT15" s="21">
        <v>0.50993440259868394</v>
      </c>
      <c r="AU15" s="21">
        <v>0.47367876523288399</v>
      </c>
      <c r="AV15" s="21">
        <v>0.46116906563232002</v>
      </c>
      <c r="AW15" s="21">
        <v>0.43970494913462899</v>
      </c>
      <c r="AX15" s="21">
        <v>0.44725745336791101</v>
      </c>
    </row>
    <row r="16" spans="2:50">
      <c r="B16" s="18" t="s">
        <v>250</v>
      </c>
      <c r="C16" s="21">
        <v>0.23761116049331801</v>
      </c>
      <c r="D16" s="21">
        <v>0.28601119755548099</v>
      </c>
      <c r="E16" s="21">
        <v>0.18906626284078101</v>
      </c>
      <c r="F16" s="21"/>
      <c r="G16" s="21">
        <v>0.27955458607476202</v>
      </c>
      <c r="H16" s="21">
        <v>0.30756794742767102</v>
      </c>
      <c r="I16" s="21">
        <v>0.2419093089529</v>
      </c>
      <c r="J16" s="21">
        <v>0.286840084268499</v>
      </c>
      <c r="K16" s="21">
        <v>0.203016172640509</v>
      </c>
      <c r="L16" s="21">
        <v>0.13274877900403201</v>
      </c>
      <c r="M16" s="21"/>
      <c r="N16" s="21">
        <v>0.25684799891404603</v>
      </c>
      <c r="O16" s="21">
        <v>0.218964348072371</v>
      </c>
      <c r="P16" s="21">
        <v>0.22790533145664499</v>
      </c>
      <c r="Q16" s="21">
        <v>0.24738465734832299</v>
      </c>
      <c r="R16" s="21"/>
      <c r="S16" s="21">
        <v>0.24862573472819599</v>
      </c>
      <c r="T16" s="21">
        <v>0.23983061738626199</v>
      </c>
      <c r="U16" s="21">
        <v>0.24481799280382999</v>
      </c>
      <c r="V16" s="21">
        <v>0.24742749912228401</v>
      </c>
      <c r="W16" s="21">
        <v>0.23690459505927799</v>
      </c>
      <c r="X16" s="21">
        <v>0.23986447751231499</v>
      </c>
      <c r="Y16" s="21">
        <v>0.23241437594608699</v>
      </c>
      <c r="Z16" s="21">
        <v>0.206775474194936</v>
      </c>
      <c r="AA16" s="21">
        <v>0.239402431381079</v>
      </c>
      <c r="AB16" s="21">
        <v>0.28602777439649302</v>
      </c>
      <c r="AC16" s="21">
        <v>0.178189859262606</v>
      </c>
      <c r="AD16" s="21">
        <v>0.12555836914554699</v>
      </c>
      <c r="AE16" s="21"/>
      <c r="AF16" s="21">
        <v>0.21677484539143901</v>
      </c>
      <c r="AG16" s="21">
        <v>0.244997543472006</v>
      </c>
      <c r="AH16" s="21">
        <v>0.24318771377644499</v>
      </c>
      <c r="AI16" s="21"/>
      <c r="AJ16" s="21">
        <v>0.220423311941675</v>
      </c>
      <c r="AK16" s="21">
        <v>0.25472701741426101</v>
      </c>
      <c r="AL16" s="21">
        <v>0.28901165835182402</v>
      </c>
      <c r="AM16" s="21">
        <v>8.93395690624193E-2</v>
      </c>
      <c r="AN16" s="21">
        <v>0.242960436654544</v>
      </c>
      <c r="AO16" s="21"/>
      <c r="AP16" s="21">
        <v>0.235433530717536</v>
      </c>
      <c r="AQ16" s="21">
        <v>0.25325707745931297</v>
      </c>
      <c r="AR16" s="21">
        <v>0.264019680854371</v>
      </c>
      <c r="AS16" s="21"/>
      <c r="AT16" s="21">
        <v>0.22030623375143299</v>
      </c>
      <c r="AU16" s="21">
        <v>0.24008463493975099</v>
      </c>
      <c r="AV16" s="21">
        <v>0.26255965978239498</v>
      </c>
      <c r="AW16" s="21">
        <v>0.28844974739785401</v>
      </c>
      <c r="AX16" s="21">
        <v>0.276131606579683</v>
      </c>
    </row>
    <row r="17" spans="2:50">
      <c r="B17" s="18" t="s">
        <v>251</v>
      </c>
      <c r="C17" s="22">
        <v>0.24617804539492499</v>
      </c>
      <c r="D17" s="22">
        <v>0.15069297985795799</v>
      </c>
      <c r="E17" s="22">
        <v>0.34188212572841198</v>
      </c>
      <c r="F17" s="22"/>
      <c r="G17" s="22">
        <v>0.108589476597127</v>
      </c>
      <c r="H17" s="22">
        <v>0.11114557370301199</v>
      </c>
      <c r="I17" s="22">
        <v>0.225933454269899</v>
      </c>
      <c r="J17" s="22">
        <v>0.17673431932109401</v>
      </c>
      <c r="K17" s="22">
        <v>0.30754973730159602</v>
      </c>
      <c r="L17" s="22">
        <v>0.47854241228046202</v>
      </c>
      <c r="M17" s="22"/>
      <c r="N17" s="22">
        <v>0.21008783039678799</v>
      </c>
      <c r="O17" s="22">
        <v>0.28427121748173501</v>
      </c>
      <c r="P17" s="22">
        <v>0.28834927741432398</v>
      </c>
      <c r="Q17" s="22">
        <v>0.210523258677311</v>
      </c>
      <c r="R17" s="22"/>
      <c r="S17" s="22">
        <v>0.236621083597751</v>
      </c>
      <c r="T17" s="22">
        <v>0.25619329639078098</v>
      </c>
      <c r="U17" s="22">
        <v>0.20735183421309</v>
      </c>
      <c r="V17" s="22">
        <v>0.207115943966065</v>
      </c>
      <c r="W17" s="22">
        <v>0.199063465330335</v>
      </c>
      <c r="X17" s="22">
        <v>0.22553310263151799</v>
      </c>
      <c r="Y17" s="22">
        <v>0.25139378847579702</v>
      </c>
      <c r="Z17" s="22">
        <v>0.32051114252734197</v>
      </c>
      <c r="AA17" s="22">
        <v>0.282463237033721</v>
      </c>
      <c r="AB17" s="22">
        <v>0.17775008507419299</v>
      </c>
      <c r="AC17" s="22">
        <v>0.37192763113122101</v>
      </c>
      <c r="AD17" s="22">
        <v>0.38857088916413601</v>
      </c>
      <c r="AE17" s="22"/>
      <c r="AF17" s="22">
        <v>0.30016885394857001</v>
      </c>
      <c r="AG17" s="22">
        <v>0.24063320433535401</v>
      </c>
      <c r="AH17" s="22">
        <v>0.19556452041037001</v>
      </c>
      <c r="AI17" s="22"/>
      <c r="AJ17" s="22">
        <v>0.30375175752827699</v>
      </c>
      <c r="AK17" s="22">
        <v>0.20922166491216801</v>
      </c>
      <c r="AL17" s="22">
        <v>0.15517500535106701</v>
      </c>
      <c r="AM17" s="22">
        <v>0.48580712486600303</v>
      </c>
      <c r="AN17" s="22">
        <v>0.20667141500191399</v>
      </c>
      <c r="AO17" s="22"/>
      <c r="AP17" s="22">
        <v>0.28308562051593</v>
      </c>
      <c r="AQ17" s="22">
        <v>0.21955458765188299</v>
      </c>
      <c r="AR17" s="22">
        <v>0.22269187698748599</v>
      </c>
      <c r="AS17" s="22"/>
      <c r="AT17" s="22">
        <v>0.28962816884725101</v>
      </c>
      <c r="AU17" s="22">
        <v>0.233594130293133</v>
      </c>
      <c r="AV17" s="22">
        <v>0.19860940584992401</v>
      </c>
      <c r="AW17" s="22">
        <v>0.15125520173677401</v>
      </c>
      <c r="AX17" s="22">
        <v>0.17112584678822801</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485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5.7999696144351798E-2</v>
      </c>
      <c r="D9" s="17">
        <v>7.2985473874969203E-2</v>
      </c>
      <c r="E9" s="17">
        <v>4.3600822854512E-2</v>
      </c>
      <c r="F9" s="17"/>
      <c r="G9" s="17">
        <v>0.101244875840122</v>
      </c>
      <c r="H9" s="17">
        <v>9.3019801527342405E-2</v>
      </c>
      <c r="I9" s="17">
        <v>8.4677300777010994E-2</v>
      </c>
      <c r="J9" s="17">
        <v>3.8087762653187397E-2</v>
      </c>
      <c r="K9" s="17">
        <v>3.2408453459342797E-2</v>
      </c>
      <c r="L9" s="17">
        <v>1.2520173415981099E-2</v>
      </c>
      <c r="M9" s="17"/>
      <c r="N9" s="17">
        <v>6.2334337394131502E-2</v>
      </c>
      <c r="O9" s="17">
        <v>3.9676426340031698E-2</v>
      </c>
      <c r="P9" s="17">
        <v>6.6633149527603006E-2</v>
      </c>
      <c r="Q9" s="17">
        <v>6.5788655749895605E-2</v>
      </c>
      <c r="R9" s="17"/>
      <c r="S9" s="17">
        <v>0.105642656540524</v>
      </c>
      <c r="T9" s="17">
        <v>6.6810173699041103E-2</v>
      </c>
      <c r="U9" s="17">
        <v>3.0764851534620701E-2</v>
      </c>
      <c r="V9" s="17">
        <v>2.6815134515272801E-2</v>
      </c>
      <c r="W9" s="17">
        <v>4.8879529432311698E-2</v>
      </c>
      <c r="X9" s="17">
        <v>8.2328940885480706E-2</v>
      </c>
      <c r="Y9" s="17">
        <v>5.18158196704697E-2</v>
      </c>
      <c r="Z9" s="17">
        <v>3.93344725731785E-2</v>
      </c>
      <c r="AA9" s="17">
        <v>4.1930336730447097E-2</v>
      </c>
      <c r="AB9" s="17">
        <v>5.0152124056414997E-2</v>
      </c>
      <c r="AC9" s="17">
        <v>5.3063074319878001E-2</v>
      </c>
      <c r="AD9" s="17">
        <v>4.4276255203203399E-2</v>
      </c>
      <c r="AE9" s="17"/>
      <c r="AF9" s="17">
        <v>6.0901381588005503E-2</v>
      </c>
      <c r="AG9" s="17">
        <v>4.6766011230507401E-2</v>
      </c>
      <c r="AH9" s="17">
        <v>7.2121492949220198E-2</v>
      </c>
      <c r="AI9" s="17"/>
      <c r="AJ9" s="17">
        <v>5.2107188367884603E-2</v>
      </c>
      <c r="AK9" s="17">
        <v>6.52623565816767E-2</v>
      </c>
      <c r="AL9" s="17">
        <v>3.8865827160692902E-2</v>
      </c>
      <c r="AM9" s="17">
        <v>0.14113781791562499</v>
      </c>
      <c r="AN9" s="17">
        <v>5.95482026516575E-2</v>
      </c>
      <c r="AO9" s="17"/>
      <c r="AP9" s="17">
        <v>5.81388543216017E-2</v>
      </c>
      <c r="AQ9" s="17">
        <v>6.3327181395573098E-2</v>
      </c>
      <c r="AR9" s="17">
        <v>4.7535135584768497E-2</v>
      </c>
      <c r="AS9" s="17"/>
      <c r="AT9" s="17">
        <v>5.79997294029794E-2</v>
      </c>
      <c r="AU9" s="17">
        <v>4.5707225230655901E-2</v>
      </c>
      <c r="AV9" s="17">
        <v>3.5922193788924903E-2</v>
      </c>
      <c r="AW9" s="17">
        <v>0.108956552276662</v>
      </c>
      <c r="AX9" s="17">
        <v>0.162466542309505</v>
      </c>
    </row>
    <row r="10" spans="2:50">
      <c r="B10" s="18" t="s">
        <v>245</v>
      </c>
      <c r="C10" s="17">
        <v>0.154814140025787</v>
      </c>
      <c r="D10" s="17">
        <v>0.150269935875323</v>
      </c>
      <c r="E10" s="17">
        <v>0.15985029468519299</v>
      </c>
      <c r="F10" s="17"/>
      <c r="G10" s="17">
        <v>0.17343925478463301</v>
      </c>
      <c r="H10" s="17">
        <v>0.26041496587977297</v>
      </c>
      <c r="I10" s="17">
        <v>0.20892826972042799</v>
      </c>
      <c r="J10" s="17">
        <v>0.12942329603383099</v>
      </c>
      <c r="K10" s="17">
        <v>0.10532553993990799</v>
      </c>
      <c r="L10" s="17">
        <v>6.6333450166669597E-2</v>
      </c>
      <c r="M10" s="17"/>
      <c r="N10" s="17">
        <v>0.16067959614796401</v>
      </c>
      <c r="O10" s="17">
        <v>0.12479869098290799</v>
      </c>
      <c r="P10" s="17">
        <v>0.19481039163855901</v>
      </c>
      <c r="Q10" s="17">
        <v>0.14492954493330301</v>
      </c>
      <c r="R10" s="17"/>
      <c r="S10" s="17">
        <v>0.199227658508218</v>
      </c>
      <c r="T10" s="17">
        <v>0.18365641913556199</v>
      </c>
      <c r="U10" s="17">
        <v>0.118602828749967</v>
      </c>
      <c r="V10" s="17">
        <v>0.13859117397703299</v>
      </c>
      <c r="W10" s="17">
        <v>0.107727596772655</v>
      </c>
      <c r="X10" s="17">
        <v>0.146864891515574</v>
      </c>
      <c r="Y10" s="17">
        <v>0.14715367312413999</v>
      </c>
      <c r="Z10" s="17">
        <v>0.18202710997781499</v>
      </c>
      <c r="AA10" s="17">
        <v>0.171416965799947</v>
      </c>
      <c r="AB10" s="17">
        <v>0.10745713390462901</v>
      </c>
      <c r="AC10" s="17">
        <v>0.167793289483192</v>
      </c>
      <c r="AD10" s="17">
        <v>0.14496883581450701</v>
      </c>
      <c r="AE10" s="17"/>
      <c r="AF10" s="17">
        <v>0.160215883182205</v>
      </c>
      <c r="AG10" s="17">
        <v>0.14944502441004101</v>
      </c>
      <c r="AH10" s="17">
        <v>0.15115112512593301</v>
      </c>
      <c r="AI10" s="17"/>
      <c r="AJ10" s="17">
        <v>0.148107092819873</v>
      </c>
      <c r="AK10" s="17">
        <v>0.16130576608541899</v>
      </c>
      <c r="AL10" s="17">
        <v>0.166077946293018</v>
      </c>
      <c r="AM10" s="17">
        <v>0.238450043506891</v>
      </c>
      <c r="AN10" s="17">
        <v>0.154667471610372</v>
      </c>
      <c r="AO10" s="17"/>
      <c r="AP10" s="17">
        <v>0.14734602786616599</v>
      </c>
      <c r="AQ10" s="17">
        <v>0.15790160766727299</v>
      </c>
      <c r="AR10" s="17">
        <v>0.185691836251904</v>
      </c>
      <c r="AS10" s="17"/>
      <c r="AT10" s="17">
        <v>0.14330036261627399</v>
      </c>
      <c r="AU10" s="17">
        <v>0.12876953092395299</v>
      </c>
      <c r="AV10" s="17">
        <v>0.17451903631819199</v>
      </c>
      <c r="AW10" s="17">
        <v>0.19842451677596201</v>
      </c>
      <c r="AX10" s="17">
        <v>9.6188475625234901E-2</v>
      </c>
    </row>
    <row r="11" spans="2:50">
      <c r="B11" s="18" t="s">
        <v>246</v>
      </c>
      <c r="C11" s="17">
        <v>0.32272889706729002</v>
      </c>
      <c r="D11" s="17">
        <v>0.282105339998522</v>
      </c>
      <c r="E11" s="17">
        <v>0.36295664005609901</v>
      </c>
      <c r="F11" s="17"/>
      <c r="G11" s="17">
        <v>0.32680356172745501</v>
      </c>
      <c r="H11" s="17">
        <v>0.286610603553695</v>
      </c>
      <c r="I11" s="17">
        <v>0.28834791303984803</v>
      </c>
      <c r="J11" s="17">
        <v>0.329599455816737</v>
      </c>
      <c r="K11" s="17">
        <v>0.35188514277566502</v>
      </c>
      <c r="L11" s="17">
        <v>0.35234131150533399</v>
      </c>
      <c r="M11" s="17"/>
      <c r="N11" s="17">
        <v>0.279312486418057</v>
      </c>
      <c r="O11" s="17">
        <v>0.352297057198319</v>
      </c>
      <c r="P11" s="17">
        <v>0.31969926070253701</v>
      </c>
      <c r="Q11" s="17">
        <v>0.33945814372143801</v>
      </c>
      <c r="R11" s="17"/>
      <c r="S11" s="17">
        <v>0.31084951957759999</v>
      </c>
      <c r="T11" s="17">
        <v>0.29603755215907801</v>
      </c>
      <c r="U11" s="17">
        <v>0.33137494549532798</v>
      </c>
      <c r="V11" s="17">
        <v>0.32362006884802103</v>
      </c>
      <c r="W11" s="17">
        <v>0.34237902764497702</v>
      </c>
      <c r="X11" s="17">
        <v>0.27952382337231502</v>
      </c>
      <c r="Y11" s="17">
        <v>0.32410112625142401</v>
      </c>
      <c r="Z11" s="17">
        <v>0.35026722057251802</v>
      </c>
      <c r="AA11" s="17">
        <v>0.39453547134976302</v>
      </c>
      <c r="AB11" s="17">
        <v>0.32725049986513</v>
      </c>
      <c r="AC11" s="17">
        <v>0.27802739658041797</v>
      </c>
      <c r="AD11" s="17">
        <v>0.30876463845309898</v>
      </c>
      <c r="AE11" s="17"/>
      <c r="AF11" s="17">
        <v>0.31861769512840699</v>
      </c>
      <c r="AG11" s="17">
        <v>0.317867988514422</v>
      </c>
      <c r="AH11" s="17">
        <v>0.32752215812645502</v>
      </c>
      <c r="AI11" s="17"/>
      <c r="AJ11" s="17">
        <v>0.30633787714189997</v>
      </c>
      <c r="AK11" s="17">
        <v>0.31540769971379301</v>
      </c>
      <c r="AL11" s="17">
        <v>0.276629184841718</v>
      </c>
      <c r="AM11" s="17">
        <v>0.25707661508237201</v>
      </c>
      <c r="AN11" s="17">
        <v>0.37934322885537503</v>
      </c>
      <c r="AO11" s="17"/>
      <c r="AP11" s="17">
        <v>0.26971155781557399</v>
      </c>
      <c r="AQ11" s="17">
        <v>0.317112782270635</v>
      </c>
      <c r="AR11" s="17">
        <v>0.249992594334359</v>
      </c>
      <c r="AS11" s="17"/>
      <c r="AT11" s="17">
        <v>0.35264086871629602</v>
      </c>
      <c r="AU11" s="17">
        <v>0.35998630709692597</v>
      </c>
      <c r="AV11" s="17">
        <v>0.30013506460935802</v>
      </c>
      <c r="AW11" s="17">
        <v>0.28258730691260903</v>
      </c>
      <c r="AX11" s="17">
        <v>0.24699836277870099</v>
      </c>
    </row>
    <row r="12" spans="2:50">
      <c r="B12" s="18" t="s">
        <v>247</v>
      </c>
      <c r="C12" s="17">
        <v>0.29653333081588601</v>
      </c>
      <c r="D12" s="17">
        <v>0.31352573469698602</v>
      </c>
      <c r="E12" s="17">
        <v>0.279940645088046</v>
      </c>
      <c r="F12" s="17"/>
      <c r="G12" s="17">
        <v>0.19690858281812901</v>
      </c>
      <c r="H12" s="17">
        <v>0.21799188455545401</v>
      </c>
      <c r="I12" s="17">
        <v>0.239727569482618</v>
      </c>
      <c r="J12" s="17">
        <v>0.30763831699977601</v>
      </c>
      <c r="K12" s="17">
        <v>0.36815781648367901</v>
      </c>
      <c r="L12" s="17">
        <v>0.41555388532433002</v>
      </c>
      <c r="M12" s="17"/>
      <c r="N12" s="17">
        <v>0.32137651744676998</v>
      </c>
      <c r="O12" s="17">
        <v>0.31762683283597998</v>
      </c>
      <c r="P12" s="17">
        <v>0.27181474582828802</v>
      </c>
      <c r="Q12" s="17">
        <v>0.27314685326080601</v>
      </c>
      <c r="R12" s="17"/>
      <c r="S12" s="17">
        <v>0.234894552572353</v>
      </c>
      <c r="T12" s="17">
        <v>0.29957329330209498</v>
      </c>
      <c r="U12" s="17">
        <v>0.328216673186699</v>
      </c>
      <c r="V12" s="17">
        <v>0.32909615407541598</v>
      </c>
      <c r="W12" s="17">
        <v>0.322453361633462</v>
      </c>
      <c r="X12" s="17">
        <v>0.33957894165110603</v>
      </c>
      <c r="Y12" s="17">
        <v>0.28998325412544101</v>
      </c>
      <c r="Z12" s="17">
        <v>0.274292742712551</v>
      </c>
      <c r="AA12" s="17">
        <v>0.221484349636656</v>
      </c>
      <c r="AB12" s="17">
        <v>0.34082733305545398</v>
      </c>
      <c r="AC12" s="17">
        <v>0.26583214191750998</v>
      </c>
      <c r="AD12" s="17">
        <v>0.44051015864645399</v>
      </c>
      <c r="AE12" s="17"/>
      <c r="AF12" s="17">
        <v>0.306977099651636</v>
      </c>
      <c r="AG12" s="17">
        <v>0.32104924805823898</v>
      </c>
      <c r="AH12" s="17">
        <v>0.25542250424794999</v>
      </c>
      <c r="AI12" s="17"/>
      <c r="AJ12" s="17">
        <v>0.33675147700373798</v>
      </c>
      <c r="AK12" s="17">
        <v>0.28798397792867197</v>
      </c>
      <c r="AL12" s="17">
        <v>0.313470180107359</v>
      </c>
      <c r="AM12" s="17">
        <v>0.22302068566101699</v>
      </c>
      <c r="AN12" s="17">
        <v>0.25171303788425098</v>
      </c>
      <c r="AO12" s="17"/>
      <c r="AP12" s="17">
        <v>0.35087660030851697</v>
      </c>
      <c r="AQ12" s="17">
        <v>0.29822675186304398</v>
      </c>
      <c r="AR12" s="17">
        <v>0.31656834410962198</v>
      </c>
      <c r="AS12" s="17"/>
      <c r="AT12" s="17">
        <v>0.27788942036063702</v>
      </c>
      <c r="AU12" s="17">
        <v>0.30671446032447303</v>
      </c>
      <c r="AV12" s="17">
        <v>0.30983427544182501</v>
      </c>
      <c r="AW12" s="17">
        <v>0.250762631869897</v>
      </c>
      <c r="AX12" s="17">
        <v>0.24926926185151499</v>
      </c>
    </row>
    <row r="13" spans="2:50">
      <c r="B13" s="18" t="s">
        <v>248</v>
      </c>
      <c r="C13" s="17">
        <v>0.11323762535500199</v>
      </c>
      <c r="D13" s="17">
        <v>0.14100509287342999</v>
      </c>
      <c r="E13" s="17">
        <v>8.5506741266091493E-2</v>
      </c>
      <c r="F13" s="17"/>
      <c r="G13" s="17">
        <v>0.137771696718754</v>
      </c>
      <c r="H13" s="17">
        <v>8.4763233730396098E-2</v>
      </c>
      <c r="I13" s="17">
        <v>0.118407750560217</v>
      </c>
      <c r="J13" s="17">
        <v>0.12246046945676101</v>
      </c>
      <c r="K13" s="17">
        <v>0.105321988010301</v>
      </c>
      <c r="L13" s="17">
        <v>0.113734641246493</v>
      </c>
      <c r="M13" s="17"/>
      <c r="N13" s="17">
        <v>0.14452740815230899</v>
      </c>
      <c r="O13" s="17">
        <v>0.109260379554437</v>
      </c>
      <c r="P13" s="17">
        <v>9.5969490978915301E-2</v>
      </c>
      <c r="Q13" s="17">
        <v>9.4889460113958601E-2</v>
      </c>
      <c r="R13" s="17"/>
      <c r="S13" s="17">
        <v>0.108309313604778</v>
      </c>
      <c r="T13" s="17">
        <v>0.109180431727296</v>
      </c>
      <c r="U13" s="17">
        <v>0.120458669486669</v>
      </c>
      <c r="V13" s="17">
        <v>9.7383484031376005E-2</v>
      </c>
      <c r="W13" s="17">
        <v>0.13684296770399801</v>
      </c>
      <c r="X13" s="17">
        <v>9.6571789754477305E-2</v>
      </c>
      <c r="Y13" s="17">
        <v>0.14044790335673199</v>
      </c>
      <c r="Z13" s="17">
        <v>9.2909864339644793E-2</v>
      </c>
      <c r="AA13" s="17">
        <v>0.116687432722547</v>
      </c>
      <c r="AB13" s="17">
        <v>0.12275685594670099</v>
      </c>
      <c r="AC13" s="17">
        <v>0.14087329049087</v>
      </c>
      <c r="AD13" s="17">
        <v>4.3987746179865499E-2</v>
      </c>
      <c r="AE13" s="17"/>
      <c r="AF13" s="17">
        <v>0.105325560468381</v>
      </c>
      <c r="AG13" s="17">
        <v>0.12547120460573599</v>
      </c>
      <c r="AH13" s="17">
        <v>8.2877923457239697E-2</v>
      </c>
      <c r="AI13" s="17"/>
      <c r="AJ13" s="17">
        <v>0.11395222645756101</v>
      </c>
      <c r="AK13" s="17">
        <v>0.116559838823261</v>
      </c>
      <c r="AL13" s="17">
        <v>0.18747990478797399</v>
      </c>
      <c r="AM13" s="17">
        <v>8.93395690624193E-2</v>
      </c>
      <c r="AN13" s="17">
        <v>5.7376910009154E-2</v>
      </c>
      <c r="AO13" s="17"/>
      <c r="AP13" s="17">
        <v>0.14389689647135201</v>
      </c>
      <c r="AQ13" s="17">
        <v>0.11550232597663999</v>
      </c>
      <c r="AR13" s="17">
        <v>0.16470188491006099</v>
      </c>
      <c r="AS13" s="17"/>
      <c r="AT13" s="17">
        <v>9.1098802079009E-2</v>
      </c>
      <c r="AU13" s="17">
        <v>0.108430490102017</v>
      </c>
      <c r="AV13" s="17">
        <v>0.13836539160707001</v>
      </c>
      <c r="AW13" s="17">
        <v>0.13479546979808699</v>
      </c>
      <c r="AX13" s="17">
        <v>0.174877824240739</v>
      </c>
    </row>
    <row r="14" spans="2:50">
      <c r="B14" s="18" t="s">
        <v>92</v>
      </c>
      <c r="C14" s="17">
        <v>5.4686310591683197E-2</v>
      </c>
      <c r="D14" s="17">
        <v>4.0108422680769598E-2</v>
      </c>
      <c r="E14" s="17">
        <v>6.8144856050059502E-2</v>
      </c>
      <c r="F14" s="17"/>
      <c r="G14" s="17">
        <v>6.3832028110905895E-2</v>
      </c>
      <c r="H14" s="17">
        <v>5.7199510753339101E-2</v>
      </c>
      <c r="I14" s="17">
        <v>5.9911196419878902E-2</v>
      </c>
      <c r="J14" s="17">
        <v>7.2790699039707002E-2</v>
      </c>
      <c r="K14" s="17">
        <v>3.6901059331104297E-2</v>
      </c>
      <c r="L14" s="17">
        <v>3.9516538341192599E-2</v>
      </c>
      <c r="M14" s="17"/>
      <c r="N14" s="17">
        <v>3.1769654440768499E-2</v>
      </c>
      <c r="O14" s="17">
        <v>5.6340613088324401E-2</v>
      </c>
      <c r="P14" s="17">
        <v>5.1072961324096798E-2</v>
      </c>
      <c r="Q14" s="17">
        <v>8.1787342220598899E-2</v>
      </c>
      <c r="R14" s="17"/>
      <c r="S14" s="17">
        <v>4.1076299196526798E-2</v>
      </c>
      <c r="T14" s="17">
        <v>4.47421299769276E-2</v>
      </c>
      <c r="U14" s="17">
        <v>7.0582031546716106E-2</v>
      </c>
      <c r="V14" s="17">
        <v>8.4493984552881596E-2</v>
      </c>
      <c r="W14" s="17">
        <v>4.1717516812597402E-2</v>
      </c>
      <c r="X14" s="17">
        <v>5.51316128210479E-2</v>
      </c>
      <c r="Y14" s="17">
        <v>4.6498223471793998E-2</v>
      </c>
      <c r="Z14" s="17">
        <v>6.1168589824291603E-2</v>
      </c>
      <c r="AA14" s="17">
        <v>5.3945443760639901E-2</v>
      </c>
      <c r="AB14" s="17">
        <v>5.1556053171671001E-2</v>
      </c>
      <c r="AC14" s="17">
        <v>9.4410807208132594E-2</v>
      </c>
      <c r="AD14" s="17">
        <v>1.7492365702871299E-2</v>
      </c>
      <c r="AE14" s="17"/>
      <c r="AF14" s="17">
        <v>4.7962379981366203E-2</v>
      </c>
      <c r="AG14" s="17">
        <v>3.94005231810544E-2</v>
      </c>
      <c r="AH14" s="17">
        <v>0.110904796093202</v>
      </c>
      <c r="AI14" s="17"/>
      <c r="AJ14" s="17">
        <v>4.2744138209042999E-2</v>
      </c>
      <c r="AK14" s="17">
        <v>5.3480360867178403E-2</v>
      </c>
      <c r="AL14" s="17">
        <v>1.7476956809238602E-2</v>
      </c>
      <c r="AM14" s="17">
        <v>5.0975268771675103E-2</v>
      </c>
      <c r="AN14" s="17">
        <v>9.7351148989191297E-2</v>
      </c>
      <c r="AO14" s="17"/>
      <c r="AP14" s="17">
        <v>3.00300632167897E-2</v>
      </c>
      <c r="AQ14" s="17">
        <v>4.7929350826834902E-2</v>
      </c>
      <c r="AR14" s="17">
        <v>3.5510204809285302E-2</v>
      </c>
      <c r="AS14" s="17"/>
      <c r="AT14" s="17">
        <v>7.7070816824804295E-2</v>
      </c>
      <c r="AU14" s="17">
        <v>5.0391986321975599E-2</v>
      </c>
      <c r="AV14" s="17">
        <v>4.1224038234629799E-2</v>
      </c>
      <c r="AW14" s="17">
        <v>2.44735223667835E-2</v>
      </c>
      <c r="AX14" s="17">
        <v>7.0199533194306399E-2</v>
      </c>
    </row>
    <row r="15" spans="2:50">
      <c r="B15" s="18" t="s">
        <v>249</v>
      </c>
      <c r="C15" s="21">
        <v>0.21281383617013899</v>
      </c>
      <c r="D15" s="21">
        <v>0.22325540975029201</v>
      </c>
      <c r="E15" s="21">
        <v>0.20345111753970499</v>
      </c>
      <c r="F15" s="21"/>
      <c r="G15" s="21">
        <v>0.274684130624755</v>
      </c>
      <c r="H15" s="21">
        <v>0.35343476740711599</v>
      </c>
      <c r="I15" s="21">
        <v>0.29360557049743902</v>
      </c>
      <c r="J15" s="21">
        <v>0.16751105868701899</v>
      </c>
      <c r="K15" s="21">
        <v>0.13773399339925099</v>
      </c>
      <c r="L15" s="21">
        <v>7.8853623582650703E-2</v>
      </c>
      <c r="M15" s="21"/>
      <c r="N15" s="21">
        <v>0.22301393354209501</v>
      </c>
      <c r="O15" s="21">
        <v>0.16447511732294001</v>
      </c>
      <c r="P15" s="21">
        <v>0.26144354116616197</v>
      </c>
      <c r="Q15" s="21">
        <v>0.21071820068319799</v>
      </c>
      <c r="R15" s="21"/>
      <c r="S15" s="21">
        <v>0.30487031504874201</v>
      </c>
      <c r="T15" s="21">
        <v>0.25046659283460299</v>
      </c>
      <c r="U15" s="21">
        <v>0.14936768028458799</v>
      </c>
      <c r="V15" s="21">
        <v>0.165406308492305</v>
      </c>
      <c r="W15" s="21">
        <v>0.156607126204966</v>
      </c>
      <c r="X15" s="21">
        <v>0.22919383240105501</v>
      </c>
      <c r="Y15" s="21">
        <v>0.19896949279460999</v>
      </c>
      <c r="Z15" s="21">
        <v>0.221361582550994</v>
      </c>
      <c r="AA15" s="21">
        <v>0.213347302530394</v>
      </c>
      <c r="AB15" s="21">
        <v>0.157609257961044</v>
      </c>
      <c r="AC15" s="21">
        <v>0.22085636380307</v>
      </c>
      <c r="AD15" s="21">
        <v>0.18924509101771</v>
      </c>
      <c r="AE15" s="21"/>
      <c r="AF15" s="21">
        <v>0.22111726477020999</v>
      </c>
      <c r="AG15" s="21">
        <v>0.19621103564054801</v>
      </c>
      <c r="AH15" s="21">
        <v>0.223272618075153</v>
      </c>
      <c r="AI15" s="21"/>
      <c r="AJ15" s="21">
        <v>0.200214281187758</v>
      </c>
      <c r="AK15" s="21">
        <v>0.226568122667095</v>
      </c>
      <c r="AL15" s="21">
        <v>0.20494377345371001</v>
      </c>
      <c r="AM15" s="21">
        <v>0.37958786142251599</v>
      </c>
      <c r="AN15" s="21">
        <v>0.214215674262029</v>
      </c>
      <c r="AO15" s="21"/>
      <c r="AP15" s="21">
        <v>0.205484882187767</v>
      </c>
      <c r="AQ15" s="21">
        <v>0.22122878906284599</v>
      </c>
      <c r="AR15" s="21">
        <v>0.23322697183667301</v>
      </c>
      <c r="AS15" s="21"/>
      <c r="AT15" s="21">
        <v>0.201300092019254</v>
      </c>
      <c r="AU15" s="21">
        <v>0.174476756154608</v>
      </c>
      <c r="AV15" s="21">
        <v>0.21044123010711699</v>
      </c>
      <c r="AW15" s="21">
        <v>0.30738106905262402</v>
      </c>
      <c r="AX15" s="21">
        <v>0.25865501793473999</v>
      </c>
    </row>
    <row r="16" spans="2:50">
      <c r="B16" s="18" t="s">
        <v>250</v>
      </c>
      <c r="C16" s="21">
        <v>0.40977095617088799</v>
      </c>
      <c r="D16" s="21">
        <v>0.45453082757041702</v>
      </c>
      <c r="E16" s="21">
        <v>0.36544738635413698</v>
      </c>
      <c r="F16" s="21"/>
      <c r="G16" s="21">
        <v>0.33468027953688401</v>
      </c>
      <c r="H16" s="21">
        <v>0.30275511828585</v>
      </c>
      <c r="I16" s="21">
        <v>0.35813532004283499</v>
      </c>
      <c r="J16" s="21">
        <v>0.43009878645653699</v>
      </c>
      <c r="K16" s="21">
        <v>0.47347980449398103</v>
      </c>
      <c r="L16" s="21">
        <v>0.52928852657082304</v>
      </c>
      <c r="M16" s="21"/>
      <c r="N16" s="21">
        <v>0.46590392559908</v>
      </c>
      <c r="O16" s="21">
        <v>0.42688721239041699</v>
      </c>
      <c r="P16" s="21">
        <v>0.36778423680720401</v>
      </c>
      <c r="Q16" s="21">
        <v>0.368036313374765</v>
      </c>
      <c r="R16" s="21"/>
      <c r="S16" s="21">
        <v>0.343203866177131</v>
      </c>
      <c r="T16" s="21">
        <v>0.408753725029391</v>
      </c>
      <c r="U16" s="21">
        <v>0.44867534267336801</v>
      </c>
      <c r="V16" s="21">
        <v>0.42647963810679201</v>
      </c>
      <c r="W16" s="21">
        <v>0.45929632933745901</v>
      </c>
      <c r="X16" s="21">
        <v>0.43615073140558303</v>
      </c>
      <c r="Y16" s="21">
        <v>0.43043115748217198</v>
      </c>
      <c r="Z16" s="21">
        <v>0.36720260705219598</v>
      </c>
      <c r="AA16" s="21">
        <v>0.33817178235920298</v>
      </c>
      <c r="AB16" s="21">
        <v>0.46358418900215498</v>
      </c>
      <c r="AC16" s="21">
        <v>0.40670543240837997</v>
      </c>
      <c r="AD16" s="21">
        <v>0.48449790482631899</v>
      </c>
      <c r="AE16" s="21"/>
      <c r="AF16" s="21">
        <v>0.41230266012001598</v>
      </c>
      <c r="AG16" s="21">
        <v>0.446520452663975</v>
      </c>
      <c r="AH16" s="21">
        <v>0.33830042770518998</v>
      </c>
      <c r="AI16" s="21"/>
      <c r="AJ16" s="21">
        <v>0.45070370346129901</v>
      </c>
      <c r="AK16" s="21">
        <v>0.40454381675193302</v>
      </c>
      <c r="AL16" s="21">
        <v>0.50095008489533299</v>
      </c>
      <c r="AM16" s="21">
        <v>0.31236025472343698</v>
      </c>
      <c r="AN16" s="21">
        <v>0.30908994789340499</v>
      </c>
      <c r="AO16" s="21"/>
      <c r="AP16" s="21">
        <v>0.49477349677986898</v>
      </c>
      <c r="AQ16" s="21">
        <v>0.41372907783968399</v>
      </c>
      <c r="AR16" s="21">
        <v>0.48127022901968403</v>
      </c>
      <c r="AS16" s="21"/>
      <c r="AT16" s="21">
        <v>0.36898822243964602</v>
      </c>
      <c r="AU16" s="21">
        <v>0.41514495042649002</v>
      </c>
      <c r="AV16" s="21">
        <v>0.44819966704889502</v>
      </c>
      <c r="AW16" s="21">
        <v>0.38555810166798399</v>
      </c>
      <c r="AX16" s="21">
        <v>0.42414708609225299</v>
      </c>
    </row>
    <row r="17" spans="2:50">
      <c r="B17" s="18" t="s">
        <v>251</v>
      </c>
      <c r="C17" s="22">
        <v>-0.19695712000075</v>
      </c>
      <c r="D17" s="22">
        <v>-0.23127541782012501</v>
      </c>
      <c r="E17" s="22">
        <v>-0.16199626881443199</v>
      </c>
      <c r="F17" s="22"/>
      <c r="G17" s="22">
        <v>-5.9996148912128698E-2</v>
      </c>
      <c r="H17" s="22">
        <v>5.0679649121265401E-2</v>
      </c>
      <c r="I17" s="22">
        <v>-6.4529749545396503E-2</v>
      </c>
      <c r="J17" s="22">
        <v>-0.262587727769518</v>
      </c>
      <c r="K17" s="22">
        <v>-0.33574581109473001</v>
      </c>
      <c r="L17" s="22">
        <v>-0.45043490298817201</v>
      </c>
      <c r="M17" s="22"/>
      <c r="N17" s="22">
        <v>-0.242889992056984</v>
      </c>
      <c r="O17" s="22">
        <v>-0.26241209506747698</v>
      </c>
      <c r="P17" s="22">
        <v>-0.106340695641041</v>
      </c>
      <c r="Q17" s="22">
        <v>-0.15731811269156701</v>
      </c>
      <c r="R17" s="22"/>
      <c r="S17" s="22">
        <v>-3.8333551128388897E-2</v>
      </c>
      <c r="T17" s="22">
        <v>-0.15828713219478699</v>
      </c>
      <c r="U17" s="22">
        <v>-0.29930766238877998</v>
      </c>
      <c r="V17" s="22">
        <v>-0.26107332961448698</v>
      </c>
      <c r="W17" s="22">
        <v>-0.30268920313249298</v>
      </c>
      <c r="X17" s="22">
        <v>-0.20695689900452799</v>
      </c>
      <c r="Y17" s="22">
        <v>-0.23146166468756299</v>
      </c>
      <c r="Z17" s="22">
        <v>-0.14584102450120201</v>
      </c>
      <c r="AA17" s="22">
        <v>-0.124824479828809</v>
      </c>
      <c r="AB17" s="22">
        <v>-0.30597493104111201</v>
      </c>
      <c r="AC17" s="22">
        <v>-0.18584906860531</v>
      </c>
      <c r="AD17" s="22">
        <v>-0.29525281380860902</v>
      </c>
      <c r="AE17" s="22"/>
      <c r="AF17" s="22">
        <v>-0.191185395349806</v>
      </c>
      <c r="AG17" s="22">
        <v>-0.25030941702342702</v>
      </c>
      <c r="AH17" s="22">
        <v>-0.115027809630037</v>
      </c>
      <c r="AI17" s="22"/>
      <c r="AJ17" s="22">
        <v>-0.25048942227354098</v>
      </c>
      <c r="AK17" s="22">
        <v>-0.17797569408483799</v>
      </c>
      <c r="AL17" s="22">
        <v>-0.29600631144162298</v>
      </c>
      <c r="AM17" s="22">
        <v>6.7227606699079206E-2</v>
      </c>
      <c r="AN17" s="22">
        <v>-9.4874273631375405E-2</v>
      </c>
      <c r="AO17" s="22"/>
      <c r="AP17" s="22">
        <v>-0.28928861459210198</v>
      </c>
      <c r="AQ17" s="22">
        <v>-0.192500288776837</v>
      </c>
      <c r="AR17" s="22">
        <v>-0.24804325718301101</v>
      </c>
      <c r="AS17" s="22"/>
      <c r="AT17" s="22">
        <v>-0.16768813042039199</v>
      </c>
      <c r="AU17" s="22">
        <v>-0.24066819427188099</v>
      </c>
      <c r="AV17" s="22">
        <v>-0.23775843694177801</v>
      </c>
      <c r="AW17" s="22">
        <v>-7.8177032615360395E-2</v>
      </c>
      <c r="AX17" s="22">
        <v>-0.16549206815751399</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486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6.9537611963464696E-2</v>
      </c>
      <c r="D9" s="17">
        <v>7.2394526376547794E-2</v>
      </c>
      <c r="E9" s="17">
        <v>6.70198299791019E-2</v>
      </c>
      <c r="F9" s="17"/>
      <c r="G9" s="17">
        <v>4.7689747216395399E-2</v>
      </c>
      <c r="H9" s="17">
        <v>9.1682426981869902E-2</v>
      </c>
      <c r="I9" s="17">
        <v>8.9626535862218401E-2</v>
      </c>
      <c r="J9" s="17">
        <v>6.1132985563160103E-2</v>
      </c>
      <c r="K9" s="17">
        <v>7.1225161655150401E-2</v>
      </c>
      <c r="L9" s="17">
        <v>5.5324486092464098E-2</v>
      </c>
      <c r="M9" s="17"/>
      <c r="N9" s="17">
        <v>4.2926333465601603E-2</v>
      </c>
      <c r="O9" s="17">
        <v>5.68750281842553E-2</v>
      </c>
      <c r="P9" s="17">
        <v>9.5865757839773705E-2</v>
      </c>
      <c r="Q9" s="17">
        <v>8.6983140531845402E-2</v>
      </c>
      <c r="R9" s="17"/>
      <c r="S9" s="17">
        <v>9.6565183044049999E-2</v>
      </c>
      <c r="T9" s="17">
        <v>5.15088247596669E-2</v>
      </c>
      <c r="U9" s="17">
        <v>7.6832377851955694E-2</v>
      </c>
      <c r="V9" s="17">
        <v>7.9380056476674399E-2</v>
      </c>
      <c r="W9" s="17">
        <v>3.9178957943146603E-2</v>
      </c>
      <c r="X9" s="17">
        <v>4.21901400382158E-2</v>
      </c>
      <c r="Y9" s="17">
        <v>9.3342868710072802E-2</v>
      </c>
      <c r="Z9" s="17">
        <v>6.5496225416703899E-2</v>
      </c>
      <c r="AA9" s="17">
        <v>8.3136367867118699E-2</v>
      </c>
      <c r="AB9" s="17">
        <v>5.9840511506340899E-2</v>
      </c>
      <c r="AC9" s="17">
        <v>8.1310739000564E-2</v>
      </c>
      <c r="AD9" s="17">
        <v>2.70600871125957E-2</v>
      </c>
      <c r="AE9" s="17"/>
      <c r="AF9" s="17">
        <v>8.4683764848129797E-2</v>
      </c>
      <c r="AG9" s="17">
        <v>5.8663322272883602E-2</v>
      </c>
      <c r="AH9" s="17">
        <v>6.6412643061731197E-2</v>
      </c>
      <c r="AI9" s="17"/>
      <c r="AJ9" s="17">
        <v>6.3524131283128296E-2</v>
      </c>
      <c r="AK9" s="17">
        <v>7.3064903693890307E-2</v>
      </c>
      <c r="AL9" s="17">
        <v>7.2200220488621403E-2</v>
      </c>
      <c r="AM9" s="17">
        <v>0.15915225068910399</v>
      </c>
      <c r="AN9" s="17">
        <v>8.0356504425780004E-2</v>
      </c>
      <c r="AO9" s="17"/>
      <c r="AP9" s="17">
        <v>6.3877135444667596E-2</v>
      </c>
      <c r="AQ9" s="17">
        <v>7.2681272619799106E-2</v>
      </c>
      <c r="AR9" s="17">
        <v>7.8568228784444805E-2</v>
      </c>
      <c r="AS9" s="17"/>
      <c r="AT9" s="17">
        <v>8.5110538652328704E-2</v>
      </c>
      <c r="AU9" s="17">
        <v>5.0671530212071103E-2</v>
      </c>
      <c r="AV9" s="17">
        <v>4.7500222545307898E-2</v>
      </c>
      <c r="AW9" s="17">
        <v>9.4028338548755905E-2</v>
      </c>
      <c r="AX9" s="17">
        <v>0.141885258655468</v>
      </c>
    </row>
    <row r="10" spans="2:50">
      <c r="B10" s="18" t="s">
        <v>245</v>
      </c>
      <c r="C10" s="17">
        <v>0.19675443374691001</v>
      </c>
      <c r="D10" s="17">
        <v>0.19135047130979599</v>
      </c>
      <c r="E10" s="17">
        <v>0.20279257725381</v>
      </c>
      <c r="F10" s="17"/>
      <c r="G10" s="17">
        <v>0.25544685465995698</v>
      </c>
      <c r="H10" s="17">
        <v>0.247544169420399</v>
      </c>
      <c r="I10" s="17">
        <v>0.21916358811887399</v>
      </c>
      <c r="J10" s="17">
        <v>0.155497745269293</v>
      </c>
      <c r="K10" s="17">
        <v>0.17712533452044699</v>
      </c>
      <c r="L10" s="17">
        <v>0.145101215491274</v>
      </c>
      <c r="M10" s="17"/>
      <c r="N10" s="17">
        <v>0.1640308187118</v>
      </c>
      <c r="O10" s="17">
        <v>0.17993805996182399</v>
      </c>
      <c r="P10" s="17">
        <v>0.231988348376715</v>
      </c>
      <c r="Q10" s="17">
        <v>0.220031154637435</v>
      </c>
      <c r="R10" s="17"/>
      <c r="S10" s="17">
        <v>0.23528929642717999</v>
      </c>
      <c r="T10" s="17">
        <v>0.198265713426519</v>
      </c>
      <c r="U10" s="17">
        <v>0.16576377180910801</v>
      </c>
      <c r="V10" s="17">
        <v>0.133429322645853</v>
      </c>
      <c r="W10" s="17">
        <v>0.18023670880218901</v>
      </c>
      <c r="X10" s="17">
        <v>0.29002595047248098</v>
      </c>
      <c r="Y10" s="17">
        <v>0.17253332173564101</v>
      </c>
      <c r="Z10" s="17">
        <v>0.21735623288990299</v>
      </c>
      <c r="AA10" s="17">
        <v>0.20526167937308701</v>
      </c>
      <c r="AB10" s="17">
        <v>0.152603483062171</v>
      </c>
      <c r="AC10" s="17">
        <v>0.12094356968027201</v>
      </c>
      <c r="AD10" s="17">
        <v>0.30685217869903703</v>
      </c>
      <c r="AE10" s="17"/>
      <c r="AF10" s="17">
        <v>0.19591884625328401</v>
      </c>
      <c r="AG10" s="17">
        <v>0.197190330302497</v>
      </c>
      <c r="AH10" s="17">
        <v>0.17369824821211799</v>
      </c>
      <c r="AI10" s="17"/>
      <c r="AJ10" s="17">
        <v>0.17768979502948501</v>
      </c>
      <c r="AK10" s="17">
        <v>0.219829360689272</v>
      </c>
      <c r="AL10" s="17">
        <v>0.15582868423762899</v>
      </c>
      <c r="AM10" s="17">
        <v>0.215297003874763</v>
      </c>
      <c r="AN10" s="17">
        <v>0.180706336287071</v>
      </c>
      <c r="AO10" s="17"/>
      <c r="AP10" s="17">
        <v>0.165666454372455</v>
      </c>
      <c r="AQ10" s="17">
        <v>0.200682261528635</v>
      </c>
      <c r="AR10" s="17">
        <v>0.18348762542198099</v>
      </c>
      <c r="AS10" s="17"/>
      <c r="AT10" s="17">
        <v>0.20442107781471699</v>
      </c>
      <c r="AU10" s="17">
        <v>0.18317458612738399</v>
      </c>
      <c r="AV10" s="17">
        <v>0.179367466599473</v>
      </c>
      <c r="AW10" s="17">
        <v>0.237543418816514</v>
      </c>
      <c r="AX10" s="17">
        <v>5.0502341177599101E-2</v>
      </c>
    </row>
    <row r="11" spans="2:50">
      <c r="B11" s="18" t="s">
        <v>246</v>
      </c>
      <c r="C11" s="17">
        <v>0.30677463646547798</v>
      </c>
      <c r="D11" s="17">
        <v>0.291328983891672</v>
      </c>
      <c r="E11" s="17">
        <v>0.32236989114932801</v>
      </c>
      <c r="F11" s="17"/>
      <c r="G11" s="17">
        <v>0.30430509291298702</v>
      </c>
      <c r="H11" s="17">
        <v>0.27936360857880599</v>
      </c>
      <c r="I11" s="17">
        <v>0.26702274995213598</v>
      </c>
      <c r="J11" s="17">
        <v>0.33275800290267699</v>
      </c>
      <c r="K11" s="17">
        <v>0.33487305398106398</v>
      </c>
      <c r="L11" s="17">
        <v>0.323207783398194</v>
      </c>
      <c r="M11" s="17"/>
      <c r="N11" s="17">
        <v>0.27728409801238701</v>
      </c>
      <c r="O11" s="17">
        <v>0.30938872496936598</v>
      </c>
      <c r="P11" s="17">
        <v>0.30014790165352601</v>
      </c>
      <c r="Q11" s="17">
        <v>0.34535307335558102</v>
      </c>
      <c r="R11" s="17"/>
      <c r="S11" s="17">
        <v>0.26486527379611702</v>
      </c>
      <c r="T11" s="17">
        <v>0.299304018010212</v>
      </c>
      <c r="U11" s="17">
        <v>0.31332982049075597</v>
      </c>
      <c r="V11" s="17">
        <v>0.30933440201835299</v>
      </c>
      <c r="W11" s="17">
        <v>0.33070020483304702</v>
      </c>
      <c r="X11" s="17">
        <v>0.28658917374995402</v>
      </c>
      <c r="Y11" s="17">
        <v>0.33968769188866599</v>
      </c>
      <c r="Z11" s="17">
        <v>0.31460533988218897</v>
      </c>
      <c r="AA11" s="17">
        <v>0.27966443125641399</v>
      </c>
      <c r="AB11" s="17">
        <v>0.34246439985539401</v>
      </c>
      <c r="AC11" s="17">
        <v>0.34206952725477402</v>
      </c>
      <c r="AD11" s="17">
        <v>0.34929970600433402</v>
      </c>
      <c r="AE11" s="17"/>
      <c r="AF11" s="17">
        <v>0.31469402028327897</v>
      </c>
      <c r="AG11" s="17">
        <v>0.282514713933323</v>
      </c>
      <c r="AH11" s="17">
        <v>0.33897574604883901</v>
      </c>
      <c r="AI11" s="17"/>
      <c r="AJ11" s="17">
        <v>0.30632293039903502</v>
      </c>
      <c r="AK11" s="17">
        <v>0.29312948441048903</v>
      </c>
      <c r="AL11" s="17">
        <v>0.179338634593528</v>
      </c>
      <c r="AM11" s="17">
        <v>0.37260095605496402</v>
      </c>
      <c r="AN11" s="17">
        <v>0.38848360754563399</v>
      </c>
      <c r="AO11" s="17"/>
      <c r="AP11" s="17">
        <v>0.28428261401935501</v>
      </c>
      <c r="AQ11" s="17">
        <v>0.29554450550945499</v>
      </c>
      <c r="AR11" s="17">
        <v>0.216795392872182</v>
      </c>
      <c r="AS11" s="17"/>
      <c r="AT11" s="17">
        <v>0.33435366760139901</v>
      </c>
      <c r="AU11" s="17">
        <v>0.34627516713154599</v>
      </c>
      <c r="AV11" s="17">
        <v>0.27002746263858002</v>
      </c>
      <c r="AW11" s="17">
        <v>0.233105284551228</v>
      </c>
      <c r="AX11" s="17">
        <v>0.12548026380166399</v>
      </c>
    </row>
    <row r="12" spans="2:50">
      <c r="B12" s="18" t="s">
        <v>247</v>
      </c>
      <c r="C12" s="17">
        <v>0.28303468097652401</v>
      </c>
      <c r="D12" s="17">
        <v>0.296928283748842</v>
      </c>
      <c r="E12" s="17">
        <v>0.27057607750969698</v>
      </c>
      <c r="F12" s="17"/>
      <c r="G12" s="17">
        <v>0.25744507162699498</v>
      </c>
      <c r="H12" s="17">
        <v>0.22692811709284899</v>
      </c>
      <c r="I12" s="17">
        <v>0.26831649612106301</v>
      </c>
      <c r="J12" s="17">
        <v>0.28073907698356398</v>
      </c>
      <c r="K12" s="17">
        <v>0.309248655364318</v>
      </c>
      <c r="L12" s="17">
        <v>0.341842720432948</v>
      </c>
      <c r="M12" s="17"/>
      <c r="N12" s="17">
        <v>0.34262857681070802</v>
      </c>
      <c r="O12" s="17">
        <v>0.325274320994698</v>
      </c>
      <c r="P12" s="17">
        <v>0.254497131211044</v>
      </c>
      <c r="Q12" s="17">
        <v>0.201818349998279</v>
      </c>
      <c r="R12" s="17"/>
      <c r="S12" s="17">
        <v>0.24832100169577301</v>
      </c>
      <c r="T12" s="17">
        <v>0.29735112143796799</v>
      </c>
      <c r="U12" s="17">
        <v>0.30472964260458701</v>
      </c>
      <c r="V12" s="17">
        <v>0.35744224424135501</v>
      </c>
      <c r="W12" s="17">
        <v>0.26199607355905802</v>
      </c>
      <c r="X12" s="17">
        <v>0.24315410562443299</v>
      </c>
      <c r="Y12" s="17">
        <v>0.251623058305462</v>
      </c>
      <c r="Z12" s="17">
        <v>0.27248976817535098</v>
      </c>
      <c r="AA12" s="17">
        <v>0.29119776357359201</v>
      </c>
      <c r="AB12" s="17">
        <v>0.32737537296908897</v>
      </c>
      <c r="AC12" s="17">
        <v>0.270276229698593</v>
      </c>
      <c r="AD12" s="17">
        <v>0.22724515020283501</v>
      </c>
      <c r="AE12" s="17"/>
      <c r="AF12" s="17">
        <v>0.282353439538433</v>
      </c>
      <c r="AG12" s="17">
        <v>0.29725932911764003</v>
      </c>
      <c r="AH12" s="17">
        <v>0.27407772277610298</v>
      </c>
      <c r="AI12" s="17"/>
      <c r="AJ12" s="17">
        <v>0.31383233680415401</v>
      </c>
      <c r="AK12" s="17">
        <v>0.27016342232788998</v>
      </c>
      <c r="AL12" s="17">
        <v>0.38490400517426099</v>
      </c>
      <c r="AM12" s="17">
        <v>0.18650498092219001</v>
      </c>
      <c r="AN12" s="17">
        <v>0.21590061128538099</v>
      </c>
      <c r="AO12" s="17"/>
      <c r="AP12" s="17">
        <v>0.32765485842075298</v>
      </c>
      <c r="AQ12" s="17">
        <v>0.29944668400352198</v>
      </c>
      <c r="AR12" s="17">
        <v>0.35672460327605898</v>
      </c>
      <c r="AS12" s="17"/>
      <c r="AT12" s="17">
        <v>0.232816078907292</v>
      </c>
      <c r="AU12" s="17">
        <v>0.30039379266969601</v>
      </c>
      <c r="AV12" s="17">
        <v>0.35775165945781701</v>
      </c>
      <c r="AW12" s="17">
        <v>0.23287415908331499</v>
      </c>
      <c r="AX12" s="17">
        <v>0.29058321750746202</v>
      </c>
    </row>
    <row r="13" spans="2:50">
      <c r="B13" s="18" t="s">
        <v>248</v>
      </c>
      <c r="C13" s="17">
        <v>0.11272599710143801</v>
      </c>
      <c r="D13" s="17">
        <v>0.126124353459171</v>
      </c>
      <c r="E13" s="17">
        <v>9.6872937426790706E-2</v>
      </c>
      <c r="F13" s="17"/>
      <c r="G13" s="17">
        <v>0.106069674855191</v>
      </c>
      <c r="H13" s="17">
        <v>0.10734768042928</v>
      </c>
      <c r="I13" s="17">
        <v>0.11062461309704801</v>
      </c>
      <c r="J13" s="17">
        <v>0.132789845416247</v>
      </c>
      <c r="K13" s="17">
        <v>9.3663596338244795E-2</v>
      </c>
      <c r="L13" s="17">
        <v>0.11961979381117099</v>
      </c>
      <c r="M13" s="17"/>
      <c r="N13" s="17">
        <v>0.16062175429976799</v>
      </c>
      <c r="O13" s="17">
        <v>0.102304692429615</v>
      </c>
      <c r="P13" s="17">
        <v>8.2811754398044807E-2</v>
      </c>
      <c r="Q13" s="17">
        <v>9.4235972443986807E-2</v>
      </c>
      <c r="R13" s="17"/>
      <c r="S13" s="17">
        <v>0.125418759600957</v>
      </c>
      <c r="T13" s="17">
        <v>0.132263637344049</v>
      </c>
      <c r="U13" s="17">
        <v>0.106553703486319</v>
      </c>
      <c r="V13" s="17">
        <v>7.0073742035779402E-2</v>
      </c>
      <c r="W13" s="17">
        <v>0.16501412625143499</v>
      </c>
      <c r="X13" s="17">
        <v>9.2526159744625094E-2</v>
      </c>
      <c r="Y13" s="17">
        <v>0.13059825330813199</v>
      </c>
      <c r="Z13" s="17">
        <v>8.0234797866812202E-2</v>
      </c>
      <c r="AA13" s="17">
        <v>0.11377016732423099</v>
      </c>
      <c r="AB13" s="17">
        <v>9.9582653316911393E-2</v>
      </c>
      <c r="AC13" s="17">
        <v>0.117036280010583</v>
      </c>
      <c r="AD13" s="17">
        <v>7.5323958771675498E-2</v>
      </c>
      <c r="AE13" s="17"/>
      <c r="AF13" s="17">
        <v>9.8888836376675296E-2</v>
      </c>
      <c r="AG13" s="17">
        <v>0.13509389701298799</v>
      </c>
      <c r="AH13" s="17">
        <v>9.0974108205639406E-2</v>
      </c>
      <c r="AI13" s="17"/>
      <c r="AJ13" s="17">
        <v>0.120394164948532</v>
      </c>
      <c r="AK13" s="17">
        <v>0.11107747505566</v>
      </c>
      <c r="AL13" s="17">
        <v>0.180613325608072</v>
      </c>
      <c r="AM13" s="17">
        <v>6.6444808458980403E-2</v>
      </c>
      <c r="AN13" s="17">
        <v>7.7620339263757707E-2</v>
      </c>
      <c r="AO13" s="17"/>
      <c r="AP13" s="17">
        <v>0.14506196124866999</v>
      </c>
      <c r="AQ13" s="17">
        <v>0.10062363361969601</v>
      </c>
      <c r="AR13" s="17">
        <v>0.158144630282401</v>
      </c>
      <c r="AS13" s="17"/>
      <c r="AT13" s="17">
        <v>0.10253380811613599</v>
      </c>
      <c r="AU13" s="17">
        <v>9.5642059894610096E-2</v>
      </c>
      <c r="AV13" s="17">
        <v>0.117976513842885</v>
      </c>
      <c r="AW13" s="17">
        <v>0.176302972127547</v>
      </c>
      <c r="AX13" s="17">
        <v>0.29334449500716098</v>
      </c>
    </row>
    <row r="14" spans="2:50">
      <c r="B14" s="18" t="s">
        <v>92</v>
      </c>
      <c r="C14" s="17">
        <v>3.11726397461859E-2</v>
      </c>
      <c r="D14" s="17">
        <v>2.1873381213971501E-2</v>
      </c>
      <c r="E14" s="17">
        <v>4.0368686681272102E-2</v>
      </c>
      <c r="F14" s="17"/>
      <c r="G14" s="17">
        <v>2.9043558728474701E-2</v>
      </c>
      <c r="H14" s="17">
        <v>4.7133997496796497E-2</v>
      </c>
      <c r="I14" s="17">
        <v>4.5246016848661398E-2</v>
      </c>
      <c r="J14" s="17">
        <v>3.7082343865059202E-2</v>
      </c>
      <c r="K14" s="17">
        <v>1.3864198140776499E-2</v>
      </c>
      <c r="L14" s="17">
        <v>1.49040007739485E-2</v>
      </c>
      <c r="M14" s="17"/>
      <c r="N14" s="17">
        <v>1.25084186997363E-2</v>
      </c>
      <c r="O14" s="17">
        <v>2.6219173460241399E-2</v>
      </c>
      <c r="P14" s="17">
        <v>3.4689106520896698E-2</v>
      </c>
      <c r="Q14" s="17">
        <v>5.1578309032872499E-2</v>
      </c>
      <c r="R14" s="17"/>
      <c r="S14" s="17">
        <v>2.9540485435923101E-2</v>
      </c>
      <c r="T14" s="17">
        <v>2.1306685021585101E-2</v>
      </c>
      <c r="U14" s="17">
        <v>3.2790683757274702E-2</v>
      </c>
      <c r="V14" s="17">
        <v>5.0340232581985701E-2</v>
      </c>
      <c r="W14" s="17">
        <v>2.2873928611124299E-2</v>
      </c>
      <c r="X14" s="17">
        <v>4.5514470370291903E-2</v>
      </c>
      <c r="Y14" s="17">
        <v>1.2214806052025099E-2</v>
      </c>
      <c r="Z14" s="17">
        <v>4.9817635769040899E-2</v>
      </c>
      <c r="AA14" s="17">
        <v>2.6969590605557901E-2</v>
      </c>
      <c r="AB14" s="17">
        <v>1.8133579290094098E-2</v>
      </c>
      <c r="AC14" s="17">
        <v>6.8363654355214895E-2</v>
      </c>
      <c r="AD14" s="17">
        <v>1.4218919209523199E-2</v>
      </c>
      <c r="AE14" s="17"/>
      <c r="AF14" s="17">
        <v>2.3461092700198801E-2</v>
      </c>
      <c r="AG14" s="17">
        <v>2.92784073606677E-2</v>
      </c>
      <c r="AH14" s="17">
        <v>5.5861531695569303E-2</v>
      </c>
      <c r="AI14" s="17"/>
      <c r="AJ14" s="17">
        <v>1.8236641535665E-2</v>
      </c>
      <c r="AK14" s="17">
        <v>3.2735353822798997E-2</v>
      </c>
      <c r="AL14" s="17">
        <v>2.7115129897889299E-2</v>
      </c>
      <c r="AM14" s="17">
        <v>0</v>
      </c>
      <c r="AN14" s="17">
        <v>5.69326011923771E-2</v>
      </c>
      <c r="AO14" s="17"/>
      <c r="AP14" s="17">
        <v>1.34569764941001E-2</v>
      </c>
      <c r="AQ14" s="17">
        <v>3.1021642718892899E-2</v>
      </c>
      <c r="AR14" s="17">
        <v>6.2795193629316898E-3</v>
      </c>
      <c r="AS14" s="17"/>
      <c r="AT14" s="17">
        <v>4.0764828908127999E-2</v>
      </c>
      <c r="AU14" s="17">
        <v>2.3842863964692599E-2</v>
      </c>
      <c r="AV14" s="17">
        <v>2.7376674915936899E-2</v>
      </c>
      <c r="AW14" s="17">
        <v>2.6145826872639801E-2</v>
      </c>
      <c r="AX14" s="17">
        <v>9.8204423850646094E-2</v>
      </c>
    </row>
    <row r="15" spans="2:50">
      <c r="B15" s="18" t="s">
        <v>249</v>
      </c>
      <c r="C15" s="21">
        <v>0.26629204571037501</v>
      </c>
      <c r="D15" s="21">
        <v>0.26374499768634402</v>
      </c>
      <c r="E15" s="21">
        <v>0.269812407232912</v>
      </c>
      <c r="F15" s="21"/>
      <c r="G15" s="21">
        <v>0.303136601876352</v>
      </c>
      <c r="H15" s="21">
        <v>0.33922659640226899</v>
      </c>
      <c r="I15" s="21">
        <v>0.30879012398109201</v>
      </c>
      <c r="J15" s="21">
        <v>0.21663073083245299</v>
      </c>
      <c r="K15" s="21">
        <v>0.24835049617559701</v>
      </c>
      <c r="L15" s="21">
        <v>0.20042570158373901</v>
      </c>
      <c r="M15" s="21"/>
      <c r="N15" s="21">
        <v>0.20695715217740099</v>
      </c>
      <c r="O15" s="21">
        <v>0.23681308814607999</v>
      </c>
      <c r="P15" s="21">
        <v>0.32785410621648903</v>
      </c>
      <c r="Q15" s="21">
        <v>0.30701429516928003</v>
      </c>
      <c r="R15" s="21"/>
      <c r="S15" s="21">
        <v>0.33185447947122998</v>
      </c>
      <c r="T15" s="21">
        <v>0.249774538186186</v>
      </c>
      <c r="U15" s="21">
        <v>0.24259614966106299</v>
      </c>
      <c r="V15" s="21">
        <v>0.21280937912252701</v>
      </c>
      <c r="W15" s="21">
        <v>0.219415666745336</v>
      </c>
      <c r="X15" s="21">
        <v>0.332216090510697</v>
      </c>
      <c r="Y15" s="21">
        <v>0.26587619044571398</v>
      </c>
      <c r="Z15" s="21">
        <v>0.28285245830660699</v>
      </c>
      <c r="AA15" s="21">
        <v>0.28839804724020601</v>
      </c>
      <c r="AB15" s="21">
        <v>0.21244399456851201</v>
      </c>
      <c r="AC15" s="21">
        <v>0.20225430868083599</v>
      </c>
      <c r="AD15" s="21">
        <v>0.33391226581163302</v>
      </c>
      <c r="AE15" s="21"/>
      <c r="AF15" s="21">
        <v>0.28060261110141399</v>
      </c>
      <c r="AG15" s="21">
        <v>0.25585365257538001</v>
      </c>
      <c r="AH15" s="21">
        <v>0.24011089127384999</v>
      </c>
      <c r="AI15" s="21"/>
      <c r="AJ15" s="21">
        <v>0.24121392631261401</v>
      </c>
      <c r="AK15" s="21">
        <v>0.29289426438316202</v>
      </c>
      <c r="AL15" s="21">
        <v>0.22802890472625001</v>
      </c>
      <c r="AM15" s="21">
        <v>0.37444925456386602</v>
      </c>
      <c r="AN15" s="21">
        <v>0.26106284071285102</v>
      </c>
      <c r="AO15" s="21"/>
      <c r="AP15" s="21">
        <v>0.229543589817122</v>
      </c>
      <c r="AQ15" s="21">
        <v>0.27336353414843401</v>
      </c>
      <c r="AR15" s="21">
        <v>0.26205585420642602</v>
      </c>
      <c r="AS15" s="21"/>
      <c r="AT15" s="21">
        <v>0.28953161646704501</v>
      </c>
      <c r="AU15" s="21">
        <v>0.23384611633945501</v>
      </c>
      <c r="AV15" s="21">
        <v>0.226867689144781</v>
      </c>
      <c r="AW15" s="21">
        <v>0.33157175736527</v>
      </c>
      <c r="AX15" s="21">
        <v>0.192387599833067</v>
      </c>
    </row>
    <row r="16" spans="2:50">
      <c r="B16" s="18" t="s">
        <v>250</v>
      </c>
      <c r="C16" s="21">
        <v>0.395760678077962</v>
      </c>
      <c r="D16" s="21">
        <v>0.423052637208013</v>
      </c>
      <c r="E16" s="21">
        <v>0.36744901493648802</v>
      </c>
      <c r="F16" s="21"/>
      <c r="G16" s="21">
        <v>0.36351474648218601</v>
      </c>
      <c r="H16" s="21">
        <v>0.33427579752212799</v>
      </c>
      <c r="I16" s="21">
        <v>0.37894110921810997</v>
      </c>
      <c r="J16" s="21">
        <v>0.41352892239981098</v>
      </c>
      <c r="K16" s="21">
        <v>0.40291225170256301</v>
      </c>
      <c r="L16" s="21">
        <v>0.46146251424411899</v>
      </c>
      <c r="M16" s="21"/>
      <c r="N16" s="21">
        <v>0.50325033111047601</v>
      </c>
      <c r="O16" s="21">
        <v>0.42757901342431298</v>
      </c>
      <c r="P16" s="21">
        <v>0.337308885609089</v>
      </c>
      <c r="Q16" s="21">
        <v>0.29605432244226598</v>
      </c>
      <c r="R16" s="21"/>
      <c r="S16" s="21">
        <v>0.37373976129672998</v>
      </c>
      <c r="T16" s="21">
        <v>0.42961475878201699</v>
      </c>
      <c r="U16" s="21">
        <v>0.411283346090906</v>
      </c>
      <c r="V16" s="21">
        <v>0.427515986277134</v>
      </c>
      <c r="W16" s="21">
        <v>0.42701019981049199</v>
      </c>
      <c r="X16" s="21">
        <v>0.33568026536905798</v>
      </c>
      <c r="Y16" s="21">
        <v>0.38222131161359502</v>
      </c>
      <c r="Z16" s="21">
        <v>0.35272456604216401</v>
      </c>
      <c r="AA16" s="21">
        <v>0.40496793089782301</v>
      </c>
      <c r="AB16" s="21">
        <v>0.42695802628599999</v>
      </c>
      <c r="AC16" s="21">
        <v>0.38731250970917602</v>
      </c>
      <c r="AD16" s="21">
        <v>0.30256910897451</v>
      </c>
      <c r="AE16" s="21"/>
      <c r="AF16" s="21">
        <v>0.38124227591510901</v>
      </c>
      <c r="AG16" s="21">
        <v>0.43235322613062899</v>
      </c>
      <c r="AH16" s="21">
        <v>0.36505183098174199</v>
      </c>
      <c r="AI16" s="21"/>
      <c r="AJ16" s="21">
        <v>0.43422650175268701</v>
      </c>
      <c r="AK16" s="21">
        <v>0.38124089738354999</v>
      </c>
      <c r="AL16" s="21">
        <v>0.56551733078233302</v>
      </c>
      <c r="AM16" s="21">
        <v>0.25294978938117002</v>
      </c>
      <c r="AN16" s="21">
        <v>0.29352095054913802</v>
      </c>
      <c r="AO16" s="21"/>
      <c r="AP16" s="21">
        <v>0.47271681966942303</v>
      </c>
      <c r="AQ16" s="21">
        <v>0.40007031762321799</v>
      </c>
      <c r="AR16" s="21">
        <v>0.51486923355846004</v>
      </c>
      <c r="AS16" s="21"/>
      <c r="AT16" s="21">
        <v>0.33534988702342799</v>
      </c>
      <c r="AU16" s="21">
        <v>0.39603585256430601</v>
      </c>
      <c r="AV16" s="21">
        <v>0.475728173300702</v>
      </c>
      <c r="AW16" s="21">
        <v>0.40917713121086202</v>
      </c>
      <c r="AX16" s="21">
        <v>0.58392771251462305</v>
      </c>
    </row>
    <row r="17" spans="2:50">
      <c r="B17" s="18" t="s">
        <v>251</v>
      </c>
      <c r="C17" s="22">
        <v>-0.12946863236758699</v>
      </c>
      <c r="D17" s="22">
        <v>-0.15930763952166899</v>
      </c>
      <c r="E17" s="22">
        <v>-9.7636607703576406E-2</v>
      </c>
      <c r="F17" s="22"/>
      <c r="G17" s="22">
        <v>-6.0378144605834301E-2</v>
      </c>
      <c r="H17" s="22">
        <v>4.9507988801407703E-3</v>
      </c>
      <c r="I17" s="22">
        <v>-7.0150985237017904E-2</v>
      </c>
      <c r="J17" s="22">
        <v>-0.19689819156735699</v>
      </c>
      <c r="K17" s="22">
        <v>-0.15456175552696499</v>
      </c>
      <c r="L17" s="22">
        <v>-0.26103681266038098</v>
      </c>
      <c r="M17" s="22"/>
      <c r="N17" s="22">
        <v>-0.296293178933074</v>
      </c>
      <c r="O17" s="22">
        <v>-0.190765925278233</v>
      </c>
      <c r="P17" s="22">
        <v>-9.4547793926003099E-3</v>
      </c>
      <c r="Q17" s="22">
        <v>1.09599727270141E-2</v>
      </c>
      <c r="R17" s="22"/>
      <c r="S17" s="22">
        <v>-4.1885281825500303E-2</v>
      </c>
      <c r="T17" s="22">
        <v>-0.17984022059583099</v>
      </c>
      <c r="U17" s="22">
        <v>-0.16868719642984301</v>
      </c>
      <c r="V17" s="22">
        <v>-0.21470660715460699</v>
      </c>
      <c r="W17" s="22">
        <v>-0.20759453306515699</v>
      </c>
      <c r="X17" s="22">
        <v>-3.4641748583608702E-3</v>
      </c>
      <c r="Y17" s="22">
        <v>-0.11634512116788</v>
      </c>
      <c r="Z17" s="22">
        <v>-6.9872107735556896E-2</v>
      </c>
      <c r="AA17" s="22">
        <v>-0.116569883657617</v>
      </c>
      <c r="AB17" s="22">
        <v>-0.21451403171748801</v>
      </c>
      <c r="AC17" s="22">
        <v>-0.18505820102834</v>
      </c>
      <c r="AD17" s="22">
        <v>3.1343156837122202E-2</v>
      </c>
      <c r="AE17" s="22"/>
      <c r="AF17" s="22">
        <v>-0.100639664813695</v>
      </c>
      <c r="AG17" s="22">
        <v>-0.17649957355524801</v>
      </c>
      <c r="AH17" s="22">
        <v>-0.124940939707893</v>
      </c>
      <c r="AI17" s="22"/>
      <c r="AJ17" s="22">
        <v>-0.193012575440073</v>
      </c>
      <c r="AK17" s="22">
        <v>-8.8346633000387795E-2</v>
      </c>
      <c r="AL17" s="22">
        <v>-0.33748842605608198</v>
      </c>
      <c r="AM17" s="22">
        <v>0.121499465182696</v>
      </c>
      <c r="AN17" s="22">
        <v>-3.2458109836287101E-2</v>
      </c>
      <c r="AO17" s="22"/>
      <c r="AP17" s="22">
        <v>-0.2431732298523</v>
      </c>
      <c r="AQ17" s="22">
        <v>-0.12670678347478501</v>
      </c>
      <c r="AR17" s="22">
        <v>-0.25281337935203402</v>
      </c>
      <c r="AS17" s="22"/>
      <c r="AT17" s="22">
        <v>-4.5818270556382601E-2</v>
      </c>
      <c r="AU17" s="22">
        <v>-0.162189736224851</v>
      </c>
      <c r="AV17" s="22">
        <v>-0.24886048415592099</v>
      </c>
      <c r="AW17" s="22">
        <v>-7.7605373845591796E-2</v>
      </c>
      <c r="AX17" s="22">
        <v>-0.39154011268155597</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487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0.114904768419941</v>
      </c>
      <c r="D9" s="17">
        <v>0.123479254008502</v>
      </c>
      <c r="E9" s="17">
        <v>0.10698363859205499</v>
      </c>
      <c r="F9" s="17"/>
      <c r="G9" s="17">
        <v>0.130380309836228</v>
      </c>
      <c r="H9" s="17">
        <v>0.12779549598043399</v>
      </c>
      <c r="I9" s="17">
        <v>0.14895792581183501</v>
      </c>
      <c r="J9" s="17">
        <v>0.103790187577722</v>
      </c>
      <c r="K9" s="17">
        <v>0.103125374102383</v>
      </c>
      <c r="L9" s="17">
        <v>8.3368379865091005E-2</v>
      </c>
      <c r="M9" s="17"/>
      <c r="N9" s="17">
        <v>9.1503575482755506E-2</v>
      </c>
      <c r="O9" s="17">
        <v>9.3116834710236296E-2</v>
      </c>
      <c r="P9" s="17">
        <v>0.15102444425693701</v>
      </c>
      <c r="Q9" s="17">
        <v>0.128232805182491</v>
      </c>
      <c r="R9" s="17"/>
      <c r="S9" s="17">
        <v>0.135820728066155</v>
      </c>
      <c r="T9" s="17">
        <v>0.10490982501816</v>
      </c>
      <c r="U9" s="17">
        <v>9.4305949960332799E-2</v>
      </c>
      <c r="V9" s="17">
        <v>0.11829153033402</v>
      </c>
      <c r="W9" s="17">
        <v>0.106136922984624</v>
      </c>
      <c r="X9" s="17">
        <v>0.11817883561850701</v>
      </c>
      <c r="Y9" s="17">
        <v>0.117321149917027</v>
      </c>
      <c r="Z9" s="17">
        <v>0.13630567978608399</v>
      </c>
      <c r="AA9" s="17">
        <v>9.7418436141449002E-2</v>
      </c>
      <c r="AB9" s="17">
        <v>0.12388590898707</v>
      </c>
      <c r="AC9" s="17">
        <v>0.14370679877630399</v>
      </c>
      <c r="AD9" s="17">
        <v>7.0100609669308395E-2</v>
      </c>
      <c r="AE9" s="17"/>
      <c r="AF9" s="17">
        <v>0.126908313252519</v>
      </c>
      <c r="AG9" s="17">
        <v>9.7451022525109302E-2</v>
      </c>
      <c r="AH9" s="17">
        <v>0.109715563359592</v>
      </c>
      <c r="AI9" s="17"/>
      <c r="AJ9" s="17">
        <v>0.111519277221811</v>
      </c>
      <c r="AK9" s="17">
        <v>0.11041303015885</v>
      </c>
      <c r="AL9" s="17">
        <v>0.10871432156501699</v>
      </c>
      <c r="AM9" s="17">
        <v>0.213495205769937</v>
      </c>
      <c r="AN9" s="17">
        <v>0.11760945223755701</v>
      </c>
      <c r="AO9" s="17"/>
      <c r="AP9" s="17">
        <v>7.42273855983379E-2</v>
      </c>
      <c r="AQ9" s="17">
        <v>0.13119857589454201</v>
      </c>
      <c r="AR9" s="17">
        <v>0.12821925358283201</v>
      </c>
      <c r="AS9" s="17"/>
      <c r="AT9" s="17">
        <v>0.112801594821208</v>
      </c>
      <c r="AU9" s="17">
        <v>0.111627075241176</v>
      </c>
      <c r="AV9" s="17">
        <v>0.10487602104018701</v>
      </c>
      <c r="AW9" s="17">
        <v>0.15609974885293501</v>
      </c>
      <c r="AX9" s="17">
        <v>0.12272496302315999</v>
      </c>
    </row>
    <row r="10" spans="2:50">
      <c r="B10" s="18" t="s">
        <v>245</v>
      </c>
      <c r="C10" s="17">
        <v>0.36693885865584902</v>
      </c>
      <c r="D10" s="17">
        <v>0.33330320319893397</v>
      </c>
      <c r="E10" s="17">
        <v>0.39944575255768</v>
      </c>
      <c r="F10" s="17"/>
      <c r="G10" s="17">
        <v>0.36673807215827597</v>
      </c>
      <c r="H10" s="17">
        <v>0.40533775214696799</v>
      </c>
      <c r="I10" s="17">
        <v>0.404028796124839</v>
      </c>
      <c r="J10" s="17">
        <v>0.36675171101244602</v>
      </c>
      <c r="K10" s="17">
        <v>0.37815159877422</v>
      </c>
      <c r="L10" s="17">
        <v>0.29838199188828202</v>
      </c>
      <c r="M10" s="17"/>
      <c r="N10" s="17">
        <v>0.37351306795405498</v>
      </c>
      <c r="O10" s="17">
        <v>0.36918698386086402</v>
      </c>
      <c r="P10" s="17">
        <v>0.39544660009884702</v>
      </c>
      <c r="Q10" s="17">
        <v>0.33704359566328501</v>
      </c>
      <c r="R10" s="17"/>
      <c r="S10" s="17">
        <v>0.41307932696268002</v>
      </c>
      <c r="T10" s="17">
        <v>0.37405597465628698</v>
      </c>
      <c r="U10" s="17">
        <v>0.34933494660556502</v>
      </c>
      <c r="V10" s="17">
        <v>0.34637518570102399</v>
      </c>
      <c r="W10" s="17">
        <v>0.37721224921580898</v>
      </c>
      <c r="X10" s="17">
        <v>0.39171370924388599</v>
      </c>
      <c r="Y10" s="17">
        <v>0.36398969107653301</v>
      </c>
      <c r="Z10" s="17">
        <v>0.34292326951994101</v>
      </c>
      <c r="AA10" s="17">
        <v>0.36301747629518699</v>
      </c>
      <c r="AB10" s="17">
        <v>0.29835005008898902</v>
      </c>
      <c r="AC10" s="17">
        <v>0.35981236113214299</v>
      </c>
      <c r="AD10" s="17">
        <v>0.403016252389366</v>
      </c>
      <c r="AE10" s="17"/>
      <c r="AF10" s="17">
        <v>0.37675878539705898</v>
      </c>
      <c r="AG10" s="17">
        <v>0.36190976172716899</v>
      </c>
      <c r="AH10" s="17">
        <v>0.33579370408205</v>
      </c>
      <c r="AI10" s="17"/>
      <c r="AJ10" s="17">
        <v>0.36027995005318503</v>
      </c>
      <c r="AK10" s="17">
        <v>0.395611825597244</v>
      </c>
      <c r="AL10" s="17">
        <v>0.37497893076963701</v>
      </c>
      <c r="AM10" s="17">
        <v>0.34378240360165901</v>
      </c>
      <c r="AN10" s="17">
        <v>0.32610461230506299</v>
      </c>
      <c r="AO10" s="17"/>
      <c r="AP10" s="17">
        <v>0.35062794232115402</v>
      </c>
      <c r="AQ10" s="17">
        <v>0.36918197359549199</v>
      </c>
      <c r="AR10" s="17">
        <v>0.35081699478796602</v>
      </c>
      <c r="AS10" s="17"/>
      <c r="AT10" s="17">
        <v>0.36577300517679401</v>
      </c>
      <c r="AU10" s="17">
        <v>0.33641986268360702</v>
      </c>
      <c r="AV10" s="17">
        <v>0.39979567245737202</v>
      </c>
      <c r="AW10" s="17">
        <v>0.43226487101883398</v>
      </c>
      <c r="AX10" s="17">
        <v>0.36098832099882899</v>
      </c>
    </row>
    <row r="11" spans="2:50">
      <c r="B11" s="18" t="s">
        <v>246</v>
      </c>
      <c r="C11" s="17">
        <v>0.25794424238448099</v>
      </c>
      <c r="D11" s="17">
        <v>0.254663262362262</v>
      </c>
      <c r="E11" s="17">
        <v>0.26214839197338202</v>
      </c>
      <c r="F11" s="17"/>
      <c r="G11" s="17">
        <v>0.260413989870453</v>
      </c>
      <c r="H11" s="17">
        <v>0.22305027957201501</v>
      </c>
      <c r="I11" s="17">
        <v>0.19952821909902299</v>
      </c>
      <c r="J11" s="17">
        <v>0.28611673074717298</v>
      </c>
      <c r="K11" s="17">
        <v>0.25384975098346502</v>
      </c>
      <c r="L11" s="17">
        <v>0.31206831877556601</v>
      </c>
      <c r="M11" s="17"/>
      <c r="N11" s="17">
        <v>0.276018760156309</v>
      </c>
      <c r="O11" s="17">
        <v>0.25624902727618099</v>
      </c>
      <c r="P11" s="17">
        <v>0.22285756544494001</v>
      </c>
      <c r="Q11" s="17">
        <v>0.26989378525686802</v>
      </c>
      <c r="R11" s="17"/>
      <c r="S11" s="17">
        <v>0.24649839862477199</v>
      </c>
      <c r="T11" s="17">
        <v>0.28597387621199599</v>
      </c>
      <c r="U11" s="17">
        <v>0.27111680028083601</v>
      </c>
      <c r="V11" s="17">
        <v>0.23720144855134101</v>
      </c>
      <c r="W11" s="17">
        <v>0.24334952295322099</v>
      </c>
      <c r="X11" s="17">
        <v>0.216523210199384</v>
      </c>
      <c r="Y11" s="17">
        <v>0.25291365252360798</v>
      </c>
      <c r="Z11" s="17">
        <v>0.261319056612348</v>
      </c>
      <c r="AA11" s="17">
        <v>0.28512371281462801</v>
      </c>
      <c r="AB11" s="17">
        <v>0.256226226294066</v>
      </c>
      <c r="AC11" s="17">
        <v>0.24093506258469999</v>
      </c>
      <c r="AD11" s="17">
        <v>0.31786379827112299</v>
      </c>
      <c r="AE11" s="17"/>
      <c r="AF11" s="17">
        <v>0.24075841401009301</v>
      </c>
      <c r="AG11" s="17">
        <v>0.27421458323061298</v>
      </c>
      <c r="AH11" s="17">
        <v>0.28583185804991201</v>
      </c>
      <c r="AI11" s="17"/>
      <c r="AJ11" s="17">
        <v>0.26777904431222099</v>
      </c>
      <c r="AK11" s="17">
        <v>0.240954006296279</v>
      </c>
      <c r="AL11" s="17">
        <v>0.199585162964379</v>
      </c>
      <c r="AM11" s="17">
        <v>0.197149908595182</v>
      </c>
      <c r="AN11" s="17">
        <v>0.31769449339921901</v>
      </c>
      <c r="AO11" s="17"/>
      <c r="AP11" s="17">
        <v>0.29708855477326601</v>
      </c>
      <c r="AQ11" s="17">
        <v>0.23118771180055001</v>
      </c>
      <c r="AR11" s="17">
        <v>0.239055404725349</v>
      </c>
      <c r="AS11" s="17"/>
      <c r="AT11" s="17">
        <v>0.26468529939303898</v>
      </c>
      <c r="AU11" s="17">
        <v>0.25472679505497098</v>
      </c>
      <c r="AV11" s="17">
        <v>0.236004363522622</v>
      </c>
      <c r="AW11" s="17">
        <v>0.22528497662682101</v>
      </c>
      <c r="AX11" s="17">
        <v>0.15874971533568299</v>
      </c>
    </row>
    <row r="12" spans="2:50">
      <c r="B12" s="18" t="s">
        <v>247</v>
      </c>
      <c r="C12" s="17">
        <v>0.16106582072179501</v>
      </c>
      <c r="D12" s="17">
        <v>0.18325442535523301</v>
      </c>
      <c r="E12" s="17">
        <v>0.14003838259611701</v>
      </c>
      <c r="F12" s="17"/>
      <c r="G12" s="17">
        <v>0.13179119810378201</v>
      </c>
      <c r="H12" s="17">
        <v>0.131249523531284</v>
      </c>
      <c r="I12" s="17">
        <v>0.14280674554473599</v>
      </c>
      <c r="J12" s="17">
        <v>0.14712959137634901</v>
      </c>
      <c r="K12" s="17">
        <v>0.18784203842339101</v>
      </c>
      <c r="L12" s="17">
        <v>0.21292270585819001</v>
      </c>
      <c r="M12" s="17"/>
      <c r="N12" s="17">
        <v>0.18338333042126201</v>
      </c>
      <c r="O12" s="17">
        <v>0.18379675562731901</v>
      </c>
      <c r="P12" s="17">
        <v>0.143889254610201</v>
      </c>
      <c r="Q12" s="17">
        <v>0.129799633810955</v>
      </c>
      <c r="R12" s="17"/>
      <c r="S12" s="17">
        <v>0.12581645898570001</v>
      </c>
      <c r="T12" s="17">
        <v>0.15172532028867999</v>
      </c>
      <c r="U12" s="17">
        <v>0.15721675295949</v>
      </c>
      <c r="V12" s="17">
        <v>0.196896806087661</v>
      </c>
      <c r="W12" s="17">
        <v>0.16454570422436701</v>
      </c>
      <c r="X12" s="17">
        <v>0.15749339719459701</v>
      </c>
      <c r="Y12" s="17">
        <v>0.17680550750965399</v>
      </c>
      <c r="Z12" s="17">
        <v>0.178148583387055</v>
      </c>
      <c r="AA12" s="17">
        <v>0.14151110836609199</v>
      </c>
      <c r="AB12" s="17">
        <v>0.21664867513657701</v>
      </c>
      <c r="AC12" s="17">
        <v>0.13641493733722801</v>
      </c>
      <c r="AD12" s="17">
        <v>0.15293771605700901</v>
      </c>
      <c r="AE12" s="17"/>
      <c r="AF12" s="17">
        <v>0.16574811005718099</v>
      </c>
      <c r="AG12" s="17">
        <v>0.170799518180935</v>
      </c>
      <c r="AH12" s="17">
        <v>0.126801132700225</v>
      </c>
      <c r="AI12" s="17"/>
      <c r="AJ12" s="17">
        <v>0.16933209312816599</v>
      </c>
      <c r="AK12" s="17">
        <v>0.16374851281438299</v>
      </c>
      <c r="AL12" s="17">
        <v>0.202678797566793</v>
      </c>
      <c r="AM12" s="17">
        <v>0.13214008311186501</v>
      </c>
      <c r="AN12" s="17">
        <v>0.119782409547723</v>
      </c>
      <c r="AO12" s="17"/>
      <c r="AP12" s="17">
        <v>0.17920218697536899</v>
      </c>
      <c r="AQ12" s="17">
        <v>0.178572832154716</v>
      </c>
      <c r="AR12" s="17">
        <v>0.19925004417641601</v>
      </c>
      <c r="AS12" s="17"/>
      <c r="AT12" s="17">
        <v>0.139581004867979</v>
      </c>
      <c r="AU12" s="17">
        <v>0.193883561843914</v>
      </c>
      <c r="AV12" s="17">
        <v>0.170006880896721</v>
      </c>
      <c r="AW12" s="17">
        <v>0.11913198871276599</v>
      </c>
      <c r="AX12" s="17">
        <v>0.22973530935953801</v>
      </c>
    </row>
    <row r="13" spans="2:50">
      <c r="B13" s="18" t="s">
        <v>248</v>
      </c>
      <c r="C13" s="17">
        <v>6.0651612006525801E-2</v>
      </c>
      <c r="D13" s="17">
        <v>7.2972066771308602E-2</v>
      </c>
      <c r="E13" s="17">
        <v>4.77015739459965E-2</v>
      </c>
      <c r="F13" s="17"/>
      <c r="G13" s="17">
        <v>6.9911704189204602E-2</v>
      </c>
      <c r="H13" s="17">
        <v>5.7526013037725601E-2</v>
      </c>
      <c r="I13" s="17">
        <v>6.6598503521654098E-2</v>
      </c>
      <c r="J13" s="17">
        <v>6.6041799265179404E-2</v>
      </c>
      <c r="K13" s="17">
        <v>5.26859974045236E-2</v>
      </c>
      <c r="L13" s="17">
        <v>5.3168139551233499E-2</v>
      </c>
      <c r="M13" s="17"/>
      <c r="N13" s="17">
        <v>5.1190394395812702E-2</v>
      </c>
      <c r="O13" s="17">
        <v>5.99286085424744E-2</v>
      </c>
      <c r="P13" s="17">
        <v>5.5640289584043399E-2</v>
      </c>
      <c r="Q13" s="17">
        <v>7.3409617009692493E-2</v>
      </c>
      <c r="R13" s="17"/>
      <c r="S13" s="17">
        <v>5.24454646436626E-2</v>
      </c>
      <c r="T13" s="17">
        <v>5.3662814816586801E-2</v>
      </c>
      <c r="U13" s="17">
        <v>9.0583529689155201E-2</v>
      </c>
      <c r="V13" s="17">
        <v>4.2085384285203802E-2</v>
      </c>
      <c r="W13" s="17">
        <v>7.0612679623913793E-2</v>
      </c>
      <c r="X13" s="17">
        <v>5.6598243139487803E-2</v>
      </c>
      <c r="Y13" s="17">
        <v>5.5732577402241898E-2</v>
      </c>
      <c r="Z13" s="17">
        <v>4.28056366228039E-2</v>
      </c>
      <c r="AA13" s="17">
        <v>7.2991501894342906E-2</v>
      </c>
      <c r="AB13" s="17">
        <v>6.9555112379781001E-2</v>
      </c>
      <c r="AC13" s="17">
        <v>7.2848845660998099E-2</v>
      </c>
      <c r="AD13" s="17">
        <v>3.8589257910321799E-2</v>
      </c>
      <c r="AE13" s="17"/>
      <c r="AF13" s="17">
        <v>5.27381165261505E-2</v>
      </c>
      <c r="AG13" s="17">
        <v>6.68270304621357E-2</v>
      </c>
      <c r="AH13" s="17">
        <v>6.72796339258281E-2</v>
      </c>
      <c r="AI13" s="17"/>
      <c r="AJ13" s="17">
        <v>5.9858249932985698E-2</v>
      </c>
      <c r="AK13" s="17">
        <v>5.54255414288021E-2</v>
      </c>
      <c r="AL13" s="17">
        <v>0.109090456646264</v>
      </c>
      <c r="AM13" s="17">
        <v>8.9220596778492797E-2</v>
      </c>
      <c r="AN13" s="17">
        <v>5.29774082208474E-2</v>
      </c>
      <c r="AO13" s="17"/>
      <c r="AP13" s="17">
        <v>7.4243342544650703E-2</v>
      </c>
      <c r="AQ13" s="17">
        <v>5.5298507014804099E-2</v>
      </c>
      <c r="AR13" s="17">
        <v>7.0126917326015406E-2</v>
      </c>
      <c r="AS13" s="17"/>
      <c r="AT13" s="17">
        <v>5.2860612721302699E-2</v>
      </c>
      <c r="AU13" s="17">
        <v>7.7754773435520994E-2</v>
      </c>
      <c r="AV13" s="17">
        <v>6.1070482476966101E-2</v>
      </c>
      <c r="AW13" s="17">
        <v>6.0724098237234E-2</v>
      </c>
      <c r="AX13" s="17">
        <v>0.109871226423378</v>
      </c>
    </row>
    <row r="14" spans="2:50">
      <c r="B14" s="18" t="s">
        <v>92</v>
      </c>
      <c r="C14" s="17">
        <v>3.8494697811407498E-2</v>
      </c>
      <c r="D14" s="17">
        <v>3.2327788303760603E-2</v>
      </c>
      <c r="E14" s="17">
        <v>4.3682260334768901E-2</v>
      </c>
      <c r="F14" s="17"/>
      <c r="G14" s="17">
        <v>4.0764725842056398E-2</v>
      </c>
      <c r="H14" s="17">
        <v>5.50409357315743E-2</v>
      </c>
      <c r="I14" s="17">
        <v>3.8079809897912702E-2</v>
      </c>
      <c r="J14" s="17">
        <v>3.0169980021131401E-2</v>
      </c>
      <c r="K14" s="17">
        <v>2.43452403120182E-2</v>
      </c>
      <c r="L14" s="17">
        <v>4.0090464061636598E-2</v>
      </c>
      <c r="M14" s="17"/>
      <c r="N14" s="17">
        <v>2.4390871589805799E-2</v>
      </c>
      <c r="O14" s="17">
        <v>3.7721789982924601E-2</v>
      </c>
      <c r="P14" s="17">
        <v>3.1141846005031601E-2</v>
      </c>
      <c r="Q14" s="17">
        <v>6.1620563076708497E-2</v>
      </c>
      <c r="R14" s="17"/>
      <c r="S14" s="17">
        <v>2.6339622717029301E-2</v>
      </c>
      <c r="T14" s="17">
        <v>2.96721890082907E-2</v>
      </c>
      <c r="U14" s="17">
        <v>3.7442020504621198E-2</v>
      </c>
      <c r="V14" s="17">
        <v>5.9149645040750397E-2</v>
      </c>
      <c r="W14" s="17">
        <v>3.8142920998064898E-2</v>
      </c>
      <c r="X14" s="17">
        <v>5.9492604604137703E-2</v>
      </c>
      <c r="Y14" s="17">
        <v>3.3237421570936301E-2</v>
      </c>
      <c r="Z14" s="17">
        <v>3.8497774071767299E-2</v>
      </c>
      <c r="AA14" s="17">
        <v>3.99377644883014E-2</v>
      </c>
      <c r="AB14" s="17">
        <v>3.5334027113516499E-2</v>
      </c>
      <c r="AC14" s="17">
        <v>4.6281994508626897E-2</v>
      </c>
      <c r="AD14" s="17">
        <v>1.7492365702871299E-2</v>
      </c>
      <c r="AE14" s="17"/>
      <c r="AF14" s="17">
        <v>3.7088260756997699E-2</v>
      </c>
      <c r="AG14" s="17">
        <v>2.8798083874037799E-2</v>
      </c>
      <c r="AH14" s="17">
        <v>7.4578107882393704E-2</v>
      </c>
      <c r="AI14" s="17"/>
      <c r="AJ14" s="17">
        <v>3.1231385351630399E-2</v>
      </c>
      <c r="AK14" s="17">
        <v>3.38470837044429E-2</v>
      </c>
      <c r="AL14" s="17">
        <v>4.9523304879107001E-3</v>
      </c>
      <c r="AM14" s="17">
        <v>2.4211802142864398E-2</v>
      </c>
      <c r="AN14" s="17">
        <v>6.5831624289591106E-2</v>
      </c>
      <c r="AO14" s="17"/>
      <c r="AP14" s="17">
        <v>2.4610587787221899E-2</v>
      </c>
      <c r="AQ14" s="17">
        <v>3.4560399539896001E-2</v>
      </c>
      <c r="AR14" s="17">
        <v>1.25313854014219E-2</v>
      </c>
      <c r="AS14" s="17"/>
      <c r="AT14" s="17">
        <v>6.4298483019676E-2</v>
      </c>
      <c r="AU14" s="17">
        <v>2.5587931740810699E-2</v>
      </c>
      <c r="AV14" s="17">
        <v>2.8246579606132201E-2</v>
      </c>
      <c r="AW14" s="17">
        <v>6.4943165514091796E-3</v>
      </c>
      <c r="AX14" s="17">
        <v>1.79304648594115E-2</v>
      </c>
    </row>
    <row r="15" spans="2:50">
      <c r="B15" s="18" t="s">
        <v>249</v>
      </c>
      <c r="C15" s="21">
        <v>0.48184362707578998</v>
      </c>
      <c r="D15" s="21">
        <v>0.45678245720743599</v>
      </c>
      <c r="E15" s="21">
        <v>0.50642939114973595</v>
      </c>
      <c r="F15" s="21"/>
      <c r="G15" s="21">
        <v>0.49711838199450398</v>
      </c>
      <c r="H15" s="21">
        <v>0.53313324812740204</v>
      </c>
      <c r="I15" s="21">
        <v>0.55298672193667497</v>
      </c>
      <c r="J15" s="21">
        <v>0.47054189859016698</v>
      </c>
      <c r="K15" s="21">
        <v>0.48127697287660298</v>
      </c>
      <c r="L15" s="21">
        <v>0.38175037175337301</v>
      </c>
      <c r="M15" s="21"/>
      <c r="N15" s="21">
        <v>0.46501664343681098</v>
      </c>
      <c r="O15" s="21">
        <v>0.46230381857109998</v>
      </c>
      <c r="P15" s="21">
        <v>0.54647104435578397</v>
      </c>
      <c r="Q15" s="21">
        <v>0.46527640084577598</v>
      </c>
      <c r="R15" s="21"/>
      <c r="S15" s="21">
        <v>0.54890005502883499</v>
      </c>
      <c r="T15" s="21">
        <v>0.47896579967444702</v>
      </c>
      <c r="U15" s="21">
        <v>0.443640896565897</v>
      </c>
      <c r="V15" s="21">
        <v>0.464666716035044</v>
      </c>
      <c r="W15" s="21">
        <v>0.483349172200433</v>
      </c>
      <c r="X15" s="21">
        <v>0.50989254486239299</v>
      </c>
      <c r="Y15" s="21">
        <v>0.48131084099355897</v>
      </c>
      <c r="Z15" s="21">
        <v>0.479228949306026</v>
      </c>
      <c r="AA15" s="21">
        <v>0.46043591243663601</v>
      </c>
      <c r="AB15" s="21">
        <v>0.42223595907605899</v>
      </c>
      <c r="AC15" s="21">
        <v>0.50351915990844698</v>
      </c>
      <c r="AD15" s="21">
        <v>0.47311686205867498</v>
      </c>
      <c r="AE15" s="21"/>
      <c r="AF15" s="21">
        <v>0.50366709864957804</v>
      </c>
      <c r="AG15" s="21">
        <v>0.459360784252278</v>
      </c>
      <c r="AH15" s="21">
        <v>0.44550926744164099</v>
      </c>
      <c r="AI15" s="21"/>
      <c r="AJ15" s="21">
        <v>0.47179922727499701</v>
      </c>
      <c r="AK15" s="21">
        <v>0.50602485575609302</v>
      </c>
      <c r="AL15" s="21">
        <v>0.48369325233465399</v>
      </c>
      <c r="AM15" s="21">
        <v>0.55727760937159598</v>
      </c>
      <c r="AN15" s="21">
        <v>0.44371406454262002</v>
      </c>
      <c r="AO15" s="21"/>
      <c r="AP15" s="21">
        <v>0.42485532791949199</v>
      </c>
      <c r="AQ15" s="21">
        <v>0.50038054949003397</v>
      </c>
      <c r="AR15" s="21">
        <v>0.479036248370798</v>
      </c>
      <c r="AS15" s="21"/>
      <c r="AT15" s="21">
        <v>0.478574599998003</v>
      </c>
      <c r="AU15" s="21">
        <v>0.44804693792478301</v>
      </c>
      <c r="AV15" s="21">
        <v>0.50467169349755903</v>
      </c>
      <c r="AW15" s="21">
        <v>0.58836461987176902</v>
      </c>
      <c r="AX15" s="21">
        <v>0.48371328402198899</v>
      </c>
    </row>
    <row r="16" spans="2:50">
      <c r="B16" s="18" t="s">
        <v>250</v>
      </c>
      <c r="C16" s="21">
        <v>0.22171743272832101</v>
      </c>
      <c r="D16" s="21">
        <v>0.25622649212654203</v>
      </c>
      <c r="E16" s="21">
        <v>0.18773995654211401</v>
      </c>
      <c r="F16" s="21"/>
      <c r="G16" s="21">
        <v>0.20170290229298601</v>
      </c>
      <c r="H16" s="21">
        <v>0.188775536569009</v>
      </c>
      <c r="I16" s="21">
        <v>0.20940524906638999</v>
      </c>
      <c r="J16" s="21">
        <v>0.21317139064152801</v>
      </c>
      <c r="K16" s="21">
        <v>0.24052803582791399</v>
      </c>
      <c r="L16" s="21">
        <v>0.26609084540942401</v>
      </c>
      <c r="M16" s="21"/>
      <c r="N16" s="21">
        <v>0.234573724817075</v>
      </c>
      <c r="O16" s="21">
        <v>0.24372536416979401</v>
      </c>
      <c r="P16" s="21">
        <v>0.19952954419424401</v>
      </c>
      <c r="Q16" s="21">
        <v>0.203209250820647</v>
      </c>
      <c r="R16" s="21"/>
      <c r="S16" s="21">
        <v>0.17826192362936299</v>
      </c>
      <c r="T16" s="21">
        <v>0.20538813510526699</v>
      </c>
      <c r="U16" s="21">
        <v>0.24780028264864501</v>
      </c>
      <c r="V16" s="21">
        <v>0.238982190372865</v>
      </c>
      <c r="W16" s="21">
        <v>0.235158383848281</v>
      </c>
      <c r="X16" s="21">
        <v>0.21409164033408501</v>
      </c>
      <c r="Y16" s="21">
        <v>0.23253808491189601</v>
      </c>
      <c r="Z16" s="21">
        <v>0.22095422000985901</v>
      </c>
      <c r="AA16" s="21">
        <v>0.21450261026043499</v>
      </c>
      <c r="AB16" s="21">
        <v>0.286203787516358</v>
      </c>
      <c r="AC16" s="21">
        <v>0.20926378299822601</v>
      </c>
      <c r="AD16" s="21">
        <v>0.19152697396733101</v>
      </c>
      <c r="AE16" s="21"/>
      <c r="AF16" s="21">
        <v>0.218486226583332</v>
      </c>
      <c r="AG16" s="21">
        <v>0.23762654864307101</v>
      </c>
      <c r="AH16" s="21">
        <v>0.194080766626053</v>
      </c>
      <c r="AI16" s="21"/>
      <c r="AJ16" s="21">
        <v>0.22919034306115199</v>
      </c>
      <c r="AK16" s="21">
        <v>0.21917405424318501</v>
      </c>
      <c r="AL16" s="21">
        <v>0.31176925421305701</v>
      </c>
      <c r="AM16" s="21">
        <v>0.22136067989035699</v>
      </c>
      <c r="AN16" s="21">
        <v>0.17275981776857</v>
      </c>
      <c r="AO16" s="21"/>
      <c r="AP16" s="21">
        <v>0.25344552952001997</v>
      </c>
      <c r="AQ16" s="21">
        <v>0.23387133916951999</v>
      </c>
      <c r="AR16" s="21">
        <v>0.26937696150243101</v>
      </c>
      <c r="AS16" s="21"/>
      <c r="AT16" s="21">
        <v>0.19244161758928199</v>
      </c>
      <c r="AU16" s="21">
        <v>0.27163833527943498</v>
      </c>
      <c r="AV16" s="21">
        <v>0.23107736337368701</v>
      </c>
      <c r="AW16" s="21">
        <v>0.17985608694999999</v>
      </c>
      <c r="AX16" s="21">
        <v>0.339606535782916</v>
      </c>
    </row>
    <row r="17" spans="2:50">
      <c r="B17" s="18" t="s">
        <v>251</v>
      </c>
      <c r="C17" s="22">
        <v>0.26012619434746898</v>
      </c>
      <c r="D17" s="22">
        <v>0.20055596508089499</v>
      </c>
      <c r="E17" s="22">
        <v>0.318689434607622</v>
      </c>
      <c r="F17" s="22"/>
      <c r="G17" s="22">
        <v>0.29541547970151799</v>
      </c>
      <c r="H17" s="22">
        <v>0.34435771155839301</v>
      </c>
      <c r="I17" s="22">
        <v>0.34358147287028501</v>
      </c>
      <c r="J17" s="22">
        <v>0.25737050794863903</v>
      </c>
      <c r="K17" s="22">
        <v>0.24074893704868899</v>
      </c>
      <c r="L17" s="22">
        <v>0.11565952634394901</v>
      </c>
      <c r="M17" s="22"/>
      <c r="N17" s="22">
        <v>0.23044291861973601</v>
      </c>
      <c r="O17" s="22">
        <v>0.21857845440130599</v>
      </c>
      <c r="P17" s="22">
        <v>0.34694150016153902</v>
      </c>
      <c r="Q17" s="22">
        <v>0.26206715002512898</v>
      </c>
      <c r="R17" s="22"/>
      <c r="S17" s="22">
        <v>0.37063813139947199</v>
      </c>
      <c r="T17" s="22">
        <v>0.27357766456917998</v>
      </c>
      <c r="U17" s="22">
        <v>0.19584061391725199</v>
      </c>
      <c r="V17" s="22">
        <v>0.225684525662179</v>
      </c>
      <c r="W17" s="22">
        <v>0.248190788352152</v>
      </c>
      <c r="X17" s="22">
        <v>0.29580090452830898</v>
      </c>
      <c r="Y17" s="22">
        <v>0.24877275608166299</v>
      </c>
      <c r="Z17" s="22">
        <v>0.25827472929616702</v>
      </c>
      <c r="AA17" s="22">
        <v>0.24593330217620099</v>
      </c>
      <c r="AB17" s="22">
        <v>0.13603217155970099</v>
      </c>
      <c r="AC17" s="22">
        <v>0.29425537691022102</v>
      </c>
      <c r="AD17" s="22">
        <v>0.281589888091344</v>
      </c>
      <c r="AE17" s="22"/>
      <c r="AF17" s="22">
        <v>0.28518087206624598</v>
      </c>
      <c r="AG17" s="22">
        <v>0.22173423560920699</v>
      </c>
      <c r="AH17" s="22">
        <v>0.25142850081558898</v>
      </c>
      <c r="AI17" s="22"/>
      <c r="AJ17" s="22">
        <v>0.24260888421384399</v>
      </c>
      <c r="AK17" s="22">
        <v>0.28685080151290798</v>
      </c>
      <c r="AL17" s="22">
        <v>0.171923998121597</v>
      </c>
      <c r="AM17" s="22">
        <v>0.33591692948123902</v>
      </c>
      <c r="AN17" s="22">
        <v>0.270954246774049</v>
      </c>
      <c r="AO17" s="22"/>
      <c r="AP17" s="22">
        <v>0.17140979839947201</v>
      </c>
      <c r="AQ17" s="22">
        <v>0.266509210320514</v>
      </c>
      <c r="AR17" s="22">
        <v>0.20965928686836699</v>
      </c>
      <c r="AS17" s="22"/>
      <c r="AT17" s="22">
        <v>0.28613298240872098</v>
      </c>
      <c r="AU17" s="22">
        <v>0.17640860264534899</v>
      </c>
      <c r="AV17" s="22">
        <v>0.27359433012387202</v>
      </c>
      <c r="AW17" s="22">
        <v>0.40850853292176897</v>
      </c>
      <c r="AX17" s="22">
        <v>0.14410674823907299</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488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7.8871905621080596E-2</v>
      </c>
      <c r="D9" s="17">
        <v>9.0612525404625999E-2</v>
      </c>
      <c r="E9" s="17">
        <v>6.7721007008660794E-2</v>
      </c>
      <c r="F9" s="17"/>
      <c r="G9" s="17">
        <v>8.8364771540102804E-2</v>
      </c>
      <c r="H9" s="17">
        <v>0.13809396879996</v>
      </c>
      <c r="I9" s="17">
        <v>0.108457336648252</v>
      </c>
      <c r="J9" s="17">
        <v>6.8180057249401099E-2</v>
      </c>
      <c r="K9" s="17">
        <v>4.0512670234651098E-2</v>
      </c>
      <c r="L9" s="17">
        <v>3.4690174068721803E-2</v>
      </c>
      <c r="M9" s="17"/>
      <c r="N9" s="17">
        <v>7.2762993232287396E-2</v>
      </c>
      <c r="O9" s="17">
        <v>6.5637008654745102E-2</v>
      </c>
      <c r="P9" s="17">
        <v>9.6382619092309996E-2</v>
      </c>
      <c r="Q9" s="17">
        <v>8.2868606852707694E-2</v>
      </c>
      <c r="R9" s="17"/>
      <c r="S9" s="17">
        <v>0.120433567447434</v>
      </c>
      <c r="T9" s="17">
        <v>5.3683280046675302E-2</v>
      </c>
      <c r="U9" s="17">
        <v>7.53995046866483E-2</v>
      </c>
      <c r="V9" s="17">
        <v>4.1720014135796998E-2</v>
      </c>
      <c r="W9" s="17">
        <v>6.7403996553723006E-2</v>
      </c>
      <c r="X9" s="17">
        <v>8.1622236351297797E-2</v>
      </c>
      <c r="Y9" s="17">
        <v>6.5604067076995801E-2</v>
      </c>
      <c r="Z9" s="17">
        <v>0.10964898731144</v>
      </c>
      <c r="AA9" s="17">
        <v>8.2501661076854998E-2</v>
      </c>
      <c r="AB9" s="17">
        <v>7.4550893992062606E-2</v>
      </c>
      <c r="AC9" s="17">
        <v>0.12829877281782001</v>
      </c>
      <c r="AD9" s="17">
        <v>4.4552452815466999E-2</v>
      </c>
      <c r="AE9" s="17"/>
      <c r="AF9" s="17">
        <v>8.6066511088870104E-2</v>
      </c>
      <c r="AG9" s="17">
        <v>7.8751123573884502E-2</v>
      </c>
      <c r="AH9" s="17">
        <v>7.5948176602957704E-2</v>
      </c>
      <c r="AI9" s="17"/>
      <c r="AJ9" s="17">
        <v>7.0470132179744405E-2</v>
      </c>
      <c r="AK9" s="17">
        <v>8.9667518247232E-2</v>
      </c>
      <c r="AL9" s="17">
        <v>8.4463486588822301E-2</v>
      </c>
      <c r="AM9" s="17">
        <v>0.167198996477121</v>
      </c>
      <c r="AN9" s="17">
        <v>7.4955421124148394E-2</v>
      </c>
      <c r="AO9" s="17"/>
      <c r="AP9" s="17">
        <v>5.9471321945048297E-2</v>
      </c>
      <c r="AQ9" s="17">
        <v>9.7504308116110799E-2</v>
      </c>
      <c r="AR9" s="17">
        <v>8.8876280761220103E-2</v>
      </c>
      <c r="AS9" s="17"/>
      <c r="AT9" s="17">
        <v>8.6031137405416597E-2</v>
      </c>
      <c r="AU9" s="17">
        <v>7.6192471009702098E-2</v>
      </c>
      <c r="AV9" s="17">
        <v>6.0260473226738102E-2</v>
      </c>
      <c r="AW9" s="17">
        <v>0.109827477253039</v>
      </c>
      <c r="AX9" s="17">
        <v>0.107953986969495</v>
      </c>
    </row>
    <row r="10" spans="2:50">
      <c r="B10" s="18" t="s">
        <v>245</v>
      </c>
      <c r="C10" s="17">
        <v>0.17644373904444399</v>
      </c>
      <c r="D10" s="17">
        <v>0.176338713133049</v>
      </c>
      <c r="E10" s="17">
        <v>0.17723185819333701</v>
      </c>
      <c r="F10" s="17"/>
      <c r="G10" s="17">
        <v>0.23075617360314499</v>
      </c>
      <c r="H10" s="17">
        <v>0.26252462067182902</v>
      </c>
      <c r="I10" s="17">
        <v>0.23972381706878601</v>
      </c>
      <c r="J10" s="17">
        <v>0.16953689182967499</v>
      </c>
      <c r="K10" s="17">
        <v>0.112251363802259</v>
      </c>
      <c r="L10" s="17">
        <v>6.7584387244856201E-2</v>
      </c>
      <c r="M10" s="17"/>
      <c r="N10" s="17">
        <v>0.173857534316119</v>
      </c>
      <c r="O10" s="17">
        <v>0.15203784527328801</v>
      </c>
      <c r="P10" s="17">
        <v>0.19232131592988599</v>
      </c>
      <c r="Q10" s="17">
        <v>0.193733412989887</v>
      </c>
      <c r="R10" s="17"/>
      <c r="S10" s="17">
        <v>0.22790737390077501</v>
      </c>
      <c r="T10" s="17">
        <v>0.15717948054693301</v>
      </c>
      <c r="U10" s="17">
        <v>0.14909296130122701</v>
      </c>
      <c r="V10" s="17">
        <v>0.18057164550333701</v>
      </c>
      <c r="W10" s="17">
        <v>0.15528348265713701</v>
      </c>
      <c r="X10" s="17">
        <v>0.21684176864746499</v>
      </c>
      <c r="Y10" s="17">
        <v>0.194565073247291</v>
      </c>
      <c r="Z10" s="17">
        <v>0.21317802679435099</v>
      </c>
      <c r="AA10" s="17">
        <v>0.20058608588420701</v>
      </c>
      <c r="AB10" s="17">
        <v>8.8725386364976899E-2</v>
      </c>
      <c r="AC10" s="17">
        <v>0.12903150111602801</v>
      </c>
      <c r="AD10" s="17">
        <v>0.16476496888268199</v>
      </c>
      <c r="AE10" s="17"/>
      <c r="AF10" s="17">
        <v>0.17053188932359201</v>
      </c>
      <c r="AG10" s="17">
        <v>0.178614211157132</v>
      </c>
      <c r="AH10" s="17">
        <v>0.16363405824751401</v>
      </c>
      <c r="AI10" s="17"/>
      <c r="AJ10" s="17">
        <v>0.16567369508001001</v>
      </c>
      <c r="AK10" s="17">
        <v>0.237996430082761</v>
      </c>
      <c r="AL10" s="17">
        <v>0.16637663058448801</v>
      </c>
      <c r="AM10" s="17">
        <v>0.12768408249013299</v>
      </c>
      <c r="AN10" s="17">
        <v>0.126416457977025</v>
      </c>
      <c r="AO10" s="17"/>
      <c r="AP10" s="17">
        <v>0.17400426391622301</v>
      </c>
      <c r="AQ10" s="17">
        <v>0.18783849580675699</v>
      </c>
      <c r="AR10" s="17">
        <v>0.185519004879935</v>
      </c>
      <c r="AS10" s="17"/>
      <c r="AT10" s="17">
        <v>0.15219922160447699</v>
      </c>
      <c r="AU10" s="17">
        <v>0.15606414233426699</v>
      </c>
      <c r="AV10" s="17">
        <v>0.182195984310036</v>
      </c>
      <c r="AW10" s="17">
        <v>0.25556199542076802</v>
      </c>
      <c r="AX10" s="17">
        <v>0.18108350084788</v>
      </c>
    </row>
    <row r="11" spans="2:50">
      <c r="B11" s="18" t="s">
        <v>246</v>
      </c>
      <c r="C11" s="17">
        <v>0.265768472408491</v>
      </c>
      <c r="D11" s="17">
        <v>0.25873719186903399</v>
      </c>
      <c r="E11" s="17">
        <v>0.27366285081337899</v>
      </c>
      <c r="F11" s="17"/>
      <c r="G11" s="17">
        <v>0.28410626322875498</v>
      </c>
      <c r="H11" s="17">
        <v>0.226126700072771</v>
      </c>
      <c r="I11" s="17">
        <v>0.25982094499687403</v>
      </c>
      <c r="J11" s="17">
        <v>0.228336418044115</v>
      </c>
      <c r="K11" s="17">
        <v>0.31543327227657803</v>
      </c>
      <c r="L11" s="17">
        <v>0.28795594235500399</v>
      </c>
      <c r="M11" s="17"/>
      <c r="N11" s="17">
        <v>0.22392294922659201</v>
      </c>
      <c r="O11" s="17">
        <v>0.26343335941838097</v>
      </c>
      <c r="P11" s="17">
        <v>0.28618452637459801</v>
      </c>
      <c r="Q11" s="17">
        <v>0.29306251212696899</v>
      </c>
      <c r="R11" s="17"/>
      <c r="S11" s="17">
        <v>0.21106510873758799</v>
      </c>
      <c r="T11" s="17">
        <v>0.29867499992681501</v>
      </c>
      <c r="U11" s="17">
        <v>0.30240378256203598</v>
      </c>
      <c r="V11" s="17">
        <v>0.251291715596142</v>
      </c>
      <c r="W11" s="17">
        <v>0.27992607168683098</v>
      </c>
      <c r="X11" s="17">
        <v>0.22780297631506199</v>
      </c>
      <c r="Y11" s="17">
        <v>0.244068065286629</v>
      </c>
      <c r="Z11" s="17">
        <v>0.26488409922281497</v>
      </c>
      <c r="AA11" s="17">
        <v>0.30325053275430802</v>
      </c>
      <c r="AB11" s="17">
        <v>0.25394593666592202</v>
      </c>
      <c r="AC11" s="17">
        <v>0.286506005757932</v>
      </c>
      <c r="AD11" s="17">
        <v>0.32697502110317</v>
      </c>
      <c r="AE11" s="17"/>
      <c r="AF11" s="17">
        <v>0.26770155626499298</v>
      </c>
      <c r="AG11" s="17">
        <v>0.242533679767923</v>
      </c>
      <c r="AH11" s="17">
        <v>0.30524276210655199</v>
      </c>
      <c r="AI11" s="17"/>
      <c r="AJ11" s="17">
        <v>0.25671621073238599</v>
      </c>
      <c r="AK11" s="17">
        <v>0.230279575917548</v>
      </c>
      <c r="AL11" s="17">
        <v>0.22013331026608399</v>
      </c>
      <c r="AM11" s="17">
        <v>0.26507973892504</v>
      </c>
      <c r="AN11" s="17">
        <v>0.33499181930507199</v>
      </c>
      <c r="AO11" s="17"/>
      <c r="AP11" s="17">
        <v>0.24502154594978101</v>
      </c>
      <c r="AQ11" s="17">
        <v>0.24204803357571</v>
      </c>
      <c r="AR11" s="17">
        <v>0.24831578824943801</v>
      </c>
      <c r="AS11" s="17"/>
      <c r="AT11" s="17">
        <v>0.30411429444247101</v>
      </c>
      <c r="AU11" s="17">
        <v>0.28542759515746502</v>
      </c>
      <c r="AV11" s="17">
        <v>0.237193682611649</v>
      </c>
      <c r="AW11" s="17">
        <v>0.21470297426436599</v>
      </c>
      <c r="AX11" s="17">
        <v>0.116644886670661</v>
      </c>
    </row>
    <row r="12" spans="2:50">
      <c r="B12" s="18" t="s">
        <v>247</v>
      </c>
      <c r="C12" s="17">
        <v>0.28752121389563901</v>
      </c>
      <c r="D12" s="17">
        <v>0.28342644478607998</v>
      </c>
      <c r="E12" s="17">
        <v>0.29196460753540598</v>
      </c>
      <c r="F12" s="17"/>
      <c r="G12" s="17">
        <v>0.234381133961997</v>
      </c>
      <c r="H12" s="17">
        <v>0.23375959474615399</v>
      </c>
      <c r="I12" s="17">
        <v>0.22072992981322001</v>
      </c>
      <c r="J12" s="17">
        <v>0.30250171603206999</v>
      </c>
      <c r="K12" s="17">
        <v>0.34127595347830197</v>
      </c>
      <c r="L12" s="17">
        <v>0.37263818151738898</v>
      </c>
      <c r="M12" s="17"/>
      <c r="N12" s="17">
        <v>0.30942688081464997</v>
      </c>
      <c r="O12" s="17">
        <v>0.33984085791475099</v>
      </c>
      <c r="P12" s="17">
        <v>0.24257676462803199</v>
      </c>
      <c r="Q12" s="17">
        <v>0.25174829100502299</v>
      </c>
      <c r="R12" s="17"/>
      <c r="S12" s="17">
        <v>0.25405774737228398</v>
      </c>
      <c r="T12" s="17">
        <v>0.330863083147934</v>
      </c>
      <c r="U12" s="17">
        <v>0.28228596863032102</v>
      </c>
      <c r="V12" s="17">
        <v>0.35347986307819501</v>
      </c>
      <c r="W12" s="17">
        <v>0.28004996466460003</v>
      </c>
      <c r="X12" s="17">
        <v>0.250709878251903</v>
      </c>
      <c r="Y12" s="17">
        <v>0.24713811553375201</v>
      </c>
      <c r="Z12" s="17">
        <v>0.27138409240468198</v>
      </c>
      <c r="AA12" s="17">
        <v>0.24199889406173999</v>
      </c>
      <c r="AB12" s="17">
        <v>0.37404951610834802</v>
      </c>
      <c r="AC12" s="17">
        <v>0.24021521975677801</v>
      </c>
      <c r="AD12" s="17">
        <v>0.31594118448778802</v>
      </c>
      <c r="AE12" s="17"/>
      <c r="AF12" s="17">
        <v>0.27510542656789599</v>
      </c>
      <c r="AG12" s="17">
        <v>0.31567031284602798</v>
      </c>
      <c r="AH12" s="17">
        <v>0.265346839924547</v>
      </c>
      <c r="AI12" s="17"/>
      <c r="AJ12" s="17">
        <v>0.29817715376142401</v>
      </c>
      <c r="AK12" s="17">
        <v>0.270127949318681</v>
      </c>
      <c r="AL12" s="17">
        <v>0.27173141521300997</v>
      </c>
      <c r="AM12" s="17">
        <v>0.22807269361157201</v>
      </c>
      <c r="AN12" s="17">
        <v>0.28540474424329199</v>
      </c>
      <c r="AO12" s="17"/>
      <c r="AP12" s="17">
        <v>0.31125385723881199</v>
      </c>
      <c r="AQ12" s="17">
        <v>0.29671379327409603</v>
      </c>
      <c r="AR12" s="17">
        <v>0.27027723524234798</v>
      </c>
      <c r="AS12" s="17"/>
      <c r="AT12" s="17">
        <v>0.28991756582766198</v>
      </c>
      <c r="AU12" s="17">
        <v>0.27392514536472201</v>
      </c>
      <c r="AV12" s="17">
        <v>0.31587914047246102</v>
      </c>
      <c r="AW12" s="17">
        <v>0.22404820714663701</v>
      </c>
      <c r="AX12" s="17">
        <v>0.29423400501589397</v>
      </c>
    </row>
    <row r="13" spans="2:50">
      <c r="B13" s="18" t="s">
        <v>248</v>
      </c>
      <c r="C13" s="17">
        <v>0.15083832946954201</v>
      </c>
      <c r="D13" s="17">
        <v>0.161825765686468</v>
      </c>
      <c r="E13" s="17">
        <v>0.13748612432379201</v>
      </c>
      <c r="F13" s="17"/>
      <c r="G13" s="17">
        <v>0.13727510548170299</v>
      </c>
      <c r="H13" s="17">
        <v>9.7970058392646303E-2</v>
      </c>
      <c r="I13" s="17">
        <v>0.10840159772668601</v>
      </c>
      <c r="J13" s="17">
        <v>0.18550853962397601</v>
      </c>
      <c r="K13" s="17">
        <v>0.16193209059805799</v>
      </c>
      <c r="L13" s="17">
        <v>0.20172818012177199</v>
      </c>
      <c r="M13" s="17"/>
      <c r="N13" s="17">
        <v>0.19468394052338001</v>
      </c>
      <c r="O13" s="17">
        <v>0.13481221570454999</v>
      </c>
      <c r="P13" s="17">
        <v>0.152432186908425</v>
      </c>
      <c r="Q13" s="17">
        <v>0.117871283465002</v>
      </c>
      <c r="R13" s="17"/>
      <c r="S13" s="17">
        <v>0.16082319353710101</v>
      </c>
      <c r="T13" s="17">
        <v>0.123408690190192</v>
      </c>
      <c r="U13" s="17">
        <v>0.146483230056137</v>
      </c>
      <c r="V13" s="17">
        <v>9.2615928547151005E-2</v>
      </c>
      <c r="W13" s="17">
        <v>0.189600286327236</v>
      </c>
      <c r="X13" s="17">
        <v>0.15750729677264999</v>
      </c>
      <c r="Y13" s="17">
        <v>0.20568512434967601</v>
      </c>
      <c r="Z13" s="17">
        <v>0.113275541989642</v>
      </c>
      <c r="AA13" s="17">
        <v>0.15530638559769799</v>
      </c>
      <c r="AB13" s="17">
        <v>0.16718686743820901</v>
      </c>
      <c r="AC13" s="17">
        <v>0.16279043839590099</v>
      </c>
      <c r="AD13" s="17">
        <v>0.117263340336332</v>
      </c>
      <c r="AE13" s="17"/>
      <c r="AF13" s="17">
        <v>0.15733568849079901</v>
      </c>
      <c r="AG13" s="17">
        <v>0.15672251370878701</v>
      </c>
      <c r="AH13" s="17">
        <v>0.116728101564969</v>
      </c>
      <c r="AI13" s="17"/>
      <c r="AJ13" s="17">
        <v>0.17572386189334399</v>
      </c>
      <c r="AK13" s="17">
        <v>0.144903849315586</v>
      </c>
      <c r="AL13" s="17">
        <v>0.245779573583747</v>
      </c>
      <c r="AM13" s="17">
        <v>0.156453931735968</v>
      </c>
      <c r="AN13" s="17">
        <v>0.10669573861862899</v>
      </c>
      <c r="AO13" s="17"/>
      <c r="AP13" s="17">
        <v>0.18143156842677799</v>
      </c>
      <c r="AQ13" s="17">
        <v>0.14606291509408501</v>
      </c>
      <c r="AR13" s="17">
        <v>0.201186905952875</v>
      </c>
      <c r="AS13" s="17"/>
      <c r="AT13" s="17">
        <v>0.11120053235324801</v>
      </c>
      <c r="AU13" s="17">
        <v>0.17984849735769001</v>
      </c>
      <c r="AV13" s="17">
        <v>0.17410779932613099</v>
      </c>
      <c r="AW13" s="17">
        <v>0.16741320700752699</v>
      </c>
      <c r="AX13" s="17">
        <v>0.254771129770959</v>
      </c>
    </row>
    <row r="14" spans="2:50">
      <c r="B14" s="18" t="s">
        <v>92</v>
      </c>
      <c r="C14" s="17">
        <v>4.0556339560804601E-2</v>
      </c>
      <c r="D14" s="17">
        <v>2.90593591207426E-2</v>
      </c>
      <c r="E14" s="17">
        <v>5.1933552125425303E-2</v>
      </c>
      <c r="F14" s="17"/>
      <c r="G14" s="17">
        <v>2.51165521842973E-2</v>
      </c>
      <c r="H14" s="17">
        <v>4.15250573166406E-2</v>
      </c>
      <c r="I14" s="17">
        <v>6.2866373746182397E-2</v>
      </c>
      <c r="J14" s="17">
        <v>4.59363772207632E-2</v>
      </c>
      <c r="K14" s="17">
        <v>2.85946496101529E-2</v>
      </c>
      <c r="L14" s="17">
        <v>3.5403134692257601E-2</v>
      </c>
      <c r="M14" s="17"/>
      <c r="N14" s="17">
        <v>2.5345701886971401E-2</v>
      </c>
      <c r="O14" s="17">
        <v>4.4238713034284199E-2</v>
      </c>
      <c r="P14" s="17">
        <v>3.0102587066749099E-2</v>
      </c>
      <c r="Q14" s="17">
        <v>6.0715893560411703E-2</v>
      </c>
      <c r="R14" s="17"/>
      <c r="S14" s="17">
        <v>2.5713009004818401E-2</v>
      </c>
      <c r="T14" s="17">
        <v>3.6190466141450502E-2</v>
      </c>
      <c r="U14" s="17">
        <v>4.4334552763630297E-2</v>
      </c>
      <c r="V14" s="17">
        <v>8.0320833139377698E-2</v>
      </c>
      <c r="W14" s="17">
        <v>2.7736198110472701E-2</v>
      </c>
      <c r="X14" s="17">
        <v>6.5515843661621595E-2</v>
      </c>
      <c r="Y14" s="17">
        <v>4.2939554505657097E-2</v>
      </c>
      <c r="Z14" s="17">
        <v>2.76292522770697E-2</v>
      </c>
      <c r="AA14" s="17">
        <v>1.6356440625192301E-2</v>
      </c>
      <c r="AB14" s="17">
        <v>4.1541399430481102E-2</v>
      </c>
      <c r="AC14" s="17">
        <v>5.3158062155541599E-2</v>
      </c>
      <c r="AD14" s="17">
        <v>3.0503032374561301E-2</v>
      </c>
      <c r="AE14" s="17"/>
      <c r="AF14" s="17">
        <v>4.3258928263848903E-2</v>
      </c>
      <c r="AG14" s="17">
        <v>2.77081589462452E-2</v>
      </c>
      <c r="AH14" s="17">
        <v>7.3100061553460799E-2</v>
      </c>
      <c r="AI14" s="17"/>
      <c r="AJ14" s="17">
        <v>3.3238946353091998E-2</v>
      </c>
      <c r="AK14" s="17">
        <v>2.7024677118193001E-2</v>
      </c>
      <c r="AL14" s="17">
        <v>1.1515583763847601E-2</v>
      </c>
      <c r="AM14" s="17">
        <v>5.5510556760165801E-2</v>
      </c>
      <c r="AN14" s="17">
        <v>7.1535818731834205E-2</v>
      </c>
      <c r="AO14" s="17"/>
      <c r="AP14" s="17">
        <v>2.88174425233577E-2</v>
      </c>
      <c r="AQ14" s="17">
        <v>2.9832454133240802E-2</v>
      </c>
      <c r="AR14" s="17">
        <v>5.8247849141834897E-3</v>
      </c>
      <c r="AS14" s="17"/>
      <c r="AT14" s="17">
        <v>5.6537248366723997E-2</v>
      </c>
      <c r="AU14" s="17">
        <v>2.8542148776154099E-2</v>
      </c>
      <c r="AV14" s="17">
        <v>3.0362920052985201E-2</v>
      </c>
      <c r="AW14" s="17">
        <v>2.8446138907662601E-2</v>
      </c>
      <c r="AX14" s="17">
        <v>4.53124907251116E-2</v>
      </c>
    </row>
    <row r="15" spans="2:50">
      <c r="B15" s="18" t="s">
        <v>249</v>
      </c>
      <c r="C15" s="21">
        <v>0.25531564466552398</v>
      </c>
      <c r="D15" s="21">
        <v>0.266951238537675</v>
      </c>
      <c r="E15" s="21">
        <v>0.24495286520199699</v>
      </c>
      <c r="F15" s="21"/>
      <c r="G15" s="21">
        <v>0.31912094514324701</v>
      </c>
      <c r="H15" s="21">
        <v>0.40061858947178802</v>
      </c>
      <c r="I15" s="21">
        <v>0.34818115371703801</v>
      </c>
      <c r="J15" s="21">
        <v>0.23771694907907601</v>
      </c>
      <c r="K15" s="21">
        <v>0.15276403403691</v>
      </c>
      <c r="L15" s="21">
        <v>0.102274561313578</v>
      </c>
      <c r="M15" s="21"/>
      <c r="N15" s="21">
        <v>0.24662052754840599</v>
      </c>
      <c r="O15" s="21">
        <v>0.21767485392803301</v>
      </c>
      <c r="P15" s="21">
        <v>0.28870393502219599</v>
      </c>
      <c r="Q15" s="21">
        <v>0.27660201984259503</v>
      </c>
      <c r="R15" s="21"/>
      <c r="S15" s="21">
        <v>0.34834094134820898</v>
      </c>
      <c r="T15" s="21">
        <v>0.21086276059360901</v>
      </c>
      <c r="U15" s="21">
        <v>0.22449246598787501</v>
      </c>
      <c r="V15" s="21">
        <v>0.222291659639134</v>
      </c>
      <c r="W15" s="21">
        <v>0.22268747921085999</v>
      </c>
      <c r="X15" s="21">
        <v>0.29846400499876302</v>
      </c>
      <c r="Y15" s="21">
        <v>0.26016914032428701</v>
      </c>
      <c r="Z15" s="21">
        <v>0.32282701410579101</v>
      </c>
      <c r="AA15" s="21">
        <v>0.28308774696106198</v>
      </c>
      <c r="AB15" s="21">
        <v>0.16327628035704</v>
      </c>
      <c r="AC15" s="21">
        <v>0.257330273933848</v>
      </c>
      <c r="AD15" s="21">
        <v>0.20931742169814899</v>
      </c>
      <c r="AE15" s="21"/>
      <c r="AF15" s="21">
        <v>0.25659840041246301</v>
      </c>
      <c r="AG15" s="21">
        <v>0.25736533473101703</v>
      </c>
      <c r="AH15" s="21">
        <v>0.239582234850471</v>
      </c>
      <c r="AI15" s="21"/>
      <c r="AJ15" s="21">
        <v>0.236143827259754</v>
      </c>
      <c r="AK15" s="21">
        <v>0.32766394832999302</v>
      </c>
      <c r="AL15" s="21">
        <v>0.25084011717331001</v>
      </c>
      <c r="AM15" s="21">
        <v>0.29488307896725402</v>
      </c>
      <c r="AN15" s="21">
        <v>0.20137187910117299</v>
      </c>
      <c r="AO15" s="21"/>
      <c r="AP15" s="21">
        <v>0.23347558586127201</v>
      </c>
      <c r="AQ15" s="21">
        <v>0.28534280392286798</v>
      </c>
      <c r="AR15" s="21">
        <v>0.27439528564115501</v>
      </c>
      <c r="AS15" s="21"/>
      <c r="AT15" s="21">
        <v>0.238230359009894</v>
      </c>
      <c r="AU15" s="21">
        <v>0.23225661334396899</v>
      </c>
      <c r="AV15" s="21">
        <v>0.242456457536774</v>
      </c>
      <c r="AW15" s="21">
        <v>0.365389472673807</v>
      </c>
      <c r="AX15" s="21">
        <v>0.28903748781737398</v>
      </c>
    </row>
    <row r="16" spans="2:50">
      <c r="B16" s="18" t="s">
        <v>250</v>
      </c>
      <c r="C16" s="21">
        <v>0.43835954336518101</v>
      </c>
      <c r="D16" s="21">
        <v>0.44525221047254798</v>
      </c>
      <c r="E16" s="21">
        <v>0.42945073185919802</v>
      </c>
      <c r="F16" s="21"/>
      <c r="G16" s="21">
        <v>0.37165623944370102</v>
      </c>
      <c r="H16" s="21">
        <v>0.33172965313879998</v>
      </c>
      <c r="I16" s="21">
        <v>0.32913152753990499</v>
      </c>
      <c r="J16" s="21">
        <v>0.488010255656045</v>
      </c>
      <c r="K16" s="21">
        <v>0.50320804407635999</v>
      </c>
      <c r="L16" s="21">
        <v>0.57436636163916099</v>
      </c>
      <c r="M16" s="21"/>
      <c r="N16" s="21">
        <v>0.50411082133802998</v>
      </c>
      <c r="O16" s="21">
        <v>0.47465307361930198</v>
      </c>
      <c r="P16" s="21">
        <v>0.39500895153645699</v>
      </c>
      <c r="Q16" s="21">
        <v>0.36961957447002403</v>
      </c>
      <c r="R16" s="21"/>
      <c r="S16" s="21">
        <v>0.41488094090938499</v>
      </c>
      <c r="T16" s="21">
        <v>0.45427177333812602</v>
      </c>
      <c r="U16" s="21">
        <v>0.42876919868645802</v>
      </c>
      <c r="V16" s="21">
        <v>0.44609579162534602</v>
      </c>
      <c r="W16" s="21">
        <v>0.46965025099183599</v>
      </c>
      <c r="X16" s="21">
        <v>0.40821717502455301</v>
      </c>
      <c r="Y16" s="21">
        <v>0.45282323988342699</v>
      </c>
      <c r="Z16" s="21">
        <v>0.38465963439432299</v>
      </c>
      <c r="AA16" s="21">
        <v>0.39730527965943802</v>
      </c>
      <c r="AB16" s="21">
        <v>0.54123638354655701</v>
      </c>
      <c r="AC16" s="21">
        <v>0.40300565815267902</v>
      </c>
      <c r="AD16" s="21">
        <v>0.43320452482411997</v>
      </c>
      <c r="AE16" s="21"/>
      <c r="AF16" s="21">
        <v>0.43244111505869498</v>
      </c>
      <c r="AG16" s="21">
        <v>0.47239282655481502</v>
      </c>
      <c r="AH16" s="21">
        <v>0.38207494148951598</v>
      </c>
      <c r="AI16" s="21"/>
      <c r="AJ16" s="21">
        <v>0.473901015654767</v>
      </c>
      <c r="AK16" s="21">
        <v>0.41503179863426598</v>
      </c>
      <c r="AL16" s="21">
        <v>0.51751098879675805</v>
      </c>
      <c r="AM16" s="21">
        <v>0.38452662534754001</v>
      </c>
      <c r="AN16" s="21">
        <v>0.39210048286192101</v>
      </c>
      <c r="AO16" s="21"/>
      <c r="AP16" s="21">
        <v>0.49268542566558998</v>
      </c>
      <c r="AQ16" s="21">
        <v>0.442776708368181</v>
      </c>
      <c r="AR16" s="21">
        <v>0.47146414119522301</v>
      </c>
      <c r="AS16" s="21"/>
      <c r="AT16" s="21">
        <v>0.40111809818090999</v>
      </c>
      <c r="AU16" s="21">
        <v>0.453773642722412</v>
      </c>
      <c r="AV16" s="21">
        <v>0.48998693979859098</v>
      </c>
      <c r="AW16" s="21">
        <v>0.39146141415416402</v>
      </c>
      <c r="AX16" s="21">
        <v>0.54900513478685298</v>
      </c>
    </row>
    <row r="17" spans="2:50">
      <c r="B17" s="18" t="s">
        <v>251</v>
      </c>
      <c r="C17" s="22">
        <v>-0.18304389869965701</v>
      </c>
      <c r="D17" s="22">
        <v>-0.17830097193487299</v>
      </c>
      <c r="E17" s="22">
        <v>-0.184497866657201</v>
      </c>
      <c r="F17" s="22"/>
      <c r="G17" s="22">
        <v>-5.2535294300453297E-2</v>
      </c>
      <c r="H17" s="22">
        <v>6.8888936332988704E-2</v>
      </c>
      <c r="I17" s="22">
        <v>1.9049626177132701E-2</v>
      </c>
      <c r="J17" s="22">
        <v>-0.25029330657696902</v>
      </c>
      <c r="K17" s="22">
        <v>-0.35044401003945003</v>
      </c>
      <c r="L17" s="22">
        <v>-0.47209180032558301</v>
      </c>
      <c r="M17" s="22"/>
      <c r="N17" s="22">
        <v>-0.25749029378962401</v>
      </c>
      <c r="O17" s="22">
        <v>-0.25697821969126899</v>
      </c>
      <c r="P17" s="22">
        <v>-0.106305016514261</v>
      </c>
      <c r="Q17" s="22">
        <v>-9.3017554627429305E-2</v>
      </c>
      <c r="R17" s="22"/>
      <c r="S17" s="22">
        <v>-6.6539999561176302E-2</v>
      </c>
      <c r="T17" s="22">
        <v>-0.24340901274451701</v>
      </c>
      <c r="U17" s="22">
        <v>-0.20427673269858301</v>
      </c>
      <c r="V17" s="22">
        <v>-0.22380413198621199</v>
      </c>
      <c r="W17" s="22">
        <v>-0.246962771780976</v>
      </c>
      <c r="X17" s="22">
        <v>-0.10975317002579001</v>
      </c>
      <c r="Y17" s="22">
        <v>-0.19265409955914101</v>
      </c>
      <c r="Z17" s="22">
        <v>-6.1832620288532203E-2</v>
      </c>
      <c r="AA17" s="22">
        <v>-0.11421753269837701</v>
      </c>
      <c r="AB17" s="22">
        <v>-0.377960103189518</v>
      </c>
      <c r="AC17" s="22">
        <v>-0.145675384218831</v>
      </c>
      <c r="AD17" s="22">
        <v>-0.22388710312597199</v>
      </c>
      <c r="AE17" s="22"/>
      <c r="AF17" s="22">
        <v>-0.17584271464623299</v>
      </c>
      <c r="AG17" s="22">
        <v>-0.21502749182379899</v>
      </c>
      <c r="AH17" s="22">
        <v>-0.14249270663904501</v>
      </c>
      <c r="AI17" s="22"/>
      <c r="AJ17" s="22">
        <v>-0.237757188395013</v>
      </c>
      <c r="AK17" s="22">
        <v>-8.7367850304273798E-2</v>
      </c>
      <c r="AL17" s="22">
        <v>-0.26667087162344699</v>
      </c>
      <c r="AM17" s="22">
        <v>-8.9643546380286598E-2</v>
      </c>
      <c r="AN17" s="22">
        <v>-0.19072860376074799</v>
      </c>
      <c r="AO17" s="22"/>
      <c r="AP17" s="22">
        <v>-0.259209839804318</v>
      </c>
      <c r="AQ17" s="22">
        <v>-0.15743390444531399</v>
      </c>
      <c r="AR17" s="22">
        <v>-0.197068855554068</v>
      </c>
      <c r="AS17" s="22"/>
      <c r="AT17" s="22">
        <v>-0.16288773917101601</v>
      </c>
      <c r="AU17" s="22">
        <v>-0.221517029378443</v>
      </c>
      <c r="AV17" s="22">
        <v>-0.24753048226181701</v>
      </c>
      <c r="AW17" s="22">
        <v>-2.6071941480357599E-2</v>
      </c>
      <c r="AX17" s="22">
        <v>-0.25996764696947899</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489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991</v>
      </c>
      <c r="D7" s="10">
        <v>486</v>
      </c>
      <c r="E7" s="10">
        <v>502</v>
      </c>
      <c r="F7" s="10"/>
      <c r="G7" s="10">
        <v>105</v>
      </c>
      <c r="H7" s="10">
        <v>178</v>
      </c>
      <c r="I7" s="10">
        <v>144</v>
      </c>
      <c r="J7" s="10">
        <v>157</v>
      </c>
      <c r="K7" s="10">
        <v>172</v>
      </c>
      <c r="L7" s="10">
        <v>235</v>
      </c>
      <c r="M7" s="10"/>
      <c r="N7" s="10">
        <v>294</v>
      </c>
      <c r="O7" s="10">
        <v>237</v>
      </c>
      <c r="P7" s="10">
        <v>198</v>
      </c>
      <c r="Q7" s="10">
        <v>255</v>
      </c>
      <c r="R7" s="10"/>
      <c r="S7" s="10">
        <v>113</v>
      </c>
      <c r="T7" s="10">
        <v>128</v>
      </c>
      <c r="U7" s="10">
        <v>79</v>
      </c>
      <c r="V7" s="10">
        <v>92</v>
      </c>
      <c r="W7" s="10">
        <v>80</v>
      </c>
      <c r="X7" s="10">
        <v>70</v>
      </c>
      <c r="Y7" s="10">
        <v>79</v>
      </c>
      <c r="Z7" s="10">
        <v>46</v>
      </c>
      <c r="AA7" s="10">
        <v>106</v>
      </c>
      <c r="AB7" s="10">
        <v>107</v>
      </c>
      <c r="AC7" s="10">
        <v>52</v>
      </c>
      <c r="AD7" s="10">
        <v>39</v>
      </c>
      <c r="AE7" s="10"/>
      <c r="AF7" s="10">
        <v>403</v>
      </c>
      <c r="AG7" s="10">
        <v>418</v>
      </c>
      <c r="AH7" s="10">
        <v>119</v>
      </c>
      <c r="AI7" s="10"/>
      <c r="AJ7" s="10">
        <v>374</v>
      </c>
      <c r="AK7" s="10">
        <v>253</v>
      </c>
      <c r="AL7" s="10">
        <v>66</v>
      </c>
      <c r="AM7" s="10">
        <v>19</v>
      </c>
      <c r="AN7" s="10">
        <v>121</v>
      </c>
      <c r="AO7" s="10"/>
      <c r="AP7" s="10">
        <v>247</v>
      </c>
      <c r="AQ7" s="10">
        <v>291</v>
      </c>
      <c r="AR7" s="10">
        <v>74</v>
      </c>
      <c r="AS7" s="10"/>
      <c r="AT7" s="10">
        <v>251</v>
      </c>
      <c r="AU7" s="10">
        <v>152</v>
      </c>
      <c r="AV7" s="10">
        <v>240</v>
      </c>
      <c r="AW7" s="10">
        <v>106</v>
      </c>
      <c r="AX7" s="10">
        <v>18</v>
      </c>
    </row>
    <row r="8" spans="2:50" ht="30" customHeight="1">
      <c r="B8" s="11" t="s">
        <v>77</v>
      </c>
      <c r="C8" s="11">
        <v>986</v>
      </c>
      <c r="D8" s="11">
        <v>495</v>
      </c>
      <c r="E8" s="11">
        <v>489</v>
      </c>
      <c r="F8" s="11"/>
      <c r="G8" s="11">
        <v>124</v>
      </c>
      <c r="H8" s="11">
        <v>175</v>
      </c>
      <c r="I8" s="11">
        <v>159</v>
      </c>
      <c r="J8" s="11">
        <v>169</v>
      </c>
      <c r="K8" s="11">
        <v>145</v>
      </c>
      <c r="L8" s="11">
        <v>214</v>
      </c>
      <c r="M8" s="11"/>
      <c r="N8" s="11">
        <v>272</v>
      </c>
      <c r="O8" s="11">
        <v>244</v>
      </c>
      <c r="P8" s="11">
        <v>211</v>
      </c>
      <c r="Q8" s="11">
        <v>251</v>
      </c>
      <c r="R8" s="11"/>
      <c r="S8" s="11">
        <v>118</v>
      </c>
      <c r="T8" s="11">
        <v>131</v>
      </c>
      <c r="U8" s="11">
        <v>76</v>
      </c>
      <c r="V8" s="11">
        <v>96</v>
      </c>
      <c r="W8" s="11">
        <v>78</v>
      </c>
      <c r="X8" s="11">
        <v>89</v>
      </c>
      <c r="Y8" s="11">
        <v>73</v>
      </c>
      <c r="Z8" s="11">
        <v>42</v>
      </c>
      <c r="AA8" s="11">
        <v>106</v>
      </c>
      <c r="AB8" s="11">
        <v>93</v>
      </c>
      <c r="AC8" s="11">
        <v>50</v>
      </c>
      <c r="AD8" s="11">
        <v>35</v>
      </c>
      <c r="AE8" s="11"/>
      <c r="AF8" s="11">
        <v>397</v>
      </c>
      <c r="AG8" s="11">
        <v>407</v>
      </c>
      <c r="AH8" s="11">
        <v>123</v>
      </c>
      <c r="AI8" s="11"/>
      <c r="AJ8" s="11">
        <v>364</v>
      </c>
      <c r="AK8" s="11">
        <v>257</v>
      </c>
      <c r="AL8" s="11">
        <v>67</v>
      </c>
      <c r="AM8" s="11">
        <v>18</v>
      </c>
      <c r="AN8" s="11">
        <v>124</v>
      </c>
      <c r="AO8" s="11"/>
      <c r="AP8" s="11">
        <v>241</v>
      </c>
      <c r="AQ8" s="11">
        <v>301</v>
      </c>
      <c r="AR8" s="11">
        <v>74</v>
      </c>
      <c r="AS8" s="11"/>
      <c r="AT8" s="11">
        <v>252</v>
      </c>
      <c r="AU8" s="11">
        <v>154</v>
      </c>
      <c r="AV8" s="11">
        <v>241</v>
      </c>
      <c r="AW8" s="11">
        <v>102</v>
      </c>
      <c r="AX8" s="11">
        <v>16</v>
      </c>
    </row>
    <row r="9" spans="2:50">
      <c r="B9" s="18" t="s">
        <v>490</v>
      </c>
      <c r="C9" s="17">
        <v>0.15886074067655501</v>
      </c>
      <c r="D9" s="17">
        <v>0.20638838065373699</v>
      </c>
      <c r="E9" s="17">
        <v>0.10940166532786499</v>
      </c>
      <c r="F9" s="17"/>
      <c r="G9" s="17">
        <v>0.25059253949635502</v>
      </c>
      <c r="H9" s="17">
        <v>0.25203585592356598</v>
      </c>
      <c r="I9" s="17">
        <v>0.18983688272076199</v>
      </c>
      <c r="J9" s="17">
        <v>8.2454665217940606E-2</v>
      </c>
      <c r="K9" s="17">
        <v>0.13801706820826001</v>
      </c>
      <c r="L9" s="17">
        <v>8.1064105681972101E-2</v>
      </c>
      <c r="M9" s="17"/>
      <c r="N9" s="17">
        <v>0.22141726955955901</v>
      </c>
      <c r="O9" s="17">
        <v>0.121582484136351</v>
      </c>
      <c r="P9" s="17">
        <v>0.14326713364099899</v>
      </c>
      <c r="Q9" s="17">
        <v>0.14161550841471099</v>
      </c>
      <c r="R9" s="17"/>
      <c r="S9" s="17">
        <v>0.25132210535472199</v>
      </c>
      <c r="T9" s="17">
        <v>0.13859798313674401</v>
      </c>
      <c r="U9" s="17">
        <v>0.109613339777067</v>
      </c>
      <c r="V9" s="17">
        <v>0.16601168833914101</v>
      </c>
      <c r="W9" s="17">
        <v>0.16428829920808299</v>
      </c>
      <c r="X9" s="17">
        <v>9.5473198240652896E-2</v>
      </c>
      <c r="Y9" s="17">
        <v>7.70654954473248E-2</v>
      </c>
      <c r="Z9" s="17">
        <v>0.23293484150399299</v>
      </c>
      <c r="AA9" s="17">
        <v>0.26302414808277302</v>
      </c>
      <c r="AB9" s="17">
        <v>0.14814485902733901</v>
      </c>
      <c r="AC9" s="17">
        <v>9.7974615310812196E-2</v>
      </c>
      <c r="AD9" s="17">
        <v>4.0705865616694897E-2</v>
      </c>
      <c r="AE9" s="17"/>
      <c r="AF9" s="17">
        <v>0.150303033584051</v>
      </c>
      <c r="AG9" s="17">
        <v>0.17298384240045001</v>
      </c>
      <c r="AH9" s="17">
        <v>0.11455837409986</v>
      </c>
      <c r="AI9" s="17"/>
      <c r="AJ9" s="17">
        <v>0.15367354932927499</v>
      </c>
      <c r="AK9" s="17">
        <v>0.16485611733963099</v>
      </c>
      <c r="AL9" s="17">
        <v>0.31976337560465001</v>
      </c>
      <c r="AM9" s="17">
        <v>0.25499075521150699</v>
      </c>
      <c r="AN9" s="17">
        <v>6.8850567059964299E-2</v>
      </c>
      <c r="AO9" s="17"/>
      <c r="AP9" s="17">
        <v>0.17892722397167099</v>
      </c>
      <c r="AQ9" s="17">
        <v>0.18822732781219201</v>
      </c>
      <c r="AR9" s="17">
        <v>0.25510883938758699</v>
      </c>
      <c r="AS9" s="17"/>
      <c r="AT9" s="17">
        <v>0.12728855965855801</v>
      </c>
      <c r="AU9" s="17">
        <v>0.120734917149165</v>
      </c>
      <c r="AV9" s="17">
        <v>0.17889982644080099</v>
      </c>
      <c r="AW9" s="17">
        <v>0.260840807073421</v>
      </c>
      <c r="AX9" s="17">
        <v>0.34805702131761301</v>
      </c>
    </row>
    <row r="10" spans="2:50">
      <c r="B10" s="18" t="s">
        <v>491</v>
      </c>
      <c r="C10" s="17">
        <v>0.36947750927937101</v>
      </c>
      <c r="D10" s="17">
        <v>0.36396460199333702</v>
      </c>
      <c r="E10" s="17">
        <v>0.37576631525944698</v>
      </c>
      <c r="F10" s="17"/>
      <c r="G10" s="17">
        <v>0.308457450829005</v>
      </c>
      <c r="H10" s="17">
        <v>0.372674695963647</v>
      </c>
      <c r="I10" s="17">
        <v>0.32429346572920398</v>
      </c>
      <c r="J10" s="17">
        <v>0.367449840260132</v>
      </c>
      <c r="K10" s="17">
        <v>0.35788761603946301</v>
      </c>
      <c r="L10" s="17">
        <v>0.445146710816541</v>
      </c>
      <c r="M10" s="17"/>
      <c r="N10" s="17">
        <v>0.43216401610219501</v>
      </c>
      <c r="O10" s="17">
        <v>0.413384250271839</v>
      </c>
      <c r="P10" s="17">
        <v>0.321973159984414</v>
      </c>
      <c r="Q10" s="17">
        <v>0.30564670154823298</v>
      </c>
      <c r="R10" s="17"/>
      <c r="S10" s="17">
        <v>0.35031645959430802</v>
      </c>
      <c r="T10" s="17">
        <v>0.39386742802805402</v>
      </c>
      <c r="U10" s="17">
        <v>0.27635173808048102</v>
      </c>
      <c r="V10" s="17">
        <v>0.41263647024702199</v>
      </c>
      <c r="W10" s="17">
        <v>0.323093927183145</v>
      </c>
      <c r="X10" s="17">
        <v>0.31016612199478499</v>
      </c>
      <c r="Y10" s="17">
        <v>0.40790421677664601</v>
      </c>
      <c r="Z10" s="17">
        <v>0.37260899547550203</v>
      </c>
      <c r="AA10" s="17">
        <v>0.35179104807428102</v>
      </c>
      <c r="AB10" s="17">
        <v>0.395930737019979</v>
      </c>
      <c r="AC10" s="17">
        <v>0.44408261225775703</v>
      </c>
      <c r="AD10" s="17">
        <v>0.47400643487689398</v>
      </c>
      <c r="AE10" s="17"/>
      <c r="AF10" s="17">
        <v>0.33778674866136799</v>
      </c>
      <c r="AG10" s="17">
        <v>0.40354747583388501</v>
      </c>
      <c r="AH10" s="17">
        <v>0.36529398214025599</v>
      </c>
      <c r="AI10" s="17"/>
      <c r="AJ10" s="17">
        <v>0.36237267861914502</v>
      </c>
      <c r="AK10" s="17">
        <v>0.43287521090803799</v>
      </c>
      <c r="AL10" s="17">
        <v>0.351636380191229</v>
      </c>
      <c r="AM10" s="17">
        <v>0.116239882702579</v>
      </c>
      <c r="AN10" s="17">
        <v>0.32329778587913299</v>
      </c>
      <c r="AO10" s="17"/>
      <c r="AP10" s="17">
        <v>0.344210717402815</v>
      </c>
      <c r="AQ10" s="17">
        <v>0.42681960806730501</v>
      </c>
      <c r="AR10" s="17">
        <v>0.39277809066271901</v>
      </c>
      <c r="AS10" s="17"/>
      <c r="AT10" s="17">
        <v>0.31287070059361499</v>
      </c>
      <c r="AU10" s="17">
        <v>0.37865765474534602</v>
      </c>
      <c r="AV10" s="17">
        <v>0.438512521929663</v>
      </c>
      <c r="AW10" s="17">
        <v>0.39236988116286498</v>
      </c>
      <c r="AX10" s="17">
        <v>0.30575043453129502</v>
      </c>
    </row>
    <row r="11" spans="2:50">
      <c r="B11" s="18" t="s">
        <v>492</v>
      </c>
      <c r="C11" s="17">
        <v>0.36152433164935299</v>
      </c>
      <c r="D11" s="17">
        <v>0.33724112669165501</v>
      </c>
      <c r="E11" s="17">
        <v>0.38817841148460502</v>
      </c>
      <c r="F11" s="17"/>
      <c r="G11" s="17">
        <v>0.31624245222441899</v>
      </c>
      <c r="H11" s="17">
        <v>0.26176501122561002</v>
      </c>
      <c r="I11" s="17">
        <v>0.34015521183077302</v>
      </c>
      <c r="J11" s="17">
        <v>0.41373273163212099</v>
      </c>
      <c r="K11" s="17">
        <v>0.43599444905382601</v>
      </c>
      <c r="L11" s="17">
        <v>0.39343143436824302</v>
      </c>
      <c r="M11" s="17"/>
      <c r="N11" s="17">
        <v>0.27679068125530198</v>
      </c>
      <c r="O11" s="17">
        <v>0.39326928667265298</v>
      </c>
      <c r="P11" s="17">
        <v>0.38567094645699501</v>
      </c>
      <c r="Q11" s="17">
        <v>0.39989272289161198</v>
      </c>
      <c r="R11" s="17"/>
      <c r="S11" s="17">
        <v>0.308099879985273</v>
      </c>
      <c r="T11" s="17">
        <v>0.38539290086062</v>
      </c>
      <c r="U11" s="17">
        <v>0.46319210988318199</v>
      </c>
      <c r="V11" s="17">
        <v>0.28179867717040602</v>
      </c>
      <c r="W11" s="17">
        <v>0.37839766822149101</v>
      </c>
      <c r="X11" s="17">
        <v>0.47357909776257201</v>
      </c>
      <c r="Y11" s="17">
        <v>0.361564330466359</v>
      </c>
      <c r="Z11" s="17">
        <v>0.288021466814945</v>
      </c>
      <c r="AA11" s="17">
        <v>0.32135607083148798</v>
      </c>
      <c r="AB11" s="17">
        <v>0.34694670277859502</v>
      </c>
      <c r="AC11" s="17">
        <v>0.35798841211953403</v>
      </c>
      <c r="AD11" s="17">
        <v>0.38261112840303302</v>
      </c>
      <c r="AE11" s="17"/>
      <c r="AF11" s="17">
        <v>0.39490915770235402</v>
      </c>
      <c r="AG11" s="17">
        <v>0.352115247080313</v>
      </c>
      <c r="AH11" s="17">
        <v>0.31967203141660799</v>
      </c>
      <c r="AI11" s="17"/>
      <c r="AJ11" s="17">
        <v>0.40185607034113702</v>
      </c>
      <c r="AK11" s="17">
        <v>0.32504163863067398</v>
      </c>
      <c r="AL11" s="17">
        <v>0.20398480462670401</v>
      </c>
      <c r="AM11" s="17">
        <v>0.52442439337640201</v>
      </c>
      <c r="AN11" s="17">
        <v>0.37464025605079398</v>
      </c>
      <c r="AO11" s="17"/>
      <c r="AP11" s="17">
        <v>0.399342583535857</v>
      </c>
      <c r="AQ11" s="17">
        <v>0.31492985846824401</v>
      </c>
      <c r="AR11" s="17">
        <v>0.26593937634308801</v>
      </c>
      <c r="AS11" s="17"/>
      <c r="AT11" s="17">
        <v>0.42107113567190801</v>
      </c>
      <c r="AU11" s="17">
        <v>0.373554447181004</v>
      </c>
      <c r="AV11" s="17">
        <v>0.30948644091050898</v>
      </c>
      <c r="AW11" s="17">
        <v>0.28884377458037502</v>
      </c>
      <c r="AX11" s="17">
        <v>0.25239129782428599</v>
      </c>
    </row>
    <row r="12" spans="2:50">
      <c r="B12" s="18" t="s">
        <v>493</v>
      </c>
      <c r="C12" s="17">
        <v>3.6747685541575502E-2</v>
      </c>
      <c r="D12" s="17">
        <v>3.3155296913398802E-2</v>
      </c>
      <c r="E12" s="17">
        <v>4.0594833781215103E-2</v>
      </c>
      <c r="F12" s="17"/>
      <c r="G12" s="17">
        <v>4.0479406101677003E-2</v>
      </c>
      <c r="H12" s="17">
        <v>5.4739406552146798E-2</v>
      </c>
      <c r="I12" s="17">
        <v>5.15085849948618E-2</v>
      </c>
      <c r="J12" s="17">
        <v>3.51279268591718E-2</v>
      </c>
      <c r="K12" s="17">
        <v>2.5548910903472801E-2</v>
      </c>
      <c r="L12" s="17">
        <v>1.7827103013268501E-2</v>
      </c>
      <c r="M12" s="17"/>
      <c r="N12" s="17">
        <v>3.4451375992273901E-2</v>
      </c>
      <c r="O12" s="17">
        <v>1.26024164761962E-2</v>
      </c>
      <c r="P12" s="17">
        <v>4.7637525725352202E-2</v>
      </c>
      <c r="Q12" s="17">
        <v>4.98333959229664E-2</v>
      </c>
      <c r="R12" s="17"/>
      <c r="S12" s="17">
        <v>4.1129501254171801E-2</v>
      </c>
      <c r="T12" s="17">
        <v>4.3782478936498899E-2</v>
      </c>
      <c r="U12" s="17">
        <v>6.8026305464990097E-2</v>
      </c>
      <c r="V12" s="17">
        <v>2.02719769519123E-2</v>
      </c>
      <c r="W12" s="17">
        <v>2.00085896450309E-2</v>
      </c>
      <c r="X12" s="17">
        <v>9.1443892852839395E-2</v>
      </c>
      <c r="Y12" s="17">
        <v>1.3513652437500899E-2</v>
      </c>
      <c r="Z12" s="17">
        <v>4.6635693941964797E-2</v>
      </c>
      <c r="AA12" s="17">
        <v>9.4657850119490902E-3</v>
      </c>
      <c r="AB12" s="17">
        <v>3.0031785113196301E-2</v>
      </c>
      <c r="AC12" s="17">
        <v>2.2861410931375E-2</v>
      </c>
      <c r="AD12" s="17">
        <v>2.8678440434484399E-2</v>
      </c>
      <c r="AE12" s="17"/>
      <c r="AF12" s="17">
        <v>5.0416956219464702E-2</v>
      </c>
      <c r="AG12" s="17">
        <v>1.9150988204505202E-2</v>
      </c>
      <c r="AH12" s="17">
        <v>4.6092620126710601E-2</v>
      </c>
      <c r="AI12" s="17"/>
      <c r="AJ12" s="17">
        <v>3.0963001532327401E-2</v>
      </c>
      <c r="AK12" s="17">
        <v>2.8969584958789402E-2</v>
      </c>
      <c r="AL12" s="17">
        <v>8.2505566078310999E-2</v>
      </c>
      <c r="AM12" s="17">
        <v>5.4087234846798102E-2</v>
      </c>
      <c r="AN12" s="17">
        <v>2.7910369063686699E-2</v>
      </c>
      <c r="AO12" s="17"/>
      <c r="AP12" s="17">
        <v>2.5755345270361201E-2</v>
      </c>
      <c r="AQ12" s="17">
        <v>3.0375081461415501E-2</v>
      </c>
      <c r="AR12" s="17">
        <v>5.7842201902381402E-2</v>
      </c>
      <c r="AS12" s="17"/>
      <c r="AT12" s="17">
        <v>3.8006436486933602E-2</v>
      </c>
      <c r="AU12" s="17">
        <v>5.9560381771998898E-2</v>
      </c>
      <c r="AV12" s="17">
        <v>3.5710199480485399E-2</v>
      </c>
      <c r="AW12" s="17">
        <v>2.1012608000626199E-2</v>
      </c>
      <c r="AX12" s="17">
        <v>0</v>
      </c>
    </row>
    <row r="13" spans="2:50">
      <c r="B13" s="18" t="s">
        <v>494</v>
      </c>
      <c r="C13" s="17">
        <v>1.06928658729405E-2</v>
      </c>
      <c r="D13" s="17">
        <v>1.38381861819374E-2</v>
      </c>
      <c r="E13" s="17">
        <v>7.5703463142524604E-3</v>
      </c>
      <c r="F13" s="17"/>
      <c r="G13" s="17">
        <v>5.7906922637069296E-3</v>
      </c>
      <c r="H13" s="17">
        <v>2.11204500882048E-2</v>
      </c>
      <c r="I13" s="17">
        <v>7.3679441636041402E-3</v>
      </c>
      <c r="J13" s="17">
        <v>1.4109734933049499E-2</v>
      </c>
      <c r="K13" s="17">
        <v>0</v>
      </c>
      <c r="L13" s="17">
        <v>1.2050650350847099E-2</v>
      </c>
      <c r="M13" s="17"/>
      <c r="N13" s="17">
        <v>5.7835002620865803E-3</v>
      </c>
      <c r="O13" s="17">
        <v>7.95527059481046E-3</v>
      </c>
      <c r="P13" s="17">
        <v>1.1255715467922599E-2</v>
      </c>
      <c r="Q13" s="17">
        <v>1.45284036856708E-2</v>
      </c>
      <c r="R13" s="17"/>
      <c r="S13" s="17">
        <v>5.6354741297633603E-3</v>
      </c>
      <c r="T13" s="17">
        <v>0</v>
      </c>
      <c r="U13" s="17">
        <v>0</v>
      </c>
      <c r="V13" s="17">
        <v>1.2793411934059201E-2</v>
      </c>
      <c r="W13" s="17">
        <v>4.0323579816325499E-2</v>
      </c>
      <c r="X13" s="17">
        <v>0</v>
      </c>
      <c r="Y13" s="17">
        <v>0</v>
      </c>
      <c r="Z13" s="17">
        <v>0</v>
      </c>
      <c r="AA13" s="17">
        <v>1.0863285342699E-2</v>
      </c>
      <c r="AB13" s="17">
        <v>7.7256192103395604E-3</v>
      </c>
      <c r="AC13" s="17">
        <v>5.42792663143883E-2</v>
      </c>
      <c r="AD13" s="17">
        <v>2.62712993773347E-2</v>
      </c>
      <c r="AE13" s="17"/>
      <c r="AF13" s="17">
        <v>8.3835052587704507E-3</v>
      </c>
      <c r="AG13" s="17">
        <v>1.0970963526436801E-2</v>
      </c>
      <c r="AH13" s="17">
        <v>1.64866212564098E-2</v>
      </c>
      <c r="AI13" s="17"/>
      <c r="AJ13" s="17">
        <v>5.7560337268871302E-3</v>
      </c>
      <c r="AK13" s="17">
        <v>9.9561258121545499E-3</v>
      </c>
      <c r="AL13" s="17">
        <v>1.48102821217483E-2</v>
      </c>
      <c r="AM13" s="17">
        <v>0</v>
      </c>
      <c r="AN13" s="17">
        <v>2.9396606620349999E-2</v>
      </c>
      <c r="AO13" s="17"/>
      <c r="AP13" s="17">
        <v>1.0477559137676701E-2</v>
      </c>
      <c r="AQ13" s="17">
        <v>6.3033687154616502E-3</v>
      </c>
      <c r="AR13" s="17">
        <v>1.33929211674985E-2</v>
      </c>
      <c r="AS13" s="17"/>
      <c r="AT13" s="17">
        <v>3.9486138894889904E-3</v>
      </c>
      <c r="AU13" s="17">
        <v>2.6257004475765799E-2</v>
      </c>
      <c r="AV13" s="17">
        <v>9.5369775352053196E-3</v>
      </c>
      <c r="AW13" s="17">
        <v>2.1248547407597899E-2</v>
      </c>
      <c r="AX13" s="17">
        <v>0</v>
      </c>
    </row>
    <row r="14" spans="2:50">
      <c r="B14" s="18" t="s">
        <v>92</v>
      </c>
      <c r="C14" s="19">
        <v>6.2696866980204602E-2</v>
      </c>
      <c r="D14" s="19">
        <v>4.5412407565934197E-2</v>
      </c>
      <c r="E14" s="19">
        <v>7.8488427832614796E-2</v>
      </c>
      <c r="F14" s="19"/>
      <c r="G14" s="19">
        <v>7.8437459084836902E-2</v>
      </c>
      <c r="H14" s="19">
        <v>3.7664580246825903E-2</v>
      </c>
      <c r="I14" s="19">
        <v>8.68379105607954E-2</v>
      </c>
      <c r="J14" s="19">
        <v>8.7125101097585006E-2</v>
      </c>
      <c r="K14" s="19">
        <v>4.2551955794977399E-2</v>
      </c>
      <c r="L14" s="19">
        <v>5.04799957691279E-2</v>
      </c>
      <c r="M14" s="19"/>
      <c r="N14" s="19">
        <v>2.9393156828584201E-2</v>
      </c>
      <c r="O14" s="19">
        <v>5.1206291848150801E-2</v>
      </c>
      <c r="P14" s="19">
        <v>9.01955187243174E-2</v>
      </c>
      <c r="Q14" s="19">
        <v>8.8483267536806701E-2</v>
      </c>
      <c r="R14" s="19"/>
      <c r="S14" s="19">
        <v>4.3496579681761398E-2</v>
      </c>
      <c r="T14" s="19">
        <v>3.8359209038083299E-2</v>
      </c>
      <c r="U14" s="19">
        <v>8.2816506794278794E-2</v>
      </c>
      <c r="V14" s="19">
        <v>0.106487775357459</v>
      </c>
      <c r="W14" s="19">
        <v>7.3887935925924894E-2</v>
      </c>
      <c r="X14" s="19">
        <v>2.9337689149150799E-2</v>
      </c>
      <c r="Y14" s="19">
        <v>0.139952304872169</v>
      </c>
      <c r="Z14" s="19">
        <v>5.9799002263595198E-2</v>
      </c>
      <c r="AA14" s="19">
        <v>4.34996626568106E-2</v>
      </c>
      <c r="AB14" s="19">
        <v>7.1220296850550702E-2</v>
      </c>
      <c r="AC14" s="19">
        <v>2.2813683066133801E-2</v>
      </c>
      <c r="AD14" s="19">
        <v>4.7726831291559003E-2</v>
      </c>
      <c r="AE14" s="19"/>
      <c r="AF14" s="19">
        <v>5.8200598573991603E-2</v>
      </c>
      <c r="AG14" s="19">
        <v>4.1231482954410703E-2</v>
      </c>
      <c r="AH14" s="19">
        <v>0.137896370960156</v>
      </c>
      <c r="AI14" s="19"/>
      <c r="AJ14" s="19">
        <v>4.5378666451227498E-2</v>
      </c>
      <c r="AK14" s="19">
        <v>3.8301322350713499E-2</v>
      </c>
      <c r="AL14" s="19">
        <v>2.72995913773573E-2</v>
      </c>
      <c r="AM14" s="19">
        <v>5.0257733862714399E-2</v>
      </c>
      <c r="AN14" s="19">
        <v>0.17590441532607201</v>
      </c>
      <c r="AO14" s="19"/>
      <c r="AP14" s="19">
        <v>4.1286570681619401E-2</v>
      </c>
      <c r="AQ14" s="19">
        <v>3.3344755475381099E-2</v>
      </c>
      <c r="AR14" s="19">
        <v>1.4938570536726601E-2</v>
      </c>
      <c r="AS14" s="19"/>
      <c r="AT14" s="19">
        <v>9.6814553699495598E-2</v>
      </c>
      <c r="AU14" s="19">
        <v>4.1235594676721603E-2</v>
      </c>
      <c r="AV14" s="19">
        <v>2.7854033703336601E-2</v>
      </c>
      <c r="AW14" s="19">
        <v>1.56843817751154E-2</v>
      </c>
      <c r="AX14" s="19">
        <v>9.3801246326805296E-2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495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1046</v>
      </c>
      <c r="D7" s="10">
        <v>494</v>
      </c>
      <c r="E7" s="10">
        <v>551</v>
      </c>
      <c r="F7" s="10"/>
      <c r="G7" s="10">
        <v>134</v>
      </c>
      <c r="H7" s="10">
        <v>170</v>
      </c>
      <c r="I7" s="10">
        <v>174</v>
      </c>
      <c r="J7" s="10">
        <v>170</v>
      </c>
      <c r="K7" s="10">
        <v>166</v>
      </c>
      <c r="L7" s="10">
        <v>232</v>
      </c>
      <c r="M7" s="10"/>
      <c r="N7" s="10">
        <v>284</v>
      </c>
      <c r="O7" s="10">
        <v>272</v>
      </c>
      <c r="P7" s="10">
        <v>217</v>
      </c>
      <c r="Q7" s="10">
        <v>271</v>
      </c>
      <c r="R7" s="10"/>
      <c r="S7" s="10">
        <v>160</v>
      </c>
      <c r="T7" s="10">
        <v>128</v>
      </c>
      <c r="U7" s="10">
        <v>91</v>
      </c>
      <c r="V7" s="10">
        <v>82</v>
      </c>
      <c r="W7" s="10">
        <v>67</v>
      </c>
      <c r="X7" s="10">
        <v>73</v>
      </c>
      <c r="Y7" s="10">
        <v>96</v>
      </c>
      <c r="Z7" s="10">
        <v>47</v>
      </c>
      <c r="AA7" s="10">
        <v>118</v>
      </c>
      <c r="AB7" s="10">
        <v>101</v>
      </c>
      <c r="AC7" s="10">
        <v>55</v>
      </c>
      <c r="AD7" s="10">
        <v>28</v>
      </c>
      <c r="AE7" s="10"/>
      <c r="AF7" s="10">
        <v>414</v>
      </c>
      <c r="AG7" s="10">
        <v>434</v>
      </c>
      <c r="AH7" s="10">
        <v>130</v>
      </c>
      <c r="AI7" s="10"/>
      <c r="AJ7" s="10">
        <v>385</v>
      </c>
      <c r="AK7" s="10">
        <v>282</v>
      </c>
      <c r="AL7" s="10">
        <v>78</v>
      </c>
      <c r="AM7" s="10">
        <v>13</v>
      </c>
      <c r="AN7" s="10">
        <v>114</v>
      </c>
      <c r="AO7" s="10"/>
      <c r="AP7" s="10">
        <v>267</v>
      </c>
      <c r="AQ7" s="10">
        <v>337</v>
      </c>
      <c r="AR7" s="10">
        <v>89</v>
      </c>
      <c r="AS7" s="10"/>
      <c r="AT7" s="10">
        <v>265</v>
      </c>
      <c r="AU7" s="10">
        <v>187</v>
      </c>
      <c r="AV7" s="10">
        <v>237</v>
      </c>
      <c r="AW7" s="10">
        <v>80</v>
      </c>
      <c r="AX7" s="10">
        <v>23</v>
      </c>
    </row>
    <row r="8" spans="2:50" ht="30" customHeight="1">
      <c r="B8" s="11" t="s">
        <v>77</v>
      </c>
      <c r="C8" s="11">
        <v>1051</v>
      </c>
      <c r="D8" s="11">
        <v>510</v>
      </c>
      <c r="E8" s="11">
        <v>540</v>
      </c>
      <c r="F8" s="11"/>
      <c r="G8" s="11">
        <v>158</v>
      </c>
      <c r="H8" s="11">
        <v>172</v>
      </c>
      <c r="I8" s="11">
        <v>189</v>
      </c>
      <c r="J8" s="11">
        <v>178</v>
      </c>
      <c r="K8" s="11">
        <v>140</v>
      </c>
      <c r="L8" s="11">
        <v>213</v>
      </c>
      <c r="M8" s="11"/>
      <c r="N8" s="11">
        <v>275</v>
      </c>
      <c r="O8" s="11">
        <v>283</v>
      </c>
      <c r="P8" s="11">
        <v>235</v>
      </c>
      <c r="Q8" s="11">
        <v>257</v>
      </c>
      <c r="R8" s="11"/>
      <c r="S8" s="11">
        <v>167</v>
      </c>
      <c r="T8" s="11">
        <v>134</v>
      </c>
      <c r="U8" s="11">
        <v>87</v>
      </c>
      <c r="V8" s="11">
        <v>87</v>
      </c>
      <c r="W8" s="11">
        <v>65</v>
      </c>
      <c r="X8" s="11">
        <v>94</v>
      </c>
      <c r="Y8" s="11">
        <v>90</v>
      </c>
      <c r="Z8" s="11">
        <v>40</v>
      </c>
      <c r="AA8" s="11">
        <v>118</v>
      </c>
      <c r="AB8" s="11">
        <v>90</v>
      </c>
      <c r="AC8" s="11">
        <v>52</v>
      </c>
      <c r="AD8" s="11">
        <v>26</v>
      </c>
      <c r="AE8" s="11"/>
      <c r="AF8" s="11">
        <v>412</v>
      </c>
      <c r="AG8" s="11">
        <v>427</v>
      </c>
      <c r="AH8" s="11">
        <v>134</v>
      </c>
      <c r="AI8" s="11"/>
      <c r="AJ8" s="11">
        <v>380</v>
      </c>
      <c r="AK8" s="11">
        <v>289</v>
      </c>
      <c r="AL8" s="11">
        <v>77</v>
      </c>
      <c r="AM8" s="11">
        <v>12</v>
      </c>
      <c r="AN8" s="11">
        <v>114</v>
      </c>
      <c r="AO8" s="11"/>
      <c r="AP8" s="11">
        <v>267</v>
      </c>
      <c r="AQ8" s="11">
        <v>348</v>
      </c>
      <c r="AR8" s="11">
        <v>89</v>
      </c>
      <c r="AS8" s="11"/>
      <c r="AT8" s="11">
        <v>257</v>
      </c>
      <c r="AU8" s="11">
        <v>195</v>
      </c>
      <c r="AV8" s="11">
        <v>244</v>
      </c>
      <c r="AW8" s="11">
        <v>79</v>
      </c>
      <c r="AX8" s="11">
        <v>21</v>
      </c>
    </row>
    <row r="9" spans="2:50">
      <c r="B9" s="18" t="s">
        <v>490</v>
      </c>
      <c r="C9" s="17">
        <v>0.193677990905609</v>
      </c>
      <c r="D9" s="17">
        <v>0.21029704433687299</v>
      </c>
      <c r="E9" s="17">
        <v>0.17622157032803201</v>
      </c>
      <c r="F9" s="17"/>
      <c r="G9" s="17">
        <v>0.21449918216647099</v>
      </c>
      <c r="H9" s="17">
        <v>0.18807386958650801</v>
      </c>
      <c r="I9" s="17">
        <v>0.23864478013319501</v>
      </c>
      <c r="J9" s="17">
        <v>0.19268725517951199</v>
      </c>
      <c r="K9" s="17">
        <v>0.141842667108942</v>
      </c>
      <c r="L9" s="17">
        <v>0.177754926412869</v>
      </c>
      <c r="M9" s="17"/>
      <c r="N9" s="17">
        <v>0.23152739800145999</v>
      </c>
      <c r="O9" s="17">
        <v>0.194945525432765</v>
      </c>
      <c r="P9" s="17">
        <v>0.17041010939145801</v>
      </c>
      <c r="Q9" s="17">
        <v>0.17467281107582799</v>
      </c>
      <c r="R9" s="17"/>
      <c r="S9" s="17">
        <v>0.245504018441974</v>
      </c>
      <c r="T9" s="17">
        <v>0.22360156566182399</v>
      </c>
      <c r="U9" s="17">
        <v>0.13607859829792801</v>
      </c>
      <c r="V9" s="17">
        <v>0.177488594849529</v>
      </c>
      <c r="W9" s="17">
        <v>0.12527898337712501</v>
      </c>
      <c r="X9" s="17">
        <v>0.16004107745891</v>
      </c>
      <c r="Y9" s="17">
        <v>0.185728872365545</v>
      </c>
      <c r="Z9" s="17">
        <v>0.21191386027761799</v>
      </c>
      <c r="AA9" s="17">
        <v>0.19970641269453299</v>
      </c>
      <c r="AB9" s="17">
        <v>0.20694894368890099</v>
      </c>
      <c r="AC9" s="17">
        <v>0.151979092282547</v>
      </c>
      <c r="AD9" s="17">
        <v>0.25361787235844102</v>
      </c>
      <c r="AE9" s="17"/>
      <c r="AF9" s="17">
        <v>0.18390869379432701</v>
      </c>
      <c r="AG9" s="17">
        <v>0.22019565935367499</v>
      </c>
      <c r="AH9" s="17">
        <v>0.13274560282857001</v>
      </c>
      <c r="AI9" s="17"/>
      <c r="AJ9" s="17">
        <v>0.22511462502274299</v>
      </c>
      <c r="AK9" s="17">
        <v>0.20460134715183401</v>
      </c>
      <c r="AL9" s="17">
        <v>0.21154256705075</v>
      </c>
      <c r="AM9" s="17">
        <v>7.4321256432984303E-2</v>
      </c>
      <c r="AN9" s="17">
        <v>9.6790911219442305E-2</v>
      </c>
      <c r="AO9" s="17"/>
      <c r="AP9" s="17">
        <v>0.23359394512596501</v>
      </c>
      <c r="AQ9" s="17">
        <v>0.212389253293018</v>
      </c>
      <c r="AR9" s="17">
        <v>0.20640012595122001</v>
      </c>
      <c r="AS9" s="17"/>
      <c r="AT9" s="17">
        <v>0.181933672845426</v>
      </c>
      <c r="AU9" s="17">
        <v>0.20914938483679299</v>
      </c>
      <c r="AV9" s="17">
        <v>0.18618501647406899</v>
      </c>
      <c r="AW9" s="17">
        <v>0.25742867460428098</v>
      </c>
      <c r="AX9" s="17">
        <v>0.39455394705178698</v>
      </c>
    </row>
    <row r="10" spans="2:50">
      <c r="B10" s="18" t="s">
        <v>491</v>
      </c>
      <c r="C10" s="17">
        <v>0.36864121686545198</v>
      </c>
      <c r="D10" s="17">
        <v>0.38265190532346</v>
      </c>
      <c r="E10" s="17">
        <v>0.35624533097748501</v>
      </c>
      <c r="F10" s="17"/>
      <c r="G10" s="17">
        <v>0.48588947857757803</v>
      </c>
      <c r="H10" s="17">
        <v>0.39553140929005598</v>
      </c>
      <c r="I10" s="17">
        <v>0.29420122166416302</v>
      </c>
      <c r="J10" s="17">
        <v>0.33813555436944998</v>
      </c>
      <c r="K10" s="17">
        <v>0.33993386365315098</v>
      </c>
      <c r="L10" s="17">
        <v>0.37026645422961002</v>
      </c>
      <c r="M10" s="17"/>
      <c r="N10" s="17">
        <v>0.43398219291668499</v>
      </c>
      <c r="O10" s="17">
        <v>0.34185181068673298</v>
      </c>
      <c r="P10" s="17">
        <v>0.38263649013722301</v>
      </c>
      <c r="Q10" s="17">
        <v>0.31849093869360501</v>
      </c>
      <c r="R10" s="17"/>
      <c r="S10" s="17">
        <v>0.35360320167735898</v>
      </c>
      <c r="T10" s="17">
        <v>0.36874934986970498</v>
      </c>
      <c r="U10" s="17">
        <v>0.38821870086505</v>
      </c>
      <c r="V10" s="17">
        <v>0.31460087012437998</v>
      </c>
      <c r="W10" s="17">
        <v>0.41945172406550701</v>
      </c>
      <c r="X10" s="17">
        <v>0.38982294654243899</v>
      </c>
      <c r="Y10" s="17">
        <v>0.37355406481984299</v>
      </c>
      <c r="Z10" s="17">
        <v>0.42057838175223899</v>
      </c>
      <c r="AA10" s="17">
        <v>0.34735594697456901</v>
      </c>
      <c r="AB10" s="17">
        <v>0.37143306489938899</v>
      </c>
      <c r="AC10" s="17">
        <v>0.42649371731101698</v>
      </c>
      <c r="AD10" s="17">
        <v>0.25241962897966003</v>
      </c>
      <c r="AE10" s="17"/>
      <c r="AF10" s="17">
        <v>0.34319589407716899</v>
      </c>
      <c r="AG10" s="17">
        <v>0.40467946814734901</v>
      </c>
      <c r="AH10" s="17">
        <v>0.31813969231574202</v>
      </c>
      <c r="AI10" s="17"/>
      <c r="AJ10" s="17">
        <v>0.38908460820349</v>
      </c>
      <c r="AK10" s="17">
        <v>0.40642284959889302</v>
      </c>
      <c r="AL10" s="17">
        <v>0.41966315632060902</v>
      </c>
      <c r="AM10" s="17">
        <v>0.201960317588701</v>
      </c>
      <c r="AN10" s="17">
        <v>0.22663895124328201</v>
      </c>
      <c r="AO10" s="17"/>
      <c r="AP10" s="17">
        <v>0.37255115946478701</v>
      </c>
      <c r="AQ10" s="17">
        <v>0.40884033554764998</v>
      </c>
      <c r="AR10" s="17">
        <v>0.38310671252437001</v>
      </c>
      <c r="AS10" s="17"/>
      <c r="AT10" s="17">
        <v>0.30661674924397397</v>
      </c>
      <c r="AU10" s="17">
        <v>0.38655127814000001</v>
      </c>
      <c r="AV10" s="17">
        <v>0.41405225731259898</v>
      </c>
      <c r="AW10" s="17">
        <v>0.411711691257233</v>
      </c>
      <c r="AX10" s="17">
        <v>0.34956734744508999</v>
      </c>
    </row>
    <row r="11" spans="2:50">
      <c r="B11" s="18" t="s">
        <v>492</v>
      </c>
      <c r="C11" s="17">
        <v>0.32292157336727201</v>
      </c>
      <c r="D11" s="17">
        <v>0.30439540581549102</v>
      </c>
      <c r="E11" s="17">
        <v>0.34110633150707897</v>
      </c>
      <c r="F11" s="17"/>
      <c r="G11" s="17">
        <v>0.14987382785412001</v>
      </c>
      <c r="H11" s="17">
        <v>0.295257835820328</v>
      </c>
      <c r="I11" s="17">
        <v>0.35914293737021202</v>
      </c>
      <c r="J11" s="17">
        <v>0.33915213586201198</v>
      </c>
      <c r="K11" s="17">
        <v>0.40146394428272802</v>
      </c>
      <c r="L11" s="17">
        <v>0.37645174945649701</v>
      </c>
      <c r="M11" s="17"/>
      <c r="N11" s="17">
        <v>0.242395687882445</v>
      </c>
      <c r="O11" s="17">
        <v>0.38768838983541298</v>
      </c>
      <c r="P11" s="17">
        <v>0.31217047700504502</v>
      </c>
      <c r="Q11" s="17">
        <v>0.34190170627052602</v>
      </c>
      <c r="R11" s="17"/>
      <c r="S11" s="17">
        <v>0.290015230640915</v>
      </c>
      <c r="T11" s="17">
        <v>0.29706966978274901</v>
      </c>
      <c r="U11" s="17">
        <v>0.36645456150373001</v>
      </c>
      <c r="V11" s="17">
        <v>0.37844303643860799</v>
      </c>
      <c r="W11" s="17">
        <v>0.36376370964349097</v>
      </c>
      <c r="X11" s="17">
        <v>0.288977170157383</v>
      </c>
      <c r="Y11" s="17">
        <v>0.37557100779397601</v>
      </c>
      <c r="Z11" s="17">
        <v>0.237394026172735</v>
      </c>
      <c r="AA11" s="17">
        <v>0.316049778769808</v>
      </c>
      <c r="AB11" s="17">
        <v>0.33499335975098699</v>
      </c>
      <c r="AC11" s="17">
        <v>0.25424349989702</v>
      </c>
      <c r="AD11" s="17">
        <v>0.43373029729175</v>
      </c>
      <c r="AE11" s="17"/>
      <c r="AF11" s="17">
        <v>0.36783948799504701</v>
      </c>
      <c r="AG11" s="17">
        <v>0.28238060053415498</v>
      </c>
      <c r="AH11" s="17">
        <v>0.39064705609987099</v>
      </c>
      <c r="AI11" s="17"/>
      <c r="AJ11" s="17">
        <v>0.31384637991973802</v>
      </c>
      <c r="AK11" s="17">
        <v>0.27436529428860701</v>
      </c>
      <c r="AL11" s="17">
        <v>0.32851068473349898</v>
      </c>
      <c r="AM11" s="17">
        <v>0.47952760746874701</v>
      </c>
      <c r="AN11" s="17">
        <v>0.53313495284949197</v>
      </c>
      <c r="AO11" s="17"/>
      <c r="AP11" s="17">
        <v>0.31981973625896098</v>
      </c>
      <c r="AQ11" s="17">
        <v>0.27002813663951297</v>
      </c>
      <c r="AR11" s="17">
        <v>0.32842294510350101</v>
      </c>
      <c r="AS11" s="17"/>
      <c r="AT11" s="17">
        <v>0.36210205695584802</v>
      </c>
      <c r="AU11" s="17">
        <v>0.30256655609327299</v>
      </c>
      <c r="AV11" s="17">
        <v>0.300464014193975</v>
      </c>
      <c r="AW11" s="17">
        <v>0.234583451463246</v>
      </c>
      <c r="AX11" s="17">
        <v>0.153548424315916</v>
      </c>
    </row>
    <row r="12" spans="2:50">
      <c r="B12" s="18" t="s">
        <v>493</v>
      </c>
      <c r="C12" s="17">
        <v>4.12180039128918E-2</v>
      </c>
      <c r="D12" s="17">
        <v>5.3409431287428102E-2</v>
      </c>
      <c r="E12" s="17">
        <v>2.9812879869823301E-2</v>
      </c>
      <c r="F12" s="17"/>
      <c r="G12" s="17">
        <v>9.1330809718026804E-2</v>
      </c>
      <c r="H12" s="17">
        <v>3.9497987411010002E-2</v>
      </c>
      <c r="I12" s="17">
        <v>5.0696327719743001E-2</v>
      </c>
      <c r="J12" s="17">
        <v>3.2793425726105399E-2</v>
      </c>
      <c r="K12" s="17">
        <v>2.0807356967742802E-2</v>
      </c>
      <c r="L12" s="17">
        <v>1.7467242231606998E-2</v>
      </c>
      <c r="M12" s="17"/>
      <c r="N12" s="17">
        <v>4.0238338051844402E-2</v>
      </c>
      <c r="O12" s="17">
        <v>1.4124003042139999E-2</v>
      </c>
      <c r="P12" s="17">
        <v>4.5170586709168702E-2</v>
      </c>
      <c r="Q12" s="17">
        <v>6.8839572330556403E-2</v>
      </c>
      <c r="R12" s="17"/>
      <c r="S12" s="17">
        <v>4.5111137332883501E-2</v>
      </c>
      <c r="T12" s="17">
        <v>3.6889100766577698E-2</v>
      </c>
      <c r="U12" s="17">
        <v>3.2392332076248198E-2</v>
      </c>
      <c r="V12" s="17">
        <v>3.9067921900666602E-2</v>
      </c>
      <c r="W12" s="17">
        <v>1.5605231671141299E-2</v>
      </c>
      <c r="X12" s="17">
        <v>6.9252007881676195E-2</v>
      </c>
      <c r="Y12" s="17">
        <v>9.3652205414099E-3</v>
      </c>
      <c r="Z12" s="17">
        <v>8.9039299748147699E-2</v>
      </c>
      <c r="AA12" s="17">
        <v>4.7927999652207197E-2</v>
      </c>
      <c r="AB12" s="17">
        <v>3.7032351921670197E-2</v>
      </c>
      <c r="AC12" s="17">
        <v>5.6337294727935798E-2</v>
      </c>
      <c r="AD12" s="17">
        <v>2.7396590409055298E-2</v>
      </c>
      <c r="AE12" s="17"/>
      <c r="AF12" s="17">
        <v>4.8542262048633801E-2</v>
      </c>
      <c r="AG12" s="17">
        <v>2.28687040247798E-2</v>
      </c>
      <c r="AH12" s="17">
        <v>3.7970657678889901E-2</v>
      </c>
      <c r="AI12" s="17"/>
      <c r="AJ12" s="17">
        <v>3.6255712993761499E-2</v>
      </c>
      <c r="AK12" s="17">
        <v>4.6841569756112603E-2</v>
      </c>
      <c r="AL12" s="17">
        <v>1.56134418192986E-2</v>
      </c>
      <c r="AM12" s="17">
        <v>0</v>
      </c>
      <c r="AN12" s="17">
        <v>4.0611716766453497E-2</v>
      </c>
      <c r="AO12" s="17"/>
      <c r="AP12" s="17">
        <v>4.27825682077657E-2</v>
      </c>
      <c r="AQ12" s="17">
        <v>4.14595117447146E-2</v>
      </c>
      <c r="AR12" s="17">
        <v>1.9421280854738002E-2</v>
      </c>
      <c r="AS12" s="17"/>
      <c r="AT12" s="17">
        <v>4.2052991364678799E-2</v>
      </c>
      <c r="AU12" s="17">
        <v>4.8491802150407597E-2</v>
      </c>
      <c r="AV12" s="17">
        <v>4.20376316917895E-2</v>
      </c>
      <c r="AW12" s="17">
        <v>2.77532800134619E-2</v>
      </c>
      <c r="AX12" s="17">
        <v>2.9152943103643199E-2</v>
      </c>
    </row>
    <row r="13" spans="2:50">
      <c r="B13" s="18" t="s">
        <v>494</v>
      </c>
      <c r="C13" s="17">
        <v>1.3635844186763999E-2</v>
      </c>
      <c r="D13" s="17">
        <v>1.04299493156341E-2</v>
      </c>
      <c r="E13" s="17">
        <v>1.66891470325288E-2</v>
      </c>
      <c r="F13" s="17"/>
      <c r="G13" s="17">
        <v>3.8929056789521999E-3</v>
      </c>
      <c r="H13" s="17">
        <v>6.2045474636991801E-3</v>
      </c>
      <c r="I13" s="17">
        <v>9.8238770753777804E-3</v>
      </c>
      <c r="J13" s="17">
        <v>1.9527198629993699E-2</v>
      </c>
      <c r="K13" s="17">
        <v>1.98933632353081E-2</v>
      </c>
      <c r="L13" s="17">
        <v>2.1217122486428899E-2</v>
      </c>
      <c r="M13" s="17"/>
      <c r="N13" s="17">
        <v>1.3816042443013E-2</v>
      </c>
      <c r="O13" s="17">
        <v>9.9110115249012101E-3</v>
      </c>
      <c r="P13" s="17">
        <v>1.2881498987079699E-2</v>
      </c>
      <c r="Q13" s="17">
        <v>1.83515465914755E-2</v>
      </c>
      <c r="R13" s="17"/>
      <c r="S13" s="17">
        <v>8.4811709438091208E-3</v>
      </c>
      <c r="T13" s="17">
        <v>2.10456420797628E-2</v>
      </c>
      <c r="U13" s="17">
        <v>1.7324594379089502E-2</v>
      </c>
      <c r="V13" s="17">
        <v>2.3331355352813998E-2</v>
      </c>
      <c r="W13" s="17">
        <v>0</v>
      </c>
      <c r="X13" s="17">
        <v>0</v>
      </c>
      <c r="Y13" s="17">
        <v>1.1114201256251699E-2</v>
      </c>
      <c r="Z13" s="17">
        <v>0</v>
      </c>
      <c r="AA13" s="17">
        <v>1.49395825057069E-2</v>
      </c>
      <c r="AB13" s="17">
        <v>3.0216486868636299E-2</v>
      </c>
      <c r="AC13" s="17">
        <v>2.05545459109522E-2</v>
      </c>
      <c r="AD13" s="17">
        <v>0</v>
      </c>
      <c r="AE13" s="17"/>
      <c r="AF13" s="17">
        <v>1.1193952547376E-2</v>
      </c>
      <c r="AG13" s="17">
        <v>1.54863913944397E-2</v>
      </c>
      <c r="AH13" s="17">
        <v>2.3111878490289998E-2</v>
      </c>
      <c r="AI13" s="17"/>
      <c r="AJ13" s="17">
        <v>6.9317743172840297E-3</v>
      </c>
      <c r="AK13" s="17">
        <v>1.3785159513275601E-2</v>
      </c>
      <c r="AL13" s="17">
        <v>1.3509557359529901E-2</v>
      </c>
      <c r="AM13" s="17">
        <v>8.0749438145715599E-2</v>
      </c>
      <c r="AN13" s="17">
        <v>1.9544960869555698E-2</v>
      </c>
      <c r="AO13" s="17"/>
      <c r="AP13" s="17">
        <v>9.7989044227224601E-3</v>
      </c>
      <c r="AQ13" s="17">
        <v>9.1858959612448696E-3</v>
      </c>
      <c r="AR13" s="17">
        <v>1.17994323693423E-2</v>
      </c>
      <c r="AS13" s="17"/>
      <c r="AT13" s="17">
        <v>1.18576380447213E-2</v>
      </c>
      <c r="AU13" s="17">
        <v>1.5601468596907199E-2</v>
      </c>
      <c r="AV13" s="17">
        <v>9.4778089628768693E-3</v>
      </c>
      <c r="AW13" s="17">
        <v>2.95387682866066E-2</v>
      </c>
      <c r="AX13" s="17">
        <v>4.16895114100896E-2</v>
      </c>
    </row>
    <row r="14" spans="2:50">
      <c r="B14" s="18" t="s">
        <v>92</v>
      </c>
      <c r="C14" s="19">
        <v>5.9905370762011197E-2</v>
      </c>
      <c r="D14" s="19">
        <v>3.8816263921113897E-2</v>
      </c>
      <c r="E14" s="19">
        <v>7.9924740285052601E-2</v>
      </c>
      <c r="F14" s="19"/>
      <c r="G14" s="19">
        <v>5.4513796004852101E-2</v>
      </c>
      <c r="H14" s="19">
        <v>7.54343504283988E-2</v>
      </c>
      <c r="I14" s="19">
        <v>4.7490856037309501E-2</v>
      </c>
      <c r="J14" s="19">
        <v>7.7704430232926405E-2</v>
      </c>
      <c r="K14" s="19">
        <v>7.6058804752128506E-2</v>
      </c>
      <c r="L14" s="19">
        <v>3.6842505182987699E-2</v>
      </c>
      <c r="M14" s="19"/>
      <c r="N14" s="19">
        <v>3.8040340704552297E-2</v>
      </c>
      <c r="O14" s="19">
        <v>5.1479259478048101E-2</v>
      </c>
      <c r="P14" s="19">
        <v>7.6730837770024998E-2</v>
      </c>
      <c r="Q14" s="19">
        <v>7.7743425038008504E-2</v>
      </c>
      <c r="R14" s="19"/>
      <c r="S14" s="19">
        <v>5.7285240963059897E-2</v>
      </c>
      <c r="T14" s="19">
        <v>5.2644671839381797E-2</v>
      </c>
      <c r="U14" s="19">
        <v>5.9531212877954001E-2</v>
      </c>
      <c r="V14" s="19">
        <v>6.7068221334002698E-2</v>
      </c>
      <c r="W14" s="19">
        <v>7.5900351242735697E-2</v>
      </c>
      <c r="X14" s="19">
        <v>9.1906797959591599E-2</v>
      </c>
      <c r="Y14" s="19">
        <v>4.46666332229739E-2</v>
      </c>
      <c r="Z14" s="19">
        <v>4.1074432049260201E-2</v>
      </c>
      <c r="AA14" s="19">
        <v>7.4020279403176098E-2</v>
      </c>
      <c r="AB14" s="19">
        <v>1.9375792870416599E-2</v>
      </c>
      <c r="AC14" s="19">
        <v>9.0391849870527799E-2</v>
      </c>
      <c r="AD14" s="19">
        <v>3.28356109610934E-2</v>
      </c>
      <c r="AE14" s="19"/>
      <c r="AF14" s="19">
        <v>4.5319709537447399E-2</v>
      </c>
      <c r="AG14" s="19">
        <v>5.4389176545601499E-2</v>
      </c>
      <c r="AH14" s="19">
        <v>9.7385112586637207E-2</v>
      </c>
      <c r="AI14" s="19"/>
      <c r="AJ14" s="19">
        <v>2.87668995429829E-2</v>
      </c>
      <c r="AK14" s="19">
        <v>5.3983779691277302E-2</v>
      </c>
      <c r="AL14" s="19">
        <v>1.1160592716313599E-2</v>
      </c>
      <c r="AM14" s="19">
        <v>0.163441380363852</v>
      </c>
      <c r="AN14" s="19">
        <v>8.3278507051773698E-2</v>
      </c>
      <c r="AO14" s="19"/>
      <c r="AP14" s="19">
        <v>2.14536865197987E-2</v>
      </c>
      <c r="AQ14" s="19">
        <v>5.8096866813860601E-2</v>
      </c>
      <c r="AR14" s="19">
        <v>5.0849503196829501E-2</v>
      </c>
      <c r="AS14" s="19"/>
      <c r="AT14" s="19">
        <v>9.5436891545351593E-2</v>
      </c>
      <c r="AU14" s="19">
        <v>3.7639510182618699E-2</v>
      </c>
      <c r="AV14" s="19">
        <v>4.77832713646901E-2</v>
      </c>
      <c r="AW14" s="19">
        <v>3.89841343751718E-2</v>
      </c>
      <c r="AX14" s="19">
        <v>3.1487826673473801E-2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496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1048</v>
      </c>
      <c r="D7" s="10">
        <v>527</v>
      </c>
      <c r="E7" s="10">
        <v>519</v>
      </c>
      <c r="F7" s="10"/>
      <c r="G7" s="10">
        <v>127</v>
      </c>
      <c r="H7" s="10">
        <v>161</v>
      </c>
      <c r="I7" s="10">
        <v>174</v>
      </c>
      <c r="J7" s="10">
        <v>169</v>
      </c>
      <c r="K7" s="10">
        <v>173</v>
      </c>
      <c r="L7" s="10">
        <v>244</v>
      </c>
      <c r="M7" s="10"/>
      <c r="N7" s="10">
        <v>298</v>
      </c>
      <c r="O7" s="10">
        <v>267</v>
      </c>
      <c r="P7" s="10">
        <v>211</v>
      </c>
      <c r="Q7" s="10">
        <v>266</v>
      </c>
      <c r="R7" s="10"/>
      <c r="S7" s="10">
        <v>137</v>
      </c>
      <c r="T7" s="10">
        <v>125</v>
      </c>
      <c r="U7" s="10">
        <v>90</v>
      </c>
      <c r="V7" s="10">
        <v>84</v>
      </c>
      <c r="W7" s="10">
        <v>74</v>
      </c>
      <c r="X7" s="10">
        <v>65</v>
      </c>
      <c r="Y7" s="10">
        <v>94</v>
      </c>
      <c r="Z7" s="10">
        <v>49</v>
      </c>
      <c r="AA7" s="10">
        <v>118</v>
      </c>
      <c r="AB7" s="10">
        <v>116</v>
      </c>
      <c r="AC7" s="10">
        <v>59</v>
      </c>
      <c r="AD7" s="10">
        <v>37</v>
      </c>
      <c r="AE7" s="10"/>
      <c r="AF7" s="10">
        <v>403</v>
      </c>
      <c r="AG7" s="10">
        <v>457</v>
      </c>
      <c r="AH7" s="10">
        <v>125</v>
      </c>
      <c r="AI7" s="10"/>
      <c r="AJ7" s="10">
        <v>398</v>
      </c>
      <c r="AK7" s="10">
        <v>264</v>
      </c>
      <c r="AL7" s="10">
        <v>80</v>
      </c>
      <c r="AM7" s="10">
        <v>13</v>
      </c>
      <c r="AN7" s="10">
        <v>121</v>
      </c>
      <c r="AO7" s="10"/>
      <c r="AP7" s="10">
        <v>274</v>
      </c>
      <c r="AQ7" s="10">
        <v>300</v>
      </c>
      <c r="AR7" s="10">
        <v>92</v>
      </c>
      <c r="AS7" s="10"/>
      <c r="AT7" s="10">
        <v>259</v>
      </c>
      <c r="AU7" s="10">
        <v>178</v>
      </c>
      <c r="AV7" s="10">
        <v>249</v>
      </c>
      <c r="AW7" s="10">
        <v>89</v>
      </c>
      <c r="AX7" s="10">
        <v>29</v>
      </c>
    </row>
    <row r="8" spans="2:50" ht="30" customHeight="1">
      <c r="B8" s="11" t="s">
        <v>77</v>
      </c>
      <c r="C8" s="11">
        <v>1046</v>
      </c>
      <c r="D8" s="11">
        <v>541</v>
      </c>
      <c r="E8" s="11">
        <v>504</v>
      </c>
      <c r="F8" s="11"/>
      <c r="G8" s="11">
        <v>149</v>
      </c>
      <c r="H8" s="11">
        <v>159</v>
      </c>
      <c r="I8" s="11">
        <v>191</v>
      </c>
      <c r="J8" s="11">
        <v>180</v>
      </c>
      <c r="K8" s="11">
        <v>146</v>
      </c>
      <c r="L8" s="11">
        <v>221</v>
      </c>
      <c r="M8" s="11"/>
      <c r="N8" s="11">
        <v>279</v>
      </c>
      <c r="O8" s="11">
        <v>276</v>
      </c>
      <c r="P8" s="11">
        <v>226</v>
      </c>
      <c r="Q8" s="11">
        <v>259</v>
      </c>
      <c r="R8" s="11"/>
      <c r="S8" s="11">
        <v>146</v>
      </c>
      <c r="T8" s="11">
        <v>131</v>
      </c>
      <c r="U8" s="11">
        <v>86</v>
      </c>
      <c r="V8" s="11">
        <v>88</v>
      </c>
      <c r="W8" s="11">
        <v>73</v>
      </c>
      <c r="X8" s="11">
        <v>82</v>
      </c>
      <c r="Y8" s="11">
        <v>87</v>
      </c>
      <c r="Z8" s="11">
        <v>44</v>
      </c>
      <c r="AA8" s="11">
        <v>119</v>
      </c>
      <c r="AB8" s="11">
        <v>102</v>
      </c>
      <c r="AC8" s="11">
        <v>54</v>
      </c>
      <c r="AD8" s="11">
        <v>34</v>
      </c>
      <c r="AE8" s="11"/>
      <c r="AF8" s="11">
        <v>399</v>
      </c>
      <c r="AG8" s="11">
        <v>447</v>
      </c>
      <c r="AH8" s="11">
        <v>128</v>
      </c>
      <c r="AI8" s="11"/>
      <c r="AJ8" s="11">
        <v>390</v>
      </c>
      <c r="AK8" s="11">
        <v>272</v>
      </c>
      <c r="AL8" s="11">
        <v>82</v>
      </c>
      <c r="AM8" s="11">
        <v>12</v>
      </c>
      <c r="AN8" s="11">
        <v>121</v>
      </c>
      <c r="AO8" s="11"/>
      <c r="AP8" s="11">
        <v>272</v>
      </c>
      <c r="AQ8" s="11">
        <v>313</v>
      </c>
      <c r="AR8" s="11">
        <v>92</v>
      </c>
      <c r="AS8" s="11"/>
      <c r="AT8" s="11">
        <v>255</v>
      </c>
      <c r="AU8" s="11">
        <v>182</v>
      </c>
      <c r="AV8" s="11">
        <v>250</v>
      </c>
      <c r="AW8" s="11">
        <v>88</v>
      </c>
      <c r="AX8" s="11">
        <v>27</v>
      </c>
    </row>
    <row r="9" spans="2:50">
      <c r="B9" s="18" t="s">
        <v>490</v>
      </c>
      <c r="C9" s="17">
        <v>0.17503248940903199</v>
      </c>
      <c r="D9" s="17">
        <v>0.20104132884237799</v>
      </c>
      <c r="E9" s="17">
        <v>0.14632545875948899</v>
      </c>
      <c r="F9" s="17"/>
      <c r="G9" s="17">
        <v>0.22350039630913901</v>
      </c>
      <c r="H9" s="17">
        <v>0.218861832517113</v>
      </c>
      <c r="I9" s="17">
        <v>0.20480887305801199</v>
      </c>
      <c r="J9" s="17">
        <v>0.12724766717054301</v>
      </c>
      <c r="K9" s="17">
        <v>0.17465966058885499</v>
      </c>
      <c r="L9" s="17">
        <v>0.12423484717698401</v>
      </c>
      <c r="M9" s="17"/>
      <c r="N9" s="17">
        <v>0.24441725135712</v>
      </c>
      <c r="O9" s="17">
        <v>0.14179239862381801</v>
      </c>
      <c r="P9" s="17">
        <v>0.17174048308291101</v>
      </c>
      <c r="Q9" s="17">
        <v>0.139422428602544</v>
      </c>
      <c r="R9" s="17"/>
      <c r="S9" s="17">
        <v>0.211116604468083</v>
      </c>
      <c r="T9" s="17">
        <v>0.16269701313832999</v>
      </c>
      <c r="U9" s="17">
        <v>0.124159292271341</v>
      </c>
      <c r="V9" s="17">
        <v>0.233194309725686</v>
      </c>
      <c r="W9" s="17">
        <v>0.12111829066834801</v>
      </c>
      <c r="X9" s="17">
        <v>0.119851403405188</v>
      </c>
      <c r="Y9" s="17">
        <v>0.15929072175692099</v>
      </c>
      <c r="Z9" s="17">
        <v>0.17305364151272201</v>
      </c>
      <c r="AA9" s="17">
        <v>0.202360315375577</v>
      </c>
      <c r="AB9" s="17">
        <v>0.210550535240313</v>
      </c>
      <c r="AC9" s="17">
        <v>0.176429399668939</v>
      </c>
      <c r="AD9" s="17">
        <v>0.13289774503231599</v>
      </c>
      <c r="AE9" s="17"/>
      <c r="AF9" s="17">
        <v>0.17146199453901101</v>
      </c>
      <c r="AG9" s="17">
        <v>0.188412606871386</v>
      </c>
      <c r="AH9" s="17">
        <v>0.125897390870161</v>
      </c>
      <c r="AI9" s="17"/>
      <c r="AJ9" s="17">
        <v>0.19058159297872901</v>
      </c>
      <c r="AK9" s="17">
        <v>0.16120347789151601</v>
      </c>
      <c r="AL9" s="17">
        <v>0.24089326384204399</v>
      </c>
      <c r="AM9" s="17">
        <v>0.21514219629574199</v>
      </c>
      <c r="AN9" s="17">
        <v>0.103010131787836</v>
      </c>
      <c r="AO9" s="17"/>
      <c r="AP9" s="17">
        <v>0.21022479029518401</v>
      </c>
      <c r="AQ9" s="17">
        <v>0.18360873450533499</v>
      </c>
      <c r="AR9" s="17">
        <v>0.230235367754067</v>
      </c>
      <c r="AS9" s="17"/>
      <c r="AT9" s="17">
        <v>0.132206954582576</v>
      </c>
      <c r="AU9" s="17">
        <v>0.15340736465652999</v>
      </c>
      <c r="AV9" s="17">
        <v>0.20683728733912701</v>
      </c>
      <c r="AW9" s="17">
        <v>0.19390307149197</v>
      </c>
      <c r="AX9" s="17">
        <v>0.43156658425503802</v>
      </c>
    </row>
    <row r="10" spans="2:50">
      <c r="B10" s="18" t="s">
        <v>491</v>
      </c>
      <c r="C10" s="17">
        <v>0.40257568961826901</v>
      </c>
      <c r="D10" s="17">
        <v>0.41766128873396902</v>
      </c>
      <c r="E10" s="17">
        <v>0.38773363292606899</v>
      </c>
      <c r="F10" s="17"/>
      <c r="G10" s="17">
        <v>0.36788965619557801</v>
      </c>
      <c r="H10" s="17">
        <v>0.44019938591694202</v>
      </c>
      <c r="I10" s="17">
        <v>0.37341746054931202</v>
      </c>
      <c r="J10" s="17">
        <v>0.35995560084693301</v>
      </c>
      <c r="K10" s="17">
        <v>0.404501742520045</v>
      </c>
      <c r="L10" s="17">
        <v>0.45739416271767802</v>
      </c>
      <c r="M10" s="17"/>
      <c r="N10" s="17">
        <v>0.41885639738003</v>
      </c>
      <c r="O10" s="17">
        <v>0.44101043017783798</v>
      </c>
      <c r="P10" s="17">
        <v>0.40110236876813299</v>
      </c>
      <c r="Q10" s="17">
        <v>0.345818832286027</v>
      </c>
      <c r="R10" s="17"/>
      <c r="S10" s="17">
        <v>0.398561791407466</v>
      </c>
      <c r="T10" s="17">
        <v>0.415611098491662</v>
      </c>
      <c r="U10" s="17">
        <v>0.36715495616235999</v>
      </c>
      <c r="V10" s="17">
        <v>0.379428952722629</v>
      </c>
      <c r="W10" s="17">
        <v>0.38065304793655702</v>
      </c>
      <c r="X10" s="17">
        <v>0.45211169709691501</v>
      </c>
      <c r="Y10" s="17">
        <v>0.46259605434178702</v>
      </c>
      <c r="Z10" s="17">
        <v>0.42860134215346302</v>
      </c>
      <c r="AA10" s="17">
        <v>0.42201782992815201</v>
      </c>
      <c r="AB10" s="17">
        <v>0.33669237443393601</v>
      </c>
      <c r="AC10" s="17">
        <v>0.35963354086906701</v>
      </c>
      <c r="AD10" s="17">
        <v>0.45585524010418998</v>
      </c>
      <c r="AE10" s="17"/>
      <c r="AF10" s="17">
        <v>0.38547347183976899</v>
      </c>
      <c r="AG10" s="17">
        <v>0.425359500363235</v>
      </c>
      <c r="AH10" s="17">
        <v>0.411963077528817</v>
      </c>
      <c r="AI10" s="17"/>
      <c r="AJ10" s="17">
        <v>0.44040264422069503</v>
      </c>
      <c r="AK10" s="17">
        <v>0.43412983015515699</v>
      </c>
      <c r="AL10" s="17">
        <v>0.38218368682677101</v>
      </c>
      <c r="AM10" s="17">
        <v>0.22858477149397899</v>
      </c>
      <c r="AN10" s="17">
        <v>0.309239768098932</v>
      </c>
      <c r="AO10" s="17"/>
      <c r="AP10" s="17">
        <v>0.40878358919683899</v>
      </c>
      <c r="AQ10" s="17">
        <v>0.43826537781966501</v>
      </c>
      <c r="AR10" s="17">
        <v>0.39804922232918999</v>
      </c>
      <c r="AS10" s="17"/>
      <c r="AT10" s="17">
        <v>0.35626777239006702</v>
      </c>
      <c r="AU10" s="17">
        <v>0.42372852489997997</v>
      </c>
      <c r="AV10" s="17">
        <v>0.407461126957185</v>
      </c>
      <c r="AW10" s="17">
        <v>0.54395034870505099</v>
      </c>
      <c r="AX10" s="17">
        <v>0.30411701489321502</v>
      </c>
    </row>
    <row r="11" spans="2:50">
      <c r="B11" s="18" t="s">
        <v>492</v>
      </c>
      <c r="C11" s="17">
        <v>0.33563892410868901</v>
      </c>
      <c r="D11" s="17">
        <v>0.31277045187374602</v>
      </c>
      <c r="E11" s="17">
        <v>0.36132674111089302</v>
      </c>
      <c r="F11" s="17"/>
      <c r="G11" s="17">
        <v>0.264700139926133</v>
      </c>
      <c r="H11" s="17">
        <v>0.27733978969734902</v>
      </c>
      <c r="I11" s="17">
        <v>0.31671310368047501</v>
      </c>
      <c r="J11" s="17">
        <v>0.39508632066912103</v>
      </c>
      <c r="K11" s="17">
        <v>0.35371908759354898</v>
      </c>
      <c r="L11" s="17">
        <v>0.38151551901808001</v>
      </c>
      <c r="M11" s="17"/>
      <c r="N11" s="17">
        <v>0.28172218819294498</v>
      </c>
      <c r="O11" s="17">
        <v>0.34490581164128398</v>
      </c>
      <c r="P11" s="17">
        <v>0.32567091836086198</v>
      </c>
      <c r="Q11" s="17">
        <v>0.38928480257130699</v>
      </c>
      <c r="R11" s="17"/>
      <c r="S11" s="17">
        <v>0.30891035890161</v>
      </c>
      <c r="T11" s="17">
        <v>0.31919103039191998</v>
      </c>
      <c r="U11" s="17">
        <v>0.39208930427435001</v>
      </c>
      <c r="V11" s="17">
        <v>0.29967749059072701</v>
      </c>
      <c r="W11" s="17">
        <v>0.38907456629565901</v>
      </c>
      <c r="X11" s="17">
        <v>0.37159886737296399</v>
      </c>
      <c r="Y11" s="17">
        <v>0.27989557147638</v>
      </c>
      <c r="Z11" s="17">
        <v>0.33930644033510898</v>
      </c>
      <c r="AA11" s="17">
        <v>0.29607334545417902</v>
      </c>
      <c r="AB11" s="17">
        <v>0.36339100892564902</v>
      </c>
      <c r="AC11" s="17">
        <v>0.39490259969678698</v>
      </c>
      <c r="AD11" s="17">
        <v>0.36186676435085902</v>
      </c>
      <c r="AE11" s="17"/>
      <c r="AF11" s="17">
        <v>0.37151359952011198</v>
      </c>
      <c r="AG11" s="17">
        <v>0.31683395368143602</v>
      </c>
      <c r="AH11" s="17">
        <v>0.30624421917852901</v>
      </c>
      <c r="AI11" s="17"/>
      <c r="AJ11" s="17">
        <v>0.30246857274036998</v>
      </c>
      <c r="AK11" s="17">
        <v>0.316564682209724</v>
      </c>
      <c r="AL11" s="17">
        <v>0.34361912901144798</v>
      </c>
      <c r="AM11" s="17">
        <v>0.55627303221027902</v>
      </c>
      <c r="AN11" s="17">
        <v>0.395806061475238</v>
      </c>
      <c r="AO11" s="17"/>
      <c r="AP11" s="17">
        <v>0.31607243530270801</v>
      </c>
      <c r="AQ11" s="17">
        <v>0.31418049692980499</v>
      </c>
      <c r="AR11" s="17">
        <v>0.30675378184700303</v>
      </c>
      <c r="AS11" s="17"/>
      <c r="AT11" s="17">
        <v>0.37477245418830302</v>
      </c>
      <c r="AU11" s="17">
        <v>0.378236106211367</v>
      </c>
      <c r="AV11" s="17">
        <v>0.31067474253257898</v>
      </c>
      <c r="AW11" s="17">
        <v>0.24258591679880101</v>
      </c>
      <c r="AX11" s="17">
        <v>0.18084780301272901</v>
      </c>
    </row>
    <row r="12" spans="2:50">
      <c r="B12" s="18" t="s">
        <v>493</v>
      </c>
      <c r="C12" s="17">
        <v>2.6596507826460902E-2</v>
      </c>
      <c r="D12" s="17">
        <v>2.83088017274035E-2</v>
      </c>
      <c r="E12" s="17">
        <v>2.4847480681634601E-2</v>
      </c>
      <c r="F12" s="17"/>
      <c r="G12" s="17">
        <v>5.2803796668386999E-2</v>
      </c>
      <c r="H12" s="17">
        <v>3.5965562248980301E-2</v>
      </c>
      <c r="I12" s="17">
        <v>2.29183105243909E-2</v>
      </c>
      <c r="J12" s="17">
        <v>3.8903158569655802E-2</v>
      </c>
      <c r="K12" s="17">
        <v>1.2717141746354599E-2</v>
      </c>
      <c r="L12" s="17">
        <v>4.4645390036541603E-3</v>
      </c>
      <c r="M12" s="17"/>
      <c r="N12" s="17">
        <v>1.81215772728688E-2</v>
      </c>
      <c r="O12" s="17">
        <v>1.9249098860456899E-2</v>
      </c>
      <c r="P12" s="17">
        <v>4.1588346503676897E-2</v>
      </c>
      <c r="Q12" s="17">
        <v>3.1061972281557802E-2</v>
      </c>
      <c r="R12" s="17"/>
      <c r="S12" s="17">
        <v>3.7074329811324601E-2</v>
      </c>
      <c r="T12" s="17">
        <v>4.2645095235173E-2</v>
      </c>
      <c r="U12" s="17">
        <v>3.6356954268075899E-2</v>
      </c>
      <c r="V12" s="17">
        <v>3.8085673219257897E-2</v>
      </c>
      <c r="W12" s="17">
        <v>1.37213811859695E-2</v>
      </c>
      <c r="X12" s="17">
        <v>3.0982690085625299E-2</v>
      </c>
      <c r="Y12" s="17">
        <v>3.4997336146729403E-2</v>
      </c>
      <c r="Z12" s="17">
        <v>0</v>
      </c>
      <c r="AA12" s="17">
        <v>5.1679243989248098E-3</v>
      </c>
      <c r="AB12" s="17">
        <v>1.58774697735375E-2</v>
      </c>
      <c r="AC12" s="17">
        <v>2.8439320460487399E-2</v>
      </c>
      <c r="AD12" s="17">
        <v>0</v>
      </c>
      <c r="AE12" s="17"/>
      <c r="AF12" s="17">
        <v>2.7043879486145801E-2</v>
      </c>
      <c r="AG12" s="17">
        <v>1.77994962444224E-2</v>
      </c>
      <c r="AH12" s="17">
        <v>3.1712367977319703E-2</v>
      </c>
      <c r="AI12" s="17"/>
      <c r="AJ12" s="17">
        <v>2.6189427602742298E-2</v>
      </c>
      <c r="AK12" s="17">
        <v>3.3705545339485103E-2</v>
      </c>
      <c r="AL12" s="17">
        <v>1.44087345688617E-2</v>
      </c>
      <c r="AM12" s="17">
        <v>0</v>
      </c>
      <c r="AN12" s="17">
        <v>3.8247268012712797E-2</v>
      </c>
      <c r="AO12" s="17"/>
      <c r="AP12" s="17">
        <v>3.1476290238492501E-2</v>
      </c>
      <c r="AQ12" s="17">
        <v>1.9306730856399699E-2</v>
      </c>
      <c r="AR12" s="17">
        <v>5.3861069870167401E-2</v>
      </c>
      <c r="AS12" s="17"/>
      <c r="AT12" s="17">
        <v>3.6915205525069002E-2</v>
      </c>
      <c r="AU12" s="17">
        <v>2.0866698482305102E-2</v>
      </c>
      <c r="AV12" s="17">
        <v>3.1147621857250202E-2</v>
      </c>
      <c r="AW12" s="17">
        <v>1.1396670119125599E-2</v>
      </c>
      <c r="AX12" s="17">
        <v>2.2380505672522401E-2</v>
      </c>
    </row>
    <row r="13" spans="2:50">
      <c r="B13" s="18" t="s">
        <v>494</v>
      </c>
      <c r="C13" s="17">
        <v>1.09159943613287E-2</v>
      </c>
      <c r="D13" s="17">
        <v>1.47524016252727E-2</v>
      </c>
      <c r="E13" s="17">
        <v>6.8332134661443196E-3</v>
      </c>
      <c r="F13" s="17"/>
      <c r="G13" s="17">
        <v>3.8289624522692398E-2</v>
      </c>
      <c r="H13" s="17">
        <v>0</v>
      </c>
      <c r="I13" s="17">
        <v>0</v>
      </c>
      <c r="J13" s="17">
        <v>2.1586164902439399E-2</v>
      </c>
      <c r="K13" s="17">
        <v>6.2552695236572503E-3</v>
      </c>
      <c r="L13" s="17">
        <v>4.1073279140906704E-3</v>
      </c>
      <c r="M13" s="17"/>
      <c r="N13" s="17">
        <v>9.0902105871567308E-3</v>
      </c>
      <c r="O13" s="17">
        <v>0</v>
      </c>
      <c r="P13" s="17">
        <v>2.2055665133527601E-2</v>
      </c>
      <c r="Q13" s="17">
        <v>1.5045834946064599E-2</v>
      </c>
      <c r="R13" s="17"/>
      <c r="S13" s="17">
        <v>1.87076325500233E-2</v>
      </c>
      <c r="T13" s="17">
        <v>6.3391873616385997E-3</v>
      </c>
      <c r="U13" s="17">
        <v>9.2556801586894701E-3</v>
      </c>
      <c r="V13" s="17">
        <v>1.3994654980271999E-2</v>
      </c>
      <c r="W13" s="17">
        <v>0</v>
      </c>
      <c r="X13" s="17">
        <v>0</v>
      </c>
      <c r="Y13" s="17">
        <v>0</v>
      </c>
      <c r="Z13" s="17">
        <v>0</v>
      </c>
      <c r="AA13" s="17">
        <v>3.5340533943230001E-2</v>
      </c>
      <c r="AB13" s="17">
        <v>7.0525636662009802E-3</v>
      </c>
      <c r="AC13" s="17">
        <v>0</v>
      </c>
      <c r="AD13" s="17">
        <v>2.6518904596051499E-2</v>
      </c>
      <c r="AE13" s="17"/>
      <c r="AF13" s="17">
        <v>8.2393636298535595E-3</v>
      </c>
      <c r="AG13" s="17">
        <v>8.7912649397253097E-3</v>
      </c>
      <c r="AH13" s="17">
        <v>1.5123398940506599E-2</v>
      </c>
      <c r="AI13" s="17"/>
      <c r="AJ13" s="17">
        <v>1.0277381531502299E-2</v>
      </c>
      <c r="AK13" s="17">
        <v>1.8255539125797401E-2</v>
      </c>
      <c r="AL13" s="17">
        <v>1.01430358610186E-2</v>
      </c>
      <c r="AM13" s="17">
        <v>0</v>
      </c>
      <c r="AN13" s="17">
        <v>1.34332852762226E-2</v>
      </c>
      <c r="AO13" s="17"/>
      <c r="AP13" s="17">
        <v>1.1525767843134299E-2</v>
      </c>
      <c r="AQ13" s="17">
        <v>1.5339713264204699E-2</v>
      </c>
      <c r="AR13" s="17">
        <v>0</v>
      </c>
      <c r="AS13" s="17"/>
      <c r="AT13" s="17">
        <v>3.2562652569772801E-3</v>
      </c>
      <c r="AU13" s="17">
        <v>1.0218528296536E-2</v>
      </c>
      <c r="AV13" s="17">
        <v>2.0928413709214201E-2</v>
      </c>
      <c r="AW13" s="17">
        <v>8.1639928850518202E-3</v>
      </c>
      <c r="AX13" s="17">
        <v>0</v>
      </c>
    </row>
    <row r="14" spans="2:50">
      <c r="B14" s="18" t="s">
        <v>92</v>
      </c>
      <c r="C14" s="19">
        <v>4.92403946762194E-2</v>
      </c>
      <c r="D14" s="19">
        <v>2.5465727197231499E-2</v>
      </c>
      <c r="E14" s="19">
        <v>7.2933473055770401E-2</v>
      </c>
      <c r="F14" s="19"/>
      <c r="G14" s="19">
        <v>5.2816386378069603E-2</v>
      </c>
      <c r="H14" s="19">
        <v>2.7633429619614899E-2</v>
      </c>
      <c r="I14" s="19">
        <v>8.2142252187810502E-2</v>
      </c>
      <c r="J14" s="19">
        <v>5.7221087841308999E-2</v>
      </c>
      <c r="K14" s="19">
        <v>4.8147098027539303E-2</v>
      </c>
      <c r="L14" s="19">
        <v>2.8283604169513799E-2</v>
      </c>
      <c r="M14" s="19"/>
      <c r="N14" s="19">
        <v>2.77923752098795E-2</v>
      </c>
      <c r="O14" s="19">
        <v>5.3042260696602797E-2</v>
      </c>
      <c r="P14" s="19">
        <v>3.7842218150889201E-2</v>
      </c>
      <c r="Q14" s="19">
        <v>7.9366129312500006E-2</v>
      </c>
      <c r="R14" s="19"/>
      <c r="S14" s="19">
        <v>2.5629282861492499E-2</v>
      </c>
      <c r="T14" s="19">
        <v>5.3516575381276799E-2</v>
      </c>
      <c r="U14" s="19">
        <v>7.0983812865183404E-2</v>
      </c>
      <c r="V14" s="19">
        <v>3.5618918761428003E-2</v>
      </c>
      <c r="W14" s="19">
        <v>9.5432713913465805E-2</v>
      </c>
      <c r="X14" s="19">
        <v>2.5455342039307698E-2</v>
      </c>
      <c r="Y14" s="19">
        <v>6.3220316278182406E-2</v>
      </c>
      <c r="Z14" s="19">
        <v>5.9038575998706301E-2</v>
      </c>
      <c r="AA14" s="19">
        <v>3.9040050899937402E-2</v>
      </c>
      <c r="AB14" s="19">
        <v>6.64360479603638E-2</v>
      </c>
      <c r="AC14" s="19">
        <v>4.0595139304719301E-2</v>
      </c>
      <c r="AD14" s="19">
        <v>2.2861345916583099E-2</v>
      </c>
      <c r="AE14" s="19"/>
      <c r="AF14" s="19">
        <v>3.6267690985109097E-2</v>
      </c>
      <c r="AG14" s="19">
        <v>4.2803177899795201E-2</v>
      </c>
      <c r="AH14" s="19">
        <v>0.109059545504666</v>
      </c>
      <c r="AI14" s="19"/>
      <c r="AJ14" s="19">
        <v>3.0080380925962099E-2</v>
      </c>
      <c r="AK14" s="19">
        <v>3.6140925278321002E-2</v>
      </c>
      <c r="AL14" s="19">
        <v>8.75214988985718E-3</v>
      </c>
      <c r="AM14" s="19">
        <v>0</v>
      </c>
      <c r="AN14" s="19">
        <v>0.140263485349058</v>
      </c>
      <c r="AO14" s="19"/>
      <c r="AP14" s="19">
        <v>2.1917127123642601E-2</v>
      </c>
      <c r="AQ14" s="19">
        <v>2.9298946624590001E-2</v>
      </c>
      <c r="AR14" s="19">
        <v>1.1100558199572201E-2</v>
      </c>
      <c r="AS14" s="19"/>
      <c r="AT14" s="19">
        <v>9.6581348057008104E-2</v>
      </c>
      <c r="AU14" s="19">
        <v>1.35427774532818E-2</v>
      </c>
      <c r="AV14" s="19">
        <v>2.29508076046437E-2</v>
      </c>
      <c r="AW14" s="19">
        <v>0</v>
      </c>
      <c r="AX14" s="19">
        <v>6.1088092166495502E-2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238"/>
  <sheetViews>
    <sheetView showGridLines="0" tabSelected="1" topLeftCell="A58" workbookViewId="0">
      <selection activeCell="B9" sqref="B9"/>
    </sheetView>
  </sheetViews>
  <sheetFormatPr defaultColWidth="10.85546875" defaultRowHeight="15"/>
  <cols>
    <col min="4" max="4" width="100.7109375" customWidth="1"/>
    <col min="5" max="5" width="20.7109375" customWidth="1"/>
  </cols>
  <sheetData>
    <row r="2" spans="3:6" ht="39.950000000000003" customHeight="1">
      <c r="D2" s="1" t="s">
        <v>11</v>
      </c>
    </row>
    <row r="6" spans="3:6">
      <c r="D6" s="8" t="str">
        <f>HYPERLINK("#'Full Results'!A1", "Full Results")</f>
        <v>Full Results</v>
      </c>
    </row>
    <row r="8" spans="3:6">
      <c r="D8" s="6" t="s">
        <v>12</v>
      </c>
      <c r="E8" s="6" t="s">
        <v>13</v>
      </c>
      <c r="F8" s="6" t="s">
        <v>14</v>
      </c>
    </row>
    <row r="9" spans="3:6">
      <c r="C9">
        <v>1</v>
      </c>
      <c r="D9" s="8" t="str">
        <f>HYPERLINK("#'Table 1'!A1", "Where do you tend to get your news?Please select any that apply")</f>
        <v>Where do you tend to get your news?Please select any that apply</v>
      </c>
      <c r="E9" s="14" t="str">
        <f>HYPERLINK("#'Full Results'!A11", "11")</f>
        <v>11</v>
      </c>
      <c r="F9" t="s">
        <v>15</v>
      </c>
    </row>
    <row r="10" spans="3:6">
      <c r="C10">
        <v>2</v>
      </c>
      <c r="D10" s="8" t="str">
        <f>HYPERLINK("#'Table 2'!A1", "Which do you think are the most important issues facing the country at this time?Select up to three of the following")</f>
        <v>Which do you think are the most important issues facing the country at this time?Select up to three of the following</v>
      </c>
      <c r="E10" s="14" t="str">
        <f>HYPERLINK("#'Full Results'!A30", "30")</f>
        <v>30</v>
      </c>
      <c r="F10" t="s">
        <v>15</v>
      </c>
    </row>
    <row r="11" spans="3:6">
      <c r="C11">
        <v>3</v>
      </c>
      <c r="D11" s="8" t="str">
        <f>HYPERLINK("#'Table 3'!A1", "Which of the following issues do you expect to become more important over the next decade?Select up to three of the following")</f>
        <v>Which of the following issues do you expect to become more important over the next decade?Select up to three of the following</v>
      </c>
      <c r="E11" s="14" t="str">
        <f>HYPERLINK("#'Full Results'!A50", "50")</f>
        <v>50</v>
      </c>
      <c r="F11" t="s">
        <v>15</v>
      </c>
    </row>
    <row r="12" spans="3:6">
      <c r="C12">
        <v>4</v>
      </c>
      <c r="D12" s="8" t="str">
        <f>HYPERLINK("#'Table 4'!A1", "Grid Summary: Below are some acronyms which are sometimes used in business or Government contexts. For each acronym, please indicate whether you know what this means")</f>
        <v>Grid Summary: Below are some acronyms which are sometimes used in business or Government contexts. For each acronym, please indicate whether you know what this means</v>
      </c>
      <c r="E12" s="7"/>
      <c r="F12" t="s">
        <v>15</v>
      </c>
    </row>
    <row r="13" spans="3:6">
      <c r="C13">
        <v>5</v>
      </c>
      <c r="D13" s="8" t="str">
        <f>HYPERLINK("#'Table 5'!A1", "Below are some acronyms which are sometimes used in business or Government contexts. For each acronym, please indicate whether you know what this means:: R&amp;D")</f>
        <v>Below are some acronyms which are sometimes used in business or Government contexts. For each acronym, please indicate whether you know what this means:: R&amp;D</v>
      </c>
      <c r="E13" s="14" t="str">
        <f>HYPERLINK("#'Full Results'!A70", "70")</f>
        <v>70</v>
      </c>
      <c r="F13" t="s">
        <v>15</v>
      </c>
    </row>
    <row r="14" spans="3:6">
      <c r="C14">
        <v>6</v>
      </c>
      <c r="D14" s="8" t="str">
        <f>HYPERLINK("#'Table 6'!A1", "Below are some acronyms which are sometimes used in business or Government contexts. For each acronym, please indicate whether you know what this means:: CPD")</f>
        <v>Below are some acronyms which are sometimes used in business or Government contexts. For each acronym, please indicate whether you know what this means:: CPD</v>
      </c>
      <c r="E14" s="14" t="str">
        <f>HYPERLINK("#'Full Results'!A77", "77")</f>
        <v>77</v>
      </c>
      <c r="F14" t="s">
        <v>15</v>
      </c>
    </row>
    <row r="15" spans="3:6">
      <c r="C15">
        <v>7</v>
      </c>
      <c r="D15" s="8" t="str">
        <f>HYPERLINK("#'Table 7'!A1", "Below are some acronyms which are sometimes used in business or Government contexts. For each acronym, please indicate whether you know what this means:: DEFRA")</f>
        <v>Below are some acronyms which are sometimes used in business or Government contexts. For each acronym, please indicate whether you know what this means:: DEFRA</v>
      </c>
      <c r="E15" s="14" t="str">
        <f>HYPERLINK("#'Full Results'!A84", "84")</f>
        <v>84</v>
      </c>
      <c r="F15" t="s">
        <v>15</v>
      </c>
    </row>
    <row r="16" spans="3:6">
      <c r="C16">
        <v>8</v>
      </c>
      <c r="D16" s="8" t="str">
        <f>HYPERLINK("#'Table 8'!A1", "Below are some acronyms which are sometimes used in business or Government contexts. For each acronym, please indicate whether you know what this means:: HR")</f>
        <v>Below are some acronyms which are sometimes used in business or Government contexts. For each acronym, please indicate whether you know what this means:: HR</v>
      </c>
      <c r="E16" s="14" t="str">
        <f>HYPERLINK("#'Full Results'!A91", "91")</f>
        <v>91</v>
      </c>
      <c r="F16" t="s">
        <v>15</v>
      </c>
    </row>
    <row r="17" spans="3:6">
      <c r="C17">
        <v>9</v>
      </c>
      <c r="D17" s="8" t="str">
        <f>HYPERLINK("#'Table 9'!A1", "Below are some acronyms which are sometimes used in business or Government contexts. For each acronym, please indicate whether you know what this means:: ALB")</f>
        <v>Below are some acronyms which are sometimes used in business or Government contexts. For each acronym, please indicate whether you know what this means:: ALB</v>
      </c>
      <c r="E17" s="14" t="str">
        <f>HYPERLINK("#'Full Results'!A98", "98")</f>
        <v>98</v>
      </c>
      <c r="F17" t="s">
        <v>15</v>
      </c>
    </row>
    <row r="18" spans="3:6">
      <c r="C18">
        <v>10</v>
      </c>
      <c r="D18" s="8" t="str">
        <f>HYPERLINK("#'Table 10'!A1", "Below are some acronyms which are sometimes used in business or Government contexts. For each acronym, please indicate whether you know what this means:: F&amp;P")</f>
        <v>Below are some acronyms which are sometimes used in business or Government contexts. For each acronym, please indicate whether you know what this means:: F&amp;P</v>
      </c>
      <c r="E18" s="14" t="str">
        <f>HYPERLINK("#'Full Results'!A105", "105")</f>
        <v>105</v>
      </c>
      <c r="F18" t="s">
        <v>15</v>
      </c>
    </row>
    <row r="19" spans="3:6">
      <c r="C19">
        <v>11</v>
      </c>
      <c r="D19" s="8" t="str">
        <f>HYPERLINK("#'Table 11'!A1", " As far as you are aware, what does R&amp;D stand for?If you are not sure please take a guess. Don’t worry if you do not know, we are trying to understand how widely used this terminology is")</f>
        <v xml:space="preserve"> As far as you are aware, what does R&amp;D stand for?If you are not sure please take a guess. Don’t worry if you do not know, we are trying to understand how widely used this terminology is</v>
      </c>
      <c r="E19" s="14" t="str">
        <f>HYPERLINK("#'Full Results'!A112", "112")</f>
        <v>112</v>
      </c>
      <c r="F19" t="s">
        <v>15</v>
      </c>
    </row>
    <row r="20" spans="3:6">
      <c r="C20">
        <v>12</v>
      </c>
      <c r="D20" s="8" t="str">
        <f>HYPERLINK("#'Table 12'!A1", " “R&amp;D” stands for Research &amp; Development. Have you heard of this phrase before?")</f>
        <v xml:space="preserve"> “R&amp;D” stands for Research &amp; Development. Have you heard of this phrase before?</v>
      </c>
      <c r="E20" s="14" t="str">
        <f>HYPERLINK("#'Full Results'!A122", "122")</f>
        <v>122</v>
      </c>
      <c r="F20" t="s">
        <v>15</v>
      </c>
    </row>
    <row r="21" spans="3:6">
      <c r="C21">
        <v>13</v>
      </c>
      <c r="D21" s="8" t="str">
        <f>HYPERLINK("#'Table 13'!A1", "As far as you remember, where have you encountered the phrase “Research &amp; Development” or R&amp;D before?Select any which apply")</f>
        <v>As far as you remember, where have you encountered the phrase “Research &amp; Development” or R&amp;D before?Select any which apply</v>
      </c>
      <c r="E21" s="14" t="str">
        <f>HYPERLINK("#'Full Results'!A128", "128")</f>
        <v>128</v>
      </c>
      <c r="F21" s="25" t="s">
        <v>16</v>
      </c>
    </row>
    <row r="22" spans="3:6">
      <c r="C22">
        <v>14</v>
      </c>
      <c r="D22" s="8" t="str">
        <f>HYPERLINK("#'Table 14'!A1", "Which of these counts as Research &amp; Development (R&amp;D)?Select any which apply")</f>
        <v>Which of these counts as Research &amp; Development (R&amp;D)?Select any which apply</v>
      </c>
      <c r="E22" s="14" t="str">
        <f>HYPERLINK("#'Full Results'!A139", "139")</f>
        <v>139</v>
      </c>
      <c r="F22" t="s">
        <v>15</v>
      </c>
    </row>
    <row r="23" spans="3:6">
      <c r="C23">
        <v>15</v>
      </c>
      <c r="D23" s="8" t="str">
        <f>HYPERLINK("#'Table 15'!A1", "Grid Summary: Based on what you know, how much Research &amp; Development would you say is carried out by the following...")</f>
        <v>Grid Summary: Based on what you know, how much Research &amp; Development would you say is carried out by the following...</v>
      </c>
      <c r="E23" s="7"/>
      <c r="F23" t="s">
        <v>17</v>
      </c>
    </row>
    <row r="24" spans="3:6">
      <c r="C24">
        <v>16</v>
      </c>
      <c r="D24" s="8" t="str">
        <f>HYPERLINK("#'Table 16'!A1", "Based on what you know, how much Research &amp; Development would you say is carried out by the following...: Universities")</f>
        <v>Based on what you know, how much Research &amp; Development would you say is carried out by the following...: Universities</v>
      </c>
      <c r="E24" s="14" t="str">
        <f>HYPERLINK("#'Full Results'!A160", "160")</f>
        <v>160</v>
      </c>
      <c r="F24" t="s">
        <v>17</v>
      </c>
    </row>
    <row r="25" spans="3:6">
      <c r="C25">
        <v>17</v>
      </c>
      <c r="D25" s="8" t="str">
        <f>HYPERLINK("#'Table 17'!A1", "Based on what you know, how much Research &amp; Development would you say is carried out by the following...: Large businesses (more than 250 employees)")</f>
        <v>Based on what you know, how much Research &amp; Development would you say is carried out by the following...: Large businesses (more than 250 employees)</v>
      </c>
      <c r="E25" s="14" t="str">
        <f>HYPERLINK("#'Full Results'!A170", "170")</f>
        <v>170</v>
      </c>
      <c r="F25" t="s">
        <v>17</v>
      </c>
    </row>
    <row r="26" spans="3:6">
      <c r="C26">
        <v>18</v>
      </c>
      <c r="D26" s="8" t="str">
        <f>HYPERLINK("#'Table 18'!A1", "Based on what you know, how much Research &amp; Development would you say is carried out by the following...: Medium sized businesses (between 50 and 250 employees)")</f>
        <v>Based on what you know, how much Research &amp; Development would you say is carried out by the following...: Medium sized businesses (between 50 and 250 employees)</v>
      </c>
      <c r="E26" s="14" t="str">
        <f>HYPERLINK("#'Full Results'!A180", "180")</f>
        <v>180</v>
      </c>
      <c r="F26" t="s">
        <v>17</v>
      </c>
    </row>
    <row r="27" spans="3:6">
      <c r="C27">
        <v>19</v>
      </c>
      <c r="D27" s="8" t="str">
        <f>HYPERLINK("#'Table 19'!A1", "Based on what you know, how much Research &amp; Development would you say is carried out by the following...: Small businesses (less than 50 employees)")</f>
        <v>Based on what you know, how much Research &amp; Development would you say is carried out by the following...: Small businesses (less than 50 employees)</v>
      </c>
      <c r="E27" s="14" t="str">
        <f>HYPERLINK("#'Full Results'!A190", "190")</f>
        <v>190</v>
      </c>
      <c r="F27" t="s">
        <v>17</v>
      </c>
    </row>
    <row r="28" spans="3:6">
      <c r="C28">
        <v>20</v>
      </c>
      <c r="D28" s="8" t="str">
        <f>HYPERLINK("#'Table 20'!A1", "Based on what you know, how much Research &amp; Development would you say is carried out by the following...: Local Government like councils")</f>
        <v>Based on what you know, how much Research &amp; Development would you say is carried out by the following...: Local Government like councils</v>
      </c>
      <c r="E28" s="14" t="str">
        <f>HYPERLINK("#'Full Results'!A200", "200")</f>
        <v>200</v>
      </c>
      <c r="F28" t="s">
        <v>17</v>
      </c>
    </row>
    <row r="29" spans="3:6">
      <c r="C29">
        <v>21</v>
      </c>
      <c r="D29" s="8" t="str">
        <f>HYPERLINK("#'Table 21'!A1", "Based on what you know, how much Research &amp; Development would you say is carried out by the following...: National Government")</f>
        <v>Based on what you know, how much Research &amp; Development would you say is carried out by the following...: National Government</v>
      </c>
      <c r="E29" s="14" t="str">
        <f>HYPERLINK("#'Full Results'!A210", "210")</f>
        <v>210</v>
      </c>
      <c r="F29" t="s">
        <v>17</v>
      </c>
    </row>
    <row r="30" spans="3:6">
      <c r="C30">
        <v>22</v>
      </c>
      <c r="D30" s="8" t="str">
        <f>HYPERLINK("#'Table 22'!A1", "Based on what you know, how much Research &amp; Development would you say is carried out by the following...: Charities")</f>
        <v>Based on what you know, how much Research &amp; Development would you say is carried out by the following...: Charities</v>
      </c>
      <c r="E30" s="14" t="str">
        <f>HYPERLINK("#'Full Results'!A220", "220")</f>
        <v>220</v>
      </c>
      <c r="F30" t="s">
        <v>17</v>
      </c>
    </row>
    <row r="31" spans="3:6">
      <c r="C31">
        <v>23</v>
      </c>
      <c r="D31" s="8" t="str">
        <f>HYPERLINK("#'Table 23'!A1", "Grid Summary: Based on what you know, how much Research &amp; Development would you say is funded by the following...")</f>
        <v>Grid Summary: Based on what you know, how much Research &amp; Development would you say is funded by the following...</v>
      </c>
      <c r="E31" s="7"/>
      <c r="F31" t="s">
        <v>17</v>
      </c>
    </row>
    <row r="32" spans="3:6">
      <c r="C32">
        <v>24</v>
      </c>
      <c r="D32" s="8" t="str">
        <f>HYPERLINK("#'Table 24'!A1", "Based on what you know, how much Research &amp; Development would you say is funded by the following...: Large businesses (more than 250 employees)")</f>
        <v>Based on what you know, how much Research &amp; Development would you say is funded by the following...: Large businesses (more than 250 employees)</v>
      </c>
      <c r="E32" s="14" t="str">
        <f>HYPERLINK("#'Full Results'!A230", "230")</f>
        <v>230</v>
      </c>
      <c r="F32" t="s">
        <v>17</v>
      </c>
    </row>
    <row r="33" spans="3:6">
      <c r="C33">
        <v>25</v>
      </c>
      <c r="D33" s="8" t="str">
        <f>HYPERLINK("#'Table 25'!A1", "Based on what you know, how much Research &amp; Development would you say is funded by the following...: Universities")</f>
        <v>Based on what you know, how much Research &amp; Development would you say is funded by the following...: Universities</v>
      </c>
      <c r="E33" s="14" t="str">
        <f>HYPERLINK("#'Full Results'!A240", "240")</f>
        <v>240</v>
      </c>
      <c r="F33" t="s">
        <v>17</v>
      </c>
    </row>
    <row r="34" spans="3:6">
      <c r="C34">
        <v>26</v>
      </c>
      <c r="D34" s="8" t="str">
        <f>HYPERLINK("#'Table 26'!A1", "Based on what you know, how much Research &amp; Development would you say is funded by the following...: Small businesses (less than 50 employees)")</f>
        <v>Based on what you know, how much Research &amp; Development would you say is funded by the following...: Small businesses (less than 50 employees)</v>
      </c>
      <c r="E34" s="14" t="str">
        <f>HYPERLINK("#'Full Results'!A250", "250")</f>
        <v>250</v>
      </c>
      <c r="F34" t="s">
        <v>17</v>
      </c>
    </row>
    <row r="35" spans="3:6">
      <c r="C35">
        <v>27</v>
      </c>
      <c r="D35" s="8" t="str">
        <f>HYPERLINK("#'Table 27'!A1", "Based on what you know, how much Research &amp; Development would you say is funded by the following...: Medium sized businesses (between 50 and 250 employees)")</f>
        <v>Based on what you know, how much Research &amp; Development would you say is funded by the following...: Medium sized businesses (between 50 and 250 employees)</v>
      </c>
      <c r="E35" s="14" t="str">
        <f>HYPERLINK("#'Full Results'!A260", "260")</f>
        <v>260</v>
      </c>
      <c r="F35" t="s">
        <v>17</v>
      </c>
    </row>
    <row r="36" spans="3:6">
      <c r="C36">
        <v>28</v>
      </c>
      <c r="D36" s="8" t="str">
        <f>HYPERLINK("#'Table 28'!A1", "Based on what you know, how much Research &amp; Development would you say is funded by the following...: National Government")</f>
        <v>Based on what you know, how much Research &amp; Development would you say is funded by the following...: National Government</v>
      </c>
      <c r="E36" s="14" t="str">
        <f>HYPERLINK("#'Full Results'!A270", "270")</f>
        <v>270</v>
      </c>
      <c r="F36" t="s">
        <v>17</v>
      </c>
    </row>
    <row r="37" spans="3:6">
      <c r="C37">
        <v>29</v>
      </c>
      <c r="D37" s="8" t="str">
        <f>HYPERLINK("#'Table 29'!A1", "Based on what you know, how much Research &amp; Development would you say is funded by the following...: Charities")</f>
        <v>Based on what you know, how much Research &amp; Development would you say is funded by the following...: Charities</v>
      </c>
      <c r="E37" s="14" t="str">
        <f>HYPERLINK("#'Full Results'!A280", "280")</f>
        <v>280</v>
      </c>
      <c r="F37" t="s">
        <v>17</v>
      </c>
    </row>
    <row r="38" spans="3:6">
      <c r="C38">
        <v>30</v>
      </c>
      <c r="D38" s="8" t="str">
        <f>HYPERLINK("#'Table 30'!A1", "Based on what you know, how much Research &amp; Development would you say is funded by the following...: Local Government like councils")</f>
        <v>Based on what you know, how much Research &amp; Development would you say is funded by the following...: Local Government like councils</v>
      </c>
      <c r="E38" s="14" t="str">
        <f>HYPERLINK("#'Full Results'!A290", "290")</f>
        <v>290</v>
      </c>
      <c r="F38" t="s">
        <v>17</v>
      </c>
    </row>
    <row r="39" spans="3:6">
      <c r="C39">
        <v>31</v>
      </c>
      <c r="D39" s="8" t="str">
        <f>HYPERLINK("#'Table 31'!A1", "Based on what you know, which parts of the UK would you say do the most Research &amp; Development?Please select up to three")</f>
        <v>Based on what you know, which parts of the UK would you say do the most Research &amp; Development?Please select up to three</v>
      </c>
      <c r="E39" s="14" t="str">
        <f>HYPERLINK("#'Full Results'!A300", "300")</f>
        <v>300</v>
      </c>
      <c r="F39" t="s">
        <v>15</v>
      </c>
    </row>
    <row r="40" spans="3:6">
      <c r="C40">
        <v>32</v>
      </c>
      <c r="D40" s="8" t="str">
        <f>HYPERLINK("#'Table 32'!A1", " Is Research &amp; Development something that you associate with your own local area?")</f>
        <v xml:space="preserve"> Is Research &amp; Development something that you associate with your own local area?</v>
      </c>
      <c r="E40" s="14" t="str">
        <f>HYPERLINK("#'Full Results'!A315", "315")</f>
        <v>315</v>
      </c>
      <c r="F40" t="s">
        <v>15</v>
      </c>
    </row>
    <row r="41" spans="3:6">
      <c r="C41">
        <v>33</v>
      </c>
      <c r="D41" s="8" t="str">
        <f>HYPERLINK("#'Table 33'!A1", " The Government in the UK has committed to spending £22bn each year on Research and Development in the UK.  This is double the amount that was spent a few years ago, and represents about a sixth of the amount which the UK spends on the NHS each y...")</f>
        <v xml:space="preserve"> The Government in the UK has committed to spending £22bn each year on Research and Development in the UK.  This is double the amount that was spent a few years ago, and represents about a sixth of the amount which the UK spends on the NHS each y...</v>
      </c>
      <c r="E41" s="14" t="str">
        <f>HYPERLINK("#'Full Results'!A323", "323")</f>
        <v>323</v>
      </c>
      <c r="F41" t="s">
        <v>17</v>
      </c>
    </row>
    <row r="42" spans="3:6">
      <c r="C42">
        <v>34</v>
      </c>
      <c r="D42" s="8" t="str">
        <f>HYPERLINK("#'Table 34'!A1", " The Government in the UK has committed to spending £22bn each year on Research and Development in the UK.  This is double the amount that was spent a few years ago. In your view is this too much, too little, or about the right amount for the Gov...")</f>
        <v xml:space="preserve"> The Government in the UK has committed to spending £22bn each year on Research and Development in the UK.  This is double the amount that was spent a few years ago. In your view is this too much, too little, or about the right amount for the Gov...</v>
      </c>
      <c r="E42" s="14" t="str">
        <f>HYPERLINK("#'Full Results'!A332", "332")</f>
        <v>332</v>
      </c>
      <c r="F42" t="s">
        <v>17</v>
      </c>
    </row>
    <row r="43" spans="3:6">
      <c r="C43">
        <v>35</v>
      </c>
      <c r="D43" s="8" t="str">
        <f>HYPERLINK("#'Table 35'!A1", "Which of the following, if any, do you personally think of as the UK’s main strengths?Please select up to three of the following")</f>
        <v>Which of the following, if any, do you personally think of as the UK’s main strengths?Please select up to three of the following</v>
      </c>
      <c r="E43" s="14" t="str">
        <f>HYPERLINK("#'Full Results'!A341", "341")</f>
        <v>341</v>
      </c>
      <c r="F43" t="s">
        <v>15</v>
      </c>
    </row>
    <row r="44" spans="3:6">
      <c r="C44">
        <v>36</v>
      </c>
      <c r="D44" s="8" t="str">
        <f>HYPERLINK("#'Table 36'!A1", "Grid Summary: For each of the following, indicate if it is something that you think UK does better or worse than similar countries (such as France or Germany)")</f>
        <v>Grid Summary: For each of the following, indicate if it is something that you think UK does better or worse than similar countries (such as France or Germany)</v>
      </c>
      <c r="E44" s="7"/>
      <c r="F44" t="s">
        <v>15</v>
      </c>
    </row>
    <row r="45" spans="3:6">
      <c r="C45">
        <v>37</v>
      </c>
      <c r="D45" s="8" t="str">
        <f>HYPERLINK("#'Table 37'!A1", "For each of the following, indicate if it is something that you think UK does better or worse than similar countries (such as France or Germany): Culture such as art, films, TV programmes and music")</f>
        <v>For each of the following, indicate if it is something that you think UK does better or worse than similar countries (such as France or Germany): Culture such as art, films, TV programmes and music</v>
      </c>
      <c r="E45" s="14" t="str">
        <f>HYPERLINK("#'Full Results'!A356", "356")</f>
        <v>356</v>
      </c>
      <c r="F45" t="s">
        <v>15</v>
      </c>
    </row>
    <row r="46" spans="3:6">
      <c r="C46">
        <v>38</v>
      </c>
      <c r="D46" s="8" t="str">
        <f>HYPERLINK("#'Table 38'!A1", "For each of the following, indicate if it is something that you think UK does better or worse than similar countries (such as France or Germany): Sports")</f>
        <v>For each of the following, indicate if it is something that you think UK does better or worse than similar countries (such as France or Germany): Sports</v>
      </c>
      <c r="E46" s="14" t="str">
        <f>HYPERLINK("#'Full Results'!A365", "365")</f>
        <v>365</v>
      </c>
      <c r="F46" t="s">
        <v>15</v>
      </c>
    </row>
    <row r="47" spans="3:6">
      <c r="C47">
        <v>39</v>
      </c>
      <c r="D47" s="8" t="str">
        <f>HYPERLINK("#'Table 39'!A1", "For each of the following, indicate if it is something that you think UK does better or worse than similar countries (such as France or Germany): Research and Development")</f>
        <v>For each of the following, indicate if it is something that you think UK does better or worse than similar countries (such as France or Germany): Research and Development</v>
      </c>
      <c r="E47" s="14" t="str">
        <f>HYPERLINK("#'Full Results'!A374", "374")</f>
        <v>374</v>
      </c>
      <c r="F47" t="s">
        <v>15</v>
      </c>
    </row>
    <row r="48" spans="3:6">
      <c r="C48">
        <v>40</v>
      </c>
      <c r="D48" s="8" t="str">
        <f>HYPERLINK("#'Table 40'!A1", "For each of the following, indicate if it is something that you think UK does better or worse than similar countries (such as France or Germany): UK businesses")</f>
        <v>For each of the following, indicate if it is something that you think UK does better or worse than similar countries (such as France or Germany): UK businesses</v>
      </c>
      <c r="E48" s="14" t="str">
        <f>HYPERLINK("#'Full Results'!A383", "383")</f>
        <v>383</v>
      </c>
      <c r="F48" t="s">
        <v>15</v>
      </c>
    </row>
    <row r="49" spans="3:6">
      <c r="C49">
        <v>41</v>
      </c>
      <c r="D49" s="8" t="str">
        <f>HYPERLINK("#'Table 41'!A1", "For each of the following, indicate if it is something that you think UK does better or worse than similar countries (such as France or Germany): UK economy and trade")</f>
        <v>For each of the following, indicate if it is something that you think UK does better or worse than similar countries (such as France or Germany): UK economy and trade</v>
      </c>
      <c r="E49" s="14" t="str">
        <f>HYPERLINK("#'Full Results'!A392", "392")</f>
        <v>392</v>
      </c>
      <c r="F49" t="s">
        <v>15</v>
      </c>
    </row>
    <row r="50" spans="3:6">
      <c r="C50">
        <v>42</v>
      </c>
      <c r="D50" s="8" t="str">
        <f>HYPERLINK("#'Table 42'!A1", "For each of the following, indicate if it is something that you think UK does better or worse than similar countries (such as France or Germany): The UK military")</f>
        <v>For each of the following, indicate if it is something that you think UK does better or worse than similar countries (such as France or Germany): The UK military</v>
      </c>
      <c r="E50" s="14" t="str">
        <f>HYPERLINK("#'Full Results'!A401", "401")</f>
        <v>401</v>
      </c>
      <c r="F50" t="s">
        <v>15</v>
      </c>
    </row>
    <row r="51" spans="3:6">
      <c r="C51">
        <v>43</v>
      </c>
      <c r="D51" s="8" t="str">
        <f>HYPERLINK("#'Table 43'!A1", "For each of the following, indicate if it is something that you think UK does better or worse than similar countries (such as France or Germany): The UK’s history and traditions")</f>
        <v>For each of the following, indicate if it is something that you think UK does better or worse than similar countries (such as France or Germany): The UK’s history and traditions</v>
      </c>
      <c r="E51" s="14" t="str">
        <f>HYPERLINK("#'Full Results'!A410", "410")</f>
        <v>410</v>
      </c>
      <c r="F51" t="s">
        <v>15</v>
      </c>
    </row>
    <row r="52" spans="3:6">
      <c r="C52">
        <v>44</v>
      </c>
      <c r="D52" s="8" t="str">
        <f>HYPERLINK("#'Table 44'!A1", "For each of the following, indicate if it is something that you think UK does better or worse than similar countries (such as France or Germany): The UK’s education system")</f>
        <v>For each of the following, indicate if it is something that you think UK does better or worse than similar countries (such as France or Germany): The UK’s education system</v>
      </c>
      <c r="E52" s="14" t="str">
        <f>HYPERLINK("#'Full Results'!A419", "419")</f>
        <v>419</v>
      </c>
      <c r="F52" t="s">
        <v>15</v>
      </c>
    </row>
    <row r="53" spans="3:6">
      <c r="C53">
        <v>45</v>
      </c>
      <c r="D53" s="8" t="str">
        <f>HYPERLINK("#'Table 45'!A1", "For each of the following, indicate if it is something that you think UK does better or worse than similar countries (such as France or Germany): The UK’s leaders")</f>
        <v>For each of the following, indicate if it is something that you think UK does better or worse than similar countries (such as France or Germany): The UK’s leaders</v>
      </c>
      <c r="E53" s="14" t="str">
        <f>HYPERLINK("#'Full Results'!A428", "428")</f>
        <v>428</v>
      </c>
      <c r="F53" t="s">
        <v>15</v>
      </c>
    </row>
    <row r="54" spans="3:6">
      <c r="C54">
        <v>46</v>
      </c>
      <c r="D54" s="8" t="str">
        <f>HYPERLINK("#'Table 46'!A1", "For each of the following, indicate if it is something that you think UK does better or worse than similar countries (such as France or Germany): The UK’s open and inclusive society")</f>
        <v>For each of the following, indicate if it is something that you think UK does better or worse than similar countries (such as France or Germany): The UK’s open and inclusive society</v>
      </c>
      <c r="E54" s="14" t="str">
        <f>HYPERLINK("#'Full Results'!A437", "437")</f>
        <v>437</v>
      </c>
      <c r="F54" t="s">
        <v>15</v>
      </c>
    </row>
    <row r="55" spans="3:6">
      <c r="C55">
        <v>47</v>
      </c>
      <c r="D55" s="8" t="str">
        <f>HYPERLINK("#'Table 47'!A1", "For each of the following, indicate if it is something that you think UK does better or worse than similar countries (such as France or Germany): Providing aid and support to less developed countries")</f>
        <v>For each of the following, indicate if it is something that you think UK does better or worse than similar countries (such as France or Germany): Providing aid and support to less developed countries</v>
      </c>
      <c r="E55" s="14" t="str">
        <f>HYPERLINK("#'Full Results'!A446", "446")</f>
        <v>446</v>
      </c>
      <c r="F55" t="s">
        <v>15</v>
      </c>
    </row>
    <row r="56" spans="3:6">
      <c r="C56">
        <v>51</v>
      </c>
      <c r="D56" s="8" t="str">
        <f>HYPERLINK("#'Table 51'!A1", " The UK invests less on Research &amp; Development (R&amp;D) than France In your view, does this represent a problem for the UK in the long term, or not?  ")</f>
        <v xml:space="preserve"> The UK invests less on Research &amp; Development (R&amp;D) than France In your view, does this represent a problem for the UK in the long term, or not?  </v>
      </c>
      <c r="E56" s="14" t="str">
        <f>HYPERLINK("#'Full Results'!A473", "473")</f>
        <v>473</v>
      </c>
      <c r="F56" t="s">
        <v>17</v>
      </c>
    </row>
    <row r="57" spans="3:6">
      <c r="C57">
        <v>52</v>
      </c>
      <c r="D57" s="8" t="str">
        <f>HYPERLINK("#'Table 52'!A1", " The UK invests less on Research &amp; Development (R&amp;D) than Germany In your view, does this represent a problem for the UK in the long term, or not?  ")</f>
        <v xml:space="preserve"> The UK invests less on Research &amp; Development (R&amp;D) than Germany In your view, does this represent a problem for the UK in the long term, or not?  </v>
      </c>
      <c r="E57" s="14" t="str">
        <f>HYPERLINK("#'Full Results'!A481", "481")</f>
        <v>481</v>
      </c>
      <c r="F57" t="s">
        <v>17</v>
      </c>
    </row>
    <row r="58" spans="3:6">
      <c r="C58">
        <v>53</v>
      </c>
      <c r="D58" s="8" t="str">
        <f>HYPERLINK("#'Table 53'!A1", " Previously we mentioned the Government’s £22bn investment into R&amp;D.  The Government has described this increased investment into Research and Development as part of a plan to make Britain a “science superpower”. Prior to taking this poll, had yo...")</f>
        <v xml:space="preserve"> Previously we mentioned the Government’s £22bn investment into R&amp;D.  The Government has described this increased investment into Research and Development as part of a plan to make Britain a “science superpower”. Prior to taking this poll, had yo...</v>
      </c>
      <c r="E58" s="14" t="str">
        <f>HYPERLINK("#'Full Results'!A489", "489")</f>
        <v>489</v>
      </c>
      <c r="F58" t="s">
        <v>15</v>
      </c>
    </row>
    <row r="59" spans="3:6">
      <c r="C59">
        <v>54</v>
      </c>
      <c r="D59" s="8" t="str">
        <f>HYPERLINK("#'Table 54'!A1", "What words would you use to describe this ambition for Britain to become a “science superpower”?Select any which apply")</f>
        <v>What words would you use to describe this ambition for Britain to become a “science superpower”?Select any which apply</v>
      </c>
      <c r="E59" s="14" t="str">
        <f>HYPERLINK("#'Full Results'!A497", "497")</f>
        <v>497</v>
      </c>
      <c r="F59" t="s">
        <v>15</v>
      </c>
    </row>
    <row r="60" spans="3:6">
      <c r="C60">
        <v>55</v>
      </c>
      <c r="D60" s="8" t="str">
        <f>HYPERLINK("#'Table 55'!A1", "Grid Summary: Do you agree or disagree with the following")</f>
        <v>Grid Summary: Do you agree or disagree with the following</v>
      </c>
      <c r="E60" s="7"/>
      <c r="F60" t="s">
        <v>15</v>
      </c>
    </row>
    <row r="61" spans="3:6">
      <c r="C61">
        <v>56</v>
      </c>
      <c r="D61" s="8" t="str">
        <f>HYPERLINK("#'Table 56'!A1", "Do you agree or disagree with the following: Britain should lead the world in research and development")</f>
        <v>Do you agree or disagree with the following: Britain should lead the world in research and development</v>
      </c>
      <c r="E61" s="14" t="str">
        <f>HYPERLINK("#'Full Results'!A513", "513")</f>
        <v>513</v>
      </c>
      <c r="F61" t="s">
        <v>15</v>
      </c>
    </row>
    <row r="62" spans="3:6">
      <c r="C62">
        <v>57</v>
      </c>
      <c r="D62" s="8" t="str">
        <f>HYPERLINK("#'Table 57'!A1", "Do you agree or disagree with the following: The Government should focus more on research and development for Britain’s future")</f>
        <v>Do you agree or disagree with the following: The Government should focus more on research and development for Britain’s future</v>
      </c>
      <c r="E62" s="14" t="str">
        <f>HYPERLINK("#'Full Results'!A525", "525")</f>
        <v>525</v>
      </c>
      <c r="F62" t="s">
        <v>15</v>
      </c>
    </row>
    <row r="63" spans="3:6">
      <c r="C63">
        <v>58</v>
      </c>
      <c r="D63" s="8" t="str">
        <f>HYPERLINK("#'Table 58'!A1", "Do you agree or disagree with the following: I feel proud that Britain is the home of new ideas and inventions")</f>
        <v>Do you agree or disagree with the following: I feel proud that Britain is the home of new ideas and inventions</v>
      </c>
      <c r="E63" s="14" t="str">
        <f>HYPERLINK("#'Full Results'!A537", "537")</f>
        <v>537</v>
      </c>
      <c r="F63" t="s">
        <v>15</v>
      </c>
    </row>
    <row r="64" spans="3:6">
      <c r="C64">
        <v>59</v>
      </c>
      <c r="D64" s="8" t="str">
        <f>HYPERLINK("#'Table 59'!A1", "Do you agree or disagree with the following: I feel proud of Britain’s researchers and their work")</f>
        <v>Do you agree or disagree with the following: I feel proud of Britain’s researchers and their work</v>
      </c>
      <c r="E64" s="14" t="str">
        <f>HYPERLINK("#'Full Results'!A549", "549")</f>
        <v>549</v>
      </c>
      <c r="F64" t="s">
        <v>15</v>
      </c>
    </row>
    <row r="65" spans="3:6">
      <c r="C65">
        <v>60</v>
      </c>
      <c r="D65" s="8" t="str">
        <f>HYPERLINK("#'Table 60'!A1", "Do you agree or disagree with the following: Britain is falling behind other countries on research and development")</f>
        <v>Do you agree or disagree with the following: Britain is falling behind other countries on research and development</v>
      </c>
      <c r="E65" s="14" t="str">
        <f>HYPERLINK("#'Full Results'!A561", "561")</f>
        <v>561</v>
      </c>
      <c r="F65" t="s">
        <v>15</v>
      </c>
    </row>
    <row r="66" spans="3:6">
      <c r="C66">
        <v>61</v>
      </c>
      <c r="D66" s="8" t="str">
        <f>HYPERLINK("#'Table 61'!A1", "Do you agree or disagree with the following: Britain making new discoveries can make this country richer")</f>
        <v>Do you agree or disagree with the following: Britain making new discoveries can make this country richer</v>
      </c>
      <c r="E66" s="14" t="str">
        <f>HYPERLINK("#'Full Results'!A573", "573")</f>
        <v>573</v>
      </c>
      <c r="F66" t="s">
        <v>15</v>
      </c>
    </row>
    <row r="67" spans="3:6">
      <c r="C67">
        <v>62</v>
      </c>
      <c r="D67" s="8" t="str">
        <f>HYPERLINK("#'Table 62'!A1", "Do you agree or disagree with the following: Britain making new discoveries can make this country safer")</f>
        <v>Do you agree or disagree with the following: Britain making new discoveries can make this country safer</v>
      </c>
      <c r="E67" s="14" t="str">
        <f>HYPERLINK("#'Full Results'!A585", "585")</f>
        <v>585</v>
      </c>
      <c r="F67" t="s">
        <v>15</v>
      </c>
    </row>
    <row r="68" spans="3:6">
      <c r="C68">
        <v>63</v>
      </c>
      <c r="D68" s="8" t="str">
        <f>HYPERLINK("#'Table 63'!A1", "Do you agree or disagree with the following: Britain making new discoveries can make this country a better place to live")</f>
        <v>Do you agree or disagree with the following: Britain making new discoveries can make this country a better place to live</v>
      </c>
      <c r="E68" s="14" t="str">
        <f>HYPERLINK("#'Full Results'!A597", "597")</f>
        <v>597</v>
      </c>
      <c r="F68" t="s">
        <v>15</v>
      </c>
    </row>
    <row r="69" spans="3:6">
      <c r="C69">
        <v>64</v>
      </c>
      <c r="D69" s="8" t="str">
        <f>HYPERLINK("#'Table 64'!A1", "What do you think would be the benefits, if any, of the Government investing more money into research and development?Select any which apply")</f>
        <v>What do you think would be the benefits, if any, of the Government investing more money into research and development?Select any which apply</v>
      </c>
      <c r="E69" s="14" t="str">
        <f>HYPERLINK("#'Full Results'!A609", "609")</f>
        <v>609</v>
      </c>
      <c r="F69" t="s">
        <v>15</v>
      </c>
    </row>
    <row r="70" spans="3:6">
      <c r="C70">
        <v>65</v>
      </c>
      <c r="D70" s="8" t="str">
        <f>HYPERLINK("#'Table 65'!A1", "Grid Summary: In general, do you think R&amp;D (Research and Development) has a role to play in addressing the following issues, or not")</f>
        <v>Grid Summary: In general, do you think R&amp;D (Research and Development) has a role to play in addressing the following issues, or not</v>
      </c>
      <c r="E70" s="7"/>
      <c r="F70" t="s">
        <v>15</v>
      </c>
    </row>
    <row r="71" spans="3:6">
      <c r="C71">
        <v>66</v>
      </c>
      <c r="D71" s="8" t="str">
        <f>HYPERLINK("#'Table 66'!A1", "In general, do you think R&amp;D (Research and Development) has a role to play in addressing the following issues, or not:: Cost of living")</f>
        <v>In general, do you think R&amp;D (Research and Development) has a role to play in addressing the following issues, or not:: Cost of living</v>
      </c>
      <c r="E71" s="14" t="str">
        <f>HYPERLINK("#'Full Results'!A623", "623")</f>
        <v>623</v>
      </c>
      <c r="F71" t="s">
        <v>15</v>
      </c>
    </row>
    <row r="72" spans="3:6">
      <c r="C72">
        <v>67</v>
      </c>
      <c r="D72" s="8" t="str">
        <f>HYPERLINK("#'Table 67'!A1", "In general, do you think R&amp;D (Research and Development) has a role to play in addressing the following issues, or not:: Britain leaving the EU")</f>
        <v>In general, do you think R&amp;D (Research and Development) has a role to play in addressing the following issues, or not:: Britain leaving the EU</v>
      </c>
      <c r="E72" s="14" t="str">
        <f>HYPERLINK("#'Full Results'!A631", "631")</f>
        <v>631</v>
      </c>
      <c r="F72" t="s">
        <v>15</v>
      </c>
    </row>
    <row r="73" spans="3:6">
      <c r="C73">
        <v>68</v>
      </c>
      <c r="D73" s="8" t="str">
        <f>HYPERLINK("#'Table 68'!A1", "In general, do you think R&amp;D (Research and Development) has a role to play in addressing the following issues, or not:: Levels of crime")</f>
        <v>In general, do you think R&amp;D (Research and Development) has a role to play in addressing the following issues, or not:: Levels of crime</v>
      </c>
      <c r="E73" s="14" t="str">
        <f>HYPERLINK("#'Full Results'!A639", "639")</f>
        <v>639</v>
      </c>
      <c r="F73" t="s">
        <v>15</v>
      </c>
    </row>
    <row r="74" spans="3:6">
      <c r="C74">
        <v>69</v>
      </c>
      <c r="D74" s="8" t="str">
        <f>HYPERLINK("#'Table 69'!A1", "In general, do you think R&amp;D (Research and Development) has a role to play in addressing the following issues, or not:: Quality of and access to schools / colleges / universities")</f>
        <v>In general, do you think R&amp;D (Research and Development) has a role to play in addressing the following issues, or not:: Quality of and access to schools / colleges / universities</v>
      </c>
      <c r="E74" s="14" t="str">
        <f>HYPERLINK("#'Full Results'!A647", "647")</f>
        <v>647</v>
      </c>
      <c r="F74" t="s">
        <v>15</v>
      </c>
    </row>
    <row r="75" spans="3:6">
      <c r="C75">
        <v>70</v>
      </c>
      <c r="D75" s="8" t="str">
        <f>HYPERLINK("#'Table 70'!A1", "In general, do you think R&amp;D (Research and Development) has a role to play in addressing the following issues, or not:: Quality of the NHS")</f>
        <v>In general, do you think R&amp;D (Research and Development) has a role to play in addressing the following issues, or not:: Quality of the NHS</v>
      </c>
      <c r="E75" s="14" t="str">
        <f>HYPERLINK("#'Full Results'!A655", "655")</f>
        <v>655</v>
      </c>
      <c r="F75" t="s">
        <v>15</v>
      </c>
    </row>
    <row r="76" spans="3:6">
      <c r="C76">
        <v>71</v>
      </c>
      <c r="D76" s="8" t="str">
        <f>HYPERLINK("#'Table 71'!A1", "In general, do you think R&amp;D (Research and Development) has a role to play in addressing the following issues, or not:: Availability of housing")</f>
        <v>In general, do you think R&amp;D (Research and Development) has a role to play in addressing the following issues, or not:: Availability of housing</v>
      </c>
      <c r="E76" s="14" t="str">
        <f>HYPERLINK("#'Full Results'!A663", "663")</f>
        <v>663</v>
      </c>
      <c r="F76" t="s">
        <v>15</v>
      </c>
    </row>
    <row r="77" spans="3:6">
      <c r="C77">
        <v>72</v>
      </c>
      <c r="D77" s="8" t="str">
        <f>HYPERLINK("#'Table 72'!A1", "In general, do you think R&amp;D (Research and Development) has a role to play in addressing the following issues, or not:: Levels of immigration")</f>
        <v>In general, do you think R&amp;D (Research and Development) has a role to play in addressing the following issues, or not:: Levels of immigration</v>
      </c>
      <c r="E77" s="14" t="str">
        <f>HYPERLINK("#'Full Results'!A671", "671")</f>
        <v>671</v>
      </c>
      <c r="F77" t="s">
        <v>15</v>
      </c>
    </row>
    <row r="78" spans="3:6">
      <c r="C78">
        <v>73</v>
      </c>
      <c r="D78" s="8" t="str">
        <f>HYPERLINK("#'Table 73'!A1", "In general, do you think R&amp;D (Research and Development) has a role to play in addressing the following issues, or not:: Supporting people in old age")</f>
        <v>In general, do you think R&amp;D (Research and Development) has a role to play in addressing the following issues, or not:: Supporting people in old age</v>
      </c>
      <c r="E78" s="14" t="str">
        <f>HYPERLINK("#'Full Results'!A679", "679")</f>
        <v>679</v>
      </c>
      <c r="F78" t="s">
        <v>15</v>
      </c>
    </row>
    <row r="79" spans="3:6">
      <c r="C79">
        <v>74</v>
      </c>
      <c r="D79" s="8" t="str">
        <f>HYPERLINK("#'Table 74'!A1", "In general, do you think R&amp;D (Research and Development) has a role to play in addressing the following issues, or not:: Level of taxation")</f>
        <v>In general, do you think R&amp;D (Research and Development) has a role to play in addressing the following issues, or not:: Level of taxation</v>
      </c>
      <c r="E79" s="14" t="str">
        <f>HYPERLINK("#'Full Results'!A687", "687")</f>
        <v>687</v>
      </c>
      <c r="F79" t="s">
        <v>15</v>
      </c>
    </row>
    <row r="80" spans="3:6">
      <c r="C80">
        <v>75</v>
      </c>
      <c r="D80" s="8" t="str">
        <f>HYPERLINK("#'Table 75'!A1", "In general, do you think R&amp;D (Research and Development) has a role to play in addressing the following issues, or not:: State of the economy")</f>
        <v>In general, do you think R&amp;D (Research and Development) has a role to play in addressing the following issues, or not:: State of the economy</v>
      </c>
      <c r="E80" s="14" t="str">
        <f>HYPERLINK("#'Full Results'!A695", "695")</f>
        <v>695</v>
      </c>
      <c r="F80" t="s">
        <v>15</v>
      </c>
    </row>
    <row r="81" spans="3:6">
      <c r="C81">
        <v>76</v>
      </c>
      <c r="D81" s="8" t="str">
        <f>HYPERLINK("#'Table 76'!A1", "In general, do you think R&amp;D (Research and Development) has a role to play in addressing the following issues, or not:: Threat of climate change")</f>
        <v>In general, do you think R&amp;D (Research and Development) has a role to play in addressing the following issues, or not:: Threat of climate change</v>
      </c>
      <c r="E81" s="14" t="str">
        <f>HYPERLINK("#'Full Results'!A703", "703")</f>
        <v>703</v>
      </c>
      <c r="F81" t="s">
        <v>15</v>
      </c>
    </row>
    <row r="82" spans="3:6">
      <c r="C82">
        <v>77</v>
      </c>
      <c r="D82" s="8" t="str">
        <f>HYPERLINK("#'Table 77'!A1", "In general, do you think R&amp;D (Research and Development) has a role to play in addressing the following issues, or not:: Quality / cost of public transport")</f>
        <v>In general, do you think R&amp;D (Research and Development) has a role to play in addressing the following issues, or not:: Quality / cost of public transport</v>
      </c>
      <c r="E82" s="14" t="str">
        <f>HYPERLINK("#'Full Results'!A711", "711")</f>
        <v>711</v>
      </c>
      <c r="F82" t="s">
        <v>15</v>
      </c>
    </row>
    <row r="83" spans="3:6">
      <c r="C83">
        <v>78</v>
      </c>
      <c r="D83" s="8" t="str">
        <f>HYPERLINK("#'Table 78'!A1", "In general, do you think R&amp;D (Research and Development) has a role to play in addressing the following issues, or not:: Number of people on welfare")</f>
        <v>In general, do you think R&amp;D (Research and Development) has a role to play in addressing the following issues, or not:: Number of people on welfare</v>
      </c>
      <c r="E83" s="14" t="str">
        <f>HYPERLINK("#'Full Results'!A719", "719")</f>
        <v>719</v>
      </c>
      <c r="F83" t="s">
        <v>15</v>
      </c>
    </row>
    <row r="84" spans="3:6">
      <c r="C84">
        <v>79</v>
      </c>
      <c r="D84" s="8" t="str">
        <f>HYPERLINK("#'Table 79'!A1", "In general, do you think R&amp;D (Research and Development) has a role to play in addressing the following issues, or not:: Threat of terrorism")</f>
        <v>In general, do you think R&amp;D (Research and Development) has a role to play in addressing the following issues, or not:: Threat of terrorism</v>
      </c>
      <c r="E84" s="14" t="str">
        <f>HYPERLINK("#'Full Results'!A727", "727")</f>
        <v>727</v>
      </c>
      <c r="F84" t="s">
        <v>15</v>
      </c>
    </row>
    <row r="85" spans="3:6">
      <c r="C85">
        <v>80</v>
      </c>
      <c r="D85" s="8" t="str">
        <f>HYPERLINK("#'Table 80'!A1", "In general, do you think R&amp;D (Research and Development) has a role to play in addressing the following issues, or not:: State of Britain's Armed Forces")</f>
        <v>In general, do you think R&amp;D (Research and Development) has a role to play in addressing the following issues, or not:: State of Britain's Armed Forces</v>
      </c>
      <c r="E85" s="14" t="str">
        <f>HYPERLINK("#'Full Results'!A735", "735")</f>
        <v>735</v>
      </c>
      <c r="F85" t="s">
        <v>15</v>
      </c>
    </row>
    <row r="86" spans="3:6">
      <c r="C86">
        <v>81</v>
      </c>
      <c r="D86" s="8" t="str">
        <f>HYPERLINK("#'Table 81'!A1", " You said that R&amp;D has a role to play in addressing the cost of living. If research on this issue started today, how long do you think it would take for there to be benefits?")</f>
        <v xml:space="preserve"> You said that R&amp;D has a role to play in addressing the cost of living. If research on this issue started today, how long do you think it would take for there to be benefits?</v>
      </c>
      <c r="E86" s="14" t="str">
        <f>HYPERLINK("#'Full Results'!A743", "743")</f>
        <v>743</v>
      </c>
      <c r="F86" t="s">
        <v>18</v>
      </c>
    </row>
    <row r="87" spans="3:6">
      <c r="C87">
        <v>82</v>
      </c>
      <c r="D87" s="8" t="str">
        <f>HYPERLINK("#'Table 82'!A1", " You said that R&amp;D has a role to play in addressing the threat of climate change. If research on this issue started today, how long do you think it would take for there to be benefits?")</f>
        <v xml:space="preserve"> You said that R&amp;D has a role to play in addressing the threat of climate change. If research on this issue started today, how long do you think it would take for there to be benefits?</v>
      </c>
      <c r="E87" s="14" t="str">
        <f>HYPERLINK("#'Full Results'!A751", "751")</f>
        <v>751</v>
      </c>
      <c r="F87" t="s">
        <v>19</v>
      </c>
    </row>
    <row r="88" spans="3:6">
      <c r="C88">
        <v>83</v>
      </c>
      <c r="D88" s="8" t="str">
        <f>HYPERLINK("#'Table 83'!A1", " You said that R&amp;D has a role to play in addressing the state of the economy. If research on this issue started today, how long do you think it would take for there to be benefits?")</f>
        <v xml:space="preserve"> You said that R&amp;D has a role to play in addressing the state of the economy. If research on this issue started today, how long do you think it would take for there to be benefits?</v>
      </c>
      <c r="E88" s="14" t="str">
        <f>HYPERLINK("#'Full Results'!A759", "759")</f>
        <v>759</v>
      </c>
      <c r="F88" t="s">
        <v>20</v>
      </c>
    </row>
    <row r="89" spans="3:6">
      <c r="C89">
        <v>84</v>
      </c>
      <c r="D89" s="8" t="str">
        <f>HYPERLINK("#'Table 84'!A1", " You said that R&amp;D has a role to play in addressing the quality of the NHS. If research on this issue started today, how long do you think it would take for there to be benefits?")</f>
        <v xml:space="preserve"> You said that R&amp;D has a role to play in addressing the quality of the NHS. If research on this issue started today, how long do you think it would take for there to be benefits?</v>
      </c>
      <c r="E89" s="14" t="str">
        <f>HYPERLINK("#'Full Results'!A767", "767")</f>
        <v>767</v>
      </c>
      <c r="F89" t="s">
        <v>21</v>
      </c>
    </row>
    <row r="90" spans="3:6">
      <c r="C90">
        <v>85</v>
      </c>
      <c r="D90" s="8" t="str">
        <f>HYPERLINK("#'Table 85'!A1", "Which of the following do you think would have the most positive impact on the quality of our lives within the next year?Please select up to three of the following")</f>
        <v>Which of the following do you think would have the most positive impact on the quality of our lives within the next year?Please select up to three of the following</v>
      </c>
      <c r="E90" s="14" t="str">
        <f>HYPERLINK("#'Full Results'!A775", "775")</f>
        <v>775</v>
      </c>
      <c r="F90" t="s">
        <v>15</v>
      </c>
    </row>
    <row r="91" spans="3:6">
      <c r="C91">
        <v>86</v>
      </c>
      <c r="D91" s="8" t="str">
        <f>HYPERLINK("#'Table 86'!A1", "Which of the following do you think would have the most positive impact on the quality of our lives by 2025?Please select up to three of the following")</f>
        <v>Which of the following do you think would have the most positive impact on the quality of our lives by 2025?Please select up to three of the following</v>
      </c>
      <c r="E91" s="14" t="str">
        <f>HYPERLINK("#'Full Results'!A790", "790")</f>
        <v>790</v>
      </c>
      <c r="F91" t="s">
        <v>15</v>
      </c>
    </row>
    <row r="92" spans="3:6">
      <c r="C92">
        <v>87</v>
      </c>
      <c r="D92" s="8" t="str">
        <f>HYPERLINK("#'Table 87'!A1", "Which of the following do you think would have the most positive impact on the quality of our lives by 2030?Please select up to three of the following")</f>
        <v>Which of the following do you think would have the most positive impact on the quality of our lives by 2030?Please select up to three of the following</v>
      </c>
      <c r="E92" s="14" t="str">
        <f>HYPERLINK("#'Full Results'!A805", "805")</f>
        <v>805</v>
      </c>
      <c r="F92" t="s">
        <v>15</v>
      </c>
    </row>
    <row r="93" spans="3:6">
      <c r="C93">
        <v>88</v>
      </c>
      <c r="D93" s="8" t="str">
        <f>HYPERLINK("#'Table 88'!A1", " The Government has pledged to invest £22bn in Research &amp; Development each year. Imagine that the Government proposed halving the amount it was investing in R&amp;D (to £11bn each year), and spending that half of the money on recruiting more nurses i...")</f>
        <v xml:space="preserve"> The Government has pledged to invest £22bn in Research &amp; Development each year. Imagine that the Government proposed halving the amount it was investing in R&amp;D (to £11bn each year), and spending that half of the money on recruiting more nurses i...</v>
      </c>
      <c r="E93" s="14" t="str">
        <f>HYPERLINK("#'Full Results'!A820", "820")</f>
        <v>820</v>
      </c>
      <c r="F93" t="s">
        <v>17</v>
      </c>
    </row>
    <row r="94" spans="3:6">
      <c r="C94">
        <v>89</v>
      </c>
      <c r="D94" s="8" t="str">
        <f>HYPERLINK("#'Table 89'!A1", " The Government has pledged to invest £22bn in Research &amp; Development each year. Imagine that the Government proposed halving the amount it was investing in R&amp;D (to £11bn each year), and spending that half of the money on reducing the cost of peo...")</f>
        <v xml:space="preserve"> The Government has pledged to invest £22bn in Research &amp; Development each year. Imagine that the Government proposed halving the amount it was investing in R&amp;D (to £11bn each year), and spending that half of the money on reducing the cost of peo...</v>
      </c>
      <c r="E94" s="14" t="str">
        <f>HYPERLINK("#'Full Results'!A832", "832")</f>
        <v>832</v>
      </c>
      <c r="F94" t="s">
        <v>17</v>
      </c>
    </row>
    <row r="95" spans="3:6">
      <c r="C95">
        <v>90</v>
      </c>
      <c r="D95" s="8" t="str">
        <f>HYPERLINK("#'Table 90'!A1", " The Government has pledged to invest £22bn in Research &amp; Development each year. Imagine that the Government proposed halving the amount it was investing in R&amp;D (to £11bn each year) Would you support or oppose this proposal?")</f>
        <v xml:space="preserve"> The Government has pledged to invest £22bn in Research &amp; Development each year. Imagine that the Government proposed halving the amount it was investing in R&amp;D (to £11bn each year) Would you support or oppose this proposal?</v>
      </c>
      <c r="E95" s="14" t="str">
        <f>HYPERLINK("#'Full Results'!A844", "844")</f>
        <v>844</v>
      </c>
      <c r="F95" t="s">
        <v>17</v>
      </c>
    </row>
    <row r="96" spans="3:6">
      <c r="C96">
        <v>91</v>
      </c>
      <c r="D96" s="8" t="str">
        <f>HYPERLINK("#'Table 91'!A1", " Spending taxpayer money on R&amp;D is too risky, as it does not always pay off. Some research comes to nothing, and the money would have been better spent on things we know work.")</f>
        <v xml:space="preserve"> Spending taxpayer money on R&amp;D is too risky, as it does not always pay off. Some research comes to nothing, and the money would have been better spent on things we know work.</v>
      </c>
      <c r="E96" s="14" t="str">
        <f>HYPERLINK("#'Full Results'!A856", "856")</f>
        <v>856</v>
      </c>
      <c r="F96" t="s">
        <v>17</v>
      </c>
    </row>
    <row r="97" spans="3:6">
      <c r="C97">
        <v>92</v>
      </c>
      <c r="D97" s="8" t="str">
        <f>HYPERLINK("#'Table 92'!A1", " Some of the money going towards R&amp;D is wasted, as it is not always spent on things that actually benefit society. Hiring extra teachers will help people more than studying distant galaxies.")</f>
        <v xml:space="preserve"> Some of the money going towards R&amp;D is wasted, as it is not always spent on things that actually benefit society. Hiring extra teachers will help people more than studying distant galaxies.</v>
      </c>
      <c r="E97" s="14" t="str">
        <f>HYPERLINK("#'Full Results'!A865", "865")</f>
        <v>865</v>
      </c>
      <c r="F97" t="s">
        <v>17</v>
      </c>
    </row>
    <row r="98" spans="3:6">
      <c r="C98">
        <v>93</v>
      </c>
      <c r="D98" s="8" t="str">
        <f>HYPERLINK("#'Table 93'!A1", " Other issues are more pressing at the moment, with people struggling to pay their bills and the economy in a bad way. Funding for luxuries like R&amp;D can wait for another day, when money is less tight.")</f>
        <v xml:space="preserve"> Other issues are more pressing at the moment, with people struggling to pay their bills and the economy in a bad way. Funding for luxuries like R&amp;D can wait for another day, when money is less tight.</v>
      </c>
      <c r="E98" s="14" t="str">
        <f>HYPERLINK("#'Full Results'!A874", "874")</f>
        <v>874</v>
      </c>
      <c r="F98" t="s">
        <v>17</v>
      </c>
    </row>
    <row r="99" spans="3:6">
      <c r="C99">
        <v>94</v>
      </c>
      <c r="D99" s="8" t="str">
        <f>HYPERLINK("#'Table 94'!A1", " Taxpayers have already put so much money into R&amp;D, we have done our bit and do not need to put any more in. At this point, other areas deserve our investment instead.")</f>
        <v xml:space="preserve"> Taxpayers have already put so much money into R&amp;D, we have done our bit and do not need to put any more in. At this point, other areas deserve our investment instead.</v>
      </c>
      <c r="E99" s="14" t="str">
        <f>HYPERLINK("#'Full Results'!A883", "883")</f>
        <v>883</v>
      </c>
      <c r="F99" t="s">
        <v>17</v>
      </c>
    </row>
    <row r="100" spans="3:6">
      <c r="C100">
        <v>95</v>
      </c>
      <c r="D100" s="8" t="str">
        <f>HYPERLINK("#'Table 95'!A1", " Ordinary people in the UK never see any evidence that R&amp;D is helping them. The money which goes to R&amp;D would be better spent on things we can see helping people, such as hospitals or filling potholes.")</f>
        <v xml:space="preserve"> Ordinary people in the UK never see any evidence that R&amp;D is helping them. The money which goes to R&amp;D would be better spent on things we can see helping people, such as hospitals or filling potholes.</v>
      </c>
      <c r="E100" s="14" t="str">
        <f>HYPERLINK("#'Full Results'!A892", "892")</f>
        <v>892</v>
      </c>
      <c r="F100" t="s">
        <v>17</v>
      </c>
    </row>
    <row r="101" spans="3:6">
      <c r="C101">
        <v>96</v>
      </c>
      <c r="D101" s="8" t="str">
        <f>HYPERLINK("#'Table 96'!A1", " R&amp;D only benefits companies and their shareholders, not ordinary people in the UK. The Government’s priority should be making sure that the public is benefitting from taxpayer’s money, not big companies.")</f>
        <v xml:space="preserve"> R&amp;D only benefits companies and their shareholders, not ordinary people in the UK. The Government’s priority should be making sure that the public is benefitting from taxpayer’s money, not big companies.</v>
      </c>
      <c r="E101" s="14" t="str">
        <f>HYPERLINK("#'Full Results'!A901", "901")</f>
        <v>901</v>
      </c>
      <c r="F101" t="s">
        <v>17</v>
      </c>
    </row>
    <row r="102" spans="3:6">
      <c r="C102">
        <v>97</v>
      </c>
      <c r="D102" s="8" t="str">
        <f>HYPERLINK("#'Table 97'!A1", " To boost the economy and improve people’s lives, the UK needs to take calculated risks, like investing in R&amp;D. A world-changing new idea or invention, such as the internet, could be just around the corner.")</f>
        <v xml:space="preserve"> To boost the economy and improve people’s lives, the UK needs to take calculated risks, like investing in R&amp;D. A world-changing new idea or invention, such as the internet, could be just around the corner.</v>
      </c>
      <c r="E102" s="14" t="str">
        <f>HYPERLINK("#'Full Results'!A910", "910")</f>
        <v>910</v>
      </c>
      <c r="F102" t="s">
        <v>17</v>
      </c>
    </row>
    <row r="103" spans="3:6">
      <c r="C103">
        <v>98</v>
      </c>
      <c r="D103" s="8" t="str">
        <f>HYPERLINK("#'Table 98'!A1", " The UK has a long history of solving problems with R&amp;D, right back to the industrial revolution. We have always been the home of new discoveries, and we should protect that national strength.")</f>
        <v xml:space="preserve"> The UK has a long history of solving problems with R&amp;D, right back to the industrial revolution. We have always been the home of new discoveries, and we should protect that national strength.</v>
      </c>
      <c r="E103" s="14" t="str">
        <f>HYPERLINK("#'Full Results'!A919", "919")</f>
        <v>919</v>
      </c>
      <c r="F103" t="s">
        <v>17</v>
      </c>
    </row>
    <row r="104" spans="3:6">
      <c r="C104">
        <v>99</v>
      </c>
      <c r="D104" s="8" t="str">
        <f>HYPERLINK("#'Table 99'!A1", " Whether it's a changing climate or an aging population, we live in an uncertain world. We won’t solve those problems without fresh ideas, so R&amp;D is our best hope for a better future.")</f>
        <v xml:space="preserve"> Whether it's a changing climate or an aging population, we live in an uncertain world. We won’t solve those problems without fresh ideas, so R&amp;D is our best hope for a better future.</v>
      </c>
      <c r="E104" s="14" t="str">
        <f>HYPERLINK("#'Full Results'!A928", "928")</f>
        <v>928</v>
      </c>
      <c r="F104" t="s">
        <v>17</v>
      </c>
    </row>
    <row r="105" spans="3:6">
      <c r="C105">
        <v>100</v>
      </c>
      <c r="D105" s="8" t="str">
        <f>HYPERLINK("#'Table 100'!A1", " We are benefiting from the investments that previous generations made in R&amp;D. If we don’t invest now, we’ll miss out on new ideas that could improve the lives of future generations")</f>
        <v xml:space="preserve"> We are benefiting from the investments that previous generations made in R&amp;D. If we don’t invest now, we’ll miss out on new ideas that could improve the lives of future generations</v>
      </c>
      <c r="E105" s="14" t="str">
        <f>HYPERLINK("#'Full Results'!A937", "937")</f>
        <v>937</v>
      </c>
      <c r="F105" t="s">
        <v>17</v>
      </c>
    </row>
    <row r="106" spans="3:6">
      <c r="C106">
        <v>101</v>
      </c>
      <c r="D106" s="8" t="str">
        <f>HYPERLINK("#'Table 101'!A1", " The UK is falling behind similar countries such as France and Germany in the amount invested in R&amp;D. We need to boost our investment into R&amp;D so we can keep up")</f>
        <v xml:space="preserve"> The UK is falling behind similar countries such as France and Germany in the amount invested in R&amp;D. We need to boost our investment into R&amp;D so we can keep up</v>
      </c>
      <c r="E106" s="14" t="str">
        <f>HYPERLINK("#'Full Results'!A946", "946")</f>
        <v>946</v>
      </c>
      <c r="F106" t="s">
        <v>17</v>
      </c>
    </row>
    <row r="107" spans="3:6">
      <c r="C107">
        <v>102</v>
      </c>
      <c r="D107" s="8" t="str">
        <f>HYPERLINK("#'Table 102'!A1", " We are surrounded by the outputs of successful R&amp;D, such as the Coronavirus vaccine and other life-saving medicines. The money we invest now could save my life in the future")</f>
        <v xml:space="preserve"> We are surrounded by the outputs of successful R&amp;D, such as the Coronavirus vaccine and other life-saving medicines. The money we invest now could save my life in the future</v>
      </c>
      <c r="E107" s="14" t="str">
        <f>HYPERLINK("#'Full Results'!A955", "955")</f>
        <v>955</v>
      </c>
      <c r="F107" t="s">
        <v>17</v>
      </c>
    </row>
    <row r="108" spans="3:6">
      <c r="C108">
        <v>103</v>
      </c>
      <c r="D108" s="8" t="str">
        <f>HYPERLINK("#'Table 103'!A1", " R&amp;D investment is known to boost the economy and generate more well-paid jobs. By investing in R&amp;D, we can make people in the UK richer")</f>
        <v xml:space="preserve"> R&amp;D investment is known to boost the economy and generate more well-paid jobs. By investing in R&amp;D, we can make people in the UK richer</v>
      </c>
      <c r="E108" s="14" t="str">
        <f>HYPERLINK("#'Full Results'!A964", "964")</f>
        <v>964</v>
      </c>
      <c r="F108" t="s">
        <v>17</v>
      </c>
    </row>
    <row r="109" spans="3:6">
      <c r="C109">
        <v>104</v>
      </c>
      <c r="D109" s="8" t="str">
        <f>HYPERLINK("#'Table 104'!A1", " Which of the arguments which you just saw did you find most convincing overall?")</f>
        <v xml:space="preserve"> Which of the arguments which you just saw did you find most convincing overall?</v>
      </c>
      <c r="E109" s="14" t="str">
        <f>HYPERLINK("#'Full Results'!A973", "973")</f>
        <v>973</v>
      </c>
      <c r="F109" t="s">
        <v>15</v>
      </c>
    </row>
    <row r="110" spans="3:6">
      <c r="C110">
        <v>105</v>
      </c>
      <c r="D110" s="8" t="str">
        <f>HYPERLINK("#'Table 105'!A1", " And, having heard these arguments, would you say you support or oppose the proposal to half the amount the Government invests in R&amp;D (to £11bn each year), and spending that half of the money on recruiting more nurses instead?")</f>
        <v xml:space="preserve"> And, having heard these arguments, would you say you support or oppose the proposal to half the amount the Government invests in R&amp;D (to £11bn each year), and spending that half of the money on recruiting more nurses instead?</v>
      </c>
      <c r="E110" s="14" t="str">
        <f>HYPERLINK("#'Full Results'!A990", "990")</f>
        <v>990</v>
      </c>
      <c r="F110" t="s">
        <v>22</v>
      </c>
    </row>
    <row r="111" spans="3:6">
      <c r="C111">
        <v>106</v>
      </c>
      <c r="D111" s="8" t="str">
        <f>HYPERLINK("#'Table 106'!A1", " And, having heard these arguments, would you say you support or oppose the proposal to half the amount the Government invests in R&amp;D (to £11bn each year), and spending that half of the money on reducing the cost of people’s energy bills instead?")</f>
        <v xml:space="preserve"> And, having heard these arguments, would you say you support or oppose the proposal to half the amount the Government invests in R&amp;D (to £11bn each year), and spending that half of the money on reducing the cost of people’s energy bills instead?</v>
      </c>
      <c r="E111" s="14" t="str">
        <f>HYPERLINK("#'Full Results'!A1002", "1002")</f>
        <v>1002</v>
      </c>
      <c r="F111" t="s">
        <v>23</v>
      </c>
    </row>
    <row r="112" spans="3:6">
      <c r="C112">
        <v>107</v>
      </c>
      <c r="D112" s="8" t="str">
        <f>HYPERLINK("#'Table 107'!A1", " And, having heard these arguments, would you say you support or oppose the proposal to half the amount the Government invests in R&amp;D (to £11bn each year)?")</f>
        <v xml:space="preserve"> And, having heard these arguments, would you say you support or oppose the proposal to half the amount the Government invests in R&amp;D (to £11bn each year)?</v>
      </c>
      <c r="E112" s="14" t="str">
        <f>HYPERLINK("#'Full Results'!A1014", "1014")</f>
        <v>1014</v>
      </c>
      <c r="F112" t="s">
        <v>24</v>
      </c>
    </row>
    <row r="113" spans="3:6">
      <c r="C113">
        <v>108</v>
      </c>
      <c r="D113" s="8" t="str">
        <f>HYPERLINK("#'Table 108'!A1", "Grid Summary: Do you agree or disagree with the following")</f>
        <v>Grid Summary: Do you agree or disagree with the following</v>
      </c>
      <c r="E113" s="7"/>
      <c r="F113" t="s">
        <v>15</v>
      </c>
    </row>
    <row r="114" spans="3:6">
      <c r="C114">
        <v>109</v>
      </c>
      <c r="D114" s="8" t="str">
        <f>HYPERLINK("#'Table 109'!A1", "Do you agree or disagree with the following: We have already invented everything we need")</f>
        <v>Do you agree or disagree with the following: We have already invented everything we need</v>
      </c>
      <c r="E114" s="14" t="str">
        <f>HYPERLINK("#'Full Results'!A1026", "1026")</f>
        <v>1026</v>
      </c>
      <c r="F114" t="s">
        <v>15</v>
      </c>
    </row>
    <row r="115" spans="3:6">
      <c r="C115">
        <v>110</v>
      </c>
      <c r="D115" s="8" t="str">
        <f>HYPERLINK("#'Table 110'!A1", "Do you agree or disagree with the following: Investing in long-term improvements is more important than solving short-term problems")</f>
        <v>Do you agree or disagree with the following: Investing in long-term improvements is more important than solving short-term problems</v>
      </c>
      <c r="E115" s="14" t="str">
        <f>HYPERLINK("#'Full Results'!A1038", "1038")</f>
        <v>1038</v>
      </c>
      <c r="F115" t="s">
        <v>15</v>
      </c>
    </row>
    <row r="116" spans="3:6">
      <c r="C116">
        <v>111</v>
      </c>
      <c r="D116" s="8" t="str">
        <f>HYPERLINK("#'Table 111'!A1", "Do you agree or disagree with the following: We currently invest too much in R&amp;D rather than solving issues that matter now")</f>
        <v>Do you agree or disagree with the following: We currently invest too much in R&amp;D rather than solving issues that matter now</v>
      </c>
      <c r="E116" s="14" t="str">
        <f>HYPERLINK("#'Full Results'!A1050", "1050")</f>
        <v>1050</v>
      </c>
      <c r="F116" t="s">
        <v>15</v>
      </c>
    </row>
    <row r="117" spans="3:6">
      <c r="C117">
        <v>112</v>
      </c>
      <c r="D117" s="8" t="str">
        <f>HYPERLINK("#'Table 112'!A1", "Do you agree or disagree with the following: R&amp;D does not benefit people like me")</f>
        <v>Do you agree or disagree with the following: R&amp;D does not benefit people like me</v>
      </c>
      <c r="E117" s="14" t="str">
        <f>HYPERLINK("#'Full Results'!A1062", "1062")</f>
        <v>1062</v>
      </c>
      <c r="F117" t="s">
        <v>15</v>
      </c>
    </row>
    <row r="118" spans="3:6">
      <c r="C118">
        <v>113</v>
      </c>
      <c r="D118" s="8" t="str">
        <f>HYPERLINK("#'Table 113'!A1", "Do you agree or disagree with the following: I don’t think cutting down the amount we spend on R&amp;D will have any real impact on my life")</f>
        <v>Do you agree or disagree with the following: I don’t think cutting down the amount we spend on R&amp;D will have any real impact on my life</v>
      </c>
      <c r="E118" s="14" t="str">
        <f>HYPERLINK("#'Full Results'!A1074", "1074")</f>
        <v>1074</v>
      </c>
      <c r="F118" t="s">
        <v>15</v>
      </c>
    </row>
    <row r="119" spans="3:6">
      <c r="C119">
        <v>114</v>
      </c>
      <c r="D119" s="8" t="str">
        <f>HYPERLINK("#'Table 114'!A1", "Do you agree or disagree with the following: I don’t think increasing the amount we invest in R&amp;D will have any real impact on my life")</f>
        <v>Do you agree or disagree with the following: I don’t think increasing the amount we invest in R&amp;D will have any real impact on my life</v>
      </c>
      <c r="E119" s="14" t="str">
        <f>HYPERLINK("#'Full Results'!A1086", "1086")</f>
        <v>1086</v>
      </c>
      <c r="F119" t="s">
        <v>15</v>
      </c>
    </row>
    <row r="120" spans="3:6">
      <c r="C120">
        <v>115</v>
      </c>
      <c r="D120" s="8" t="str">
        <f>HYPERLINK("#'Table 115'!A1", " Imagine it was time for the next General Election and a political party was to pledge that they would reduce the amount which the Government spends on R&amp;D, and put the money towards public services instead. Would this change how likely you were ...")</f>
        <v xml:space="preserve"> Imagine it was time for the next General Election and a political party was to pledge that they would reduce the amount which the Government spends on R&amp;D, and put the money towards public services instead. Would this change how likely you were ...</v>
      </c>
      <c r="E120" s="14" t="str">
        <f>HYPERLINK("#'Full Results'!A1098", "1098")</f>
        <v>1098</v>
      </c>
      <c r="F120" t="s">
        <v>17</v>
      </c>
    </row>
    <row r="121" spans="3:6">
      <c r="C121">
        <v>116</v>
      </c>
      <c r="D121" s="8" t="str">
        <f>HYPERLINK("#'Table 116'!A1", " Imagine it was time for the next General Election and a political party was to pledge that they would reduce the amount which the Government spends on R&amp;D. Would this change how likely you were to vote for this party?")</f>
        <v xml:space="preserve"> Imagine it was time for the next General Election and a political party was to pledge that they would reduce the amount which the Government spends on R&amp;D. Would this change how likely you were to vote for this party?</v>
      </c>
      <c r="E121" s="14" t="str">
        <f>HYPERLINK("#'Full Results'!A1107", "1107")</f>
        <v>1107</v>
      </c>
      <c r="F121" t="s">
        <v>17</v>
      </c>
    </row>
    <row r="122" spans="3:6">
      <c r="C122">
        <v>117</v>
      </c>
      <c r="D122" s="8" t="str">
        <f>HYPERLINK("#'Table 117'!A1", " “Research is the best way to boost Britain: Slow growth threatens national decline unless we turbo-charge science and technology in a new Industrial Revolution”by Boris Johnson, Prime MinisterDo you agree or disagree with the main argument of th...")</f>
        <v xml:space="preserve"> “Research is the best way to boost Britain: Slow growth threatens national decline unless we turbo-charge science and technology in a new Industrial Revolution”by Boris Johnson, Prime MinisterDo you agree or disagree with the main argument of th...</v>
      </c>
      <c r="E122" s="14" t="str">
        <f>HYPERLINK("#'Full Results'!A1116", "1116")</f>
        <v>1116</v>
      </c>
      <c r="F122" t="s">
        <v>17</v>
      </c>
    </row>
    <row r="123" spans="3:6">
      <c r="C123">
        <v>118</v>
      </c>
      <c r="D123" s="8" t="str">
        <f>HYPERLINK("#'Table 118'!A1", " “Research is the best way to boost Britain: Slow growth threatens national decline unless we turbo-charge science and technology in a new Industrial Revolution”by Ben Houchen, Mayor of Tees ValleyDo you agree or disagree with the main argument o...")</f>
        <v xml:space="preserve"> “Research is the best way to boost Britain: Slow growth threatens national decline unless we turbo-charge science and technology in a new Industrial Revolution”by Ben Houchen, Mayor of Tees ValleyDo you agree or disagree with the main argument o...</v>
      </c>
      <c r="E123" s="14" t="str">
        <f>HYPERLINK("#'Full Results'!A1128", "1128")</f>
        <v>1128</v>
      </c>
      <c r="F123" t="s">
        <v>17</v>
      </c>
    </row>
    <row r="124" spans="3:6">
      <c r="C124">
        <v>119</v>
      </c>
      <c r="D124" s="8" t="str">
        <f>HYPERLINK("#'Table 119'!A1", " “Research is the best way to boost Britain: Slow growth threatens national decline unless we turbo-charge science and technology in a new Industrial Revolution”by Keir Starmer, Leader of the OppositionDo you agree or disagree with the main argum...")</f>
        <v xml:space="preserve"> “Research is the best way to boost Britain: Slow growth threatens national decline unless we turbo-charge science and technology in a new Industrial Revolution”by Keir Starmer, Leader of the OppositionDo you agree or disagree with the main argum...</v>
      </c>
      <c r="E124" s="14" t="str">
        <f>HYPERLINK("#'Full Results'!A1140", "1140")</f>
        <v>1140</v>
      </c>
      <c r="F124" t="s">
        <v>17</v>
      </c>
    </row>
    <row r="125" spans="3:6">
      <c r="C125">
        <v>120</v>
      </c>
      <c r="D125" s="8" t="str">
        <f>HYPERLINK("#'Table 120'!A1", " “Research is the best way to boost Britain: Slow growth threatens national decline unless we turbo-charge science and technology in a new Industrial Revolution”by Sadiq Khan, Mayor of LondonDo you agree or disagree with the main argument of this...")</f>
        <v xml:space="preserve"> “Research is the best way to boost Britain: Slow growth threatens national decline unless we turbo-charge science and technology in a new Industrial Revolution”by Sadiq Khan, Mayor of LondonDo you agree or disagree with the main argument of this...</v>
      </c>
      <c r="E125" s="14" t="str">
        <f>HYPERLINK("#'Full Results'!A1152", "1152")</f>
        <v>1152</v>
      </c>
      <c r="F125" t="s">
        <v>17</v>
      </c>
    </row>
    <row r="126" spans="3:6">
      <c r="C126">
        <v>121</v>
      </c>
      <c r="D126" s="8" t="str">
        <f>HYPERLINK("#'Table 121'!A1", " The article you just saw the headline of was said to be written by Boris Johnson, Prime Minister. Do you think this person is a reliable or unreliable source of information on Research &amp; Development?")</f>
        <v xml:space="preserve"> The article you just saw the headline of was said to be written by Boris Johnson, Prime Minister. Do you think this person is a reliable or unreliable source of information on Research &amp; Development?</v>
      </c>
      <c r="E126" s="14" t="str">
        <f>HYPERLINK("#'Full Results'!A1164", "1164")</f>
        <v>1164</v>
      </c>
      <c r="F126" t="s">
        <v>25</v>
      </c>
    </row>
    <row r="127" spans="3:6">
      <c r="C127">
        <v>122</v>
      </c>
      <c r="D127" s="8" t="str">
        <f>HYPERLINK("#'Table 122'!A1", " And would you want to hear more about what Boris Johnson had to say on Research &amp; Development, or not?")</f>
        <v xml:space="preserve"> And would you want to hear more about what Boris Johnson had to say on Research &amp; Development, or not?</v>
      </c>
      <c r="E127" s="14" t="str">
        <f>HYPERLINK("#'Full Results'!A1172", "1172")</f>
        <v>1172</v>
      </c>
      <c r="F127" t="s">
        <v>25</v>
      </c>
    </row>
    <row r="128" spans="3:6">
      <c r="C128">
        <v>123</v>
      </c>
      <c r="D128" s="8" t="str">
        <f>HYPERLINK("#'Table 123'!A1", " The article you just saw the headline of was said to be written by Ben Houchen, Mayor of Tees Valley. Do you think this person is a reliable or unreliable source of information on Research &amp; Development?")</f>
        <v xml:space="preserve"> The article you just saw the headline of was said to be written by Ben Houchen, Mayor of Tees Valley. Do you think this person is a reliable or unreliable source of information on Research &amp; Development?</v>
      </c>
      <c r="E128" s="14" t="str">
        <f>HYPERLINK("#'Full Results'!A1178", "1178")</f>
        <v>1178</v>
      </c>
      <c r="F128" t="s">
        <v>25</v>
      </c>
    </row>
    <row r="129" spans="3:6">
      <c r="C129">
        <v>124</v>
      </c>
      <c r="D129" s="8" t="str">
        <f>HYPERLINK("#'Table 124'!A1", " And would you want to hear more about what Ben Houchen had to say on Research &amp; Development, or not?")</f>
        <v xml:space="preserve"> And would you want to hear more about what Ben Houchen had to say on Research &amp; Development, or not?</v>
      </c>
      <c r="E129" s="14" t="str">
        <f>HYPERLINK("#'Full Results'!A1186", "1186")</f>
        <v>1186</v>
      </c>
      <c r="F129" t="s">
        <v>25</v>
      </c>
    </row>
    <row r="130" spans="3:6">
      <c r="C130">
        <v>125</v>
      </c>
      <c r="D130" s="8" t="str">
        <f>HYPERLINK("#'Table 125'!A1", " The article you just saw the headline of was said to be written by Keir Starmer, Leader of the Opposition. Do you think this person is a reliable or unreliable source of information on Research &amp; Development?")</f>
        <v xml:space="preserve"> The article you just saw the headline of was said to be written by Keir Starmer, Leader of the Opposition. Do you think this person is a reliable or unreliable source of information on Research &amp; Development?</v>
      </c>
      <c r="E130" s="14" t="str">
        <f>HYPERLINK("#'Full Results'!A1192", "1192")</f>
        <v>1192</v>
      </c>
      <c r="F130" t="s">
        <v>25</v>
      </c>
    </row>
    <row r="131" spans="3:6">
      <c r="C131">
        <v>126</v>
      </c>
      <c r="D131" s="8" t="str">
        <f>HYPERLINK("#'Table 126'!A1", " And would you want to hear more about what Keir Starmer had to say on Research &amp; Development, or not?")</f>
        <v xml:space="preserve"> And would you want to hear more about what Keir Starmer had to say on Research &amp; Development, or not?</v>
      </c>
      <c r="E131" s="14" t="str">
        <f>HYPERLINK("#'Full Results'!A1200", "1200")</f>
        <v>1200</v>
      </c>
      <c r="F131" t="s">
        <v>25</v>
      </c>
    </row>
    <row r="132" spans="3:6">
      <c r="C132">
        <v>127</v>
      </c>
      <c r="D132" s="8" t="str">
        <f>HYPERLINK("#'Table 127'!A1", " The article you just saw the headline of was said to be written by Sadiq Khan, Mayor of London. Do you think this person is a reliable or unreliable source of information on Research &amp; Development?")</f>
        <v xml:space="preserve"> The article you just saw the headline of was said to be written by Sadiq Khan, Mayor of London. Do you think this person is a reliable or unreliable source of information on Research &amp; Development?</v>
      </c>
      <c r="E132" s="14" t="str">
        <f>HYPERLINK("#'Full Results'!A1206", "1206")</f>
        <v>1206</v>
      </c>
      <c r="F132" t="s">
        <v>25</v>
      </c>
    </row>
    <row r="133" spans="3:6">
      <c r="C133">
        <v>128</v>
      </c>
      <c r="D133" s="8" t="str">
        <f>HYPERLINK("#'Table 128'!A1", " And would you want to hear more about what Sadiq Khan had to say on Research &amp; Development, or not?")</f>
        <v xml:space="preserve"> And would you want to hear more about what Sadiq Khan had to say on Research &amp; Development, or not?</v>
      </c>
      <c r="E133" s="14" t="str">
        <f>HYPERLINK("#'Full Results'!A1214", "1214")</f>
        <v>1214</v>
      </c>
      <c r="F133" t="s">
        <v>25</v>
      </c>
    </row>
    <row r="134" spans="3:6">
      <c r="C134">
        <v>129</v>
      </c>
      <c r="D134" s="8" t="str">
        <f>HYPERLINK("#'Table 129'!A1", " “New research will be essential in the fight to save our planet: Boosting investment in Britain’s research sector key to stopping climate change”by David AttenboroughDo you agree or disagree with the main argument of this headline?")</f>
        <v xml:space="preserve"> “New research will be essential in the fight to save our planet: Boosting investment in Britain’s research sector key to stopping climate change”by David AttenboroughDo you agree or disagree with the main argument of this headline?</v>
      </c>
      <c r="E134" s="14" t="str">
        <f>HYPERLINK("#'Full Results'!A1220", "1220")</f>
        <v>1220</v>
      </c>
      <c r="F134" t="s">
        <v>17</v>
      </c>
    </row>
    <row r="135" spans="3:6">
      <c r="C135">
        <v>130</v>
      </c>
      <c r="D135" s="8" t="str">
        <f>HYPERLINK("#'Table 130'!A1", " “New research will be essential in the fight to save our planet: Boosting investment in Britain’s research sector key to stopping climate change”by Pat Venditti, Executive Director of GreenpeaceDo you agree or disagree with the main argument of ...")</f>
        <v xml:space="preserve"> “New research will be essential in the fight to save our planet: Boosting investment in Britain’s research sector key to stopping climate change”by Pat Venditti, Executive Director of GreenpeaceDo you agree or disagree with the main argument of ...</v>
      </c>
      <c r="E135" s="14" t="str">
        <f>HYPERLINK("#'Full Results'!A1232", "1232")</f>
        <v>1232</v>
      </c>
      <c r="F135" t="s">
        <v>17</v>
      </c>
    </row>
    <row r="136" spans="3:6">
      <c r="C136">
        <v>131</v>
      </c>
      <c r="D136" s="8" t="str">
        <f>HYPERLINK("#'Table 131'!A1", " “New research will be essential in the fight to save our planet: Boosting investment in Britain’s research sector key to stopping climate change”by Steve Rowe, CEO of Marks &amp; SpencerDo you agree or disagree with the main argument of this headline?")</f>
        <v xml:space="preserve"> “New research will be essential in the fight to save our planet: Boosting investment in Britain’s research sector key to stopping climate change”by Steve Rowe, CEO of Marks &amp; SpencerDo you agree or disagree with the main argument of this headline?</v>
      </c>
      <c r="E136" s="14" t="str">
        <f>HYPERLINK("#'Full Results'!A1244", "1244")</f>
        <v>1244</v>
      </c>
      <c r="F136" t="s">
        <v>17</v>
      </c>
    </row>
    <row r="137" spans="3:6">
      <c r="C137">
        <v>132</v>
      </c>
      <c r="D137" s="8" t="str">
        <f>HYPERLINK("#'Table 132'!A1", " “New research will be essential in the fight to save our planet: Boosting investment in Britain’s research sector key to stopping climate change”article by Researchers at the University of NottinghamDo you agree or disagree with the main argumen...")</f>
        <v xml:space="preserve"> “New research will be essential in the fight to save our planet: Boosting investment in Britain’s research sector key to stopping climate change”article by Researchers at the University of NottinghamDo you agree or disagree with the main argumen...</v>
      </c>
      <c r="E137" s="14" t="str">
        <f>HYPERLINK("#'Full Results'!A1256", "1256")</f>
        <v>1256</v>
      </c>
      <c r="F137" t="s">
        <v>17</v>
      </c>
    </row>
    <row r="138" spans="3:6">
      <c r="C138">
        <v>133</v>
      </c>
      <c r="D138" s="8" t="str">
        <f>HYPERLINK("#'Table 133'!A1", " The article you just saw the headline of was said to be written by David Attenborough. Do you think this person is a reliable or unreliable source of information on Research &amp; Development?")</f>
        <v xml:space="preserve"> The article you just saw the headline of was said to be written by David Attenborough. Do you think this person is a reliable or unreliable source of information on Research &amp; Development?</v>
      </c>
      <c r="E138" s="14" t="str">
        <f>HYPERLINK("#'Full Results'!A1268", "1268")</f>
        <v>1268</v>
      </c>
      <c r="F138" t="s">
        <v>25</v>
      </c>
    </row>
    <row r="139" spans="3:6">
      <c r="C139">
        <v>134</v>
      </c>
      <c r="D139" s="8" t="str">
        <f>HYPERLINK("#'Table 134'!A1", " And would you want to hear more about what David Attenborough had to say on Research &amp; Development, or not?")</f>
        <v xml:space="preserve"> And would you want to hear more about what David Attenborough had to say on Research &amp; Development, or not?</v>
      </c>
      <c r="E139" s="14" t="str">
        <f>HYPERLINK("#'Full Results'!A1276", "1276")</f>
        <v>1276</v>
      </c>
      <c r="F139" t="s">
        <v>25</v>
      </c>
    </row>
    <row r="140" spans="3:6">
      <c r="C140">
        <v>135</v>
      </c>
      <c r="D140" s="8" t="str">
        <f>HYPERLINK("#'Table 135'!A1", " The article you just saw the headline of was said to be written by the Executive Director of Greenpeace, Pat Venditti Do you think this person is a reliable or unreliable source of information on Research &amp; Development?")</f>
        <v xml:space="preserve"> The article you just saw the headline of was said to be written by the Executive Director of Greenpeace, Pat Venditti Do you think this person is a reliable or unreliable source of information on Research &amp; Development?</v>
      </c>
      <c r="E140" s="14" t="str">
        <f>HYPERLINK("#'Full Results'!A1282", "1282")</f>
        <v>1282</v>
      </c>
      <c r="F140" t="s">
        <v>25</v>
      </c>
    </row>
    <row r="141" spans="3:6">
      <c r="C141">
        <v>136</v>
      </c>
      <c r="D141" s="8" t="str">
        <f>HYPERLINK("#'Table 136'!A1", " And would you want to hear more about what the Executive Director of Greenpeace had to say on Research &amp; Development, or not?")</f>
        <v xml:space="preserve"> And would you want to hear more about what the Executive Director of Greenpeace had to say on Research &amp; Development, or not?</v>
      </c>
      <c r="E141" s="14" t="str">
        <f>HYPERLINK("#'Full Results'!A1290", "1290")</f>
        <v>1290</v>
      </c>
      <c r="F141" t="s">
        <v>25</v>
      </c>
    </row>
    <row r="142" spans="3:6">
      <c r="C142">
        <v>137</v>
      </c>
      <c r="D142" s="8" t="str">
        <f>HYPERLINK("#'Table 137'!A1", " The article you just saw the headline of was said to be written by the CEO of Marks &amp; Spencer, Steve Rowe Do you think this person is a reliable or unreliable source of information on Research &amp; Development?")</f>
        <v xml:space="preserve"> The article you just saw the headline of was said to be written by the CEO of Marks &amp; Spencer, Steve Rowe Do you think this person is a reliable or unreliable source of information on Research &amp; Development?</v>
      </c>
      <c r="E142" s="14" t="str">
        <f>HYPERLINK("#'Full Results'!A1296", "1296")</f>
        <v>1296</v>
      </c>
      <c r="F142" t="s">
        <v>25</v>
      </c>
    </row>
    <row r="143" spans="3:6">
      <c r="C143">
        <v>138</v>
      </c>
      <c r="D143" s="8" t="str">
        <f>HYPERLINK("#'Table 138'!A1", " And would you want to hear more about what the CEO of Marks &amp; Spencer had to say on Research &amp; Development, or not?")</f>
        <v xml:space="preserve"> And would you want to hear more about what the CEO of Marks &amp; Spencer had to say on Research &amp; Development, or not?</v>
      </c>
      <c r="E143" s="14" t="str">
        <f>HYPERLINK("#'Full Results'!A1304", "1304")</f>
        <v>1304</v>
      </c>
      <c r="F143" t="s">
        <v>25</v>
      </c>
    </row>
    <row r="144" spans="3:6">
      <c r="C144">
        <v>139</v>
      </c>
      <c r="D144" s="8" t="str">
        <f>HYPERLINK("#'Table 139'!A1", " The article you just saw the headline of was said to be written by researchers at the University of Nottingham Do you think they are a reliable or unreliable source of information on Research &amp; Development?")</f>
        <v xml:space="preserve"> The article you just saw the headline of was said to be written by researchers at the University of Nottingham Do you think they are a reliable or unreliable source of information on Research &amp; Development?</v>
      </c>
      <c r="E144" s="14" t="str">
        <f>HYPERLINK("#'Full Results'!A1310", "1310")</f>
        <v>1310</v>
      </c>
      <c r="F144" t="s">
        <v>25</v>
      </c>
    </row>
    <row r="145" spans="3:6">
      <c r="C145">
        <v>140</v>
      </c>
      <c r="D145" s="8" t="str">
        <f>HYPERLINK("#'Table 140'!A1", " And would you want to hear more about what researchers at the University of Nottingham had to say on Research &amp; Development, or not?")</f>
        <v xml:space="preserve"> And would you want to hear more about what researchers at the University of Nottingham had to say on Research &amp; Development, or not?</v>
      </c>
      <c r="E145" s="14" t="str">
        <f>HYPERLINK("#'Full Results'!A1318", "1318")</f>
        <v>1318</v>
      </c>
      <c r="F145" t="s">
        <v>25</v>
      </c>
    </row>
    <row r="146" spans="3:6">
      <c r="C146">
        <v>141</v>
      </c>
      <c r="D146" s="8" t="str">
        <f>HYPERLINK("#'Table 141'!A1", " “It’s official, research saves lives: A new report says over half a million lives are saved every year by research. Let's invest more in research and save more lives in the future”article by Cancer Research UKDo you agree or disagree with the ma...")</f>
        <v xml:space="preserve"> “It’s official, research saves lives: A new report says over half a million lives are saved every year by research. Let's invest more in research and save more lives in the future”article by Cancer Research UKDo you agree or disagree with the ma...</v>
      </c>
      <c r="E146" s="14" t="str">
        <f>HYPERLINK("#'Full Results'!A1324", "1324")</f>
        <v>1324</v>
      </c>
      <c r="F146" t="s">
        <v>17</v>
      </c>
    </row>
    <row r="147" spans="3:6">
      <c r="C147">
        <v>142</v>
      </c>
      <c r="D147" s="8" t="str">
        <f>HYPERLINK("#'Table 142'!A1", " “It’s official, research saves lives: A new report says over half a million lives are saved every year by research. Let's invest more in research and save more lives in the future”by Professor Chris Whitty, Chief Medical OfficerDo you agree or d...")</f>
        <v xml:space="preserve"> “It’s official, research saves lives: A new report says over half a million lives are saved every year by research. Let's invest more in research and save more lives in the future”by Professor Chris Whitty, Chief Medical OfficerDo you agree or d...</v>
      </c>
      <c r="E147" s="14" t="str">
        <f>HYPERLINK("#'Full Results'!A1336", "1336")</f>
        <v>1336</v>
      </c>
      <c r="F147" t="s">
        <v>17</v>
      </c>
    </row>
    <row r="148" spans="3:6">
      <c r="C148">
        <v>143</v>
      </c>
      <c r="D148" s="8" t="str">
        <f>HYPERLINK("#'Table 143'!A1", " “It’s official, research saves lives: A new report says over half a million lives are saved every year by research. Let's invest more in research and save more lives in the future”by Professor Dame Ottoline Leyser, CEO of UK Research and Innovat...")</f>
        <v xml:space="preserve"> “It’s official, research saves lives: A new report says over half a million lives are saved every year by research. Let's invest more in research and save more lives in the future”by Professor Dame Ottoline Leyser, CEO of UK Research and Innovat...</v>
      </c>
      <c r="E148" s="14" t="str">
        <f>HYPERLINK("#'Full Results'!A1348", "1348")</f>
        <v>1348</v>
      </c>
      <c r="F148" t="s">
        <v>17</v>
      </c>
    </row>
    <row r="149" spans="3:6">
      <c r="C149">
        <v>144</v>
      </c>
      <c r="D149" s="8" t="str">
        <f>HYPERLINK("#'Table 144'!A1", " “It’s official, research saves lives: A new report says over half a million lives are saved every year by research. Let's invest more in research and save more lives in the future”by Louise Richardson, Vice-Chancellor of the University of Oxford...")</f>
        <v xml:space="preserve"> “It’s official, research saves lives: A new report says over half a million lives are saved every year by research. Let's invest more in research and save more lives in the future”by Louise Richardson, Vice-Chancellor of the University of Oxford...</v>
      </c>
      <c r="E149" s="14" t="str">
        <f>HYPERLINK("#'Full Results'!A1360", "1360")</f>
        <v>1360</v>
      </c>
      <c r="F149" t="s">
        <v>17</v>
      </c>
    </row>
    <row r="150" spans="3:6">
      <c r="C150">
        <v>145</v>
      </c>
      <c r="D150" s="8" t="str">
        <f>HYPERLINK("#'Table 145'!A1", " The article you just saw the headline of was said to be written by Cancer Research UK Do you think they are a reliable or unreliable source of information on Research &amp; Development?")</f>
        <v xml:space="preserve"> The article you just saw the headline of was said to be written by Cancer Research UK Do you think they are a reliable or unreliable source of information on Research &amp; Development?</v>
      </c>
      <c r="E150" s="14" t="str">
        <f>HYPERLINK("#'Full Results'!A1372", "1372")</f>
        <v>1372</v>
      </c>
      <c r="F150" t="s">
        <v>25</v>
      </c>
    </row>
    <row r="151" spans="3:6">
      <c r="C151">
        <v>146</v>
      </c>
      <c r="D151" s="8" t="str">
        <f>HYPERLINK("#'Table 146'!A1", " And would you want to hear more about what Cancer Research UK had to say on Research &amp; Development, or not?")</f>
        <v xml:space="preserve"> And would you want to hear more about what Cancer Research UK had to say on Research &amp; Development, or not?</v>
      </c>
      <c r="E151" s="14" t="str">
        <f>HYPERLINK("#'Full Results'!A1380", "1380")</f>
        <v>1380</v>
      </c>
      <c r="F151" t="s">
        <v>25</v>
      </c>
    </row>
    <row r="152" spans="3:6">
      <c r="C152">
        <v>147</v>
      </c>
      <c r="D152" s="8" t="str">
        <f>HYPERLINK("#'Table 147'!A1", " The article you just saw the headline of was said to be written by Professor Chris Whitty, Chief Medical Officer Do you think this person is a reliable or unreliable source of information on Research &amp; Development?")</f>
        <v xml:space="preserve"> The article you just saw the headline of was said to be written by Professor Chris Whitty, Chief Medical Officer Do you think this person is a reliable or unreliable source of information on Research &amp; Development?</v>
      </c>
      <c r="E152" s="14" t="str">
        <f>HYPERLINK("#'Full Results'!A1386", "1386")</f>
        <v>1386</v>
      </c>
      <c r="F152" t="s">
        <v>25</v>
      </c>
    </row>
    <row r="153" spans="3:6">
      <c r="C153">
        <v>148</v>
      </c>
      <c r="D153" s="8" t="str">
        <f>HYPERLINK("#'Table 148'!A1", " And would you want to hear more about what Professor Chris Whitty had to say on Research &amp; Development, or not?")</f>
        <v xml:space="preserve"> And would you want to hear more about what Professor Chris Whitty had to say on Research &amp; Development, or not?</v>
      </c>
      <c r="E153" s="14" t="str">
        <f>HYPERLINK("#'Full Results'!A1394", "1394")</f>
        <v>1394</v>
      </c>
      <c r="F153" t="s">
        <v>25</v>
      </c>
    </row>
    <row r="154" spans="3:6">
      <c r="C154">
        <v>149</v>
      </c>
      <c r="D154" s="8" t="str">
        <f>HYPERLINK("#'Table 149'!A1", " The article you just saw the headline of was said to be written by the CEO of UK Research and Innovation (UKRI), Professor Dame Ottoline Leyser Do you think this person is a reliable or unreliable source of information on Research &amp; Development?")</f>
        <v xml:space="preserve"> The article you just saw the headline of was said to be written by the CEO of UK Research and Innovation (UKRI), Professor Dame Ottoline Leyser Do you think this person is a reliable or unreliable source of information on Research &amp; Development?</v>
      </c>
      <c r="E154" s="14" t="str">
        <f>HYPERLINK("#'Full Results'!A1400", "1400")</f>
        <v>1400</v>
      </c>
      <c r="F154" t="s">
        <v>25</v>
      </c>
    </row>
    <row r="155" spans="3:6">
      <c r="C155">
        <v>150</v>
      </c>
      <c r="D155" s="8" t="str">
        <f>HYPERLINK("#'Table 150'!A1", " And would you want to hear more about what the CEO of UK Research and Innovation (UKRI) had to say on Research &amp; Development, or not?")</f>
        <v xml:space="preserve"> And would you want to hear more about what the CEO of UK Research and Innovation (UKRI) had to say on Research &amp; Development, or not?</v>
      </c>
      <c r="E155" s="14" t="str">
        <f>HYPERLINK("#'Full Results'!A1408", "1408")</f>
        <v>1408</v>
      </c>
      <c r="F155" t="s">
        <v>25</v>
      </c>
    </row>
    <row r="156" spans="3:6">
      <c r="C156">
        <v>151</v>
      </c>
      <c r="D156" s="8" t="str">
        <f>HYPERLINK("#'Table 151'!A1", " The article you just saw the headline of was said to be written by the Vice-Chancellor of the University of Oxford, Louise Richardson Do you think this person is a reliable or unreliable source of information on Research &amp; Development?")</f>
        <v xml:space="preserve"> The article you just saw the headline of was said to be written by the Vice-Chancellor of the University of Oxford, Louise Richardson Do you think this person is a reliable or unreliable source of information on Research &amp; Development?</v>
      </c>
      <c r="E156" s="14" t="str">
        <f>HYPERLINK("#'Full Results'!A1414", "1414")</f>
        <v>1414</v>
      </c>
      <c r="F156" t="s">
        <v>25</v>
      </c>
    </row>
    <row r="157" spans="3:6">
      <c r="C157">
        <v>152</v>
      </c>
      <c r="D157" s="8" t="str">
        <f>HYPERLINK("#'Table 152'!A1", " And would you want to hear more about what the Vice-Chancellor of the University of Oxford had to say on Research &amp; Development, or not?")</f>
        <v xml:space="preserve"> And would you want to hear more about what the Vice-Chancellor of the University of Oxford had to say on Research &amp; Development, or not?</v>
      </c>
      <c r="E157" s="14" t="str">
        <f>HYPERLINK("#'Full Results'!A1422", "1422")</f>
        <v>1422</v>
      </c>
      <c r="F157" t="s">
        <v>25</v>
      </c>
    </row>
    <row r="158" spans="3:6">
      <c r="C158">
        <v>153</v>
      </c>
      <c r="D158" s="8" t="str">
        <f>HYPERLINK("#'Table 153'!A1", " “An economy fit for the future: Until we invest more in Research, the cost of living crisis will just keep coming back”by Martin Lewis CBE, Founder of Money Saving ExpertDo you agree or disagree with the main argument of this headline?")</f>
        <v xml:space="preserve"> “An economy fit for the future: Until we invest more in Research, the cost of living crisis will just keep coming back”by Martin Lewis CBE, Founder of Money Saving ExpertDo you agree or disagree with the main argument of this headline?</v>
      </c>
      <c r="E158" s="14" t="str">
        <f>HYPERLINK("#'Full Results'!A1428", "1428")</f>
        <v>1428</v>
      </c>
      <c r="F158" t="s">
        <v>17</v>
      </c>
    </row>
    <row r="159" spans="3:6">
      <c r="C159">
        <v>154</v>
      </c>
      <c r="D159" s="8" t="str">
        <f>HYPERLINK("#'Table 154'!A1", " “An economy fit for the future: Until we invest more in Research, the cost of living crisis will just keep coming back”by Prince William, Duke of CambridgeDo you agree or disagree with the main argument of this headline?")</f>
        <v xml:space="preserve"> “An economy fit for the future: Until we invest more in Research, the cost of living crisis will just keep coming back”by Prince William, Duke of CambridgeDo you agree or disagree with the main argument of this headline?</v>
      </c>
      <c r="E159" s="14" t="str">
        <f>HYPERLINK("#'Full Results'!A1440", "1440")</f>
        <v>1440</v>
      </c>
      <c r="F159" t="s">
        <v>17</v>
      </c>
    </row>
    <row r="160" spans="3:6">
      <c r="C160">
        <v>155</v>
      </c>
      <c r="D160" s="8" t="str">
        <f>HYPERLINK("#'Table 155'!A1", " “An economy fit for the future: Until we invest more in Research, the cost of living crisis will just keep coming back”by George Freeman, UK Science MinisterDo you agree or disagree with the main argument of this headline?")</f>
        <v xml:space="preserve"> “An economy fit for the future: Until we invest more in Research, the cost of living crisis will just keep coming back”by George Freeman, UK Science MinisterDo you agree or disagree with the main argument of this headline?</v>
      </c>
      <c r="E160" s="14" t="str">
        <f>HYPERLINK("#'Full Results'!A1452", "1452")</f>
        <v>1452</v>
      </c>
      <c r="F160" t="s">
        <v>17</v>
      </c>
    </row>
    <row r="161" spans="3:6">
      <c r="C161">
        <v>156</v>
      </c>
      <c r="D161" s="8" t="str">
        <f>HYPERLINK("#'Table 156'!A1", " “An economy fit for the future: Until we invest more in Research, the cost of living crisis will just keep coming back”by James Dyson, founder of DysonDo you agree or disagree with the main argument of this headline?")</f>
        <v xml:space="preserve"> “An economy fit for the future: Until we invest more in Research, the cost of living crisis will just keep coming back”by James Dyson, founder of DysonDo you agree or disagree with the main argument of this headline?</v>
      </c>
      <c r="E161" s="14" t="str">
        <f>HYPERLINK("#'Full Results'!A1464", "1464")</f>
        <v>1464</v>
      </c>
      <c r="F161" t="s">
        <v>17</v>
      </c>
    </row>
    <row r="162" spans="3:6">
      <c r="C162">
        <v>157</v>
      </c>
      <c r="D162" s="8" t="str">
        <f>HYPERLINK("#'Table 157'!A1", " The article you just saw the headline of was said to be written by Martin Lewis CBE, Founder of Money Saving Expert Do you think this person is a reliable or unreliable source of information on Research &amp; Development?")</f>
        <v xml:space="preserve"> The article you just saw the headline of was said to be written by Martin Lewis CBE, Founder of Money Saving Expert Do you think this person is a reliable or unreliable source of information on Research &amp; Development?</v>
      </c>
      <c r="E162" s="14" t="str">
        <f>HYPERLINK("#'Full Results'!A1476", "1476")</f>
        <v>1476</v>
      </c>
      <c r="F162" t="s">
        <v>25</v>
      </c>
    </row>
    <row r="163" spans="3:6">
      <c r="C163">
        <v>158</v>
      </c>
      <c r="D163" s="8" t="str">
        <f>HYPERLINK("#'Table 158'!A1", " And would you want to hear more about what Martin Lewis had to say on Research &amp; Development, or not?")</f>
        <v xml:space="preserve"> And would you want to hear more about what Martin Lewis had to say on Research &amp; Development, or not?</v>
      </c>
      <c r="E163" s="14" t="str">
        <f>HYPERLINK("#'Full Results'!A1484", "1484")</f>
        <v>1484</v>
      </c>
      <c r="F163" t="s">
        <v>25</v>
      </c>
    </row>
    <row r="164" spans="3:6">
      <c r="C164">
        <v>159</v>
      </c>
      <c r="D164" s="8" t="str">
        <f>HYPERLINK("#'Table 159'!A1", " The article you just saw the headline of was said to be written by Prince William, Duke of Cambridge Do you think this person is a reliable or unreliable source of information on Research &amp; Development?")</f>
        <v xml:space="preserve"> The article you just saw the headline of was said to be written by Prince William, Duke of Cambridge Do you think this person is a reliable or unreliable source of information on Research &amp; Development?</v>
      </c>
      <c r="E164" s="14" t="str">
        <f>HYPERLINK("#'Full Results'!A1490", "1490")</f>
        <v>1490</v>
      </c>
      <c r="F164" t="s">
        <v>25</v>
      </c>
    </row>
    <row r="165" spans="3:6">
      <c r="C165">
        <v>160</v>
      </c>
      <c r="D165" s="8" t="str">
        <f>HYPERLINK("#'Table 160'!A1", " And would you want to hear more about what Prince William had to say on Research &amp; Development, or not?")</f>
        <v xml:space="preserve"> And would you want to hear more about what Prince William had to say on Research &amp; Development, or not?</v>
      </c>
      <c r="E165" s="14" t="str">
        <f>HYPERLINK("#'Full Results'!A1498", "1498")</f>
        <v>1498</v>
      </c>
      <c r="F165" t="s">
        <v>25</v>
      </c>
    </row>
    <row r="166" spans="3:6">
      <c r="C166">
        <v>161</v>
      </c>
      <c r="D166" s="8" t="str">
        <f>HYPERLINK("#'Table 161'!A1", " The article you just saw the headline of was said to be written by George Freeman, UK Science Minister Do you think this person is a reliable or unreliable source of information on Research &amp; Development?")</f>
        <v xml:space="preserve"> The article you just saw the headline of was said to be written by George Freeman, UK Science Minister Do you think this person is a reliable or unreliable source of information on Research &amp; Development?</v>
      </c>
      <c r="E166" s="14" t="str">
        <f>HYPERLINK("#'Full Results'!A1504", "1504")</f>
        <v>1504</v>
      </c>
      <c r="F166" t="s">
        <v>25</v>
      </c>
    </row>
    <row r="167" spans="3:6">
      <c r="C167">
        <v>162</v>
      </c>
      <c r="D167" s="8" t="str">
        <f>HYPERLINK("#'Table 162'!A1", " And would you want to hear more about what George Freeman had to say on Research &amp; Development, or not?")</f>
        <v xml:space="preserve"> And would you want to hear more about what George Freeman had to say on Research &amp; Development, or not?</v>
      </c>
      <c r="E167" s="14" t="str">
        <f>HYPERLINK("#'Full Results'!A1512", "1512")</f>
        <v>1512</v>
      </c>
      <c r="F167" t="s">
        <v>25</v>
      </c>
    </row>
    <row r="168" spans="3:6">
      <c r="C168">
        <v>163</v>
      </c>
      <c r="D168" s="8" t="str">
        <f>HYPERLINK("#'Table 163'!A1", " The article you just saw the headline of was said to be written by James Dyson, founder of Dyson Do you think this person is a reliable or unreliable source of information on Research &amp; Development?")</f>
        <v xml:space="preserve"> The article you just saw the headline of was said to be written by James Dyson, founder of Dyson Do you think this person is a reliable or unreliable source of information on Research &amp; Development?</v>
      </c>
      <c r="E168" s="14" t="str">
        <f>HYPERLINK("#'Full Results'!A1518", "1518")</f>
        <v>1518</v>
      </c>
      <c r="F168" t="s">
        <v>25</v>
      </c>
    </row>
    <row r="169" spans="3:6">
      <c r="C169">
        <v>164</v>
      </c>
      <c r="D169" s="8" t="str">
        <f>HYPERLINK("#'Table 164'!A1", " And would you want to hear more about what James Dyson had to say on Research &amp; Development, or not?")</f>
        <v xml:space="preserve"> And would you want to hear more about what James Dyson had to say on Research &amp; Development, or not?</v>
      </c>
      <c r="E169" s="14" t="str">
        <f>HYPERLINK("#'Full Results'!A1526", "1526")</f>
        <v>1526</v>
      </c>
      <c r="F169" t="s">
        <v>25</v>
      </c>
    </row>
    <row r="170" spans="3:6">
      <c r="C170">
        <v>165</v>
      </c>
      <c r="D170" s="8" t="str">
        <f>HYPERLINK("#'Table 165'!A1", "Grid Summary: Imagine that a group of researchers were to make the case for the Government putting MORE money into research to discover new life-saving medicines. Would you agree or disagree with the following statements?")</f>
        <v>Grid Summary: Imagine that a group of researchers were to make the case for the Government putting MORE money into research to discover new life-saving medicines. Would you agree or disagree with the following statements?</v>
      </c>
      <c r="E170" s="7"/>
      <c r="F170" t="s">
        <v>17</v>
      </c>
    </row>
    <row r="171" spans="3:6">
      <c r="C171">
        <v>166</v>
      </c>
      <c r="D171" s="8" t="str">
        <f>HYPERLINK("#'Table 166'!A1", "Imagine that a group of researchers were to make the case for the Government putting MORE money into research to discover new life-saving medicines. Would you agree or disagree with the following statements?: It is self-interested for researchers...")</f>
        <v>Imagine that a group of researchers were to make the case for the Government putting MORE money into research to discover new life-saving medicines. Would you agree or disagree with the following statements?: It is self-interested for researchers...</v>
      </c>
      <c r="E171" s="14" t="str">
        <f>HYPERLINK("#'Full Results'!A1532", "1532")</f>
        <v>1532</v>
      </c>
      <c r="F171" t="s">
        <v>17</v>
      </c>
    </row>
    <row r="172" spans="3:6">
      <c r="C172">
        <v>167</v>
      </c>
      <c r="D172" s="8" t="str">
        <f>HYPERLINK("#'Table 167'!A1", "Imagine that a group of researchers were to make the case for the Government putting MORE money into research to discover new life-saving medicines. Would you agree or disagree with the following statements?: Researchers know better than others w...")</f>
        <v>Imagine that a group of researchers were to make the case for the Government putting MORE money into research to discover new life-saving medicines. Would you agree or disagree with the following statements?: Researchers know better than others w...</v>
      </c>
      <c r="E172" s="14" t="str">
        <f>HYPERLINK("#'Full Results'!A1544", "1544")</f>
        <v>1544</v>
      </c>
      <c r="F172" t="s">
        <v>17</v>
      </c>
    </row>
    <row r="173" spans="3:6">
      <c r="C173">
        <v>168</v>
      </c>
      <c r="D173" s="8" t="str">
        <f>HYPERLINK("#'Table 168'!A1", "Imagine that a group of researchers were to make the case for the Government putting MORE money into research to discover new life-saving medicines. Would you agree or disagree with the following statements?: In general researchers don’t really u...")</f>
        <v>Imagine that a group of researchers were to make the case for the Government putting MORE money into research to discover new life-saving medicines. Would you agree or disagree with the following statements?: In general researchers don’t really u...</v>
      </c>
      <c r="E173" s="14" t="str">
        <f>HYPERLINK("#'Full Results'!A1556", "1556")</f>
        <v>1556</v>
      </c>
      <c r="F173" t="s">
        <v>17</v>
      </c>
    </row>
    <row r="174" spans="3:6">
      <c r="C174">
        <v>169</v>
      </c>
      <c r="D174" s="8" t="str">
        <f>HYPERLINK("#'Table 169'!A1", "Imagine that a group of researchers were to make the case for the Government putting MORE money into research to discover new life-saving medicines. Would you agree or disagree with the following statements?: Researchers should stick to research,...")</f>
        <v>Imagine that a group of researchers were to make the case for the Government putting MORE money into research to discover new life-saving medicines. Would you agree or disagree with the following statements?: Researchers should stick to research,...</v>
      </c>
      <c r="E174" s="14" t="str">
        <f>HYPERLINK("#'Full Results'!A1568", "1568")</f>
        <v>1568</v>
      </c>
      <c r="F174" t="s">
        <v>17</v>
      </c>
    </row>
    <row r="175" spans="3:6">
      <c r="C175">
        <v>170</v>
      </c>
      <c r="D175" s="8" t="str">
        <f>HYPERLINK("#'Table 170'!A1", "Grid Summary: Imagine that a group of researchers were to make the case for the Government putting MORE money into research to find new ways to tackle climate change. Would you agree or disagree with the following statements?")</f>
        <v>Grid Summary: Imagine that a group of researchers were to make the case for the Government putting MORE money into research to find new ways to tackle climate change. Would you agree or disagree with the following statements?</v>
      </c>
      <c r="E175" s="7"/>
      <c r="F175" t="s">
        <v>17</v>
      </c>
    </row>
    <row r="176" spans="3:6">
      <c r="C176">
        <v>171</v>
      </c>
      <c r="D176" s="8" t="str">
        <f>HYPERLINK("#'Table 171'!A1", "Imagine that a group of researchers were to make the case for the Government putting MORE money into research to find new ways to tackle climate change. Would you agree or disagree with the following statements?: It is self-interested for researc...")</f>
        <v>Imagine that a group of researchers were to make the case for the Government putting MORE money into research to find new ways to tackle climate change. Would you agree or disagree with the following statements?: It is self-interested for researc...</v>
      </c>
      <c r="E176" s="14" t="str">
        <f>HYPERLINK("#'Full Results'!A1580", "1580")</f>
        <v>1580</v>
      </c>
      <c r="F176" t="s">
        <v>17</v>
      </c>
    </row>
    <row r="177" spans="3:6">
      <c r="C177">
        <v>172</v>
      </c>
      <c r="D177" s="8" t="str">
        <f>HYPERLINK("#'Table 172'!A1", "Imagine that a group of researchers were to make the case for the Government putting MORE money into research to find new ways to tackle climate change. Would you agree or disagree with the following statements?: Researchers know better than othe...")</f>
        <v>Imagine that a group of researchers were to make the case for the Government putting MORE money into research to find new ways to tackle climate change. Would you agree or disagree with the following statements?: Researchers know better than othe...</v>
      </c>
      <c r="E177" s="14" t="str">
        <f>HYPERLINK("#'Full Results'!A1592", "1592")</f>
        <v>1592</v>
      </c>
      <c r="F177" t="s">
        <v>17</v>
      </c>
    </row>
    <row r="178" spans="3:6">
      <c r="C178">
        <v>173</v>
      </c>
      <c r="D178" s="8" t="str">
        <f>HYPERLINK("#'Table 173'!A1", "Imagine that a group of researchers were to make the case for the Government putting MORE money into research to find new ways to tackle climate change. Would you agree or disagree with the following statements?: In general researchers don’t real...")</f>
        <v>Imagine that a group of researchers were to make the case for the Government putting MORE money into research to find new ways to tackle climate change. Would you agree or disagree with the following statements?: In general researchers don’t real...</v>
      </c>
      <c r="E178" s="14" t="str">
        <f>HYPERLINK("#'Full Results'!A1604", "1604")</f>
        <v>1604</v>
      </c>
      <c r="F178" t="s">
        <v>17</v>
      </c>
    </row>
    <row r="179" spans="3:6">
      <c r="C179">
        <v>174</v>
      </c>
      <c r="D179" s="8" t="str">
        <f>HYPERLINK("#'Table 174'!A1", "Imagine that a group of researchers were to make the case for the Government putting MORE money into research to find new ways to tackle climate change. Would you agree or disagree with the following statements?: Researchers should stick to resea...")</f>
        <v>Imagine that a group of researchers were to make the case for the Government putting MORE money into research to find new ways to tackle climate change. Would you agree or disagree with the following statements?: Researchers should stick to resea...</v>
      </c>
      <c r="E179" s="14" t="str">
        <f>HYPERLINK("#'Full Results'!A1616", "1616")</f>
        <v>1616</v>
      </c>
      <c r="F179" t="s">
        <v>17</v>
      </c>
    </row>
    <row r="180" spans="3:6">
      <c r="C180">
        <v>175</v>
      </c>
      <c r="D180" s="8" t="str">
        <f>HYPERLINK("#'Table 175'!A1", "Grid Summary: Imagine that a group of scientists were to make the case for the Government putting MORE money into research to discover new life-saving medicines. Would you agree or disagree with the following statements?")</f>
        <v>Grid Summary: Imagine that a group of scientists were to make the case for the Government putting MORE money into research to discover new life-saving medicines. Would you agree or disagree with the following statements?</v>
      </c>
      <c r="E180" s="7"/>
      <c r="F180" t="s">
        <v>17</v>
      </c>
    </row>
    <row r="181" spans="3:6">
      <c r="C181">
        <v>176</v>
      </c>
      <c r="D181" s="8" t="str">
        <f>HYPERLINK("#'Table 176'!A1", "Imagine that a group of scientists were to make the case for the Government putting MORE money into research to discover new life-saving medicines. Would you agree or disagree with the following statements?: It is self-interested for scientists t...")</f>
        <v>Imagine that a group of scientists were to make the case for the Government putting MORE money into research to discover new life-saving medicines. Would you agree or disagree with the following statements?: It is self-interested for scientists t...</v>
      </c>
      <c r="E181" s="14" t="str">
        <f>HYPERLINK("#'Full Results'!A1628", "1628")</f>
        <v>1628</v>
      </c>
      <c r="F181" t="s">
        <v>17</v>
      </c>
    </row>
    <row r="182" spans="3:6">
      <c r="C182">
        <v>177</v>
      </c>
      <c r="D182" s="8" t="str">
        <f>HYPERLINK("#'Table 177'!A1", "Imagine that a group of scientists were to make the case for the Government putting MORE money into research to discover new life-saving medicines. Would you agree or disagree with the following statements?: Scientists know better than others wha...")</f>
        <v>Imagine that a group of scientists were to make the case for the Government putting MORE money into research to discover new life-saving medicines. Would you agree or disagree with the following statements?: Scientists know better than others wha...</v>
      </c>
      <c r="E182" s="14" t="str">
        <f>HYPERLINK("#'Full Results'!A1640", "1640")</f>
        <v>1640</v>
      </c>
      <c r="F182" t="s">
        <v>17</v>
      </c>
    </row>
    <row r="183" spans="3:6">
      <c r="C183">
        <v>178</v>
      </c>
      <c r="D183" s="8" t="str">
        <f>HYPERLINK("#'Table 178'!A1", "Imagine that a group of scientists were to make the case for the Government putting MORE money into research to discover new life-saving medicines. Would you agree or disagree with the following statements?: In general scientists don’t really und...")</f>
        <v>Imagine that a group of scientists were to make the case for the Government putting MORE money into research to discover new life-saving medicines. Would you agree or disagree with the following statements?: In general scientists don’t really und...</v>
      </c>
      <c r="E183" s="14" t="str">
        <f>HYPERLINK("#'Full Results'!A1652", "1652")</f>
        <v>1652</v>
      </c>
      <c r="F183" t="s">
        <v>17</v>
      </c>
    </row>
    <row r="184" spans="3:6">
      <c r="C184">
        <v>179</v>
      </c>
      <c r="D184" s="8" t="str">
        <f>HYPERLINK("#'Table 179'!A1", "Imagine that a group of scientists were to make the case for the Government putting MORE money into research to discover new life-saving medicines. Would you agree or disagree with the following statements?: Scientists should stick to science, an...")</f>
        <v>Imagine that a group of scientists were to make the case for the Government putting MORE money into research to discover new life-saving medicines. Would you agree or disagree with the following statements?: Scientists should stick to science, an...</v>
      </c>
      <c r="E184" s="14" t="str">
        <f>HYPERLINK("#'Full Results'!A1664", "1664")</f>
        <v>1664</v>
      </c>
      <c r="F184" t="s">
        <v>17</v>
      </c>
    </row>
    <row r="185" spans="3:6">
      <c r="C185">
        <v>180</v>
      </c>
      <c r="D185" s="8" t="str">
        <f>HYPERLINK("#'Table 180'!A1", "Grid Summary: Imagine that a group of scientists were to make the case for the Government putting MORE money into research to find new ways to tackle climate change. Would you agree or disagree with the following statements?")</f>
        <v>Grid Summary: Imagine that a group of scientists were to make the case for the Government putting MORE money into research to find new ways to tackle climate change. Would you agree or disagree with the following statements?</v>
      </c>
      <c r="E185" s="7"/>
      <c r="F185" t="s">
        <v>17</v>
      </c>
    </row>
    <row r="186" spans="3:6">
      <c r="C186">
        <v>181</v>
      </c>
      <c r="D186" s="8" t="str">
        <f>HYPERLINK("#'Table 181'!A1", "Imagine that a group of scientists were to make the case for the Government putting MORE money into research to find new ways to tackle climate change. Would you agree or disagree with the following statements?: It is self-interested for scientis...")</f>
        <v>Imagine that a group of scientists were to make the case for the Government putting MORE money into research to find new ways to tackle climate change. Would you agree or disagree with the following statements?: It is self-interested for scientis...</v>
      </c>
      <c r="E186" s="14" t="str">
        <f>HYPERLINK("#'Full Results'!A1676", "1676")</f>
        <v>1676</v>
      </c>
      <c r="F186" t="s">
        <v>17</v>
      </c>
    </row>
    <row r="187" spans="3:6">
      <c r="C187">
        <v>182</v>
      </c>
      <c r="D187" s="8" t="str">
        <f>HYPERLINK("#'Table 182'!A1", "Imagine that a group of scientists were to make the case for the Government putting MORE money into research to find new ways to tackle climate change. Would you agree or disagree with the following statements?: Scientists know better than others...")</f>
        <v>Imagine that a group of scientists were to make the case for the Government putting MORE money into research to find new ways to tackle climate change. Would you agree or disagree with the following statements?: Scientists know better than others...</v>
      </c>
      <c r="E187" s="14" t="str">
        <f>HYPERLINK("#'Full Results'!A1688", "1688")</f>
        <v>1688</v>
      </c>
      <c r="F187" t="s">
        <v>17</v>
      </c>
    </row>
    <row r="188" spans="3:6">
      <c r="C188">
        <v>183</v>
      </c>
      <c r="D188" s="8" t="str">
        <f>HYPERLINK("#'Table 183'!A1", "Imagine that a group of scientists were to make the case for the Government putting MORE money into research to find new ways to tackle climate change. Would you agree or disagree with the following statements?: In general scientists don’t really...")</f>
        <v>Imagine that a group of scientists were to make the case for the Government putting MORE money into research to find new ways to tackle climate change. Would you agree or disagree with the following statements?: In general scientists don’t really...</v>
      </c>
      <c r="E188" s="14" t="str">
        <f>HYPERLINK("#'Full Results'!A1700", "1700")</f>
        <v>1700</v>
      </c>
      <c r="F188" t="s">
        <v>17</v>
      </c>
    </row>
    <row r="189" spans="3:6">
      <c r="C189">
        <v>184</v>
      </c>
      <c r="D189" s="8" t="str">
        <f>HYPERLINK("#'Table 184'!A1", "Imagine that a group of scientists were to make the case for the Government putting MORE money into research to find new ways to tackle climate change. Would you agree or disagree with the following statements?: Scientists should stick to science...")</f>
        <v>Imagine that a group of scientists were to make the case for the Government putting MORE money into research to find new ways to tackle climate change. Would you agree or disagree with the following statements?: Scientists should stick to science...</v>
      </c>
      <c r="E189" s="14" t="str">
        <f>HYPERLINK("#'Full Results'!A1712", "1712")</f>
        <v>1712</v>
      </c>
      <c r="F189" t="s">
        <v>17</v>
      </c>
    </row>
    <row r="190" spans="3:6">
      <c r="C190">
        <v>185</v>
      </c>
      <c r="D190" s="8" t="str">
        <f>HYPERLINK("#'Table 185'!A1", " In general, do you think it is important for the Government to be investing in R&amp;D?")</f>
        <v xml:space="preserve"> In general, do you think it is important for the Government to be investing in R&amp;D?</v>
      </c>
      <c r="E190" s="14" t="str">
        <f>HYPERLINK("#'Full Results'!A1724", "1724")</f>
        <v>1724</v>
      </c>
      <c r="F190" t="s">
        <v>15</v>
      </c>
    </row>
    <row r="191" spans="3:6">
      <c r="C191">
        <v>186</v>
      </c>
      <c r="D191" s="8" t="str">
        <f>HYPERLINK("#'Table 186'!A1", "You said it is at least slightly important for the Government to be investing in R&amp;D. For what reason(s) do you think this?Select any which apply")</f>
        <v>You said it is at least slightly important for the Government to be investing in R&amp;D. For what reason(s) do you think this?Select any which apply</v>
      </c>
      <c r="E191" s="14" t="str">
        <f>HYPERLINK("#'Full Results'!A1734", "1734")</f>
        <v>1734</v>
      </c>
      <c r="F191" t="s">
        <v>26</v>
      </c>
    </row>
    <row r="192" spans="3:6">
      <c r="C192">
        <v>187</v>
      </c>
      <c r="D192" s="8" t="str">
        <f>HYPERLINK("#'Table 187'!A1", "Which subjects did you most enjoy at school?Please select up to three of the following")</f>
        <v>Which subjects did you most enjoy at school?Please select up to three of the following</v>
      </c>
      <c r="E192" s="14" t="str">
        <f>HYPERLINK("#'Full Results'!A1746", "1746")</f>
        <v>1746</v>
      </c>
      <c r="F192" t="s">
        <v>15</v>
      </c>
    </row>
    <row r="193" spans="3:6">
      <c r="C193">
        <v>188</v>
      </c>
      <c r="D193" s="8" t="str">
        <f>HYPERLINK("#'Table 188'!A1", "Thinking about the last 25 years, which of the following inventions would you say have had a positive impact on your life?Select all that apply  ")</f>
        <v>Thinking about the last 25 years, which of the following inventions would you say have had a positive impact on your life?Select all that apply  </v>
      </c>
      <c r="E193" s="14" t="str">
        <f>HYPERLINK("#'Full Results'!A1761", "1761")</f>
        <v>1761</v>
      </c>
      <c r="F193" t="s">
        <v>15</v>
      </c>
    </row>
    <row r="194" spans="3:6">
      <c r="C194">
        <v>189</v>
      </c>
      <c r="D194" s="8" t="str">
        <f>HYPERLINK("#'Table 189'!A1", " Which of the following comes closest to your view")</f>
        <v xml:space="preserve"> Which of the following comes closest to your view</v>
      </c>
      <c r="E194" s="14" t="str">
        <f>HYPERLINK("#'Full Results'!A1777", "1777")</f>
        <v>1777</v>
      </c>
      <c r="F194" t="s">
        <v>15</v>
      </c>
    </row>
    <row r="195" spans="3:6">
      <c r="C195">
        <v>190</v>
      </c>
      <c r="D195" s="8" t="str">
        <f>HYPERLINK("#'Table 190'!A1", "Grid Summary: Do you agree or disagree with the following statements")</f>
        <v>Grid Summary: Do you agree or disagree with the following statements</v>
      </c>
      <c r="E195" s="7"/>
      <c r="F195" t="s">
        <v>15</v>
      </c>
    </row>
    <row r="196" spans="3:6">
      <c r="C196">
        <v>191</v>
      </c>
      <c r="D196" s="8" t="str">
        <f>HYPERLINK("#'Table 191'!A1", "Do you agree or disagree with the following statements: I find new inventions exciting")</f>
        <v>Do you agree or disagree with the following statements: I find new inventions exciting</v>
      </c>
      <c r="E196" s="14" t="str">
        <f>HYPERLINK("#'Full Results'!A1785", "1785")</f>
        <v>1785</v>
      </c>
      <c r="F196" t="s">
        <v>15</v>
      </c>
    </row>
    <row r="197" spans="3:6">
      <c r="C197">
        <v>192</v>
      </c>
      <c r="D197" s="8" t="str">
        <f>HYPERLINK("#'Table 192'!A1", "Do you agree or disagree with the following statements: I can’t keep up with all the new developments in technology")</f>
        <v>Do you agree or disagree with the following statements: I can’t keep up with all the new developments in technology</v>
      </c>
      <c r="E197" s="14" t="str">
        <f>HYPERLINK("#'Full Results'!A1797", "1797")</f>
        <v>1797</v>
      </c>
      <c r="F197" t="s">
        <v>15</v>
      </c>
    </row>
    <row r="198" spans="3:6">
      <c r="C198">
        <v>193</v>
      </c>
      <c r="D198" s="8" t="str">
        <f>HYPERLINK("#'Table 193'!A1", "Do you agree or disagree with the following statements: New inventions these days seem to do more harm than good")</f>
        <v>Do you agree or disagree with the following statements: New inventions these days seem to do more harm than good</v>
      </c>
      <c r="E198" s="14" t="str">
        <f>HYPERLINK("#'Full Results'!A1809", "1809")</f>
        <v>1809</v>
      </c>
      <c r="F198" t="s">
        <v>15</v>
      </c>
    </row>
    <row r="199" spans="3:6">
      <c r="C199">
        <v>194</v>
      </c>
      <c r="D199" s="8" t="str">
        <f>HYPERLINK("#'Table 194'!A1", "Do you agree or disagree with the following statements: New discoveries don’t seem to benefit people like me")</f>
        <v>Do you agree or disagree with the following statements: New discoveries don’t seem to benefit people like me</v>
      </c>
      <c r="E199" s="14" t="str">
        <f>HYPERLINK("#'Full Results'!A1821", "1821")</f>
        <v>1821</v>
      </c>
      <c r="F199" t="s">
        <v>15</v>
      </c>
    </row>
    <row r="200" spans="3:6">
      <c r="C200">
        <v>195</v>
      </c>
      <c r="D200" s="8" t="str">
        <f>HYPERLINK("#'Table 195'!A1", "Do you agree or disagree with the following statements: I worry that some research is dangerous")</f>
        <v>Do you agree or disagree with the following statements: I worry that some research is dangerous</v>
      </c>
      <c r="E200" s="14" t="str">
        <f>HYPERLINK("#'Full Results'!A1833", "1833")</f>
        <v>1833</v>
      </c>
      <c r="F200" t="s">
        <v>15</v>
      </c>
    </row>
    <row r="201" spans="3:6">
      <c r="C201">
        <v>196</v>
      </c>
      <c r="D201" s="8" t="str">
        <f>HYPERLINK("#'Table 196'!A1", "Do you agree or disagree with the following statements: Getting excited about research is just something that rich people do")</f>
        <v>Do you agree or disagree with the following statements: Getting excited about research is just something that rich people do</v>
      </c>
      <c r="E201" s="14" t="str">
        <f>HYPERLINK("#'Full Results'!A1845", "1845")</f>
        <v>1845</v>
      </c>
      <c r="F201" t="s">
        <v>15</v>
      </c>
    </row>
    <row r="202" spans="3:6">
      <c r="C202">
        <v>197</v>
      </c>
      <c r="D202" s="8" t="str">
        <f>HYPERLINK("#'Table 197'!A1", " If a political party said that they were going to invest more money in R&amp;D as part of a plan to help future generations ensuring that the children of today benefit from new discoveries that make their lives easier. Would this make you more or le...")</f>
        <v xml:space="preserve"> If a political party said that they were going to invest more money in R&amp;D as part of a plan to help future generations ensuring that the children of today benefit from new discoveries that make their lives easier. Would this make you more or le...</v>
      </c>
      <c r="E202" s="14" t="str">
        <f>HYPERLINK("#'Full Results'!A1857", "1857")</f>
        <v>1857</v>
      </c>
      <c r="F202" t="s">
        <v>17</v>
      </c>
    </row>
    <row r="203" spans="3:6">
      <c r="C203">
        <v>198</v>
      </c>
      <c r="D203" s="8" t="str">
        <f>HYPERLINK("#'Table 198'!A1", " If a political party said that they were going to invest more money in R&amp;D as part of a plan to help future generations ensuring that everything is being done to tackle the long-term concerns people have today, like climate change. Would this ma...")</f>
        <v xml:space="preserve"> If a political party said that they were going to invest more money in R&amp;D as part of a plan to help future generations ensuring that everything is being done to tackle the long-term concerns people have today, like climate change. Would this ma...</v>
      </c>
      <c r="E203" s="14" t="str">
        <f>HYPERLINK("#'Full Results'!A1866", "1866")</f>
        <v>1866</v>
      </c>
      <c r="F203" t="s">
        <v>17</v>
      </c>
    </row>
    <row r="204" spans="3:6">
      <c r="C204">
        <v>199</v>
      </c>
      <c r="D204" s="8" t="str">
        <f>HYPERLINK("#'Table 199'!A1", " If a political party said that they were going to invest more money in R&amp;D as part of a plan to boost jobs and the economy providing well-paid jobs for people in the UK. Would this make you more or less supportive of this political party?")</f>
        <v xml:space="preserve"> If a political party said that they were going to invest more money in R&amp;D as part of a plan to boost jobs and the economy providing well-paid jobs for people in the UK. Would this make you more or less supportive of this political party?</v>
      </c>
      <c r="E204" s="14" t="str">
        <f>HYPERLINK("#'Full Results'!A1875", "1875")</f>
        <v>1875</v>
      </c>
      <c r="F204" t="s">
        <v>17</v>
      </c>
    </row>
    <row r="205" spans="3:6">
      <c r="C205">
        <v>200</v>
      </c>
      <c r="D205" s="8" t="str">
        <f>HYPERLINK("#'Table 200'!A1", " If a political party said that they were going to invest more money in R&amp;D as part of a plan to boost jobs and the economy providing jobs in poorer areas which have lower rates of employment. Would this make you more or less supportive of this p...")</f>
        <v xml:space="preserve"> If a political party said that they were going to invest more money in R&amp;D as part of a plan to boost jobs and the economy providing jobs in poorer areas which have lower rates of employment. Would this make you more or less supportive of this p...</v>
      </c>
      <c r="E205" s="14" t="str">
        <f>HYPERLINK("#'Full Results'!A1884", "1884")</f>
        <v>1884</v>
      </c>
      <c r="F205" t="s">
        <v>17</v>
      </c>
    </row>
    <row r="206" spans="3:6">
      <c r="C206">
        <v>201</v>
      </c>
      <c r="D206" s="8" t="str">
        <f>HYPERLINK("#'Table 201'!A1", " If a political party said that they were going to invest more money in R&amp;D as part of a plan to boost the country’s health and wellbeing ensuring that the everything was being done to discover new medicines and help the aging population in the U...")</f>
        <v xml:space="preserve"> If a political party said that they were going to invest more money in R&amp;D as part of a plan to boost the country’s health and wellbeing ensuring that the everything was being done to discover new medicines and help the aging population in the U...</v>
      </c>
      <c r="E206" s="14" t="str">
        <f>HYPERLINK("#'Full Results'!A1893", "1893")</f>
        <v>1893</v>
      </c>
      <c r="F206" t="s">
        <v>17</v>
      </c>
    </row>
    <row r="207" spans="3:6">
      <c r="C207">
        <v>202</v>
      </c>
      <c r="D207" s="8" t="str">
        <f>HYPERLINK("#'Table 202'!A1", " If a political party said that they were going to invest more money in R&amp;D as part of a plan to boost the country’s health and wellbeing following the success of the coronavirus vaccine to establish the UK as a world-leader in medical research. ...")</f>
        <v xml:space="preserve"> If a political party said that they were going to invest more money in R&amp;D as part of a plan to boost the country’s health and wellbeing following the success of the coronavirus vaccine to establish the UK as a world-leader in medical research. ...</v>
      </c>
      <c r="E207" s="14" t="str">
        <f>HYPERLINK("#'Full Results'!A1902", "1902")</f>
        <v>1902</v>
      </c>
      <c r="F207" t="s">
        <v>17</v>
      </c>
    </row>
    <row r="208" spans="3:6">
      <c r="C208">
        <v>203</v>
      </c>
      <c r="D208" s="8" t="str">
        <f>HYPERLINK("#'Table 203'!A1", " If a political party said that they were going to invest more money in R&amp;D as part of a plan to make the UK safer ensuring that the UK military was world-leading. Would this make you more or less supportive of this political party?")</f>
        <v xml:space="preserve"> If a political party said that they were going to invest more money in R&amp;D as part of a plan to make the UK safer ensuring that the UK military was world-leading. Would this make you more or less supportive of this political party?</v>
      </c>
      <c r="E208" s="14" t="str">
        <f>HYPERLINK("#'Full Results'!A1911", "1911")</f>
        <v>1911</v>
      </c>
      <c r="F208" t="s">
        <v>17</v>
      </c>
    </row>
    <row r="209" spans="3:6">
      <c r="C209">
        <v>204</v>
      </c>
      <c r="D209" s="8" t="str">
        <f>HYPERLINK("#'Table 204'!A1", " If a political party said that they were going to invest more money in R&amp;D as part of a plan to make the UK safer ensuring that the UK could defend itself from foreign threats. Would this make you more or less supportive of this political party?")</f>
        <v xml:space="preserve"> If a political party said that they were going to invest more money in R&amp;D as part of a plan to make the UK safer ensuring that the UK could defend itself from foreign threats. Would this make you more or less supportive of this political party?</v>
      </c>
      <c r="E209" s="14" t="str">
        <f>HYPERLINK("#'Full Results'!A1920", "1920")</f>
        <v>1920</v>
      </c>
      <c r="F209" t="s">
        <v>17</v>
      </c>
    </row>
    <row r="210" spans="3:6">
      <c r="C210">
        <v>205</v>
      </c>
      <c r="D210" s="8" t="str">
        <f>HYPERLINK("#'Table 205'!A1", " If a political party said that they were going to invest more money in R&amp;D as part of a plan to “level up” the parts of the country which have traditionally been left-behind Would this make you more or less supportive of this political party?")</f>
        <v xml:space="preserve"> If a political party said that they were going to invest more money in R&amp;D as part of a plan to “level up” the parts of the country which have traditionally been left-behind Would this make you more or less supportive of this political party?</v>
      </c>
      <c r="E210" s="14" t="str">
        <f>HYPERLINK("#'Full Results'!A1929", "1929")</f>
        <v>1929</v>
      </c>
      <c r="F210" t="s">
        <v>17</v>
      </c>
    </row>
    <row r="211" spans="3:6">
      <c r="C211">
        <v>206</v>
      </c>
      <c r="D211" s="8" t="str">
        <f>HYPERLINK("#'Table 206'!A1", " If a political party said that they were going to invest more money in R&amp;D as part of a plan to make the UK world-leading in science and new discovery. Would this make you more or less supportive of this political party?")</f>
        <v xml:space="preserve"> If a political party said that they were going to invest more money in R&amp;D as part of a plan to make the UK world-leading in science and new discovery. Would this make you more or less supportive of this political party?</v>
      </c>
      <c r="E211" s="14" t="str">
        <f>HYPERLINK("#'Full Results'!A1938", "1938")</f>
        <v>1938</v>
      </c>
      <c r="F211" t="s">
        <v>17</v>
      </c>
    </row>
    <row r="212" spans="3:6">
      <c r="C212">
        <v>207</v>
      </c>
      <c r="D212" s="8" t="str">
        <f>HYPERLINK("#'Table 207'!A1", "Grid Summary: Based on what you know about jobs in Research and Development, do you agree or disagree with the following")</f>
        <v>Grid Summary: Based on what you know about jobs in Research and Development, do you agree or disagree with the following</v>
      </c>
      <c r="E212" s="7"/>
      <c r="F212" t="s">
        <v>15</v>
      </c>
    </row>
    <row r="213" spans="3:6">
      <c r="C213">
        <v>208</v>
      </c>
      <c r="D213" s="8" t="str">
        <f>HYPERLINK("#'Table 208'!A1", "Based on what you know about jobs in Research and Development, do you agree or disagree with the following: I wish I worked in Research and Development")</f>
        <v>Based on what you know about jobs in Research and Development, do you agree or disagree with the following: I wish I worked in Research and Development</v>
      </c>
      <c r="E213" s="14" t="str">
        <f>HYPERLINK("#'Full Results'!A1947", "1947")</f>
        <v>1947</v>
      </c>
      <c r="F213" t="s">
        <v>15</v>
      </c>
    </row>
    <row r="214" spans="3:6">
      <c r="C214">
        <v>209</v>
      </c>
      <c r="D214" s="8" t="str">
        <f>HYPERLINK("#'Table 209'!A1", "Based on what you know about jobs in Research and Development, do you agree or disagree with the following: I never had the opportunities to work in research")</f>
        <v>Based on what you know about jobs in Research and Development, do you agree or disagree with the following: I never had the opportunities to work in research</v>
      </c>
      <c r="E214" s="14" t="str">
        <f>HYPERLINK("#'Full Results'!A1959", "1959")</f>
        <v>1959</v>
      </c>
      <c r="F214" t="s">
        <v>15</v>
      </c>
    </row>
    <row r="215" spans="3:6">
      <c r="C215">
        <v>210</v>
      </c>
      <c r="D215" s="8" t="str">
        <f>HYPERLINK("#'Table 210'!A1", "Based on what you know about jobs in Research and Development, do you agree or disagree with the following: Jobs in research tend to be well paid")</f>
        <v>Based on what you know about jobs in Research and Development, do you agree or disagree with the following: Jobs in research tend to be well paid</v>
      </c>
      <c r="E215" s="14" t="str">
        <f>HYPERLINK("#'Full Results'!A1971", "1971")</f>
        <v>1971</v>
      </c>
      <c r="F215" t="s">
        <v>15</v>
      </c>
    </row>
    <row r="216" spans="3:6">
      <c r="C216">
        <v>211</v>
      </c>
      <c r="D216" s="8" t="str">
        <f>HYPERLINK("#'Table 211'!A1", "Based on what you know about jobs in Research and Development, do you agree or disagree with the following: Jobs in research tend to require a University degree")</f>
        <v>Based on what you know about jobs in Research and Development, do you agree or disagree with the following: Jobs in research tend to require a University degree</v>
      </c>
      <c r="E216" s="14" t="str">
        <f>HYPERLINK("#'Full Results'!A1983", "1983")</f>
        <v>1983</v>
      </c>
      <c r="F216" t="s">
        <v>15</v>
      </c>
    </row>
    <row r="217" spans="3:6">
      <c r="C217">
        <v>212</v>
      </c>
      <c r="D217" s="8" t="str">
        <f>HYPERLINK("#'Table 212'!A1", "Based on what you know about jobs in Research and Development, do you agree or disagree with the following: I don’t think there are any research and development jobs in my area")</f>
        <v>Based on what you know about jobs in Research and Development, do you agree or disagree with the following: I don’t think there are any research and development jobs in my area</v>
      </c>
      <c r="E217" s="14" t="str">
        <f>HYPERLINK("#'Full Results'!A1995", "1995")</f>
        <v>1995</v>
      </c>
      <c r="F217" t="s">
        <v>15</v>
      </c>
    </row>
    <row r="218" spans="3:6">
      <c r="C218">
        <v>213</v>
      </c>
      <c r="D218" s="8" t="str">
        <f>HYPERLINK("#'Table 213'!A1", " How proud are you personally of your local area?")</f>
        <v xml:space="preserve"> How proud are you personally of your local area?</v>
      </c>
      <c r="E218" s="14" t="str">
        <f>HYPERLINK("#'Full Results'!A2007", "2007")</f>
        <v>2007</v>
      </c>
      <c r="F218" t="s">
        <v>15</v>
      </c>
    </row>
    <row r="219" spans="3:6">
      <c r="C219">
        <v>214</v>
      </c>
      <c r="D219" s="8" t="str">
        <f>HYPERLINK("#'Table 214'!A1", " How proud are you personally of the UK?")</f>
        <v xml:space="preserve"> How proud are you personally of the UK?</v>
      </c>
      <c r="E219" s="14" t="str">
        <f>HYPERLINK("#'Full Results'!A2015", "2015")</f>
        <v>2015</v>
      </c>
      <c r="F219" t="s">
        <v>15</v>
      </c>
    </row>
    <row r="220" spans="3:6">
      <c r="C220">
        <v>215</v>
      </c>
      <c r="D220" s="8" t="str">
        <f>HYPERLINK("#'Table 215'!A1", " Throughout this survey, we have been talking about R&amp;D. Based on everything you have seen throughout this survey, how clear or unclear do you find the words “Research &amp; Development” as a way of talking about this topic?")</f>
        <v xml:space="preserve"> Throughout this survey, we have been talking about R&amp;D. Based on everything you have seen throughout this survey, how clear or unclear do you find the words “Research &amp; Development” as a way of talking about this topic?</v>
      </c>
      <c r="E220" s="14" t="str">
        <f>HYPERLINK("#'Full Results'!A2023", "2023")</f>
        <v>2023</v>
      </c>
      <c r="F220" t="s">
        <v>15</v>
      </c>
    </row>
    <row r="221" spans="3:6">
      <c r="C221">
        <v>216</v>
      </c>
      <c r="D221" s="8" t="str">
        <f>HYPERLINK("#'Table 216'!A1", " In your view, would Discovery be a better or worse word to use than Research &amp; Development?")</f>
        <v xml:space="preserve"> In your view, would Discovery be a better or worse word to use than Research &amp; Development?</v>
      </c>
      <c r="E221" s="14" t="str">
        <f>HYPERLINK("#'Full Results'!A2031", "2031")</f>
        <v>2031</v>
      </c>
      <c r="F221" t="s">
        <v>17</v>
      </c>
    </row>
    <row r="222" spans="3:6">
      <c r="C222">
        <v>217</v>
      </c>
      <c r="D222" s="8" t="str">
        <f>HYPERLINK("#'Table 217'!A1", " In your view, would Innovation be a better or worse word to use than Research &amp; Development?")</f>
        <v xml:space="preserve"> In your view, would Innovation be a better or worse word to use than Research &amp; Development?</v>
      </c>
      <c r="E222" s="14" t="str">
        <f>HYPERLINK("#'Full Results'!A2040", "2040")</f>
        <v>2040</v>
      </c>
      <c r="F222" t="s">
        <v>17</v>
      </c>
    </row>
    <row r="223" spans="3:6">
      <c r="C223">
        <v>218</v>
      </c>
      <c r="D223" s="8" t="str">
        <f>HYPERLINK("#'Table 218'!A1", " In your view, would Invention be a better or worse word to use than Research &amp; Development?")</f>
        <v xml:space="preserve"> In your view, would Invention be a better or worse word to use than Research &amp; Development?</v>
      </c>
      <c r="E223" s="14" t="str">
        <f>HYPERLINK("#'Full Results'!A2049", "2049")</f>
        <v>2049</v>
      </c>
      <c r="F223" t="s">
        <v>17</v>
      </c>
    </row>
    <row r="224" spans="3:6">
      <c r="C224">
        <v>219</v>
      </c>
      <c r="D224" s="8" t="str">
        <f>HYPERLINK("#'Table 219'!A1", " In your view, would Investigation be a better or worse word to use than Research &amp; Development?")</f>
        <v xml:space="preserve"> In your view, would Investigation be a better or worse word to use than Research &amp; Development?</v>
      </c>
      <c r="E224" s="14" t="str">
        <f>HYPERLINK("#'Full Results'!A2058", "2058")</f>
        <v>2058</v>
      </c>
      <c r="F224" t="s">
        <v>17</v>
      </c>
    </row>
    <row r="225" spans="3:6">
      <c r="C225">
        <v>220</v>
      </c>
      <c r="D225" s="8" t="str">
        <f>HYPERLINK("#'Table 220'!A1", " In your view, would Science be a better or worse word to use than Research &amp; Development?")</f>
        <v xml:space="preserve"> In your view, would Science be a better or worse word to use than Research &amp; Development?</v>
      </c>
      <c r="E225" s="14" t="str">
        <f>HYPERLINK("#'Full Results'!A2067", "2067")</f>
        <v>2067</v>
      </c>
      <c r="F225" t="s">
        <v>17</v>
      </c>
    </row>
    <row r="226" spans="3:6">
      <c r="C226">
        <v>221</v>
      </c>
      <c r="D226" s="8" t="str">
        <f>HYPERLINK("#'Table 221'!A1", " In your view, would Creativity be a better or worse word to use than Research &amp; Development?")</f>
        <v xml:space="preserve"> In your view, would Creativity be a better or worse word to use than Research &amp; Development?</v>
      </c>
      <c r="E226" s="14" t="str">
        <f>HYPERLINK("#'Full Results'!A2076", "2076")</f>
        <v>2076</v>
      </c>
      <c r="F226" t="s">
        <v>17</v>
      </c>
    </row>
    <row r="227" spans="3:6">
      <c r="C227">
        <v>222</v>
      </c>
      <c r="D227" s="8" t="str">
        <f>HYPERLINK("#'Table 222'!A1", " Do you think Discovery means the same thing as Research &amp; Development, or something different?")</f>
        <v xml:space="preserve"> Do you think Discovery means the same thing as Research &amp; Development, or something different?</v>
      </c>
      <c r="E227" s="14" t="str">
        <f>HYPERLINK("#'Full Results'!A2085", "2085")</f>
        <v>2085</v>
      </c>
      <c r="F227" t="s">
        <v>27</v>
      </c>
    </row>
    <row r="228" spans="3:6">
      <c r="C228">
        <v>223</v>
      </c>
      <c r="D228" s="8" t="str">
        <f>HYPERLINK("#'Table 223'!A1", " Do you think Innovation means the same thing as Research &amp; Development, or something different?")</f>
        <v xml:space="preserve"> Do you think Innovation means the same thing as Research &amp; Development, or something different?</v>
      </c>
      <c r="E228" s="14" t="str">
        <f>HYPERLINK("#'Full Results'!A2093", "2093")</f>
        <v>2093</v>
      </c>
      <c r="F228" t="s">
        <v>27</v>
      </c>
    </row>
    <row r="229" spans="3:6">
      <c r="C229">
        <v>224</v>
      </c>
      <c r="D229" s="8" t="str">
        <f>HYPERLINK("#'Table 224'!A1", " Do you think Invention means the same thing as Research &amp; Development, or something different?")</f>
        <v xml:space="preserve"> Do you think Invention means the same thing as Research &amp; Development, or something different?</v>
      </c>
      <c r="E229" s="14" t="str">
        <f>HYPERLINK("#'Full Results'!A2101", "2101")</f>
        <v>2101</v>
      </c>
      <c r="F229" t="s">
        <v>27</v>
      </c>
    </row>
    <row r="230" spans="3:6">
      <c r="C230">
        <v>225</v>
      </c>
      <c r="D230" s="8" t="str">
        <f>HYPERLINK("#'Table 225'!A1", " Do you think Investigation means the same thing as Research &amp; Development, or something different?")</f>
        <v xml:space="preserve"> Do you think Investigation means the same thing as Research &amp; Development, or something different?</v>
      </c>
      <c r="E230" s="14" t="str">
        <f>HYPERLINK("#'Full Results'!A2109", "2109")</f>
        <v>2109</v>
      </c>
      <c r="F230" t="s">
        <v>27</v>
      </c>
    </row>
    <row r="231" spans="3:6">
      <c r="C231">
        <v>226</v>
      </c>
      <c r="D231" s="8" t="str">
        <f>HYPERLINK("#'Table 226'!A1", " Do you think Science means the same thing as Research &amp; Development, or something different?")</f>
        <v xml:space="preserve"> Do you think Science means the same thing as Research &amp; Development, or something different?</v>
      </c>
      <c r="E231" s="14" t="str">
        <f>HYPERLINK("#'Full Results'!A2117", "2117")</f>
        <v>2117</v>
      </c>
      <c r="F231" t="s">
        <v>27</v>
      </c>
    </row>
    <row r="232" spans="3:6">
      <c r="C232">
        <v>227</v>
      </c>
      <c r="D232" s="8" t="str">
        <f>HYPERLINK("#'Table 227'!A1", " Do you think Creativity means the same thing as Research &amp; Development, or something different?")</f>
        <v xml:space="preserve"> Do you think Creativity means the same thing as Research &amp; Development, or something different?</v>
      </c>
      <c r="E232" s="14" t="str">
        <f>HYPERLINK("#'Full Results'!A2125", "2125")</f>
        <v>2125</v>
      </c>
      <c r="F232" t="s">
        <v>27</v>
      </c>
    </row>
    <row r="233" spans="3:6">
      <c r="C233">
        <v>228</v>
      </c>
      <c r="D233" s="8" t="str">
        <f>HYPERLINK("#'Table 228'!A1", " Which of the following do you think makes more sense for the UK Government to say:")</f>
        <v xml:space="preserve"> Which of the following do you think makes more sense for the UK Government to say:</v>
      </c>
      <c r="E233" s="14" t="str">
        <f>HYPERLINK("#'Full Results'!A2133", "2133")</f>
        <v>2133</v>
      </c>
      <c r="F233" t="s">
        <v>27</v>
      </c>
    </row>
    <row r="234" spans="3:6">
      <c r="C234">
        <v>229</v>
      </c>
      <c r="D234" s="8" t="str">
        <f>HYPERLINK("#'Table 229'!A1", " Which of the following do you think makes more sense for the UK Government to say:")</f>
        <v xml:space="preserve"> Which of the following do you think makes more sense for the UK Government to say:</v>
      </c>
      <c r="E234" s="14" t="str">
        <f>HYPERLINK("#'Full Results'!A2139", "2139")</f>
        <v>2139</v>
      </c>
      <c r="F234" t="s">
        <v>27</v>
      </c>
    </row>
    <row r="235" spans="3:6">
      <c r="C235">
        <v>230</v>
      </c>
      <c r="D235" s="8" t="str">
        <f>HYPERLINK("#'Table 230'!A1", " Which of the following do you think makes more sense for the UK Government to say:")</f>
        <v xml:space="preserve"> Which of the following do you think makes more sense for the UK Government to say:</v>
      </c>
      <c r="E235" s="14" t="str">
        <f>HYPERLINK("#'Full Results'!A2145", "2145")</f>
        <v>2145</v>
      </c>
      <c r="F235" t="s">
        <v>27</v>
      </c>
    </row>
    <row r="236" spans="3:6">
      <c r="C236">
        <v>231</v>
      </c>
      <c r="D236" s="8" t="str">
        <f>HYPERLINK("#'Table 231'!A1", " Which of the following do you think makes more sense for the UK Government to say:")</f>
        <v xml:space="preserve"> Which of the following do you think makes more sense for the UK Government to say:</v>
      </c>
      <c r="E236" s="14" t="str">
        <f>HYPERLINK("#'Full Results'!A2151", "2151")</f>
        <v>2151</v>
      </c>
      <c r="F236" t="s">
        <v>27</v>
      </c>
    </row>
    <row r="237" spans="3:6">
      <c r="C237">
        <v>232</v>
      </c>
      <c r="D237" s="8" t="str">
        <f>HYPERLINK("#'Table 232'!A1", " Which of the following do you think makes more sense for the UK Government to say:")</f>
        <v xml:space="preserve"> Which of the following do you think makes more sense for the UK Government to say:</v>
      </c>
      <c r="E237" s="14" t="str">
        <f>HYPERLINK("#'Full Results'!A2157", "2157")</f>
        <v>2157</v>
      </c>
      <c r="F237" t="s">
        <v>27</v>
      </c>
    </row>
    <row r="238" spans="3:6">
      <c r="C238">
        <v>233</v>
      </c>
      <c r="D238" s="8" t="str">
        <f>HYPERLINK("#'Table 233'!A1", " Which of the following do you think makes more sense for the UK Government to say:")</f>
        <v xml:space="preserve"> Which of the following do you think makes more sense for the UK Government to say:</v>
      </c>
      <c r="E238" s="14" t="str">
        <f>HYPERLINK("#'Full Results'!A2163", "2163")</f>
        <v>2163</v>
      </c>
      <c r="F238" t="s">
        <v>27</v>
      </c>
    </row>
  </sheetData>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164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975</v>
      </c>
      <c r="D7" s="10">
        <v>459</v>
      </c>
      <c r="E7" s="10">
        <v>514</v>
      </c>
      <c r="F7" s="10"/>
      <c r="G7" s="10">
        <v>104</v>
      </c>
      <c r="H7" s="10">
        <v>171</v>
      </c>
      <c r="I7" s="10">
        <v>162</v>
      </c>
      <c r="J7" s="10">
        <v>141</v>
      </c>
      <c r="K7" s="10">
        <v>175</v>
      </c>
      <c r="L7" s="10">
        <v>222</v>
      </c>
      <c r="M7" s="10"/>
      <c r="N7" s="10">
        <v>262</v>
      </c>
      <c r="O7" s="10">
        <v>245</v>
      </c>
      <c r="P7" s="10">
        <v>214</v>
      </c>
      <c r="Q7" s="10">
        <v>248</v>
      </c>
      <c r="R7" s="10"/>
      <c r="S7" s="10">
        <v>121</v>
      </c>
      <c r="T7" s="10">
        <v>131</v>
      </c>
      <c r="U7" s="10">
        <v>74</v>
      </c>
      <c r="V7" s="10">
        <v>78</v>
      </c>
      <c r="W7" s="10">
        <v>70</v>
      </c>
      <c r="X7" s="10">
        <v>67</v>
      </c>
      <c r="Y7" s="10">
        <v>93</v>
      </c>
      <c r="Z7" s="10">
        <v>41</v>
      </c>
      <c r="AA7" s="10">
        <v>112</v>
      </c>
      <c r="AB7" s="10">
        <v>103</v>
      </c>
      <c r="AC7" s="10">
        <v>56</v>
      </c>
      <c r="AD7" s="10">
        <v>29</v>
      </c>
      <c r="AE7" s="10"/>
      <c r="AF7" s="10">
        <v>393</v>
      </c>
      <c r="AG7" s="10">
        <v>416</v>
      </c>
      <c r="AH7" s="10">
        <v>116</v>
      </c>
      <c r="AI7" s="10"/>
      <c r="AJ7" s="10">
        <v>363</v>
      </c>
      <c r="AK7" s="10">
        <v>256</v>
      </c>
      <c r="AL7" s="10">
        <v>77</v>
      </c>
      <c r="AM7" s="10">
        <v>16</v>
      </c>
      <c r="AN7" s="10">
        <v>112</v>
      </c>
      <c r="AO7" s="10"/>
      <c r="AP7" s="10">
        <v>246</v>
      </c>
      <c r="AQ7" s="10">
        <v>302</v>
      </c>
      <c r="AR7" s="10">
        <v>79</v>
      </c>
      <c r="AS7" s="10"/>
      <c r="AT7" s="10">
        <v>240</v>
      </c>
      <c r="AU7" s="10">
        <v>159</v>
      </c>
      <c r="AV7" s="10">
        <v>223</v>
      </c>
      <c r="AW7" s="10">
        <v>89</v>
      </c>
      <c r="AX7" s="10">
        <v>22</v>
      </c>
    </row>
    <row r="8" spans="2:50" ht="30" customHeight="1">
      <c r="B8" s="11" t="s">
        <v>77</v>
      </c>
      <c r="C8" s="11">
        <v>970</v>
      </c>
      <c r="D8" s="11">
        <v>466</v>
      </c>
      <c r="E8" s="11">
        <v>502</v>
      </c>
      <c r="F8" s="11"/>
      <c r="G8" s="11">
        <v>123</v>
      </c>
      <c r="H8" s="11">
        <v>170</v>
      </c>
      <c r="I8" s="11">
        <v>176</v>
      </c>
      <c r="J8" s="11">
        <v>149</v>
      </c>
      <c r="K8" s="11">
        <v>149</v>
      </c>
      <c r="L8" s="11">
        <v>204</v>
      </c>
      <c r="M8" s="11"/>
      <c r="N8" s="11">
        <v>242</v>
      </c>
      <c r="O8" s="11">
        <v>253</v>
      </c>
      <c r="P8" s="11">
        <v>227</v>
      </c>
      <c r="Q8" s="11">
        <v>242</v>
      </c>
      <c r="R8" s="11"/>
      <c r="S8" s="11">
        <v>121</v>
      </c>
      <c r="T8" s="11">
        <v>135</v>
      </c>
      <c r="U8" s="11">
        <v>72</v>
      </c>
      <c r="V8" s="11">
        <v>83</v>
      </c>
      <c r="W8" s="11">
        <v>69</v>
      </c>
      <c r="X8" s="11">
        <v>84</v>
      </c>
      <c r="Y8" s="11">
        <v>87</v>
      </c>
      <c r="Z8" s="11">
        <v>37</v>
      </c>
      <c r="AA8" s="11">
        <v>112</v>
      </c>
      <c r="AB8" s="11">
        <v>89</v>
      </c>
      <c r="AC8" s="11">
        <v>53</v>
      </c>
      <c r="AD8" s="11">
        <v>27</v>
      </c>
      <c r="AE8" s="11"/>
      <c r="AF8" s="11">
        <v>388</v>
      </c>
      <c r="AG8" s="11">
        <v>406</v>
      </c>
      <c r="AH8" s="11">
        <v>119</v>
      </c>
      <c r="AI8" s="11"/>
      <c r="AJ8" s="11">
        <v>353</v>
      </c>
      <c r="AK8" s="11">
        <v>260</v>
      </c>
      <c r="AL8" s="11">
        <v>78</v>
      </c>
      <c r="AM8" s="11">
        <v>15</v>
      </c>
      <c r="AN8" s="11">
        <v>115</v>
      </c>
      <c r="AO8" s="11"/>
      <c r="AP8" s="11">
        <v>242</v>
      </c>
      <c r="AQ8" s="11">
        <v>312</v>
      </c>
      <c r="AR8" s="11">
        <v>77</v>
      </c>
      <c r="AS8" s="11"/>
      <c r="AT8" s="11">
        <v>239</v>
      </c>
      <c r="AU8" s="11">
        <v>162</v>
      </c>
      <c r="AV8" s="11">
        <v>227</v>
      </c>
      <c r="AW8" s="11">
        <v>84</v>
      </c>
      <c r="AX8" s="11">
        <v>18</v>
      </c>
    </row>
    <row r="9" spans="2:50">
      <c r="B9" s="18" t="s">
        <v>158</v>
      </c>
      <c r="C9" s="17">
        <v>0.156446262233638</v>
      </c>
      <c r="D9" s="17">
        <v>0.212767729108502</v>
      </c>
      <c r="E9" s="17">
        <v>0.104837599561138</v>
      </c>
      <c r="F9" s="17"/>
      <c r="G9" s="17">
        <v>0.19521379764550501</v>
      </c>
      <c r="H9" s="17">
        <v>0.20376706932133801</v>
      </c>
      <c r="I9" s="17">
        <v>0.14740808621364701</v>
      </c>
      <c r="J9" s="17">
        <v>0.14255569271718099</v>
      </c>
      <c r="K9" s="17">
        <v>0.13981113468147399</v>
      </c>
      <c r="L9" s="17">
        <v>0.123904419653995</v>
      </c>
      <c r="M9" s="17"/>
      <c r="N9" s="17">
        <v>0.22076221209460201</v>
      </c>
      <c r="O9" s="17">
        <v>0.149384844108639</v>
      </c>
      <c r="P9" s="17">
        <v>0.145949623796502</v>
      </c>
      <c r="Q9" s="17">
        <v>0.10489546373628</v>
      </c>
      <c r="R9" s="17"/>
      <c r="S9" s="17">
        <v>0.216627862583612</v>
      </c>
      <c r="T9" s="17">
        <v>9.7360621632229402E-2</v>
      </c>
      <c r="U9" s="17">
        <v>9.7215807138399293E-2</v>
      </c>
      <c r="V9" s="17">
        <v>0.17045092821522601</v>
      </c>
      <c r="W9" s="17">
        <v>0.12201565831797601</v>
      </c>
      <c r="X9" s="17">
        <v>0.14993746520217299</v>
      </c>
      <c r="Y9" s="17">
        <v>0.15168223025823199</v>
      </c>
      <c r="Z9" s="17">
        <v>0.243540324221687</v>
      </c>
      <c r="AA9" s="17">
        <v>0.18310118091436101</v>
      </c>
      <c r="AB9" s="17">
        <v>0.11603118777948999</v>
      </c>
      <c r="AC9" s="17">
        <v>0.19123603912217499</v>
      </c>
      <c r="AD9" s="17">
        <v>0.25679820642439199</v>
      </c>
      <c r="AE9" s="17"/>
      <c r="AF9" s="17">
        <v>0.14311374795656101</v>
      </c>
      <c r="AG9" s="17">
        <v>0.16686115158310499</v>
      </c>
      <c r="AH9" s="17">
        <v>0.153024944334469</v>
      </c>
      <c r="AI9" s="17"/>
      <c r="AJ9" s="17">
        <v>0.16294968095072601</v>
      </c>
      <c r="AK9" s="17">
        <v>0.178579657850889</v>
      </c>
      <c r="AL9" s="17">
        <v>0.18287568064923801</v>
      </c>
      <c r="AM9" s="17">
        <v>0.13249936239959401</v>
      </c>
      <c r="AN9" s="17">
        <v>0.10934580879217</v>
      </c>
      <c r="AO9" s="17"/>
      <c r="AP9" s="17">
        <v>0.15646182755681501</v>
      </c>
      <c r="AQ9" s="17">
        <v>0.206124122984468</v>
      </c>
      <c r="AR9" s="17">
        <v>0.18811907335195099</v>
      </c>
      <c r="AS9" s="17"/>
      <c r="AT9" s="17">
        <v>0.11068494278192199</v>
      </c>
      <c r="AU9" s="17">
        <v>0.15633504947884799</v>
      </c>
      <c r="AV9" s="17">
        <v>0.20680617731426701</v>
      </c>
      <c r="AW9" s="17">
        <v>0.22084197886404699</v>
      </c>
      <c r="AX9" s="17">
        <v>0.35106042532041498</v>
      </c>
    </row>
    <row r="10" spans="2:50">
      <c r="B10" s="18" t="s">
        <v>159</v>
      </c>
      <c r="C10" s="17">
        <v>0.29933525028795399</v>
      </c>
      <c r="D10" s="17">
        <v>0.32460569762514602</v>
      </c>
      <c r="E10" s="17">
        <v>0.27502859734523899</v>
      </c>
      <c r="F10" s="17"/>
      <c r="G10" s="17">
        <v>0.22970836830799399</v>
      </c>
      <c r="H10" s="17">
        <v>0.276541117927319</v>
      </c>
      <c r="I10" s="17">
        <v>0.313771118517637</v>
      </c>
      <c r="J10" s="17">
        <v>0.23000728511777599</v>
      </c>
      <c r="K10" s="17">
        <v>0.35890295214453199</v>
      </c>
      <c r="L10" s="17">
        <v>0.35485564222304899</v>
      </c>
      <c r="M10" s="17"/>
      <c r="N10" s="17">
        <v>0.374255611672762</v>
      </c>
      <c r="O10" s="17">
        <v>0.274911600400291</v>
      </c>
      <c r="P10" s="17">
        <v>0.26719230645738201</v>
      </c>
      <c r="Q10" s="17">
        <v>0.275950336233725</v>
      </c>
      <c r="R10" s="17"/>
      <c r="S10" s="17">
        <v>0.28191632397419197</v>
      </c>
      <c r="T10" s="17">
        <v>0.256073319404306</v>
      </c>
      <c r="U10" s="17">
        <v>0.25521842945249101</v>
      </c>
      <c r="V10" s="17">
        <v>0.25365659246535899</v>
      </c>
      <c r="W10" s="17">
        <v>0.34341603511469099</v>
      </c>
      <c r="X10" s="17">
        <v>0.41053889405335198</v>
      </c>
      <c r="Y10" s="17">
        <v>0.30266036593684598</v>
      </c>
      <c r="Z10" s="17">
        <v>0.21457630424539101</v>
      </c>
      <c r="AA10" s="17">
        <v>0.276496662433942</v>
      </c>
      <c r="AB10" s="17">
        <v>0.35838504229837298</v>
      </c>
      <c r="AC10" s="17">
        <v>0.31318289189418302</v>
      </c>
      <c r="AD10" s="17">
        <v>0.37106268181051499</v>
      </c>
      <c r="AE10" s="17"/>
      <c r="AF10" s="17">
        <v>0.297061414861297</v>
      </c>
      <c r="AG10" s="17">
        <v>0.32102279587805199</v>
      </c>
      <c r="AH10" s="17">
        <v>0.28560935659084902</v>
      </c>
      <c r="AI10" s="17"/>
      <c r="AJ10" s="17">
        <v>0.30107769092122999</v>
      </c>
      <c r="AK10" s="17">
        <v>0.30257537733421602</v>
      </c>
      <c r="AL10" s="17">
        <v>0.42111967594546401</v>
      </c>
      <c r="AM10" s="17">
        <v>0.417896460675869</v>
      </c>
      <c r="AN10" s="17">
        <v>0.242227134434854</v>
      </c>
      <c r="AO10" s="17"/>
      <c r="AP10" s="17">
        <v>0.34428248320966298</v>
      </c>
      <c r="AQ10" s="17">
        <v>0.27840201252911301</v>
      </c>
      <c r="AR10" s="17">
        <v>0.39125152449327799</v>
      </c>
      <c r="AS10" s="17"/>
      <c r="AT10" s="17">
        <v>0.30171468457484002</v>
      </c>
      <c r="AU10" s="17">
        <v>0.271364281550519</v>
      </c>
      <c r="AV10" s="17">
        <v>0.36048317676524799</v>
      </c>
      <c r="AW10" s="17">
        <v>0.28549006888641498</v>
      </c>
      <c r="AX10" s="17">
        <v>0.17584398484740901</v>
      </c>
    </row>
    <row r="11" spans="2:50">
      <c r="B11" s="18" t="s">
        <v>160</v>
      </c>
      <c r="C11" s="17">
        <v>0.28305236867640599</v>
      </c>
      <c r="D11" s="17">
        <v>0.27673621561137202</v>
      </c>
      <c r="E11" s="17">
        <v>0.28783404852710798</v>
      </c>
      <c r="F11" s="17"/>
      <c r="G11" s="17">
        <v>0.28663206915714201</v>
      </c>
      <c r="H11" s="17">
        <v>0.27911870766306301</v>
      </c>
      <c r="I11" s="17">
        <v>0.25690684352316101</v>
      </c>
      <c r="J11" s="17">
        <v>0.34748656691269098</v>
      </c>
      <c r="K11" s="17">
        <v>0.21865217360072201</v>
      </c>
      <c r="L11" s="17">
        <v>0.30667472180901501</v>
      </c>
      <c r="M11" s="17"/>
      <c r="N11" s="17">
        <v>0.24895137003200901</v>
      </c>
      <c r="O11" s="17">
        <v>0.32615673868461798</v>
      </c>
      <c r="P11" s="17">
        <v>0.27529431607497601</v>
      </c>
      <c r="Q11" s="17">
        <v>0.281647510473792</v>
      </c>
      <c r="R11" s="17"/>
      <c r="S11" s="17">
        <v>0.27431757415230101</v>
      </c>
      <c r="T11" s="17">
        <v>0.356890366887194</v>
      </c>
      <c r="U11" s="17">
        <v>0.35340766622136799</v>
      </c>
      <c r="V11" s="17">
        <v>0.32510156009633501</v>
      </c>
      <c r="W11" s="17">
        <v>0.29936770816067798</v>
      </c>
      <c r="X11" s="17">
        <v>0.198554564784093</v>
      </c>
      <c r="Y11" s="17">
        <v>0.25470583974824401</v>
      </c>
      <c r="Z11" s="17">
        <v>0.21912277517316001</v>
      </c>
      <c r="AA11" s="17">
        <v>0.26316889904489799</v>
      </c>
      <c r="AB11" s="17">
        <v>0.301352218441714</v>
      </c>
      <c r="AC11" s="17">
        <v>0.24504767813692999</v>
      </c>
      <c r="AD11" s="17">
        <v>0.13250622922654801</v>
      </c>
      <c r="AE11" s="17"/>
      <c r="AF11" s="17">
        <v>0.28553117633316699</v>
      </c>
      <c r="AG11" s="17">
        <v>0.31344243422823498</v>
      </c>
      <c r="AH11" s="17">
        <v>0.173919051278597</v>
      </c>
      <c r="AI11" s="17"/>
      <c r="AJ11" s="17">
        <v>0.29211373684244801</v>
      </c>
      <c r="AK11" s="17">
        <v>0.28909710648716302</v>
      </c>
      <c r="AL11" s="17">
        <v>0.24067417817712899</v>
      </c>
      <c r="AM11" s="17">
        <v>0.323954815327477</v>
      </c>
      <c r="AN11" s="17">
        <v>0.21395291864510199</v>
      </c>
      <c r="AO11" s="17"/>
      <c r="AP11" s="17">
        <v>0.29031410624237902</v>
      </c>
      <c r="AQ11" s="17">
        <v>0.28228836288456299</v>
      </c>
      <c r="AR11" s="17">
        <v>0.25404423116903602</v>
      </c>
      <c r="AS11" s="17"/>
      <c r="AT11" s="17">
        <v>0.26977997136133702</v>
      </c>
      <c r="AU11" s="17">
        <v>0.32319294842763602</v>
      </c>
      <c r="AV11" s="17">
        <v>0.24995159919719701</v>
      </c>
      <c r="AW11" s="17">
        <v>0.24135242336353499</v>
      </c>
      <c r="AX11" s="17">
        <v>0.26214629204840501</v>
      </c>
    </row>
    <row r="12" spans="2:50">
      <c r="B12" s="18" t="s">
        <v>161</v>
      </c>
      <c r="C12" s="17">
        <v>9.1194134496185505E-2</v>
      </c>
      <c r="D12" s="17">
        <v>5.6842167046269501E-2</v>
      </c>
      <c r="E12" s="17">
        <v>0.12352748887695</v>
      </c>
      <c r="F12" s="17"/>
      <c r="G12" s="17">
        <v>9.7700804867378102E-2</v>
      </c>
      <c r="H12" s="17">
        <v>7.8790137544529099E-2</v>
      </c>
      <c r="I12" s="17">
        <v>7.5037989226187901E-2</v>
      </c>
      <c r="J12" s="17">
        <v>0.132670633102767</v>
      </c>
      <c r="K12" s="17">
        <v>0.10087260966694001</v>
      </c>
      <c r="L12" s="17">
        <v>7.4158728874989394E-2</v>
      </c>
      <c r="M12" s="17"/>
      <c r="N12" s="17">
        <v>8.1533871866959998E-2</v>
      </c>
      <c r="O12" s="17">
        <v>8.5715194145055504E-2</v>
      </c>
      <c r="P12" s="17">
        <v>0.104880967332614</v>
      </c>
      <c r="Q12" s="17">
        <v>9.6000305039453601E-2</v>
      </c>
      <c r="R12" s="17"/>
      <c r="S12" s="17">
        <v>6.3428921668684995E-2</v>
      </c>
      <c r="T12" s="17">
        <v>0.144052543085849</v>
      </c>
      <c r="U12" s="17">
        <v>0.10847987405790201</v>
      </c>
      <c r="V12" s="17">
        <v>0.104998872439953</v>
      </c>
      <c r="W12" s="17">
        <v>4.3831477939250803E-2</v>
      </c>
      <c r="X12" s="17">
        <v>7.4195412008221301E-2</v>
      </c>
      <c r="Y12" s="17">
        <v>0.12302029811059501</v>
      </c>
      <c r="Z12" s="17">
        <v>0.101642736463205</v>
      </c>
      <c r="AA12" s="17">
        <v>9.1616188234335705E-2</v>
      </c>
      <c r="AB12" s="17">
        <v>7.6552244527775495E-2</v>
      </c>
      <c r="AC12" s="17">
        <v>3.6039117595602001E-2</v>
      </c>
      <c r="AD12" s="17">
        <v>7.3374378670266999E-2</v>
      </c>
      <c r="AE12" s="17"/>
      <c r="AF12" s="17">
        <v>9.6134860222037502E-2</v>
      </c>
      <c r="AG12" s="17">
        <v>7.9518614384963202E-2</v>
      </c>
      <c r="AH12" s="17">
        <v>8.8900471875971304E-2</v>
      </c>
      <c r="AI12" s="17"/>
      <c r="AJ12" s="17">
        <v>9.7953700236882907E-2</v>
      </c>
      <c r="AK12" s="17">
        <v>0.103429702915167</v>
      </c>
      <c r="AL12" s="17">
        <v>8.4636339892499204E-2</v>
      </c>
      <c r="AM12" s="17">
        <v>0</v>
      </c>
      <c r="AN12" s="17">
        <v>7.0664119527113406E-2</v>
      </c>
      <c r="AO12" s="17"/>
      <c r="AP12" s="17">
        <v>8.27084301866189E-2</v>
      </c>
      <c r="AQ12" s="17">
        <v>9.7103516672765497E-2</v>
      </c>
      <c r="AR12" s="17">
        <v>8.4556640397054794E-2</v>
      </c>
      <c r="AS12" s="17"/>
      <c r="AT12" s="17">
        <v>9.5389034199309997E-2</v>
      </c>
      <c r="AU12" s="17">
        <v>0.110196495869172</v>
      </c>
      <c r="AV12" s="17">
        <v>6.2419029912126001E-2</v>
      </c>
      <c r="AW12" s="17">
        <v>0.137466448083576</v>
      </c>
      <c r="AX12" s="17">
        <v>5.7045203529010401E-2</v>
      </c>
    </row>
    <row r="13" spans="2:50">
      <c r="B13" s="18" t="s">
        <v>162</v>
      </c>
      <c r="C13" s="17">
        <v>2.44590391335439E-2</v>
      </c>
      <c r="D13" s="17">
        <v>2.36048676618014E-2</v>
      </c>
      <c r="E13" s="17">
        <v>2.53647916114959E-2</v>
      </c>
      <c r="F13" s="17"/>
      <c r="G13" s="17">
        <v>2.5059283891019E-2</v>
      </c>
      <c r="H13" s="17">
        <v>3.0489967460709502E-2</v>
      </c>
      <c r="I13" s="17">
        <v>1.2098423131481399E-2</v>
      </c>
      <c r="J13" s="17">
        <v>2.1349011504277201E-2</v>
      </c>
      <c r="K13" s="17">
        <v>3.84362493314752E-2</v>
      </c>
      <c r="L13" s="17">
        <v>2.1824727076468702E-2</v>
      </c>
      <c r="M13" s="17"/>
      <c r="N13" s="17">
        <v>1.81051165397502E-2</v>
      </c>
      <c r="O13" s="17">
        <v>2.3880361191840001E-2</v>
      </c>
      <c r="P13" s="17">
        <v>3.6216036518642698E-2</v>
      </c>
      <c r="Q13" s="17">
        <v>2.09889832422521E-2</v>
      </c>
      <c r="R13" s="17"/>
      <c r="S13" s="17">
        <v>3.3229769540932201E-2</v>
      </c>
      <c r="T13" s="17">
        <v>2.37106570132774E-2</v>
      </c>
      <c r="U13" s="17">
        <v>6.1183264550881598E-2</v>
      </c>
      <c r="V13" s="17">
        <v>1.13964886996423E-2</v>
      </c>
      <c r="W13" s="17">
        <v>1.4095157265007799E-2</v>
      </c>
      <c r="X13" s="17">
        <v>0</v>
      </c>
      <c r="Y13" s="17">
        <v>0</v>
      </c>
      <c r="Z13" s="17">
        <v>4.1678319244919299E-2</v>
      </c>
      <c r="AA13" s="17">
        <v>1.4761141806777E-2</v>
      </c>
      <c r="AB13" s="17">
        <v>3.1289486808622903E-2</v>
      </c>
      <c r="AC13" s="17">
        <v>4.6698297398426597E-2</v>
      </c>
      <c r="AD13" s="17">
        <v>6.3865225074670601E-2</v>
      </c>
      <c r="AE13" s="17"/>
      <c r="AF13" s="17">
        <v>3.1343721343934303E-2</v>
      </c>
      <c r="AG13" s="17">
        <v>1.7958345032793799E-2</v>
      </c>
      <c r="AH13" s="17">
        <v>2.3586720893706399E-2</v>
      </c>
      <c r="AI13" s="17"/>
      <c r="AJ13" s="17">
        <v>2.1893830051570699E-2</v>
      </c>
      <c r="AK13" s="17">
        <v>2.1034571975831001E-2</v>
      </c>
      <c r="AL13" s="17">
        <v>1.5104185377689001E-2</v>
      </c>
      <c r="AM13" s="17">
        <v>0</v>
      </c>
      <c r="AN13" s="17">
        <v>3.0453089320413101E-2</v>
      </c>
      <c r="AO13" s="17"/>
      <c r="AP13" s="17">
        <v>1.4115474860845899E-2</v>
      </c>
      <c r="AQ13" s="17">
        <v>2.9399956902749599E-2</v>
      </c>
      <c r="AR13" s="17">
        <v>1.5285785642649201E-2</v>
      </c>
      <c r="AS13" s="17"/>
      <c r="AT13" s="17">
        <v>3.5239860237411699E-2</v>
      </c>
      <c r="AU13" s="17">
        <v>3.0261338640396901E-2</v>
      </c>
      <c r="AV13" s="17">
        <v>4.3360423698136901E-3</v>
      </c>
      <c r="AW13" s="17">
        <v>2.3168163844400302E-2</v>
      </c>
      <c r="AX13" s="17">
        <v>3.6523871127607799E-2</v>
      </c>
    </row>
    <row r="14" spans="2:50">
      <c r="B14" s="18" t="s">
        <v>163</v>
      </c>
      <c r="C14" s="17">
        <v>4.8145811944227297E-3</v>
      </c>
      <c r="D14" s="17">
        <v>7.5999129567175102E-3</v>
      </c>
      <c r="E14" s="17">
        <v>2.2489148646123E-3</v>
      </c>
      <c r="F14" s="17"/>
      <c r="G14" s="17">
        <v>1.7917572455720201E-2</v>
      </c>
      <c r="H14" s="17">
        <v>1.4596319747876001E-2</v>
      </c>
      <c r="I14" s="17">
        <v>0</v>
      </c>
      <c r="J14" s="17">
        <v>0</v>
      </c>
      <c r="K14" s="17">
        <v>0</v>
      </c>
      <c r="L14" s="17">
        <v>0</v>
      </c>
      <c r="M14" s="17"/>
      <c r="N14" s="17">
        <v>0</v>
      </c>
      <c r="O14" s="17">
        <v>0</v>
      </c>
      <c r="P14" s="17">
        <v>1.08893604687224E-2</v>
      </c>
      <c r="Q14" s="17">
        <v>9.0617530994027296E-3</v>
      </c>
      <c r="R14" s="17"/>
      <c r="S14" s="17">
        <v>9.3374397697504295E-3</v>
      </c>
      <c r="T14" s="17">
        <v>0</v>
      </c>
      <c r="U14" s="17">
        <v>0</v>
      </c>
      <c r="V14" s="17">
        <v>1.3727408203344201E-2</v>
      </c>
      <c r="W14" s="17">
        <v>0</v>
      </c>
      <c r="X14" s="17">
        <v>1.57638794497971E-2</v>
      </c>
      <c r="Y14" s="17">
        <v>1.22466050281989E-2</v>
      </c>
      <c r="Z14" s="17">
        <v>0</v>
      </c>
      <c r="AA14" s="17">
        <v>0</v>
      </c>
      <c r="AB14" s="17">
        <v>0</v>
      </c>
      <c r="AC14" s="17">
        <v>0</v>
      </c>
      <c r="AD14" s="17">
        <v>0</v>
      </c>
      <c r="AE14" s="17"/>
      <c r="AF14" s="17">
        <v>3.4278768083772101E-3</v>
      </c>
      <c r="AG14" s="17">
        <v>0</v>
      </c>
      <c r="AH14" s="17">
        <v>1.91803821963181E-2</v>
      </c>
      <c r="AI14" s="17"/>
      <c r="AJ14" s="17">
        <v>0</v>
      </c>
      <c r="AK14" s="17">
        <v>8.4376994907112302E-3</v>
      </c>
      <c r="AL14" s="17">
        <v>0</v>
      </c>
      <c r="AM14" s="17">
        <v>0</v>
      </c>
      <c r="AN14" s="17">
        <v>9.9755546174909206E-3</v>
      </c>
      <c r="AO14" s="17"/>
      <c r="AP14" s="17">
        <v>0</v>
      </c>
      <c r="AQ14" s="17">
        <v>0</v>
      </c>
      <c r="AR14" s="17">
        <v>1.3831192951052101E-2</v>
      </c>
      <c r="AS14" s="17"/>
      <c r="AT14" s="17">
        <v>4.4564691528963104E-3</v>
      </c>
      <c r="AU14" s="17">
        <v>0</v>
      </c>
      <c r="AV14" s="17">
        <v>5.8445710326850099E-3</v>
      </c>
      <c r="AW14" s="17">
        <v>0</v>
      </c>
      <c r="AX14" s="17">
        <v>0</v>
      </c>
    </row>
    <row r="15" spans="2:50">
      <c r="B15" s="18" t="s">
        <v>92</v>
      </c>
      <c r="C15" s="19">
        <v>0.14069836397784999</v>
      </c>
      <c r="D15" s="19">
        <v>9.7843409990192601E-2</v>
      </c>
      <c r="E15" s="19">
        <v>0.181158559213457</v>
      </c>
      <c r="F15" s="19"/>
      <c r="G15" s="19">
        <v>0.14776810367524101</v>
      </c>
      <c r="H15" s="19">
        <v>0.116696680335165</v>
      </c>
      <c r="I15" s="19">
        <v>0.194777539387886</v>
      </c>
      <c r="J15" s="19">
        <v>0.12593081064530701</v>
      </c>
      <c r="K15" s="19">
        <v>0.14332488057485601</v>
      </c>
      <c r="L15" s="19">
        <v>0.118581760362483</v>
      </c>
      <c r="M15" s="19"/>
      <c r="N15" s="19">
        <v>5.6391817793917297E-2</v>
      </c>
      <c r="O15" s="19">
        <v>0.139951261469556</v>
      </c>
      <c r="P15" s="19">
        <v>0.159577389351161</v>
      </c>
      <c r="Q15" s="19">
        <v>0.21145564817509399</v>
      </c>
      <c r="R15" s="19"/>
      <c r="S15" s="19">
        <v>0.12114210831052701</v>
      </c>
      <c r="T15" s="19">
        <v>0.121912491977144</v>
      </c>
      <c r="U15" s="19">
        <v>0.124494958578958</v>
      </c>
      <c r="V15" s="19">
        <v>0.12066814988014</v>
      </c>
      <c r="W15" s="19">
        <v>0.177273963202396</v>
      </c>
      <c r="X15" s="19">
        <v>0.15100978450236299</v>
      </c>
      <c r="Y15" s="19">
        <v>0.15568466091788399</v>
      </c>
      <c r="Z15" s="19">
        <v>0.179439540651638</v>
      </c>
      <c r="AA15" s="19">
        <v>0.17085592756568599</v>
      </c>
      <c r="AB15" s="19">
        <v>0.11638982014402501</v>
      </c>
      <c r="AC15" s="19">
        <v>0.16779597585268299</v>
      </c>
      <c r="AD15" s="19">
        <v>0.102393278793607</v>
      </c>
      <c r="AE15" s="19"/>
      <c r="AF15" s="19">
        <v>0.143387202474626</v>
      </c>
      <c r="AG15" s="19">
        <v>0.101196658892851</v>
      </c>
      <c r="AH15" s="19">
        <v>0.25577907283008999</v>
      </c>
      <c r="AI15" s="19"/>
      <c r="AJ15" s="19">
        <v>0.12401136099714299</v>
      </c>
      <c r="AK15" s="19">
        <v>9.6845883946022296E-2</v>
      </c>
      <c r="AL15" s="19">
        <v>5.5589939957980498E-2</v>
      </c>
      <c r="AM15" s="19">
        <v>0.12564936159706</v>
      </c>
      <c r="AN15" s="19">
        <v>0.32338137466285599</v>
      </c>
      <c r="AO15" s="19"/>
      <c r="AP15" s="19">
        <v>0.112117677943678</v>
      </c>
      <c r="AQ15" s="19">
        <v>0.10668202802634</v>
      </c>
      <c r="AR15" s="19">
        <v>5.2911551994979003E-2</v>
      </c>
      <c r="AS15" s="19"/>
      <c r="AT15" s="19">
        <v>0.182735037692282</v>
      </c>
      <c r="AU15" s="19">
        <v>0.108649886033429</v>
      </c>
      <c r="AV15" s="19">
        <v>0.110159403408663</v>
      </c>
      <c r="AW15" s="19">
        <v>9.1680916958026298E-2</v>
      </c>
      <c r="AX15" s="19">
        <v>0.117380223127153</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497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989</v>
      </c>
      <c r="D7" s="10">
        <v>453</v>
      </c>
      <c r="E7" s="10">
        <v>534</v>
      </c>
      <c r="F7" s="10"/>
      <c r="G7" s="10">
        <v>112</v>
      </c>
      <c r="H7" s="10">
        <v>187</v>
      </c>
      <c r="I7" s="10">
        <v>144</v>
      </c>
      <c r="J7" s="10">
        <v>158</v>
      </c>
      <c r="K7" s="10">
        <v>165</v>
      </c>
      <c r="L7" s="10">
        <v>223</v>
      </c>
      <c r="M7" s="10"/>
      <c r="N7" s="10">
        <v>280</v>
      </c>
      <c r="O7" s="10">
        <v>242</v>
      </c>
      <c r="P7" s="10">
        <v>204</v>
      </c>
      <c r="Q7" s="10">
        <v>260</v>
      </c>
      <c r="R7" s="10"/>
      <c r="S7" s="10">
        <v>136</v>
      </c>
      <c r="T7" s="10">
        <v>131</v>
      </c>
      <c r="U7" s="10">
        <v>80</v>
      </c>
      <c r="V7" s="10">
        <v>90</v>
      </c>
      <c r="W7" s="10">
        <v>73</v>
      </c>
      <c r="X7" s="10">
        <v>78</v>
      </c>
      <c r="Y7" s="10">
        <v>81</v>
      </c>
      <c r="Z7" s="10">
        <v>44</v>
      </c>
      <c r="AA7" s="10">
        <v>106</v>
      </c>
      <c r="AB7" s="10">
        <v>92</v>
      </c>
      <c r="AC7" s="10">
        <v>48</v>
      </c>
      <c r="AD7" s="10">
        <v>30</v>
      </c>
      <c r="AE7" s="10"/>
      <c r="AF7" s="10">
        <v>414</v>
      </c>
      <c r="AG7" s="10">
        <v>395</v>
      </c>
      <c r="AH7" s="10">
        <v>124</v>
      </c>
      <c r="AI7" s="10"/>
      <c r="AJ7" s="10">
        <v>361</v>
      </c>
      <c r="AK7" s="10">
        <v>271</v>
      </c>
      <c r="AL7" s="10">
        <v>64</v>
      </c>
      <c r="AM7" s="10">
        <v>19</v>
      </c>
      <c r="AN7" s="10">
        <v>114</v>
      </c>
      <c r="AO7" s="10"/>
      <c r="AP7" s="10">
        <v>240</v>
      </c>
      <c r="AQ7" s="10">
        <v>328</v>
      </c>
      <c r="AR7" s="10">
        <v>71</v>
      </c>
      <c r="AS7" s="10"/>
      <c r="AT7" s="10">
        <v>257</v>
      </c>
      <c r="AU7" s="10">
        <v>161</v>
      </c>
      <c r="AV7" s="10">
        <v>228</v>
      </c>
      <c r="AW7" s="10">
        <v>97</v>
      </c>
      <c r="AX7" s="10">
        <v>12</v>
      </c>
    </row>
    <row r="8" spans="2:50" ht="30" customHeight="1">
      <c r="B8" s="11" t="s">
        <v>77</v>
      </c>
      <c r="C8" s="11">
        <v>991</v>
      </c>
      <c r="D8" s="11">
        <v>463</v>
      </c>
      <c r="E8" s="11">
        <v>525</v>
      </c>
      <c r="F8" s="11"/>
      <c r="G8" s="11">
        <v>133</v>
      </c>
      <c r="H8" s="11">
        <v>188</v>
      </c>
      <c r="I8" s="11">
        <v>158</v>
      </c>
      <c r="J8" s="11">
        <v>167</v>
      </c>
      <c r="K8" s="11">
        <v>139</v>
      </c>
      <c r="L8" s="11">
        <v>206</v>
      </c>
      <c r="M8" s="11"/>
      <c r="N8" s="11">
        <v>268</v>
      </c>
      <c r="O8" s="11">
        <v>251</v>
      </c>
      <c r="P8" s="11">
        <v>220</v>
      </c>
      <c r="Q8" s="11">
        <v>249</v>
      </c>
      <c r="R8" s="11"/>
      <c r="S8" s="11">
        <v>139</v>
      </c>
      <c r="T8" s="11">
        <v>134</v>
      </c>
      <c r="U8" s="11">
        <v>77</v>
      </c>
      <c r="V8" s="11">
        <v>95</v>
      </c>
      <c r="W8" s="11">
        <v>70</v>
      </c>
      <c r="X8" s="11">
        <v>101</v>
      </c>
      <c r="Y8" s="11">
        <v>76</v>
      </c>
      <c r="Z8" s="11">
        <v>38</v>
      </c>
      <c r="AA8" s="11">
        <v>105</v>
      </c>
      <c r="AB8" s="11">
        <v>81</v>
      </c>
      <c r="AC8" s="11">
        <v>48</v>
      </c>
      <c r="AD8" s="11">
        <v>27</v>
      </c>
      <c r="AE8" s="11"/>
      <c r="AF8" s="11">
        <v>410</v>
      </c>
      <c r="AG8" s="11">
        <v>387</v>
      </c>
      <c r="AH8" s="11">
        <v>130</v>
      </c>
      <c r="AI8" s="11"/>
      <c r="AJ8" s="11">
        <v>355</v>
      </c>
      <c r="AK8" s="11">
        <v>275</v>
      </c>
      <c r="AL8" s="11">
        <v>63</v>
      </c>
      <c r="AM8" s="11">
        <v>19</v>
      </c>
      <c r="AN8" s="11">
        <v>117</v>
      </c>
      <c r="AO8" s="11"/>
      <c r="AP8" s="11">
        <v>236</v>
      </c>
      <c r="AQ8" s="11">
        <v>337</v>
      </c>
      <c r="AR8" s="11">
        <v>71</v>
      </c>
      <c r="AS8" s="11"/>
      <c r="AT8" s="11">
        <v>254</v>
      </c>
      <c r="AU8" s="11">
        <v>167</v>
      </c>
      <c r="AV8" s="11">
        <v>235</v>
      </c>
      <c r="AW8" s="11">
        <v>93</v>
      </c>
      <c r="AX8" s="11">
        <v>9</v>
      </c>
    </row>
    <row r="9" spans="2:50">
      <c r="B9" s="18" t="s">
        <v>490</v>
      </c>
      <c r="C9" s="17">
        <v>0.195518756371719</v>
      </c>
      <c r="D9" s="17">
        <v>0.219018411222549</v>
      </c>
      <c r="E9" s="17">
        <v>0.17564898905179299</v>
      </c>
      <c r="F9" s="17"/>
      <c r="G9" s="17">
        <v>0.26870048921631301</v>
      </c>
      <c r="H9" s="17">
        <v>0.25356283990495398</v>
      </c>
      <c r="I9" s="17">
        <v>0.19351788704698999</v>
      </c>
      <c r="J9" s="17">
        <v>0.16281788358992999</v>
      </c>
      <c r="K9" s="17">
        <v>0.13401797674351501</v>
      </c>
      <c r="L9" s="17">
        <v>0.16503675026722101</v>
      </c>
      <c r="M9" s="17"/>
      <c r="N9" s="17">
        <v>0.22814183083509201</v>
      </c>
      <c r="O9" s="17">
        <v>0.231559048514444</v>
      </c>
      <c r="P9" s="17">
        <v>0.159637717991993</v>
      </c>
      <c r="Q9" s="17">
        <v>0.158349728213554</v>
      </c>
      <c r="R9" s="17"/>
      <c r="S9" s="17">
        <v>0.295213582458071</v>
      </c>
      <c r="T9" s="17">
        <v>0.18891187957259001</v>
      </c>
      <c r="U9" s="17">
        <v>0.17005686725772101</v>
      </c>
      <c r="V9" s="17">
        <v>0.11792153059912901</v>
      </c>
      <c r="W9" s="17">
        <v>0.21474980376571001</v>
      </c>
      <c r="X9" s="17">
        <v>0.16900305986240899</v>
      </c>
      <c r="Y9" s="17">
        <v>0.19027517599729701</v>
      </c>
      <c r="Z9" s="17">
        <v>0.30009450514928399</v>
      </c>
      <c r="AA9" s="17">
        <v>0.222990138593084</v>
      </c>
      <c r="AB9" s="17">
        <v>0.14506119105621401</v>
      </c>
      <c r="AC9" s="17">
        <v>0.13769981960119199</v>
      </c>
      <c r="AD9" s="17">
        <v>0.123670672944108</v>
      </c>
      <c r="AE9" s="17"/>
      <c r="AF9" s="17">
        <v>0.19339280028731601</v>
      </c>
      <c r="AG9" s="17">
        <v>0.21202622741569299</v>
      </c>
      <c r="AH9" s="17">
        <v>0.14759490865463001</v>
      </c>
      <c r="AI9" s="17"/>
      <c r="AJ9" s="17">
        <v>0.20149481257198901</v>
      </c>
      <c r="AK9" s="17">
        <v>0.228604515518574</v>
      </c>
      <c r="AL9" s="17">
        <v>0.29123630390986599</v>
      </c>
      <c r="AM9" s="17">
        <v>0.248068867437434</v>
      </c>
      <c r="AN9" s="17">
        <v>9.0363068553389506E-2</v>
      </c>
      <c r="AO9" s="17"/>
      <c r="AP9" s="17">
        <v>0.22459248424948899</v>
      </c>
      <c r="AQ9" s="17">
        <v>0.23464900377331499</v>
      </c>
      <c r="AR9" s="17">
        <v>0.23210003924754999</v>
      </c>
      <c r="AS9" s="17"/>
      <c r="AT9" s="17">
        <v>0.132289035553282</v>
      </c>
      <c r="AU9" s="17">
        <v>0.23388235514966799</v>
      </c>
      <c r="AV9" s="17">
        <v>0.24107033729994101</v>
      </c>
      <c r="AW9" s="17">
        <v>0.22548513321491001</v>
      </c>
      <c r="AX9" s="17">
        <v>0.27864824084600998</v>
      </c>
    </row>
    <row r="10" spans="2:50">
      <c r="B10" s="18" t="s">
        <v>491</v>
      </c>
      <c r="C10" s="17">
        <v>0.39140259315584103</v>
      </c>
      <c r="D10" s="17">
        <v>0.38211546223665899</v>
      </c>
      <c r="E10" s="17">
        <v>0.39692820711549298</v>
      </c>
      <c r="F10" s="17"/>
      <c r="G10" s="17">
        <v>0.353883578427172</v>
      </c>
      <c r="H10" s="17">
        <v>0.37501167300140897</v>
      </c>
      <c r="I10" s="17">
        <v>0.323484222511704</v>
      </c>
      <c r="J10" s="17">
        <v>0.40877683223919897</v>
      </c>
      <c r="K10" s="17">
        <v>0.44173317331899897</v>
      </c>
      <c r="L10" s="17">
        <v>0.434358159434169</v>
      </c>
      <c r="M10" s="17"/>
      <c r="N10" s="17">
        <v>0.46848529888789697</v>
      </c>
      <c r="O10" s="17">
        <v>0.41154494531122299</v>
      </c>
      <c r="P10" s="17">
        <v>0.32044569887624202</v>
      </c>
      <c r="Q10" s="17">
        <v>0.347589798543882</v>
      </c>
      <c r="R10" s="17"/>
      <c r="S10" s="17">
        <v>0.33566860657763598</v>
      </c>
      <c r="T10" s="17">
        <v>0.441547109254321</v>
      </c>
      <c r="U10" s="17">
        <v>0.40433380349154102</v>
      </c>
      <c r="V10" s="17">
        <v>0.39851705572845603</v>
      </c>
      <c r="W10" s="17">
        <v>0.36550762820673399</v>
      </c>
      <c r="X10" s="17">
        <v>0.419825354209099</v>
      </c>
      <c r="Y10" s="17">
        <v>0.33952368137029598</v>
      </c>
      <c r="Z10" s="17">
        <v>0.32835879832410703</v>
      </c>
      <c r="AA10" s="17">
        <v>0.35649722836090902</v>
      </c>
      <c r="AB10" s="17">
        <v>0.51196256623793701</v>
      </c>
      <c r="AC10" s="17">
        <v>0.38005834828970603</v>
      </c>
      <c r="AD10" s="17">
        <v>0.356304639025533</v>
      </c>
      <c r="AE10" s="17"/>
      <c r="AF10" s="17">
        <v>0.39626205531487002</v>
      </c>
      <c r="AG10" s="17">
        <v>0.432186550730916</v>
      </c>
      <c r="AH10" s="17">
        <v>0.28175180282781198</v>
      </c>
      <c r="AI10" s="17"/>
      <c r="AJ10" s="17">
        <v>0.43124793837382702</v>
      </c>
      <c r="AK10" s="17">
        <v>0.37653380053711599</v>
      </c>
      <c r="AL10" s="17">
        <v>0.50353852522879705</v>
      </c>
      <c r="AM10" s="17">
        <v>0.26387902223276899</v>
      </c>
      <c r="AN10" s="17">
        <v>0.31298978394091598</v>
      </c>
      <c r="AO10" s="17"/>
      <c r="AP10" s="17">
        <v>0.428562561208439</v>
      </c>
      <c r="AQ10" s="17">
        <v>0.37512430095438998</v>
      </c>
      <c r="AR10" s="17">
        <v>0.48038296093201899</v>
      </c>
      <c r="AS10" s="17"/>
      <c r="AT10" s="17">
        <v>0.37142674796007502</v>
      </c>
      <c r="AU10" s="17">
        <v>0.35820071289111299</v>
      </c>
      <c r="AV10" s="17">
        <v>0.44115315745973999</v>
      </c>
      <c r="AW10" s="17">
        <v>0.37501264995700401</v>
      </c>
      <c r="AX10" s="17">
        <v>0.43375184646686399</v>
      </c>
    </row>
    <row r="11" spans="2:50">
      <c r="B11" s="18" t="s">
        <v>492</v>
      </c>
      <c r="C11" s="17">
        <v>0.305774540776651</v>
      </c>
      <c r="D11" s="17">
        <v>0.32734282497251099</v>
      </c>
      <c r="E11" s="17">
        <v>0.288091059729293</v>
      </c>
      <c r="F11" s="17"/>
      <c r="G11" s="17">
        <v>0.242544696418691</v>
      </c>
      <c r="H11" s="17">
        <v>0.24535808969748699</v>
      </c>
      <c r="I11" s="17">
        <v>0.32838654079795798</v>
      </c>
      <c r="J11" s="17">
        <v>0.33364237337214703</v>
      </c>
      <c r="K11" s="17">
        <v>0.35942814308154702</v>
      </c>
      <c r="L11" s="17">
        <v>0.32545955755565098</v>
      </c>
      <c r="M11" s="17"/>
      <c r="N11" s="17">
        <v>0.23078161337742301</v>
      </c>
      <c r="O11" s="17">
        <v>0.270789131962347</v>
      </c>
      <c r="P11" s="17">
        <v>0.387085035580152</v>
      </c>
      <c r="Q11" s="17">
        <v>0.34922028742341099</v>
      </c>
      <c r="R11" s="17"/>
      <c r="S11" s="17">
        <v>0.28719510318965402</v>
      </c>
      <c r="T11" s="17">
        <v>0.27973398974448699</v>
      </c>
      <c r="U11" s="17">
        <v>0.26964685910865099</v>
      </c>
      <c r="V11" s="17">
        <v>0.344725259799184</v>
      </c>
      <c r="W11" s="17">
        <v>0.30634316863618699</v>
      </c>
      <c r="X11" s="17">
        <v>0.25283354936483199</v>
      </c>
      <c r="Y11" s="17">
        <v>0.353969731305317</v>
      </c>
      <c r="Z11" s="17">
        <v>0.25871481388593098</v>
      </c>
      <c r="AA11" s="17">
        <v>0.32068427719940301</v>
      </c>
      <c r="AB11" s="17">
        <v>0.31297246085555602</v>
      </c>
      <c r="AC11" s="17">
        <v>0.35713510419393801</v>
      </c>
      <c r="AD11" s="17">
        <v>0.45514658496875998</v>
      </c>
      <c r="AE11" s="17"/>
      <c r="AF11" s="17">
        <v>0.30817645221154</v>
      </c>
      <c r="AG11" s="17">
        <v>0.28181635727300303</v>
      </c>
      <c r="AH11" s="17">
        <v>0.36315719479823799</v>
      </c>
      <c r="AI11" s="17"/>
      <c r="AJ11" s="17">
        <v>0.28438794867532902</v>
      </c>
      <c r="AK11" s="17">
        <v>0.29444590689248801</v>
      </c>
      <c r="AL11" s="17">
        <v>0.15421128555951699</v>
      </c>
      <c r="AM11" s="17">
        <v>0.37990941125491301</v>
      </c>
      <c r="AN11" s="17">
        <v>0.440493393706756</v>
      </c>
      <c r="AO11" s="17"/>
      <c r="AP11" s="17">
        <v>0.26690859098023201</v>
      </c>
      <c r="AQ11" s="17">
        <v>0.303843361275622</v>
      </c>
      <c r="AR11" s="17">
        <v>0.23465275911303901</v>
      </c>
      <c r="AS11" s="17"/>
      <c r="AT11" s="17">
        <v>0.36013974363982498</v>
      </c>
      <c r="AU11" s="17">
        <v>0.31462047708252699</v>
      </c>
      <c r="AV11" s="17">
        <v>0.23791482546975401</v>
      </c>
      <c r="AW11" s="17">
        <v>0.28967559100002199</v>
      </c>
      <c r="AX11" s="17">
        <v>0.28759991268712598</v>
      </c>
    </row>
    <row r="12" spans="2:50">
      <c r="B12" s="18" t="s">
        <v>493</v>
      </c>
      <c r="C12" s="17">
        <v>1.8074769987256101E-2</v>
      </c>
      <c r="D12" s="17">
        <v>1.55156537906626E-2</v>
      </c>
      <c r="E12" s="17">
        <v>2.0410999556198701E-2</v>
      </c>
      <c r="F12" s="17"/>
      <c r="G12" s="17">
        <v>2.86769605609805E-2</v>
      </c>
      <c r="H12" s="17">
        <v>2.7128938101996299E-2</v>
      </c>
      <c r="I12" s="17">
        <v>3.2070914071353901E-2</v>
      </c>
      <c r="J12" s="17">
        <v>6.3639227102746396E-3</v>
      </c>
      <c r="K12" s="17">
        <v>0</v>
      </c>
      <c r="L12" s="17">
        <v>1.39849745686092E-2</v>
      </c>
      <c r="M12" s="17"/>
      <c r="N12" s="17">
        <v>1.6175984609781102E-2</v>
      </c>
      <c r="O12" s="17">
        <v>7.9697035934891292E-3</v>
      </c>
      <c r="P12" s="17">
        <v>1.0938141692654601E-2</v>
      </c>
      <c r="Q12" s="17">
        <v>3.6800158856247898E-2</v>
      </c>
      <c r="R12" s="17"/>
      <c r="S12" s="17">
        <v>7.63789617363841E-3</v>
      </c>
      <c r="T12" s="17">
        <v>8.5345692976575693E-3</v>
      </c>
      <c r="U12" s="17">
        <v>4.5386084056372802E-2</v>
      </c>
      <c r="V12" s="17">
        <v>0</v>
      </c>
      <c r="W12" s="17">
        <v>1.3869927231403701E-2</v>
      </c>
      <c r="X12" s="17">
        <v>2.7381285826378901E-2</v>
      </c>
      <c r="Y12" s="17">
        <v>3.3960037410792399E-2</v>
      </c>
      <c r="Z12" s="17">
        <v>6.9784166811038606E-2</v>
      </c>
      <c r="AA12" s="17">
        <v>1.9990589695675801E-2</v>
      </c>
      <c r="AB12" s="17">
        <v>0</v>
      </c>
      <c r="AC12" s="17">
        <v>2.3945745443730099E-2</v>
      </c>
      <c r="AD12" s="17">
        <v>0</v>
      </c>
      <c r="AE12" s="17"/>
      <c r="AF12" s="17">
        <v>2.0283494957455399E-2</v>
      </c>
      <c r="AG12" s="17">
        <v>8.9901514532025207E-3</v>
      </c>
      <c r="AH12" s="17">
        <v>3.6780070822345197E-2</v>
      </c>
      <c r="AI12" s="17"/>
      <c r="AJ12" s="17">
        <v>1.7888213875813901E-2</v>
      </c>
      <c r="AK12" s="17">
        <v>2.9379725511766899E-2</v>
      </c>
      <c r="AL12" s="17">
        <v>1.5905731480838001E-2</v>
      </c>
      <c r="AM12" s="17">
        <v>0</v>
      </c>
      <c r="AN12" s="17">
        <v>2.1140843099758701E-2</v>
      </c>
      <c r="AO12" s="17"/>
      <c r="AP12" s="17">
        <v>1.43135410557035E-2</v>
      </c>
      <c r="AQ12" s="17">
        <v>2.0697591206217E-2</v>
      </c>
      <c r="AR12" s="17">
        <v>0</v>
      </c>
      <c r="AS12" s="17"/>
      <c r="AT12" s="17">
        <v>1.49160930724069E-2</v>
      </c>
      <c r="AU12" s="17">
        <v>3.20306164966958E-2</v>
      </c>
      <c r="AV12" s="17">
        <v>9.3755926299913701E-3</v>
      </c>
      <c r="AW12" s="17">
        <v>1.2434008618289701E-2</v>
      </c>
      <c r="AX12" s="17">
        <v>0</v>
      </c>
    </row>
    <row r="13" spans="2:50">
      <c r="B13" s="18" t="s">
        <v>494</v>
      </c>
      <c r="C13" s="17">
        <v>2.0058417227436499E-2</v>
      </c>
      <c r="D13" s="17">
        <v>2.0105055563751001E-2</v>
      </c>
      <c r="E13" s="17">
        <v>2.0105130267328901E-2</v>
      </c>
      <c r="F13" s="17"/>
      <c r="G13" s="17">
        <v>3.5060657406505602E-2</v>
      </c>
      <c r="H13" s="17">
        <v>3.1504655670719597E-2</v>
      </c>
      <c r="I13" s="17">
        <v>2.7247336989498199E-2</v>
      </c>
      <c r="J13" s="17">
        <v>1.1838370882640401E-2</v>
      </c>
      <c r="K13" s="17">
        <v>1.4228636248501699E-2</v>
      </c>
      <c r="L13" s="17">
        <v>5.0725178695056597E-3</v>
      </c>
      <c r="M13" s="17"/>
      <c r="N13" s="17">
        <v>2.4786309569023298E-3</v>
      </c>
      <c r="O13" s="17">
        <v>3.5322751132771897E-2</v>
      </c>
      <c r="P13" s="17">
        <v>2.8012122870216202E-2</v>
      </c>
      <c r="Q13" s="17">
        <v>1.6870512161050701E-2</v>
      </c>
      <c r="R13" s="17"/>
      <c r="S13" s="17">
        <v>1.5952796891917399E-2</v>
      </c>
      <c r="T13" s="17">
        <v>6.7417070315719703E-3</v>
      </c>
      <c r="U13" s="17">
        <v>1.45498654755296E-2</v>
      </c>
      <c r="V13" s="17">
        <v>3.4077702283331401E-2</v>
      </c>
      <c r="W13" s="17">
        <v>1.6689159921069101E-2</v>
      </c>
      <c r="X13" s="17">
        <v>4.1506891022964502E-2</v>
      </c>
      <c r="Y13" s="17">
        <v>3.6840193806222103E-2</v>
      </c>
      <c r="Z13" s="17">
        <v>0</v>
      </c>
      <c r="AA13" s="17">
        <v>2.11724527030944E-2</v>
      </c>
      <c r="AB13" s="17">
        <v>1.2046484807457699E-2</v>
      </c>
      <c r="AC13" s="17">
        <v>2.1716242003240301E-2</v>
      </c>
      <c r="AD13" s="17">
        <v>0</v>
      </c>
      <c r="AE13" s="17"/>
      <c r="AF13" s="17">
        <v>1.28711424976164E-2</v>
      </c>
      <c r="AG13" s="17">
        <v>2.5853403498464E-2</v>
      </c>
      <c r="AH13" s="17">
        <v>3.5358048539849203E-2</v>
      </c>
      <c r="AI13" s="17"/>
      <c r="AJ13" s="17">
        <v>1.40979411536769E-2</v>
      </c>
      <c r="AK13" s="17">
        <v>1.7896549865824399E-2</v>
      </c>
      <c r="AL13" s="17">
        <v>1.6671896375114899E-2</v>
      </c>
      <c r="AM13" s="17">
        <v>0.108142699074884</v>
      </c>
      <c r="AN13" s="17">
        <v>1.87083522938324E-2</v>
      </c>
      <c r="AO13" s="17"/>
      <c r="AP13" s="17">
        <v>1.96193391469403E-2</v>
      </c>
      <c r="AQ13" s="17">
        <v>1.9038226878601999E-2</v>
      </c>
      <c r="AR13" s="17">
        <v>3.6593308574265598E-2</v>
      </c>
      <c r="AS13" s="17"/>
      <c r="AT13" s="17">
        <v>7.85756125888353E-3</v>
      </c>
      <c r="AU13" s="17">
        <v>5.9904358376504799E-3</v>
      </c>
      <c r="AV13" s="17">
        <v>2.0552166617667501E-2</v>
      </c>
      <c r="AW13" s="17">
        <v>4.8613985041415397E-2</v>
      </c>
      <c r="AX13" s="17">
        <v>0</v>
      </c>
    </row>
    <row r="14" spans="2:50">
      <c r="B14" s="18" t="s">
        <v>92</v>
      </c>
      <c r="C14" s="19">
        <v>6.9170922481096297E-2</v>
      </c>
      <c r="D14" s="19">
        <v>3.59025922138674E-2</v>
      </c>
      <c r="E14" s="19">
        <v>9.8815614279893202E-2</v>
      </c>
      <c r="F14" s="19"/>
      <c r="G14" s="19">
        <v>7.1133617970338403E-2</v>
      </c>
      <c r="H14" s="19">
        <v>6.74338036234335E-2</v>
      </c>
      <c r="I14" s="19">
        <v>9.52930985824961E-2</v>
      </c>
      <c r="J14" s="19">
        <v>7.6560617205808201E-2</v>
      </c>
      <c r="K14" s="19">
        <v>5.0592070607437999E-2</v>
      </c>
      <c r="L14" s="19">
        <v>5.60880403048441E-2</v>
      </c>
      <c r="M14" s="19"/>
      <c r="N14" s="19">
        <v>5.3936641332904899E-2</v>
      </c>
      <c r="O14" s="19">
        <v>4.28144194857253E-2</v>
      </c>
      <c r="P14" s="19">
        <v>9.3881282988741696E-2</v>
      </c>
      <c r="Q14" s="19">
        <v>9.1169514801854007E-2</v>
      </c>
      <c r="R14" s="19"/>
      <c r="S14" s="19">
        <v>5.8332014709083897E-2</v>
      </c>
      <c r="T14" s="19">
        <v>7.45307450993727E-2</v>
      </c>
      <c r="U14" s="19">
        <v>9.6026520610184601E-2</v>
      </c>
      <c r="V14" s="19">
        <v>0.10475845158989899</v>
      </c>
      <c r="W14" s="19">
        <v>8.2840312238895902E-2</v>
      </c>
      <c r="X14" s="19">
        <v>8.9449859714317501E-2</v>
      </c>
      <c r="Y14" s="19">
        <v>4.5431180110076103E-2</v>
      </c>
      <c r="Z14" s="19">
        <v>4.3047715829639302E-2</v>
      </c>
      <c r="AA14" s="19">
        <v>5.8665313447833697E-2</v>
      </c>
      <c r="AB14" s="19">
        <v>1.7957297042835298E-2</v>
      </c>
      <c r="AC14" s="19">
        <v>7.9444740468192901E-2</v>
      </c>
      <c r="AD14" s="19">
        <v>6.4878103061598996E-2</v>
      </c>
      <c r="AE14" s="19"/>
      <c r="AF14" s="19">
        <v>6.9014054731202298E-2</v>
      </c>
      <c r="AG14" s="19">
        <v>3.9127309628721602E-2</v>
      </c>
      <c r="AH14" s="19">
        <v>0.13535797435712499</v>
      </c>
      <c r="AI14" s="19"/>
      <c r="AJ14" s="19">
        <v>5.0883145349363897E-2</v>
      </c>
      <c r="AK14" s="19">
        <v>5.3139501674229997E-2</v>
      </c>
      <c r="AL14" s="19">
        <v>1.84362574458675E-2</v>
      </c>
      <c r="AM14" s="19">
        <v>0</v>
      </c>
      <c r="AN14" s="19">
        <v>0.11630455840534699</v>
      </c>
      <c r="AO14" s="19"/>
      <c r="AP14" s="19">
        <v>4.6003483359196698E-2</v>
      </c>
      <c r="AQ14" s="19">
        <v>4.6647515911853898E-2</v>
      </c>
      <c r="AR14" s="19">
        <v>1.62709321331263E-2</v>
      </c>
      <c r="AS14" s="19"/>
      <c r="AT14" s="19">
        <v>0.11337081851552699</v>
      </c>
      <c r="AU14" s="19">
        <v>5.5275402542345101E-2</v>
      </c>
      <c r="AV14" s="19">
        <v>4.9933920522906398E-2</v>
      </c>
      <c r="AW14" s="19">
        <v>4.87786321683591E-2</v>
      </c>
      <c r="AX14" s="19">
        <v>0</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498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1014</v>
      </c>
      <c r="D7" s="10">
        <v>474</v>
      </c>
      <c r="E7" s="10">
        <v>539</v>
      </c>
      <c r="F7" s="10"/>
      <c r="G7" s="10">
        <v>106</v>
      </c>
      <c r="H7" s="10">
        <v>198</v>
      </c>
      <c r="I7" s="10">
        <v>171</v>
      </c>
      <c r="J7" s="10">
        <v>145</v>
      </c>
      <c r="K7" s="10">
        <v>163</v>
      </c>
      <c r="L7" s="10">
        <v>231</v>
      </c>
      <c r="M7" s="10"/>
      <c r="N7" s="10">
        <v>285</v>
      </c>
      <c r="O7" s="10">
        <v>241</v>
      </c>
      <c r="P7" s="10">
        <v>202</v>
      </c>
      <c r="Q7" s="10">
        <v>279</v>
      </c>
      <c r="R7" s="10"/>
      <c r="S7" s="10">
        <v>133</v>
      </c>
      <c r="T7" s="10">
        <v>126</v>
      </c>
      <c r="U7" s="10">
        <v>102</v>
      </c>
      <c r="V7" s="10">
        <v>87</v>
      </c>
      <c r="W7" s="10">
        <v>72</v>
      </c>
      <c r="X7" s="10">
        <v>75</v>
      </c>
      <c r="Y7" s="10">
        <v>82</v>
      </c>
      <c r="Z7" s="10">
        <v>42</v>
      </c>
      <c r="AA7" s="10">
        <v>102</v>
      </c>
      <c r="AB7" s="10">
        <v>111</v>
      </c>
      <c r="AC7" s="10">
        <v>48</v>
      </c>
      <c r="AD7" s="10">
        <v>34</v>
      </c>
      <c r="AE7" s="10"/>
      <c r="AF7" s="10">
        <v>421</v>
      </c>
      <c r="AG7" s="10">
        <v>402</v>
      </c>
      <c r="AH7" s="10">
        <v>137</v>
      </c>
      <c r="AI7" s="10"/>
      <c r="AJ7" s="10">
        <v>364</v>
      </c>
      <c r="AK7" s="10">
        <v>270</v>
      </c>
      <c r="AL7" s="10">
        <v>76</v>
      </c>
      <c r="AM7" s="10">
        <v>15</v>
      </c>
      <c r="AN7" s="10">
        <v>130</v>
      </c>
      <c r="AO7" s="10"/>
      <c r="AP7" s="10">
        <v>250</v>
      </c>
      <c r="AQ7" s="10">
        <v>295</v>
      </c>
      <c r="AR7" s="10">
        <v>94</v>
      </c>
      <c r="AS7" s="10"/>
      <c r="AT7" s="10">
        <v>266</v>
      </c>
      <c r="AU7" s="10">
        <v>175</v>
      </c>
      <c r="AV7" s="10">
        <v>237</v>
      </c>
      <c r="AW7" s="10">
        <v>93</v>
      </c>
      <c r="AX7" s="10">
        <v>17</v>
      </c>
    </row>
    <row r="8" spans="2:50" ht="30" customHeight="1">
      <c r="B8" s="11" t="s">
        <v>77</v>
      </c>
      <c r="C8" s="11">
        <v>1016</v>
      </c>
      <c r="D8" s="11">
        <v>489</v>
      </c>
      <c r="E8" s="11">
        <v>527</v>
      </c>
      <c r="F8" s="11"/>
      <c r="G8" s="11">
        <v>126</v>
      </c>
      <c r="H8" s="11">
        <v>199</v>
      </c>
      <c r="I8" s="11">
        <v>186</v>
      </c>
      <c r="J8" s="11">
        <v>153</v>
      </c>
      <c r="K8" s="11">
        <v>139</v>
      </c>
      <c r="L8" s="11">
        <v>213</v>
      </c>
      <c r="M8" s="11"/>
      <c r="N8" s="11">
        <v>270</v>
      </c>
      <c r="O8" s="11">
        <v>250</v>
      </c>
      <c r="P8" s="11">
        <v>216</v>
      </c>
      <c r="Q8" s="11">
        <v>273</v>
      </c>
      <c r="R8" s="11"/>
      <c r="S8" s="11">
        <v>138</v>
      </c>
      <c r="T8" s="11">
        <v>132</v>
      </c>
      <c r="U8" s="11">
        <v>99</v>
      </c>
      <c r="V8" s="11">
        <v>90</v>
      </c>
      <c r="W8" s="11">
        <v>71</v>
      </c>
      <c r="X8" s="11">
        <v>95</v>
      </c>
      <c r="Y8" s="11">
        <v>76</v>
      </c>
      <c r="Z8" s="11">
        <v>36</v>
      </c>
      <c r="AA8" s="11">
        <v>102</v>
      </c>
      <c r="AB8" s="11">
        <v>98</v>
      </c>
      <c r="AC8" s="11">
        <v>46</v>
      </c>
      <c r="AD8" s="11">
        <v>31</v>
      </c>
      <c r="AE8" s="11"/>
      <c r="AF8" s="11">
        <v>415</v>
      </c>
      <c r="AG8" s="11">
        <v>397</v>
      </c>
      <c r="AH8" s="11">
        <v>144</v>
      </c>
      <c r="AI8" s="11"/>
      <c r="AJ8" s="11">
        <v>353</v>
      </c>
      <c r="AK8" s="11">
        <v>276</v>
      </c>
      <c r="AL8" s="11">
        <v>79</v>
      </c>
      <c r="AM8" s="11">
        <v>15</v>
      </c>
      <c r="AN8" s="11">
        <v>134</v>
      </c>
      <c r="AO8" s="11"/>
      <c r="AP8" s="11">
        <v>245</v>
      </c>
      <c r="AQ8" s="11">
        <v>306</v>
      </c>
      <c r="AR8" s="11">
        <v>96</v>
      </c>
      <c r="AS8" s="11"/>
      <c r="AT8" s="11">
        <v>262</v>
      </c>
      <c r="AU8" s="11">
        <v>182</v>
      </c>
      <c r="AV8" s="11">
        <v>242</v>
      </c>
      <c r="AW8" s="11">
        <v>90</v>
      </c>
      <c r="AX8" s="11">
        <v>15</v>
      </c>
    </row>
    <row r="9" spans="2:50">
      <c r="B9" s="18" t="s">
        <v>490</v>
      </c>
      <c r="C9" s="17">
        <v>0.23081403361053801</v>
      </c>
      <c r="D9" s="17">
        <v>0.24332824385883101</v>
      </c>
      <c r="E9" s="17">
        <v>0.21819336247606</v>
      </c>
      <c r="F9" s="17"/>
      <c r="G9" s="17">
        <v>0.26758166972994402</v>
      </c>
      <c r="H9" s="17">
        <v>0.20158339496229799</v>
      </c>
      <c r="I9" s="17">
        <v>0.24095968548202201</v>
      </c>
      <c r="J9" s="17">
        <v>0.16605099873385101</v>
      </c>
      <c r="K9" s="17">
        <v>0.23473870147720899</v>
      </c>
      <c r="L9" s="17">
        <v>0.27147550835978501</v>
      </c>
      <c r="M9" s="17"/>
      <c r="N9" s="17">
        <v>0.27460510346946199</v>
      </c>
      <c r="O9" s="17">
        <v>0.23959315317291199</v>
      </c>
      <c r="P9" s="17">
        <v>0.22973826662516</v>
      </c>
      <c r="Q9" s="17">
        <v>0.17890421400828799</v>
      </c>
      <c r="R9" s="17"/>
      <c r="S9" s="17">
        <v>0.26619902869736101</v>
      </c>
      <c r="T9" s="17">
        <v>0.20159452853449</v>
      </c>
      <c r="U9" s="17">
        <v>0.19271139733143</v>
      </c>
      <c r="V9" s="17">
        <v>0.241238646480543</v>
      </c>
      <c r="W9" s="17">
        <v>0.202529884175632</v>
      </c>
      <c r="X9" s="17">
        <v>0.24735367025296301</v>
      </c>
      <c r="Y9" s="17">
        <v>0.27435028382691601</v>
      </c>
      <c r="Z9" s="17">
        <v>0.22246949143285699</v>
      </c>
      <c r="AA9" s="17">
        <v>0.203117324764444</v>
      </c>
      <c r="AB9" s="17">
        <v>0.24496408550357901</v>
      </c>
      <c r="AC9" s="17">
        <v>0.20716494140352901</v>
      </c>
      <c r="AD9" s="17">
        <v>0.28887977250580399</v>
      </c>
      <c r="AE9" s="17"/>
      <c r="AF9" s="17">
        <v>0.23425859163837801</v>
      </c>
      <c r="AG9" s="17">
        <v>0.245885363596822</v>
      </c>
      <c r="AH9" s="17">
        <v>0.18296207275908299</v>
      </c>
      <c r="AI9" s="17"/>
      <c r="AJ9" s="17">
        <v>0.29407361958834599</v>
      </c>
      <c r="AK9" s="17">
        <v>0.21536742542346299</v>
      </c>
      <c r="AL9" s="17">
        <v>0.29205104196354897</v>
      </c>
      <c r="AM9" s="17">
        <v>0.12928773541942501</v>
      </c>
      <c r="AN9" s="17">
        <v>9.1499589327303898E-2</v>
      </c>
      <c r="AO9" s="17"/>
      <c r="AP9" s="17">
        <v>0.31023411284515801</v>
      </c>
      <c r="AQ9" s="17">
        <v>0.221225985869549</v>
      </c>
      <c r="AR9" s="17">
        <v>0.24880224636130899</v>
      </c>
      <c r="AS9" s="17"/>
      <c r="AT9" s="17">
        <v>0.223434097973159</v>
      </c>
      <c r="AU9" s="17">
        <v>0.223283022245474</v>
      </c>
      <c r="AV9" s="17">
        <v>0.26209153144206798</v>
      </c>
      <c r="AW9" s="17">
        <v>0.25967957978490203</v>
      </c>
      <c r="AX9" s="17">
        <v>0.52173419664097498</v>
      </c>
    </row>
    <row r="10" spans="2:50">
      <c r="B10" s="18" t="s">
        <v>491</v>
      </c>
      <c r="C10" s="17">
        <v>0.38476021988286302</v>
      </c>
      <c r="D10" s="17">
        <v>0.38624173265869</v>
      </c>
      <c r="E10" s="17">
        <v>0.38388878744274901</v>
      </c>
      <c r="F10" s="17"/>
      <c r="G10" s="17">
        <v>0.366398968646792</v>
      </c>
      <c r="H10" s="17">
        <v>0.38616669813539101</v>
      </c>
      <c r="I10" s="17">
        <v>0.29487400558524002</v>
      </c>
      <c r="J10" s="17">
        <v>0.364414720931866</v>
      </c>
      <c r="K10" s="17">
        <v>0.45350610178939899</v>
      </c>
      <c r="L10" s="17">
        <v>0.44277142654024798</v>
      </c>
      <c r="M10" s="17"/>
      <c r="N10" s="17">
        <v>0.42149526121543701</v>
      </c>
      <c r="O10" s="17">
        <v>0.36895521517302998</v>
      </c>
      <c r="P10" s="17">
        <v>0.32730749580929203</v>
      </c>
      <c r="Q10" s="17">
        <v>0.414717456930143</v>
      </c>
      <c r="R10" s="17"/>
      <c r="S10" s="17">
        <v>0.40933116697650002</v>
      </c>
      <c r="T10" s="17">
        <v>0.44622823248743498</v>
      </c>
      <c r="U10" s="17">
        <v>0.332396741279674</v>
      </c>
      <c r="V10" s="17">
        <v>0.365745886902338</v>
      </c>
      <c r="W10" s="17">
        <v>0.33309371575045699</v>
      </c>
      <c r="X10" s="17">
        <v>0.34539209373157098</v>
      </c>
      <c r="Y10" s="17">
        <v>0.405786359295574</v>
      </c>
      <c r="Z10" s="17">
        <v>0.40664764342603998</v>
      </c>
      <c r="AA10" s="17">
        <v>0.36408887597402101</v>
      </c>
      <c r="AB10" s="17">
        <v>0.39746086890111898</v>
      </c>
      <c r="AC10" s="17">
        <v>0.45824701954728098</v>
      </c>
      <c r="AD10" s="17">
        <v>0.31759088649966599</v>
      </c>
      <c r="AE10" s="17"/>
      <c r="AF10" s="17">
        <v>0.37452158216133402</v>
      </c>
      <c r="AG10" s="17">
        <v>0.43104744980670801</v>
      </c>
      <c r="AH10" s="17">
        <v>0.298407517270186</v>
      </c>
      <c r="AI10" s="17"/>
      <c r="AJ10" s="17">
        <v>0.40662673948787398</v>
      </c>
      <c r="AK10" s="17">
        <v>0.42413317662591099</v>
      </c>
      <c r="AL10" s="17">
        <v>0.37577813272699701</v>
      </c>
      <c r="AM10" s="17">
        <v>0.47803255442341203</v>
      </c>
      <c r="AN10" s="17">
        <v>0.317003653446296</v>
      </c>
      <c r="AO10" s="17"/>
      <c r="AP10" s="17">
        <v>0.395618950512862</v>
      </c>
      <c r="AQ10" s="17">
        <v>0.41826675294399301</v>
      </c>
      <c r="AR10" s="17">
        <v>0.38687279716593898</v>
      </c>
      <c r="AS10" s="17"/>
      <c r="AT10" s="17">
        <v>0.37161763600100001</v>
      </c>
      <c r="AU10" s="17">
        <v>0.40878511293715802</v>
      </c>
      <c r="AV10" s="17">
        <v>0.39230903487928498</v>
      </c>
      <c r="AW10" s="17">
        <v>0.45654878032701901</v>
      </c>
      <c r="AX10" s="17">
        <v>0.234283563792161</v>
      </c>
    </row>
    <row r="11" spans="2:50">
      <c r="B11" s="18" t="s">
        <v>492</v>
      </c>
      <c r="C11" s="17">
        <v>0.30080933688683298</v>
      </c>
      <c r="D11" s="17">
        <v>0.29827766145141799</v>
      </c>
      <c r="E11" s="17">
        <v>0.303552565693336</v>
      </c>
      <c r="F11" s="17"/>
      <c r="G11" s="17">
        <v>0.25984588899158201</v>
      </c>
      <c r="H11" s="17">
        <v>0.31556075374074</v>
      </c>
      <c r="I11" s="17">
        <v>0.31849809838399101</v>
      </c>
      <c r="J11" s="17">
        <v>0.39367447050642501</v>
      </c>
      <c r="K11" s="17">
        <v>0.241079077859088</v>
      </c>
      <c r="L11" s="17">
        <v>0.26796141194940698</v>
      </c>
      <c r="M11" s="17"/>
      <c r="N11" s="17">
        <v>0.244652743049529</v>
      </c>
      <c r="O11" s="17">
        <v>0.338037230924214</v>
      </c>
      <c r="P11" s="17">
        <v>0.34485402037900498</v>
      </c>
      <c r="Q11" s="17">
        <v>0.28768628293020998</v>
      </c>
      <c r="R11" s="17"/>
      <c r="S11" s="17">
        <v>0.25457934601179899</v>
      </c>
      <c r="T11" s="17">
        <v>0.25093914686746799</v>
      </c>
      <c r="U11" s="17">
        <v>0.40977901173565401</v>
      </c>
      <c r="V11" s="17">
        <v>0.34050976545941902</v>
      </c>
      <c r="W11" s="17">
        <v>0.37157710612050499</v>
      </c>
      <c r="X11" s="17">
        <v>0.29438134632887197</v>
      </c>
      <c r="Y11" s="17">
        <v>0.22120518976680101</v>
      </c>
      <c r="Z11" s="17">
        <v>0.32395688135184902</v>
      </c>
      <c r="AA11" s="17">
        <v>0.32033559723225902</v>
      </c>
      <c r="AB11" s="17">
        <v>0.27826622877440899</v>
      </c>
      <c r="AC11" s="17">
        <v>0.26329513977642699</v>
      </c>
      <c r="AD11" s="17">
        <v>0.34181632146047802</v>
      </c>
      <c r="AE11" s="17"/>
      <c r="AF11" s="17">
        <v>0.30492688152036102</v>
      </c>
      <c r="AG11" s="17">
        <v>0.26143552694162298</v>
      </c>
      <c r="AH11" s="17">
        <v>0.39584197540289001</v>
      </c>
      <c r="AI11" s="17"/>
      <c r="AJ11" s="17">
        <v>0.250126263756978</v>
      </c>
      <c r="AK11" s="17">
        <v>0.30142978099201301</v>
      </c>
      <c r="AL11" s="17">
        <v>0.30384654642880399</v>
      </c>
      <c r="AM11" s="17">
        <v>0.32608634810746501</v>
      </c>
      <c r="AN11" s="17">
        <v>0.443415775235245</v>
      </c>
      <c r="AO11" s="17"/>
      <c r="AP11" s="17">
        <v>0.26266531469780002</v>
      </c>
      <c r="AQ11" s="17">
        <v>0.301771115422937</v>
      </c>
      <c r="AR11" s="17">
        <v>0.29683316263272602</v>
      </c>
      <c r="AS11" s="17"/>
      <c r="AT11" s="17">
        <v>0.29953770120344902</v>
      </c>
      <c r="AU11" s="17">
        <v>0.29199110614410001</v>
      </c>
      <c r="AV11" s="17">
        <v>0.28523395465983298</v>
      </c>
      <c r="AW11" s="17">
        <v>0.210198531799382</v>
      </c>
      <c r="AX11" s="17">
        <v>0.24398223956686499</v>
      </c>
    </row>
    <row r="12" spans="2:50">
      <c r="B12" s="18" t="s">
        <v>493</v>
      </c>
      <c r="C12" s="17">
        <v>1.6815663696113099E-2</v>
      </c>
      <c r="D12" s="17">
        <v>1.86117490528467E-2</v>
      </c>
      <c r="E12" s="17">
        <v>1.5170774785547E-2</v>
      </c>
      <c r="F12" s="17"/>
      <c r="G12" s="17">
        <v>5.6813177765727297E-3</v>
      </c>
      <c r="H12" s="17">
        <v>2.6506856101717099E-2</v>
      </c>
      <c r="I12" s="17">
        <v>3.3529407005489301E-2</v>
      </c>
      <c r="J12" s="17">
        <v>2.2208733268731001E-2</v>
      </c>
      <c r="K12" s="17">
        <v>1.0506258198062E-2</v>
      </c>
      <c r="L12" s="17">
        <v>0</v>
      </c>
      <c r="M12" s="17"/>
      <c r="N12" s="17">
        <v>2.11122437824008E-2</v>
      </c>
      <c r="O12" s="17">
        <v>3.8889941736644199E-3</v>
      </c>
      <c r="P12" s="17">
        <v>1.7225408588557398E-2</v>
      </c>
      <c r="Q12" s="17">
        <v>2.0169460752366201E-2</v>
      </c>
      <c r="R12" s="17"/>
      <c r="S12" s="17">
        <v>1.23720290844702E-2</v>
      </c>
      <c r="T12" s="17">
        <v>3.32892099976431E-2</v>
      </c>
      <c r="U12" s="17">
        <v>2.0478717807799699E-2</v>
      </c>
      <c r="V12" s="17">
        <v>1.36767912759456E-2</v>
      </c>
      <c r="W12" s="17">
        <v>0</v>
      </c>
      <c r="X12" s="17">
        <v>3.0801481120677699E-2</v>
      </c>
      <c r="Y12" s="17">
        <v>1.31986151700691E-2</v>
      </c>
      <c r="Z12" s="17">
        <v>0</v>
      </c>
      <c r="AA12" s="17">
        <v>1.0338944282487701E-2</v>
      </c>
      <c r="AB12" s="17">
        <v>2.7655916422668701E-2</v>
      </c>
      <c r="AC12" s="17">
        <v>0</v>
      </c>
      <c r="AD12" s="17">
        <v>0</v>
      </c>
      <c r="AE12" s="17"/>
      <c r="AF12" s="17">
        <v>2.5384425154144699E-2</v>
      </c>
      <c r="AG12" s="17">
        <v>1.21557321358811E-2</v>
      </c>
      <c r="AH12" s="17">
        <v>6.9257669056293101E-3</v>
      </c>
      <c r="AI12" s="17"/>
      <c r="AJ12" s="17">
        <v>2.0315633835175598E-2</v>
      </c>
      <c r="AK12" s="17">
        <v>7.5520342415730801E-3</v>
      </c>
      <c r="AL12" s="17">
        <v>1.5045304796327701E-2</v>
      </c>
      <c r="AM12" s="17">
        <v>0</v>
      </c>
      <c r="AN12" s="17">
        <v>5.3807830245461499E-3</v>
      </c>
      <c r="AO12" s="17"/>
      <c r="AP12" s="17">
        <v>1.8311623848459E-2</v>
      </c>
      <c r="AQ12" s="17">
        <v>1.1226179321600201E-2</v>
      </c>
      <c r="AR12" s="17">
        <v>1.20650586125633E-2</v>
      </c>
      <c r="AS12" s="17"/>
      <c r="AT12" s="17">
        <v>2.2348617900320802E-2</v>
      </c>
      <c r="AU12" s="17">
        <v>2.3657760061701699E-2</v>
      </c>
      <c r="AV12" s="17">
        <v>8.7653372144487797E-3</v>
      </c>
      <c r="AW12" s="17">
        <v>2.2990402338062599E-2</v>
      </c>
      <c r="AX12" s="17">
        <v>0</v>
      </c>
    </row>
    <row r="13" spans="2:50">
      <c r="B13" s="18" t="s">
        <v>494</v>
      </c>
      <c r="C13" s="17">
        <v>1.6481210058701599E-2</v>
      </c>
      <c r="D13" s="17">
        <v>1.81682076954423E-2</v>
      </c>
      <c r="E13" s="17">
        <v>1.49371246147621E-2</v>
      </c>
      <c r="F13" s="17"/>
      <c r="G13" s="17">
        <v>3.7352872842748498E-2</v>
      </c>
      <c r="H13" s="17">
        <v>5.3486781217374699E-3</v>
      </c>
      <c r="I13" s="17">
        <v>2.65103212971253E-2</v>
      </c>
      <c r="J13" s="17">
        <v>2.16330301233148E-2</v>
      </c>
      <c r="K13" s="17">
        <v>1.20111831214196E-2</v>
      </c>
      <c r="L13" s="17">
        <v>4.9178134758216399E-3</v>
      </c>
      <c r="M13" s="17"/>
      <c r="N13" s="17">
        <v>1.24838323061936E-2</v>
      </c>
      <c r="O13" s="17">
        <v>1.30740096601709E-2</v>
      </c>
      <c r="P13" s="17">
        <v>2.1778650564151899E-2</v>
      </c>
      <c r="Q13" s="17">
        <v>1.97788182842994E-2</v>
      </c>
      <c r="R13" s="17"/>
      <c r="S13" s="17">
        <v>7.7143900462374199E-3</v>
      </c>
      <c r="T13" s="17">
        <v>2.5742525467169299E-2</v>
      </c>
      <c r="U13" s="17">
        <v>1.1324898033104399E-2</v>
      </c>
      <c r="V13" s="17">
        <v>1.1621628928327901E-2</v>
      </c>
      <c r="W13" s="17">
        <v>3.9130184308346798E-2</v>
      </c>
      <c r="X13" s="17">
        <v>0</v>
      </c>
      <c r="Y13" s="17">
        <v>3.4908081827234698E-2</v>
      </c>
      <c r="Z13" s="17">
        <v>0</v>
      </c>
      <c r="AA13" s="17">
        <v>4.5717880870913198E-2</v>
      </c>
      <c r="AB13" s="17">
        <v>0</v>
      </c>
      <c r="AC13" s="17">
        <v>0</v>
      </c>
      <c r="AD13" s="17">
        <v>0</v>
      </c>
      <c r="AE13" s="17"/>
      <c r="AF13" s="17">
        <v>1.02171014228832E-2</v>
      </c>
      <c r="AG13" s="17">
        <v>1.7816654323710299E-2</v>
      </c>
      <c r="AH13" s="17">
        <v>2.7146519635867401E-2</v>
      </c>
      <c r="AI13" s="17"/>
      <c r="AJ13" s="17">
        <v>6.4418175468937697E-3</v>
      </c>
      <c r="AK13" s="17">
        <v>1.8968671317423198E-2</v>
      </c>
      <c r="AL13" s="17">
        <v>1.3278974084322E-2</v>
      </c>
      <c r="AM13" s="17">
        <v>6.6593362049697805E-2</v>
      </c>
      <c r="AN13" s="17">
        <v>2.5980995299789599E-2</v>
      </c>
      <c r="AO13" s="17"/>
      <c r="AP13" s="17">
        <v>8.6630040179320796E-3</v>
      </c>
      <c r="AQ13" s="17">
        <v>1.3314800048108699E-2</v>
      </c>
      <c r="AR13" s="17">
        <v>1.09520357850185E-2</v>
      </c>
      <c r="AS13" s="17"/>
      <c r="AT13" s="17">
        <v>1.52026735719643E-2</v>
      </c>
      <c r="AU13" s="17">
        <v>1.17575439535463E-2</v>
      </c>
      <c r="AV13" s="17">
        <v>1.2546901343933501E-2</v>
      </c>
      <c r="AW13" s="17">
        <v>2.54407198780526E-2</v>
      </c>
      <c r="AX13" s="17">
        <v>0</v>
      </c>
    </row>
    <row r="14" spans="2:50">
      <c r="B14" s="18" t="s">
        <v>113</v>
      </c>
      <c r="C14" s="19">
        <v>5.0319535864950797E-2</v>
      </c>
      <c r="D14" s="19">
        <v>3.5372405282771802E-2</v>
      </c>
      <c r="E14" s="19">
        <v>6.4257384987545393E-2</v>
      </c>
      <c r="F14" s="19"/>
      <c r="G14" s="19">
        <v>6.3139282012360506E-2</v>
      </c>
      <c r="H14" s="19">
        <v>6.4833618938116594E-2</v>
      </c>
      <c r="I14" s="19">
        <v>8.5628482246132606E-2</v>
      </c>
      <c r="J14" s="19">
        <v>3.2018046435812603E-2</v>
      </c>
      <c r="K14" s="19">
        <v>4.8158677554822601E-2</v>
      </c>
      <c r="L14" s="19">
        <v>1.28738396747378E-2</v>
      </c>
      <c r="M14" s="19"/>
      <c r="N14" s="19">
        <v>2.5650816176976999E-2</v>
      </c>
      <c r="O14" s="19">
        <v>3.6451396896009E-2</v>
      </c>
      <c r="P14" s="19">
        <v>5.9096158033833397E-2</v>
      </c>
      <c r="Q14" s="19">
        <v>7.8743767094693301E-2</v>
      </c>
      <c r="R14" s="19"/>
      <c r="S14" s="19">
        <v>4.9804039183632499E-2</v>
      </c>
      <c r="T14" s="19">
        <v>4.2206356645795001E-2</v>
      </c>
      <c r="U14" s="19">
        <v>3.3309233812338301E-2</v>
      </c>
      <c r="V14" s="19">
        <v>2.7207280953425401E-2</v>
      </c>
      <c r="W14" s="19">
        <v>5.36691096450597E-2</v>
      </c>
      <c r="X14" s="19">
        <v>8.2071408565915605E-2</v>
      </c>
      <c r="Y14" s="19">
        <v>5.0551470113404599E-2</v>
      </c>
      <c r="Z14" s="19">
        <v>4.6925983789254E-2</v>
      </c>
      <c r="AA14" s="19">
        <v>5.64013768758755E-2</v>
      </c>
      <c r="AB14" s="19">
        <v>5.1652900398224302E-2</v>
      </c>
      <c r="AC14" s="19">
        <v>7.1292899272762805E-2</v>
      </c>
      <c r="AD14" s="19">
        <v>5.1713019534051399E-2</v>
      </c>
      <c r="AE14" s="19"/>
      <c r="AF14" s="19">
        <v>5.0691418102898497E-2</v>
      </c>
      <c r="AG14" s="19">
        <v>3.1659273195255501E-2</v>
      </c>
      <c r="AH14" s="19">
        <v>8.8716148026344505E-2</v>
      </c>
      <c r="AI14" s="19"/>
      <c r="AJ14" s="19">
        <v>2.2415925784732199E-2</v>
      </c>
      <c r="AK14" s="19">
        <v>3.2548911399616701E-2</v>
      </c>
      <c r="AL14" s="19">
        <v>0</v>
      </c>
      <c r="AM14" s="19">
        <v>0</v>
      </c>
      <c r="AN14" s="19">
        <v>0.116719203666819</v>
      </c>
      <c r="AO14" s="19"/>
      <c r="AP14" s="19">
        <v>4.50699407779001E-3</v>
      </c>
      <c r="AQ14" s="19">
        <v>3.4195166393812003E-2</v>
      </c>
      <c r="AR14" s="19">
        <v>4.4474699442444802E-2</v>
      </c>
      <c r="AS14" s="19"/>
      <c r="AT14" s="19">
        <v>6.7859273350106802E-2</v>
      </c>
      <c r="AU14" s="19">
        <v>4.0525454658020599E-2</v>
      </c>
      <c r="AV14" s="19">
        <v>3.9053240460432397E-2</v>
      </c>
      <c r="AW14" s="19">
        <v>2.5141985872582501E-2</v>
      </c>
      <c r="AX14" s="19">
        <v>0</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499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1023</v>
      </c>
      <c r="D7" s="10">
        <v>506</v>
      </c>
      <c r="E7" s="10">
        <v>514</v>
      </c>
      <c r="F7" s="10"/>
      <c r="G7" s="10">
        <v>133</v>
      </c>
      <c r="H7" s="10">
        <v>150</v>
      </c>
      <c r="I7" s="10">
        <v>147</v>
      </c>
      <c r="J7" s="10">
        <v>182</v>
      </c>
      <c r="K7" s="10">
        <v>175</v>
      </c>
      <c r="L7" s="10">
        <v>236</v>
      </c>
      <c r="M7" s="10"/>
      <c r="N7" s="10">
        <v>293</v>
      </c>
      <c r="O7" s="10">
        <v>268</v>
      </c>
      <c r="P7" s="10">
        <v>213</v>
      </c>
      <c r="Q7" s="10">
        <v>247</v>
      </c>
      <c r="R7" s="10"/>
      <c r="S7" s="10">
        <v>140</v>
      </c>
      <c r="T7" s="10">
        <v>130</v>
      </c>
      <c r="U7" s="10">
        <v>68</v>
      </c>
      <c r="V7" s="10">
        <v>87</v>
      </c>
      <c r="W7" s="10">
        <v>75</v>
      </c>
      <c r="X7" s="10">
        <v>68</v>
      </c>
      <c r="Y7" s="10">
        <v>93</v>
      </c>
      <c r="Z7" s="10">
        <v>51</v>
      </c>
      <c r="AA7" s="10">
        <v>122</v>
      </c>
      <c r="AB7" s="10">
        <v>97</v>
      </c>
      <c r="AC7" s="10">
        <v>59</v>
      </c>
      <c r="AD7" s="10">
        <v>33</v>
      </c>
      <c r="AE7" s="10"/>
      <c r="AF7" s="10">
        <v>396</v>
      </c>
      <c r="AG7" s="10">
        <v>450</v>
      </c>
      <c r="AH7" s="10">
        <v>112</v>
      </c>
      <c r="AI7" s="10"/>
      <c r="AJ7" s="10">
        <v>395</v>
      </c>
      <c r="AK7" s="10">
        <v>265</v>
      </c>
      <c r="AL7" s="10">
        <v>68</v>
      </c>
      <c r="AM7" s="10">
        <v>17</v>
      </c>
      <c r="AN7" s="10">
        <v>105</v>
      </c>
      <c r="AO7" s="10"/>
      <c r="AP7" s="10">
        <v>264</v>
      </c>
      <c r="AQ7" s="10">
        <v>333</v>
      </c>
      <c r="AR7" s="10">
        <v>69</v>
      </c>
      <c r="AS7" s="10"/>
      <c r="AT7" s="10">
        <v>250</v>
      </c>
      <c r="AU7" s="10">
        <v>164</v>
      </c>
      <c r="AV7" s="10">
        <v>240</v>
      </c>
      <c r="AW7" s="10">
        <v>93</v>
      </c>
      <c r="AX7" s="10">
        <v>24</v>
      </c>
    </row>
    <row r="8" spans="2:50" ht="30" customHeight="1">
      <c r="B8" s="11" t="s">
        <v>77</v>
      </c>
      <c r="C8" s="11">
        <v>1021</v>
      </c>
      <c r="D8" s="11">
        <v>515</v>
      </c>
      <c r="E8" s="11">
        <v>502</v>
      </c>
      <c r="F8" s="11"/>
      <c r="G8" s="11">
        <v>156</v>
      </c>
      <c r="H8" s="11">
        <v>148</v>
      </c>
      <c r="I8" s="11">
        <v>162</v>
      </c>
      <c r="J8" s="11">
        <v>194</v>
      </c>
      <c r="K8" s="11">
        <v>146</v>
      </c>
      <c r="L8" s="11">
        <v>215</v>
      </c>
      <c r="M8" s="11"/>
      <c r="N8" s="11">
        <v>277</v>
      </c>
      <c r="O8" s="11">
        <v>277</v>
      </c>
      <c r="P8" s="11">
        <v>230</v>
      </c>
      <c r="Q8" s="11">
        <v>235</v>
      </c>
      <c r="R8" s="11"/>
      <c r="S8" s="11">
        <v>147</v>
      </c>
      <c r="T8" s="11">
        <v>133</v>
      </c>
      <c r="U8" s="11">
        <v>64</v>
      </c>
      <c r="V8" s="11">
        <v>93</v>
      </c>
      <c r="W8" s="11">
        <v>72</v>
      </c>
      <c r="X8" s="11">
        <v>88</v>
      </c>
      <c r="Y8" s="11">
        <v>87</v>
      </c>
      <c r="Z8" s="11">
        <v>46</v>
      </c>
      <c r="AA8" s="11">
        <v>122</v>
      </c>
      <c r="AB8" s="11">
        <v>85</v>
      </c>
      <c r="AC8" s="11">
        <v>56</v>
      </c>
      <c r="AD8" s="11">
        <v>30</v>
      </c>
      <c r="AE8" s="11"/>
      <c r="AF8" s="11">
        <v>394</v>
      </c>
      <c r="AG8" s="11">
        <v>437</v>
      </c>
      <c r="AH8" s="11">
        <v>113</v>
      </c>
      <c r="AI8" s="11"/>
      <c r="AJ8" s="11">
        <v>392</v>
      </c>
      <c r="AK8" s="11">
        <v>270</v>
      </c>
      <c r="AL8" s="11">
        <v>66</v>
      </c>
      <c r="AM8" s="11">
        <v>16</v>
      </c>
      <c r="AN8" s="11">
        <v>105</v>
      </c>
      <c r="AO8" s="11"/>
      <c r="AP8" s="11">
        <v>263</v>
      </c>
      <c r="AQ8" s="11">
        <v>343</v>
      </c>
      <c r="AR8" s="11">
        <v>67</v>
      </c>
      <c r="AS8" s="11"/>
      <c r="AT8" s="11">
        <v>247</v>
      </c>
      <c r="AU8" s="11">
        <v>167</v>
      </c>
      <c r="AV8" s="11">
        <v>243</v>
      </c>
      <c r="AW8" s="11">
        <v>90</v>
      </c>
      <c r="AX8" s="11">
        <v>21</v>
      </c>
    </row>
    <row r="9" spans="2:50">
      <c r="B9" s="18" t="s">
        <v>490</v>
      </c>
      <c r="C9" s="17">
        <v>0.18434782170689801</v>
      </c>
      <c r="D9" s="17">
        <v>0.21444074119820999</v>
      </c>
      <c r="E9" s="17">
        <v>0.150106693823048</v>
      </c>
      <c r="F9" s="17"/>
      <c r="G9" s="17">
        <v>0.12550489735459</v>
      </c>
      <c r="H9" s="17">
        <v>0.22966200720707899</v>
      </c>
      <c r="I9" s="17">
        <v>0.20613183143427</v>
      </c>
      <c r="J9" s="17">
        <v>0.17303038270719501</v>
      </c>
      <c r="K9" s="17">
        <v>0.16094294480530999</v>
      </c>
      <c r="L9" s="17">
        <v>0.205476061771205</v>
      </c>
      <c r="M9" s="17"/>
      <c r="N9" s="17">
        <v>0.246166127733705</v>
      </c>
      <c r="O9" s="17">
        <v>0.167402918564238</v>
      </c>
      <c r="P9" s="17">
        <v>0.18305222307681199</v>
      </c>
      <c r="Q9" s="17">
        <v>0.13404847324809399</v>
      </c>
      <c r="R9" s="17"/>
      <c r="S9" s="17">
        <v>0.20227143949639001</v>
      </c>
      <c r="T9" s="17">
        <v>0.15280473022111199</v>
      </c>
      <c r="U9" s="17">
        <v>0.18653482479545599</v>
      </c>
      <c r="V9" s="17">
        <v>0.18259817857645499</v>
      </c>
      <c r="W9" s="17">
        <v>0.22029975291123899</v>
      </c>
      <c r="X9" s="17">
        <v>0.146352029249361</v>
      </c>
      <c r="Y9" s="17">
        <v>0.150881598499154</v>
      </c>
      <c r="Z9" s="17">
        <v>0.239395107179039</v>
      </c>
      <c r="AA9" s="17">
        <v>0.20663612193988501</v>
      </c>
      <c r="AB9" s="17">
        <v>0.23094770779045301</v>
      </c>
      <c r="AC9" s="17">
        <v>0.11701297371571601</v>
      </c>
      <c r="AD9" s="17">
        <v>0.178993588646322</v>
      </c>
      <c r="AE9" s="17"/>
      <c r="AF9" s="17">
        <v>0.19618380217189799</v>
      </c>
      <c r="AG9" s="17">
        <v>0.209757284425417</v>
      </c>
      <c r="AH9" s="17">
        <v>9.4966244447213799E-2</v>
      </c>
      <c r="AI9" s="17"/>
      <c r="AJ9" s="17">
        <v>0.20493444301681699</v>
      </c>
      <c r="AK9" s="17">
        <v>0.17362524683476499</v>
      </c>
      <c r="AL9" s="17">
        <v>0.32080348739477199</v>
      </c>
      <c r="AM9" s="17">
        <v>0.27498533404516801</v>
      </c>
      <c r="AN9" s="17">
        <v>7.1751779473525595E-2</v>
      </c>
      <c r="AO9" s="17"/>
      <c r="AP9" s="17">
        <v>0.21811281352480499</v>
      </c>
      <c r="AQ9" s="17">
        <v>0.18252485543636501</v>
      </c>
      <c r="AR9" s="17">
        <v>0.29107851924422101</v>
      </c>
      <c r="AS9" s="17"/>
      <c r="AT9" s="17">
        <v>0.14479146036080701</v>
      </c>
      <c r="AU9" s="17">
        <v>0.17456133073938601</v>
      </c>
      <c r="AV9" s="17">
        <v>0.20702938239457</v>
      </c>
      <c r="AW9" s="17">
        <v>0.246134963469956</v>
      </c>
      <c r="AX9" s="17">
        <v>0.231461632401428</v>
      </c>
    </row>
    <row r="10" spans="2:50">
      <c r="B10" s="18" t="s">
        <v>491</v>
      </c>
      <c r="C10" s="17">
        <v>0.409945716876842</v>
      </c>
      <c r="D10" s="17">
        <v>0.43181550205064401</v>
      </c>
      <c r="E10" s="17">
        <v>0.39020807054131801</v>
      </c>
      <c r="F10" s="17"/>
      <c r="G10" s="17">
        <v>0.43169409510828499</v>
      </c>
      <c r="H10" s="17">
        <v>0.39270400278369499</v>
      </c>
      <c r="I10" s="17">
        <v>0.34961089512887</v>
      </c>
      <c r="J10" s="17">
        <v>0.38757683843554802</v>
      </c>
      <c r="K10" s="17">
        <v>0.42614527837690103</v>
      </c>
      <c r="L10" s="17">
        <v>0.46077159294011399</v>
      </c>
      <c r="M10" s="17"/>
      <c r="N10" s="17">
        <v>0.460771436522185</v>
      </c>
      <c r="O10" s="17">
        <v>0.442468363725247</v>
      </c>
      <c r="P10" s="17">
        <v>0.381159723543672</v>
      </c>
      <c r="Q10" s="17">
        <v>0.34301117614701798</v>
      </c>
      <c r="R10" s="17"/>
      <c r="S10" s="17">
        <v>0.41085438569265398</v>
      </c>
      <c r="T10" s="17">
        <v>0.40093776945339499</v>
      </c>
      <c r="U10" s="17">
        <v>0.437606901134104</v>
      </c>
      <c r="V10" s="17">
        <v>0.38088589004503498</v>
      </c>
      <c r="W10" s="17">
        <v>0.34810969746103099</v>
      </c>
      <c r="X10" s="17">
        <v>0.40987719504200099</v>
      </c>
      <c r="Y10" s="17">
        <v>0.387661880463258</v>
      </c>
      <c r="Z10" s="17">
        <v>0.51931812661257504</v>
      </c>
      <c r="AA10" s="17">
        <v>0.400006876750505</v>
      </c>
      <c r="AB10" s="17">
        <v>0.43413812711044403</v>
      </c>
      <c r="AC10" s="17">
        <v>0.44811625640400399</v>
      </c>
      <c r="AD10" s="17">
        <v>0.42485547435543702</v>
      </c>
      <c r="AE10" s="17"/>
      <c r="AF10" s="17">
        <v>0.41808030852693101</v>
      </c>
      <c r="AG10" s="17">
        <v>0.411468677414635</v>
      </c>
      <c r="AH10" s="17">
        <v>0.390388896685956</v>
      </c>
      <c r="AI10" s="17"/>
      <c r="AJ10" s="17">
        <v>0.43526689350754499</v>
      </c>
      <c r="AK10" s="17">
        <v>0.42609065588199002</v>
      </c>
      <c r="AL10" s="17">
        <v>0.43731152147061803</v>
      </c>
      <c r="AM10" s="17">
        <v>0.377286086751556</v>
      </c>
      <c r="AN10" s="17">
        <v>0.26813746855799198</v>
      </c>
      <c r="AO10" s="17"/>
      <c r="AP10" s="17">
        <v>0.424184975102115</v>
      </c>
      <c r="AQ10" s="17">
        <v>0.42640838916659901</v>
      </c>
      <c r="AR10" s="17">
        <v>0.477373355479846</v>
      </c>
      <c r="AS10" s="17"/>
      <c r="AT10" s="17">
        <v>0.37591379936149999</v>
      </c>
      <c r="AU10" s="17">
        <v>0.43496150154582203</v>
      </c>
      <c r="AV10" s="17">
        <v>0.44858089316696798</v>
      </c>
      <c r="AW10" s="17">
        <v>0.49940271326886199</v>
      </c>
      <c r="AX10" s="17">
        <v>0.47732074137958003</v>
      </c>
    </row>
    <row r="11" spans="2:50">
      <c r="B11" s="18" t="s">
        <v>492</v>
      </c>
      <c r="C11" s="17">
        <v>0.294836114130752</v>
      </c>
      <c r="D11" s="17">
        <v>0.26496632981132701</v>
      </c>
      <c r="E11" s="17">
        <v>0.32742500442889</v>
      </c>
      <c r="F11" s="17"/>
      <c r="G11" s="17">
        <v>0.294307693835826</v>
      </c>
      <c r="H11" s="17">
        <v>0.25585328433101701</v>
      </c>
      <c r="I11" s="17">
        <v>0.30974310092884999</v>
      </c>
      <c r="J11" s="17">
        <v>0.32525188659627702</v>
      </c>
      <c r="K11" s="17">
        <v>0.31609589291690898</v>
      </c>
      <c r="L11" s="17">
        <v>0.26894164290392403</v>
      </c>
      <c r="M11" s="17"/>
      <c r="N11" s="17">
        <v>0.23096183268502199</v>
      </c>
      <c r="O11" s="17">
        <v>0.27380032133717802</v>
      </c>
      <c r="P11" s="17">
        <v>0.301546624511834</v>
      </c>
      <c r="Q11" s="17">
        <v>0.382855377187862</v>
      </c>
      <c r="R11" s="17"/>
      <c r="S11" s="17">
        <v>0.295307453982531</v>
      </c>
      <c r="T11" s="17">
        <v>0.33718992776773099</v>
      </c>
      <c r="U11" s="17">
        <v>0.24070573645891599</v>
      </c>
      <c r="V11" s="17">
        <v>0.29148581526150003</v>
      </c>
      <c r="W11" s="17">
        <v>0.35863523128908797</v>
      </c>
      <c r="X11" s="17">
        <v>0.36038734697422697</v>
      </c>
      <c r="Y11" s="17">
        <v>0.337685211373285</v>
      </c>
      <c r="Z11" s="17">
        <v>0.15170332759171201</v>
      </c>
      <c r="AA11" s="17">
        <v>0.25740941467966699</v>
      </c>
      <c r="AB11" s="17">
        <v>0.22374740472903301</v>
      </c>
      <c r="AC11" s="17">
        <v>0.30541311190332898</v>
      </c>
      <c r="AD11" s="17">
        <v>0.31122343963819599</v>
      </c>
      <c r="AE11" s="17"/>
      <c r="AF11" s="17">
        <v>0.29044132206451401</v>
      </c>
      <c r="AG11" s="17">
        <v>0.291818340829826</v>
      </c>
      <c r="AH11" s="17">
        <v>0.29843816744004797</v>
      </c>
      <c r="AI11" s="17"/>
      <c r="AJ11" s="17">
        <v>0.271453955618565</v>
      </c>
      <c r="AK11" s="17">
        <v>0.30039285022105</v>
      </c>
      <c r="AL11" s="17">
        <v>0.21713899250973301</v>
      </c>
      <c r="AM11" s="17">
        <v>0.17193292494689799</v>
      </c>
      <c r="AN11" s="17">
        <v>0.47097818911045303</v>
      </c>
      <c r="AO11" s="17"/>
      <c r="AP11" s="17">
        <v>0.277631095618948</v>
      </c>
      <c r="AQ11" s="17">
        <v>0.29829299805874998</v>
      </c>
      <c r="AR11" s="17">
        <v>0.23154812527593199</v>
      </c>
      <c r="AS11" s="17"/>
      <c r="AT11" s="17">
        <v>0.32246989867312298</v>
      </c>
      <c r="AU11" s="17">
        <v>0.30377803663173097</v>
      </c>
      <c r="AV11" s="17">
        <v>0.27305765834814499</v>
      </c>
      <c r="AW11" s="17">
        <v>0.17608441118425</v>
      </c>
      <c r="AX11" s="17">
        <v>0.18458289057219501</v>
      </c>
    </row>
    <row r="12" spans="2:50">
      <c r="B12" s="18" t="s">
        <v>493</v>
      </c>
      <c r="C12" s="17">
        <v>2.8121138110666698E-2</v>
      </c>
      <c r="D12" s="17">
        <v>2.2931260239209501E-2</v>
      </c>
      <c r="E12" s="17">
        <v>3.3631230049497897E-2</v>
      </c>
      <c r="F12" s="17"/>
      <c r="G12" s="17">
        <v>3.0214465090102002E-2</v>
      </c>
      <c r="H12" s="17">
        <v>5.1937734394157199E-2</v>
      </c>
      <c r="I12" s="17">
        <v>4.2886577214370399E-2</v>
      </c>
      <c r="J12" s="17">
        <v>2.8994193017668798E-2</v>
      </c>
      <c r="K12" s="17">
        <v>1.3212385820074401E-2</v>
      </c>
      <c r="L12" s="17">
        <v>8.3830485749719508E-3</v>
      </c>
      <c r="M12" s="17"/>
      <c r="N12" s="17">
        <v>1.22670103695333E-2</v>
      </c>
      <c r="O12" s="17">
        <v>5.0891046493411002E-2</v>
      </c>
      <c r="P12" s="17">
        <v>3.3739382367308203E-2</v>
      </c>
      <c r="Q12" s="17">
        <v>1.46986261752902E-2</v>
      </c>
      <c r="R12" s="17"/>
      <c r="S12" s="17">
        <v>2.4348212746514501E-2</v>
      </c>
      <c r="T12" s="17">
        <v>3.33797496885073E-2</v>
      </c>
      <c r="U12" s="17">
        <v>1.3454522826349E-2</v>
      </c>
      <c r="V12" s="17">
        <v>2.4887832186206299E-2</v>
      </c>
      <c r="W12" s="17">
        <v>8.2016496983824908E-3</v>
      </c>
      <c r="X12" s="17">
        <v>2.7287819788220199E-2</v>
      </c>
      <c r="Y12" s="17">
        <v>5.6611977697994698E-2</v>
      </c>
      <c r="Z12" s="17">
        <v>0</v>
      </c>
      <c r="AA12" s="17">
        <v>4.9146664057469903E-2</v>
      </c>
      <c r="AB12" s="17">
        <v>0</v>
      </c>
      <c r="AC12" s="17">
        <v>6.4796372470640795E-2</v>
      </c>
      <c r="AD12" s="17">
        <v>0</v>
      </c>
      <c r="AE12" s="17"/>
      <c r="AF12" s="17">
        <v>3.60106976464485E-2</v>
      </c>
      <c r="AG12" s="17">
        <v>2.4009313092092598E-2</v>
      </c>
      <c r="AH12" s="17">
        <v>1.9253569106420801E-2</v>
      </c>
      <c r="AI12" s="17"/>
      <c r="AJ12" s="17">
        <v>2.2051341171179899E-2</v>
      </c>
      <c r="AK12" s="17">
        <v>3.5078154325727903E-2</v>
      </c>
      <c r="AL12" s="17">
        <v>0</v>
      </c>
      <c r="AM12" s="17">
        <v>0.107628904071408</v>
      </c>
      <c r="AN12" s="17">
        <v>3.9800018028417303E-2</v>
      </c>
      <c r="AO12" s="17"/>
      <c r="AP12" s="17">
        <v>1.7766051378477799E-2</v>
      </c>
      <c r="AQ12" s="17">
        <v>2.6294262022033402E-2</v>
      </c>
      <c r="AR12" s="17">
        <v>0</v>
      </c>
      <c r="AS12" s="17"/>
      <c r="AT12" s="17">
        <v>1.20107699587372E-2</v>
      </c>
      <c r="AU12" s="17">
        <v>3.4119781390237698E-2</v>
      </c>
      <c r="AV12" s="17">
        <v>3.6728687433599E-2</v>
      </c>
      <c r="AW12" s="17">
        <v>3.2910178657903001E-2</v>
      </c>
      <c r="AX12" s="17">
        <v>2.7847943728651899E-2</v>
      </c>
    </row>
    <row r="13" spans="2:50">
      <c r="B13" s="18" t="s">
        <v>494</v>
      </c>
      <c r="C13" s="17">
        <v>2.1829044222644301E-2</v>
      </c>
      <c r="D13" s="17">
        <v>2.1373041771798201E-2</v>
      </c>
      <c r="E13" s="17">
        <v>2.24407172896142E-2</v>
      </c>
      <c r="F13" s="17"/>
      <c r="G13" s="17">
        <v>3.8103444268240701E-2</v>
      </c>
      <c r="H13" s="17">
        <v>3.2458820877697803E-2</v>
      </c>
      <c r="I13" s="17">
        <v>1.6753725850899001E-2</v>
      </c>
      <c r="J13" s="17">
        <v>2.8908074318511199E-2</v>
      </c>
      <c r="K13" s="17">
        <v>1.2162257090486199E-2</v>
      </c>
      <c r="L13" s="17">
        <v>6.7143643206120096E-3</v>
      </c>
      <c r="M13" s="17"/>
      <c r="N13" s="17">
        <v>1.35184000763414E-2</v>
      </c>
      <c r="O13" s="17">
        <v>3.7924440960975499E-3</v>
      </c>
      <c r="P13" s="17">
        <v>1.8400536820946198E-2</v>
      </c>
      <c r="Q13" s="17">
        <v>5.6493616545859798E-2</v>
      </c>
      <c r="R13" s="17"/>
      <c r="S13" s="17">
        <v>3.2590297117118097E-2</v>
      </c>
      <c r="T13" s="17">
        <v>1.4717304757771599E-2</v>
      </c>
      <c r="U13" s="17">
        <v>2.3715586479271699E-2</v>
      </c>
      <c r="V13" s="17">
        <v>2.3761909120246099E-2</v>
      </c>
      <c r="W13" s="17">
        <v>0</v>
      </c>
      <c r="X13" s="17">
        <v>0</v>
      </c>
      <c r="Y13" s="17">
        <v>1.09555887739932E-2</v>
      </c>
      <c r="Z13" s="17">
        <v>1.7639781369221001E-2</v>
      </c>
      <c r="AA13" s="17">
        <v>4.50946501587874E-2</v>
      </c>
      <c r="AB13" s="17">
        <v>2.2977670131500701E-2</v>
      </c>
      <c r="AC13" s="17">
        <v>3.2115570822681898E-2</v>
      </c>
      <c r="AD13" s="17">
        <v>2.8006725035256901E-2</v>
      </c>
      <c r="AE13" s="17"/>
      <c r="AF13" s="17">
        <v>1.5277368608409701E-2</v>
      </c>
      <c r="AG13" s="17">
        <v>1.83578569813353E-2</v>
      </c>
      <c r="AH13" s="17">
        <v>4.8942433585729299E-2</v>
      </c>
      <c r="AI13" s="17"/>
      <c r="AJ13" s="17">
        <v>1.3604599776836101E-2</v>
      </c>
      <c r="AK13" s="17">
        <v>2.4279570770753101E-2</v>
      </c>
      <c r="AL13" s="17">
        <v>0</v>
      </c>
      <c r="AM13" s="17">
        <v>6.8166750184970204E-2</v>
      </c>
      <c r="AN13" s="17">
        <v>4.4580744330303797E-2</v>
      </c>
      <c r="AO13" s="17"/>
      <c r="AP13" s="17">
        <v>1.6342365073450899E-2</v>
      </c>
      <c r="AQ13" s="17">
        <v>1.6637854026687101E-2</v>
      </c>
      <c r="AR13" s="17">
        <v>0</v>
      </c>
      <c r="AS13" s="17"/>
      <c r="AT13" s="17">
        <v>2.66582738050106E-2</v>
      </c>
      <c r="AU13" s="17">
        <v>1.3796608595953601E-2</v>
      </c>
      <c r="AV13" s="17">
        <v>1.6055838245294701E-2</v>
      </c>
      <c r="AW13" s="17">
        <v>2.7743468638053201E-2</v>
      </c>
      <c r="AX13" s="17">
        <v>0</v>
      </c>
    </row>
    <row r="14" spans="2:50">
      <c r="B14" s="18" t="s">
        <v>113</v>
      </c>
      <c r="C14" s="19">
        <v>6.0920164952196203E-2</v>
      </c>
      <c r="D14" s="19">
        <v>4.4473124928811503E-2</v>
      </c>
      <c r="E14" s="19">
        <v>7.6188283867632198E-2</v>
      </c>
      <c r="F14" s="19"/>
      <c r="G14" s="19">
        <v>8.0175404342955905E-2</v>
      </c>
      <c r="H14" s="19">
        <v>3.7384150406353497E-2</v>
      </c>
      <c r="I14" s="19">
        <v>7.4873869442740507E-2</v>
      </c>
      <c r="J14" s="19">
        <v>5.6238624924799703E-2</v>
      </c>
      <c r="K14" s="19">
        <v>7.1441240990319399E-2</v>
      </c>
      <c r="L14" s="19">
        <v>4.9713289489172897E-2</v>
      </c>
      <c r="M14" s="19"/>
      <c r="N14" s="19">
        <v>3.6315192613213101E-2</v>
      </c>
      <c r="O14" s="19">
        <v>6.1644905783828502E-2</v>
      </c>
      <c r="P14" s="19">
        <v>8.2101509679428503E-2</v>
      </c>
      <c r="Q14" s="19">
        <v>6.8892730695874801E-2</v>
      </c>
      <c r="R14" s="19"/>
      <c r="S14" s="19">
        <v>3.4628210964792801E-2</v>
      </c>
      <c r="T14" s="19">
        <v>6.0970518111482103E-2</v>
      </c>
      <c r="U14" s="19">
        <v>9.7982428305903604E-2</v>
      </c>
      <c r="V14" s="19">
        <v>9.6380374810557501E-2</v>
      </c>
      <c r="W14" s="19">
        <v>6.4753668640260498E-2</v>
      </c>
      <c r="X14" s="19">
        <v>5.6095608946191103E-2</v>
      </c>
      <c r="Y14" s="19">
        <v>5.6203743192315303E-2</v>
      </c>
      <c r="Z14" s="19">
        <v>7.1943657247452802E-2</v>
      </c>
      <c r="AA14" s="19">
        <v>4.1706272413685103E-2</v>
      </c>
      <c r="AB14" s="19">
        <v>8.8189090238570203E-2</v>
      </c>
      <c r="AC14" s="19">
        <v>3.2545714683628497E-2</v>
      </c>
      <c r="AD14" s="19">
        <v>5.6920772324788302E-2</v>
      </c>
      <c r="AE14" s="19"/>
      <c r="AF14" s="19">
        <v>4.4006500981799201E-2</v>
      </c>
      <c r="AG14" s="19">
        <v>4.4588527256693801E-2</v>
      </c>
      <c r="AH14" s="19">
        <v>0.148010688734632</v>
      </c>
      <c r="AI14" s="19"/>
      <c r="AJ14" s="19">
        <v>5.26887669090568E-2</v>
      </c>
      <c r="AK14" s="19">
        <v>4.0533521965713797E-2</v>
      </c>
      <c r="AL14" s="19">
        <v>2.4745998624878002E-2</v>
      </c>
      <c r="AM14" s="19">
        <v>0</v>
      </c>
      <c r="AN14" s="19">
        <v>0.104751800499308</v>
      </c>
      <c r="AO14" s="19"/>
      <c r="AP14" s="19">
        <v>4.5962699302202703E-2</v>
      </c>
      <c r="AQ14" s="19">
        <v>4.9841641289565801E-2</v>
      </c>
      <c r="AR14" s="19">
        <v>0</v>
      </c>
      <c r="AS14" s="19"/>
      <c r="AT14" s="19">
        <v>0.118155797840822</v>
      </c>
      <c r="AU14" s="19">
        <v>3.8782741096869501E-2</v>
      </c>
      <c r="AV14" s="19">
        <v>1.8547540411423001E-2</v>
      </c>
      <c r="AW14" s="19">
        <v>1.7724264780975899E-2</v>
      </c>
      <c r="AX14" s="19">
        <v>7.8786791918144403E-2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500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1002</v>
      </c>
      <c r="D7" s="10">
        <v>484</v>
      </c>
      <c r="E7" s="10">
        <v>516</v>
      </c>
      <c r="F7" s="10"/>
      <c r="G7" s="10">
        <v>118</v>
      </c>
      <c r="H7" s="10">
        <v>156</v>
      </c>
      <c r="I7" s="10">
        <v>160</v>
      </c>
      <c r="J7" s="10">
        <v>165</v>
      </c>
      <c r="K7" s="10">
        <v>167</v>
      </c>
      <c r="L7" s="10">
        <v>236</v>
      </c>
      <c r="M7" s="10"/>
      <c r="N7" s="10">
        <v>279</v>
      </c>
      <c r="O7" s="10">
        <v>258</v>
      </c>
      <c r="P7" s="10">
        <v>196</v>
      </c>
      <c r="Q7" s="10">
        <v>262</v>
      </c>
      <c r="R7" s="10"/>
      <c r="S7" s="10">
        <v>137</v>
      </c>
      <c r="T7" s="10">
        <v>130</v>
      </c>
      <c r="U7" s="10">
        <v>91</v>
      </c>
      <c r="V7" s="10">
        <v>87</v>
      </c>
      <c r="W7" s="10">
        <v>63</v>
      </c>
      <c r="X7" s="10">
        <v>72</v>
      </c>
      <c r="Y7" s="10">
        <v>78</v>
      </c>
      <c r="Z7" s="10">
        <v>42</v>
      </c>
      <c r="AA7" s="10">
        <v>115</v>
      </c>
      <c r="AB7" s="10">
        <v>102</v>
      </c>
      <c r="AC7" s="10">
        <v>56</v>
      </c>
      <c r="AD7" s="10">
        <v>29</v>
      </c>
      <c r="AE7" s="10"/>
      <c r="AF7" s="10">
        <v>412</v>
      </c>
      <c r="AG7" s="10">
        <v>419</v>
      </c>
      <c r="AH7" s="10">
        <v>113</v>
      </c>
      <c r="AI7" s="10"/>
      <c r="AJ7" s="10">
        <v>381</v>
      </c>
      <c r="AK7" s="10">
        <v>266</v>
      </c>
      <c r="AL7" s="10">
        <v>72</v>
      </c>
      <c r="AM7" s="10">
        <v>12</v>
      </c>
      <c r="AN7" s="10">
        <v>114</v>
      </c>
      <c r="AO7" s="10"/>
      <c r="AP7" s="10">
        <v>252</v>
      </c>
      <c r="AQ7" s="10">
        <v>310</v>
      </c>
      <c r="AR7" s="10">
        <v>79</v>
      </c>
      <c r="AS7" s="10"/>
      <c r="AT7" s="10">
        <v>256</v>
      </c>
      <c r="AU7" s="10">
        <v>166</v>
      </c>
      <c r="AV7" s="10">
        <v>235</v>
      </c>
      <c r="AW7" s="10">
        <v>94</v>
      </c>
      <c r="AX7" s="10">
        <v>22</v>
      </c>
    </row>
    <row r="8" spans="2:50" ht="30" customHeight="1">
      <c r="B8" s="11" t="s">
        <v>77</v>
      </c>
      <c r="C8" s="11">
        <v>1010</v>
      </c>
      <c r="D8" s="11">
        <v>502</v>
      </c>
      <c r="E8" s="11">
        <v>505</v>
      </c>
      <c r="F8" s="11"/>
      <c r="G8" s="11">
        <v>143</v>
      </c>
      <c r="H8" s="11">
        <v>157</v>
      </c>
      <c r="I8" s="11">
        <v>176</v>
      </c>
      <c r="J8" s="11">
        <v>177</v>
      </c>
      <c r="K8" s="11">
        <v>140</v>
      </c>
      <c r="L8" s="11">
        <v>217</v>
      </c>
      <c r="M8" s="11"/>
      <c r="N8" s="11">
        <v>268</v>
      </c>
      <c r="O8" s="11">
        <v>266</v>
      </c>
      <c r="P8" s="11">
        <v>212</v>
      </c>
      <c r="Q8" s="11">
        <v>257</v>
      </c>
      <c r="R8" s="11"/>
      <c r="S8" s="11">
        <v>144</v>
      </c>
      <c r="T8" s="11">
        <v>133</v>
      </c>
      <c r="U8" s="11">
        <v>88</v>
      </c>
      <c r="V8" s="11">
        <v>92</v>
      </c>
      <c r="W8" s="11">
        <v>63</v>
      </c>
      <c r="X8" s="11">
        <v>94</v>
      </c>
      <c r="Y8" s="11">
        <v>73</v>
      </c>
      <c r="Z8" s="11">
        <v>37</v>
      </c>
      <c r="AA8" s="11">
        <v>115</v>
      </c>
      <c r="AB8" s="11">
        <v>93</v>
      </c>
      <c r="AC8" s="11">
        <v>54</v>
      </c>
      <c r="AD8" s="11">
        <v>25</v>
      </c>
      <c r="AE8" s="11"/>
      <c r="AF8" s="11">
        <v>409</v>
      </c>
      <c r="AG8" s="11">
        <v>414</v>
      </c>
      <c r="AH8" s="11">
        <v>118</v>
      </c>
      <c r="AI8" s="11"/>
      <c r="AJ8" s="11">
        <v>374</v>
      </c>
      <c r="AK8" s="11">
        <v>274</v>
      </c>
      <c r="AL8" s="11">
        <v>73</v>
      </c>
      <c r="AM8" s="11">
        <v>12</v>
      </c>
      <c r="AN8" s="11">
        <v>118</v>
      </c>
      <c r="AO8" s="11"/>
      <c r="AP8" s="11">
        <v>250</v>
      </c>
      <c r="AQ8" s="11">
        <v>325</v>
      </c>
      <c r="AR8" s="11">
        <v>78</v>
      </c>
      <c r="AS8" s="11"/>
      <c r="AT8" s="11">
        <v>253</v>
      </c>
      <c r="AU8" s="11">
        <v>173</v>
      </c>
      <c r="AV8" s="11">
        <v>245</v>
      </c>
      <c r="AW8" s="11">
        <v>92</v>
      </c>
      <c r="AX8" s="11">
        <v>20</v>
      </c>
    </row>
    <row r="9" spans="2:50">
      <c r="B9" s="18" t="s">
        <v>490</v>
      </c>
      <c r="C9" s="17">
        <v>0.13599405155632499</v>
      </c>
      <c r="D9" s="17">
        <v>0.15590350160632799</v>
      </c>
      <c r="E9" s="17">
        <v>0.11680167535148001</v>
      </c>
      <c r="F9" s="17"/>
      <c r="G9" s="17">
        <v>0.13600757756138601</v>
      </c>
      <c r="H9" s="17">
        <v>0.15412608906403399</v>
      </c>
      <c r="I9" s="17">
        <v>0.13524407700889701</v>
      </c>
      <c r="J9" s="17">
        <v>0.11468556464562001</v>
      </c>
      <c r="K9" s="17">
        <v>0.153401372523191</v>
      </c>
      <c r="L9" s="17">
        <v>0.129579398544101</v>
      </c>
      <c r="M9" s="17"/>
      <c r="N9" s="17">
        <v>0.15916215191618499</v>
      </c>
      <c r="O9" s="17">
        <v>0.11581726337117899</v>
      </c>
      <c r="P9" s="17">
        <v>0.15519776052105</v>
      </c>
      <c r="Q9" s="17">
        <v>0.120640144245883</v>
      </c>
      <c r="R9" s="17"/>
      <c r="S9" s="17">
        <v>0.180394232163127</v>
      </c>
      <c r="T9" s="17">
        <v>0.14354593732941701</v>
      </c>
      <c r="U9" s="17">
        <v>0.143463017551021</v>
      </c>
      <c r="V9" s="17">
        <v>0.11141554559745601</v>
      </c>
      <c r="W9" s="17">
        <v>8.77321053632166E-2</v>
      </c>
      <c r="X9" s="17">
        <v>0.12454923041697299</v>
      </c>
      <c r="Y9" s="17">
        <v>0.119971943851854</v>
      </c>
      <c r="Z9" s="17">
        <v>0.14214551593533201</v>
      </c>
      <c r="AA9" s="17">
        <v>0.17884587902864499</v>
      </c>
      <c r="AB9" s="17">
        <v>7.4049555607071299E-2</v>
      </c>
      <c r="AC9" s="17">
        <v>0.151819592416225</v>
      </c>
      <c r="AD9" s="17">
        <v>0.103741638358588</v>
      </c>
      <c r="AE9" s="17"/>
      <c r="AF9" s="17">
        <v>0.16907986865114</v>
      </c>
      <c r="AG9" s="17">
        <v>0.12466298444242201</v>
      </c>
      <c r="AH9" s="17">
        <v>8.9556482471328705E-2</v>
      </c>
      <c r="AI9" s="17"/>
      <c r="AJ9" s="17">
        <v>0.203011041476785</v>
      </c>
      <c r="AK9" s="17">
        <v>8.1176185879298604E-2</v>
      </c>
      <c r="AL9" s="17">
        <v>0.20155597851400001</v>
      </c>
      <c r="AM9" s="17">
        <v>9.0836663292259201E-2</v>
      </c>
      <c r="AN9" s="17">
        <v>7.5658454941983797E-2</v>
      </c>
      <c r="AO9" s="17"/>
      <c r="AP9" s="17">
        <v>0.242128113048345</v>
      </c>
      <c r="AQ9" s="17">
        <v>0.10576935241199099</v>
      </c>
      <c r="AR9" s="17">
        <v>0.18359219698149601</v>
      </c>
      <c r="AS9" s="17"/>
      <c r="AT9" s="17">
        <v>0.16716002001528099</v>
      </c>
      <c r="AU9" s="17">
        <v>0.111321608771798</v>
      </c>
      <c r="AV9" s="17">
        <v>0.13693690245736401</v>
      </c>
      <c r="AW9" s="17">
        <v>0.164625997096532</v>
      </c>
      <c r="AX9" s="17">
        <v>0.27121842753722603</v>
      </c>
    </row>
    <row r="10" spans="2:50">
      <c r="B10" s="18" t="s">
        <v>491</v>
      </c>
      <c r="C10" s="17">
        <v>0.31314969639936902</v>
      </c>
      <c r="D10" s="17">
        <v>0.32143029711118898</v>
      </c>
      <c r="E10" s="17">
        <v>0.30628666792957299</v>
      </c>
      <c r="F10" s="17"/>
      <c r="G10" s="17">
        <v>0.29511274054916697</v>
      </c>
      <c r="H10" s="17">
        <v>0.33741246422637</v>
      </c>
      <c r="I10" s="17">
        <v>0.31654681400541101</v>
      </c>
      <c r="J10" s="17">
        <v>0.27140282868342303</v>
      </c>
      <c r="K10" s="17">
        <v>0.331507367471638</v>
      </c>
      <c r="L10" s="17">
        <v>0.32693134346481501</v>
      </c>
      <c r="M10" s="17"/>
      <c r="N10" s="17">
        <v>0.35473587961843001</v>
      </c>
      <c r="O10" s="17">
        <v>0.313405170094888</v>
      </c>
      <c r="P10" s="17">
        <v>0.26808667325643598</v>
      </c>
      <c r="Q10" s="17">
        <v>0.30760440756833901</v>
      </c>
      <c r="R10" s="17"/>
      <c r="S10" s="17">
        <v>0.321131371747928</v>
      </c>
      <c r="T10" s="17">
        <v>0.34958200217234398</v>
      </c>
      <c r="U10" s="17">
        <v>0.29049231721246799</v>
      </c>
      <c r="V10" s="17">
        <v>0.31174880316713599</v>
      </c>
      <c r="W10" s="17">
        <v>0.29681565868751197</v>
      </c>
      <c r="X10" s="17">
        <v>0.36511800876113398</v>
      </c>
      <c r="Y10" s="17">
        <v>0.35126765314255298</v>
      </c>
      <c r="Z10" s="17">
        <v>0.39192020968074598</v>
      </c>
      <c r="AA10" s="17">
        <v>0.27259705716384303</v>
      </c>
      <c r="AB10" s="17">
        <v>0.22049611322746601</v>
      </c>
      <c r="AC10" s="17">
        <v>0.35127031099561101</v>
      </c>
      <c r="AD10" s="17">
        <v>0.226597554078938</v>
      </c>
      <c r="AE10" s="17"/>
      <c r="AF10" s="17">
        <v>0.36596556165340599</v>
      </c>
      <c r="AG10" s="17">
        <v>0.31389328910231301</v>
      </c>
      <c r="AH10" s="17">
        <v>0.196423287482273</v>
      </c>
      <c r="AI10" s="17"/>
      <c r="AJ10" s="17">
        <v>0.38342829921956201</v>
      </c>
      <c r="AK10" s="17">
        <v>0.34000907921967599</v>
      </c>
      <c r="AL10" s="17">
        <v>0.30083544545146501</v>
      </c>
      <c r="AM10" s="17">
        <v>0.38154932807469999</v>
      </c>
      <c r="AN10" s="17">
        <v>0.170476410920257</v>
      </c>
      <c r="AO10" s="17"/>
      <c r="AP10" s="17">
        <v>0.41451342984554501</v>
      </c>
      <c r="AQ10" s="17">
        <v>0.28969994314652397</v>
      </c>
      <c r="AR10" s="17">
        <v>0.32029746876077902</v>
      </c>
      <c r="AS10" s="17"/>
      <c r="AT10" s="17">
        <v>0.29005331671649698</v>
      </c>
      <c r="AU10" s="17">
        <v>0.29366069412905599</v>
      </c>
      <c r="AV10" s="17">
        <v>0.32112274705389299</v>
      </c>
      <c r="AW10" s="17">
        <v>0.363712654368883</v>
      </c>
      <c r="AX10" s="17">
        <v>0.37699122820928499</v>
      </c>
    </row>
    <row r="11" spans="2:50">
      <c r="B11" s="18" t="s">
        <v>492</v>
      </c>
      <c r="C11" s="17">
        <v>0.378335124565992</v>
      </c>
      <c r="D11" s="17">
        <v>0.37018701900041101</v>
      </c>
      <c r="E11" s="17">
        <v>0.38808299477136998</v>
      </c>
      <c r="F11" s="17"/>
      <c r="G11" s="17">
        <v>0.27320677282663403</v>
      </c>
      <c r="H11" s="17">
        <v>0.34788113857868302</v>
      </c>
      <c r="I11" s="17">
        <v>0.34297492272399599</v>
      </c>
      <c r="J11" s="17">
        <v>0.47368786034318699</v>
      </c>
      <c r="K11" s="17">
        <v>0.387904173060583</v>
      </c>
      <c r="L11" s="17">
        <v>0.41455083598648101</v>
      </c>
      <c r="M11" s="17"/>
      <c r="N11" s="17">
        <v>0.32612178668075797</v>
      </c>
      <c r="O11" s="17">
        <v>0.38688901693216698</v>
      </c>
      <c r="P11" s="17">
        <v>0.38045474444250499</v>
      </c>
      <c r="Q11" s="17">
        <v>0.41758923240259699</v>
      </c>
      <c r="R11" s="17"/>
      <c r="S11" s="17">
        <v>0.34446873097738501</v>
      </c>
      <c r="T11" s="17">
        <v>0.36765653049584901</v>
      </c>
      <c r="U11" s="17">
        <v>0.44716450841414002</v>
      </c>
      <c r="V11" s="17">
        <v>0.35065290149085399</v>
      </c>
      <c r="W11" s="17">
        <v>0.45410736678462899</v>
      </c>
      <c r="X11" s="17">
        <v>0.346294126525302</v>
      </c>
      <c r="Y11" s="17">
        <v>0.39824615892621701</v>
      </c>
      <c r="Z11" s="17">
        <v>0.43806736157445098</v>
      </c>
      <c r="AA11" s="17">
        <v>0.309333172516216</v>
      </c>
      <c r="AB11" s="17">
        <v>0.45415016331032398</v>
      </c>
      <c r="AC11" s="17">
        <v>0.323990721583023</v>
      </c>
      <c r="AD11" s="17">
        <v>0.42673985848880402</v>
      </c>
      <c r="AE11" s="17"/>
      <c r="AF11" s="17">
        <v>0.34953451402149499</v>
      </c>
      <c r="AG11" s="17">
        <v>0.40471657370434799</v>
      </c>
      <c r="AH11" s="17">
        <v>0.38236537391435999</v>
      </c>
      <c r="AI11" s="17"/>
      <c r="AJ11" s="17">
        <v>0.33933885030525501</v>
      </c>
      <c r="AK11" s="17">
        <v>0.41280400586511501</v>
      </c>
      <c r="AL11" s="17">
        <v>0.292910902668303</v>
      </c>
      <c r="AM11" s="17">
        <v>0.34838082136203402</v>
      </c>
      <c r="AN11" s="17">
        <v>0.456170034533872</v>
      </c>
      <c r="AO11" s="17"/>
      <c r="AP11" s="17">
        <v>0.30216519533060798</v>
      </c>
      <c r="AQ11" s="17">
        <v>0.40529388461326299</v>
      </c>
      <c r="AR11" s="17">
        <v>0.36092783374040299</v>
      </c>
      <c r="AS11" s="17"/>
      <c r="AT11" s="17">
        <v>0.39591734958352498</v>
      </c>
      <c r="AU11" s="17">
        <v>0.37519873644803903</v>
      </c>
      <c r="AV11" s="17">
        <v>0.35152673360021203</v>
      </c>
      <c r="AW11" s="17">
        <v>0.356594179891218</v>
      </c>
      <c r="AX11" s="17">
        <v>0.31901938863867002</v>
      </c>
    </row>
    <row r="12" spans="2:50">
      <c r="B12" s="18" t="s">
        <v>493</v>
      </c>
      <c r="C12" s="17">
        <v>7.72767570162744E-2</v>
      </c>
      <c r="D12" s="17">
        <v>8.4908301948280501E-2</v>
      </c>
      <c r="E12" s="17">
        <v>7.0029782709638499E-2</v>
      </c>
      <c r="F12" s="17"/>
      <c r="G12" s="17">
        <v>0.18217065664761201</v>
      </c>
      <c r="H12" s="17">
        <v>0.108444157106428</v>
      </c>
      <c r="I12" s="17">
        <v>5.9252101439271898E-2</v>
      </c>
      <c r="J12" s="17">
        <v>3.8992397990250803E-2</v>
      </c>
      <c r="K12" s="17">
        <v>2.8005444978500899E-2</v>
      </c>
      <c r="L12" s="17">
        <v>6.2980552539038198E-2</v>
      </c>
      <c r="M12" s="17"/>
      <c r="N12" s="17">
        <v>8.0094909137757603E-2</v>
      </c>
      <c r="O12" s="17">
        <v>8.3057927018918398E-2</v>
      </c>
      <c r="P12" s="17">
        <v>7.6975676276103799E-2</v>
      </c>
      <c r="Q12" s="17">
        <v>7.0741084893162498E-2</v>
      </c>
      <c r="R12" s="17"/>
      <c r="S12" s="17">
        <v>9.6708169210869402E-2</v>
      </c>
      <c r="T12" s="17">
        <v>6.4520275322664605E-2</v>
      </c>
      <c r="U12" s="17">
        <v>4.1737635137688599E-2</v>
      </c>
      <c r="V12" s="17">
        <v>0.115823739806552</v>
      </c>
      <c r="W12" s="17">
        <v>1.5428104101421E-2</v>
      </c>
      <c r="X12" s="17">
        <v>5.5101537160626102E-2</v>
      </c>
      <c r="Y12" s="17">
        <v>5.8244369974168098E-2</v>
      </c>
      <c r="Z12" s="17">
        <v>0</v>
      </c>
      <c r="AA12" s="17">
        <v>0.12554739185029401</v>
      </c>
      <c r="AB12" s="17">
        <v>0.117662159275772</v>
      </c>
      <c r="AC12" s="17">
        <v>1.7303773859686199E-2</v>
      </c>
      <c r="AD12" s="17">
        <v>0.179583989431392</v>
      </c>
      <c r="AE12" s="17"/>
      <c r="AF12" s="17">
        <v>4.4580281757383801E-2</v>
      </c>
      <c r="AG12" s="17">
        <v>7.13263205548572E-2</v>
      </c>
      <c r="AH12" s="17">
        <v>0.137269512517503</v>
      </c>
      <c r="AI12" s="17"/>
      <c r="AJ12" s="17">
        <v>2.8443947596416198E-2</v>
      </c>
      <c r="AK12" s="17">
        <v>6.2229226645929801E-2</v>
      </c>
      <c r="AL12" s="17">
        <v>0.161207103144414</v>
      </c>
      <c r="AM12" s="17">
        <v>0.17923318727100601</v>
      </c>
      <c r="AN12" s="17">
        <v>0.12634098554724699</v>
      </c>
      <c r="AO12" s="17"/>
      <c r="AP12" s="17">
        <v>1.3404069668791299E-2</v>
      </c>
      <c r="AQ12" s="17">
        <v>9.3855032086252496E-2</v>
      </c>
      <c r="AR12" s="17">
        <v>0.1088564132377</v>
      </c>
      <c r="AS12" s="17"/>
      <c r="AT12" s="17">
        <v>4.7857611305690703E-2</v>
      </c>
      <c r="AU12" s="17">
        <v>0.11357405995575399</v>
      </c>
      <c r="AV12" s="17">
        <v>8.8299109754028896E-2</v>
      </c>
      <c r="AW12" s="17">
        <v>5.7969021279837503E-2</v>
      </c>
      <c r="AX12" s="17">
        <v>0</v>
      </c>
    </row>
    <row r="13" spans="2:50">
      <c r="B13" s="18" t="s">
        <v>494</v>
      </c>
      <c r="C13" s="17">
        <v>2.8604659291573201E-2</v>
      </c>
      <c r="D13" s="17">
        <v>2.7924556201630899E-2</v>
      </c>
      <c r="E13" s="17">
        <v>2.70385146740846E-2</v>
      </c>
      <c r="F13" s="17"/>
      <c r="G13" s="17">
        <v>4.4025686445290403E-2</v>
      </c>
      <c r="H13" s="17">
        <v>2.0140975099692301E-2</v>
      </c>
      <c r="I13" s="17">
        <v>2.8051323386223199E-2</v>
      </c>
      <c r="J13" s="17">
        <v>3.12724662166603E-2</v>
      </c>
      <c r="K13" s="17">
        <v>3.05591305798153E-2</v>
      </c>
      <c r="L13" s="17">
        <v>2.1563294181231599E-2</v>
      </c>
      <c r="M13" s="17"/>
      <c r="N13" s="17">
        <v>1.53762334935097E-2</v>
      </c>
      <c r="O13" s="17">
        <v>2.59929705496088E-2</v>
      </c>
      <c r="P13" s="17">
        <v>4.7904131087549297E-2</v>
      </c>
      <c r="Q13" s="17">
        <v>2.5115992270190401E-2</v>
      </c>
      <c r="R13" s="17"/>
      <c r="S13" s="17">
        <v>1.8277070887725001E-2</v>
      </c>
      <c r="T13" s="17">
        <v>2.2539956871617001E-2</v>
      </c>
      <c r="U13" s="17">
        <v>2.7753805146973801E-2</v>
      </c>
      <c r="V13" s="17">
        <v>2.4434313698078299E-2</v>
      </c>
      <c r="W13" s="17">
        <v>3.93707155099993E-2</v>
      </c>
      <c r="X13" s="17">
        <v>2.7749055646136001E-2</v>
      </c>
      <c r="Y13" s="17">
        <v>2.25039287554352E-2</v>
      </c>
      <c r="Z13" s="17">
        <v>0</v>
      </c>
      <c r="AA13" s="17">
        <v>4.7631864230685501E-2</v>
      </c>
      <c r="AB13" s="17">
        <v>3.8817032561055599E-2</v>
      </c>
      <c r="AC13" s="17">
        <v>5.1724819032088497E-2</v>
      </c>
      <c r="AD13" s="17">
        <v>0</v>
      </c>
      <c r="AE13" s="17"/>
      <c r="AF13" s="17">
        <v>1.9556659636642201E-2</v>
      </c>
      <c r="AG13" s="17">
        <v>3.2285535370714699E-2</v>
      </c>
      <c r="AH13" s="17">
        <v>4.5192026319834801E-2</v>
      </c>
      <c r="AI13" s="17"/>
      <c r="AJ13" s="17">
        <v>9.7412598820428506E-3</v>
      </c>
      <c r="AK13" s="17">
        <v>5.4959184634606903E-2</v>
      </c>
      <c r="AL13" s="17">
        <v>1.52629354908269E-2</v>
      </c>
      <c r="AM13" s="17">
        <v>0</v>
      </c>
      <c r="AN13" s="17">
        <v>3.8073575731913702E-2</v>
      </c>
      <c r="AO13" s="17"/>
      <c r="AP13" s="17">
        <v>2.8622758000318902E-3</v>
      </c>
      <c r="AQ13" s="17">
        <v>5.5386045386970797E-2</v>
      </c>
      <c r="AR13" s="17">
        <v>0</v>
      </c>
      <c r="AS13" s="17"/>
      <c r="AT13" s="17">
        <v>1.1069335917980601E-2</v>
      </c>
      <c r="AU13" s="17">
        <v>4.5412623246717597E-2</v>
      </c>
      <c r="AV13" s="17">
        <v>4.2934357148435701E-2</v>
      </c>
      <c r="AW13" s="17">
        <v>2.6917052336134499E-2</v>
      </c>
      <c r="AX13" s="17">
        <v>0</v>
      </c>
    </row>
    <row r="14" spans="2:50">
      <c r="B14" s="18" t="s">
        <v>113</v>
      </c>
      <c r="C14" s="19">
        <v>6.6639711170465701E-2</v>
      </c>
      <c r="D14" s="19">
        <v>3.96463241321603E-2</v>
      </c>
      <c r="E14" s="19">
        <v>9.1760364563853905E-2</v>
      </c>
      <c r="F14" s="19"/>
      <c r="G14" s="19">
        <v>6.9476565969910697E-2</v>
      </c>
      <c r="H14" s="19">
        <v>3.1995175924792597E-2</v>
      </c>
      <c r="I14" s="19">
        <v>0.1179307614362</v>
      </c>
      <c r="J14" s="19">
        <v>6.9958882120859198E-2</v>
      </c>
      <c r="K14" s="19">
        <v>6.8622511386271901E-2</v>
      </c>
      <c r="L14" s="19">
        <v>4.4394575284332799E-2</v>
      </c>
      <c r="M14" s="19"/>
      <c r="N14" s="19">
        <v>6.4509039153359302E-2</v>
      </c>
      <c r="O14" s="19">
        <v>7.4837652033237598E-2</v>
      </c>
      <c r="P14" s="19">
        <v>7.13810144163569E-2</v>
      </c>
      <c r="Q14" s="19">
        <v>5.8309138619828303E-2</v>
      </c>
      <c r="R14" s="19"/>
      <c r="S14" s="19">
        <v>3.90204250129658E-2</v>
      </c>
      <c r="T14" s="19">
        <v>5.2155297808108202E-2</v>
      </c>
      <c r="U14" s="19">
        <v>4.93887165377088E-2</v>
      </c>
      <c r="V14" s="19">
        <v>8.5924696239923798E-2</v>
      </c>
      <c r="W14" s="19">
        <v>0.106546049553222</v>
      </c>
      <c r="X14" s="19">
        <v>8.1188041489829305E-2</v>
      </c>
      <c r="Y14" s="19">
        <v>4.97659453497723E-2</v>
      </c>
      <c r="Z14" s="19">
        <v>2.78669128094708E-2</v>
      </c>
      <c r="AA14" s="19">
        <v>6.6044635210317004E-2</v>
      </c>
      <c r="AB14" s="19">
        <v>9.4824976018311399E-2</v>
      </c>
      <c r="AC14" s="19">
        <v>0.103890782113367</v>
      </c>
      <c r="AD14" s="19">
        <v>6.3336959642278798E-2</v>
      </c>
      <c r="AE14" s="19"/>
      <c r="AF14" s="19">
        <v>5.1283114279933303E-2</v>
      </c>
      <c r="AG14" s="19">
        <v>5.3115296825346103E-2</v>
      </c>
      <c r="AH14" s="19">
        <v>0.14919331729470001</v>
      </c>
      <c r="AI14" s="19"/>
      <c r="AJ14" s="19">
        <v>3.60366015199391E-2</v>
      </c>
      <c r="AK14" s="19">
        <v>4.88223177553734E-2</v>
      </c>
      <c r="AL14" s="19">
        <v>2.82276347309924E-2</v>
      </c>
      <c r="AM14" s="19">
        <v>0</v>
      </c>
      <c r="AN14" s="19">
        <v>0.133280538324727</v>
      </c>
      <c r="AO14" s="19"/>
      <c r="AP14" s="19">
        <v>2.4926916306678499E-2</v>
      </c>
      <c r="AQ14" s="19">
        <v>4.9995742354998797E-2</v>
      </c>
      <c r="AR14" s="19">
        <v>2.6326087279621501E-2</v>
      </c>
      <c r="AS14" s="19"/>
      <c r="AT14" s="19">
        <v>8.7942366461026295E-2</v>
      </c>
      <c r="AU14" s="19">
        <v>6.0832277448635397E-2</v>
      </c>
      <c r="AV14" s="19">
        <v>5.9180149986066397E-2</v>
      </c>
      <c r="AW14" s="19">
        <v>3.0181095027395501E-2</v>
      </c>
      <c r="AX14" s="19">
        <v>3.2770955614819498E-2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501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1035</v>
      </c>
      <c r="D7" s="10">
        <v>496</v>
      </c>
      <c r="E7" s="10">
        <v>537</v>
      </c>
      <c r="F7" s="10"/>
      <c r="G7" s="10">
        <v>121</v>
      </c>
      <c r="H7" s="10">
        <v>192</v>
      </c>
      <c r="I7" s="10">
        <v>158</v>
      </c>
      <c r="J7" s="10">
        <v>162</v>
      </c>
      <c r="K7" s="10">
        <v>171</v>
      </c>
      <c r="L7" s="10">
        <v>231</v>
      </c>
      <c r="M7" s="10"/>
      <c r="N7" s="10">
        <v>299</v>
      </c>
      <c r="O7" s="10">
        <v>251</v>
      </c>
      <c r="P7" s="10">
        <v>219</v>
      </c>
      <c r="Q7" s="10">
        <v>264</v>
      </c>
      <c r="R7" s="10"/>
      <c r="S7" s="10">
        <v>136</v>
      </c>
      <c r="T7" s="10">
        <v>126</v>
      </c>
      <c r="U7" s="10">
        <v>79</v>
      </c>
      <c r="V7" s="10">
        <v>87</v>
      </c>
      <c r="W7" s="10">
        <v>84</v>
      </c>
      <c r="X7" s="10">
        <v>71</v>
      </c>
      <c r="Y7" s="10">
        <v>97</v>
      </c>
      <c r="Z7" s="10">
        <v>51</v>
      </c>
      <c r="AA7" s="10">
        <v>109</v>
      </c>
      <c r="AB7" s="10">
        <v>106</v>
      </c>
      <c r="AC7" s="10">
        <v>51</v>
      </c>
      <c r="AD7" s="10">
        <v>38</v>
      </c>
      <c r="AE7" s="10"/>
      <c r="AF7" s="10">
        <v>405</v>
      </c>
      <c r="AG7" s="10">
        <v>433</v>
      </c>
      <c r="AH7" s="10">
        <v>136</v>
      </c>
      <c r="AI7" s="10"/>
      <c r="AJ7" s="10">
        <v>378</v>
      </c>
      <c r="AK7" s="10">
        <v>269</v>
      </c>
      <c r="AL7" s="10">
        <v>72</v>
      </c>
      <c r="AM7" s="10">
        <v>20</v>
      </c>
      <c r="AN7" s="10">
        <v>121</v>
      </c>
      <c r="AO7" s="10"/>
      <c r="AP7" s="10">
        <v>262</v>
      </c>
      <c r="AQ7" s="10">
        <v>318</v>
      </c>
      <c r="AR7" s="10">
        <v>84</v>
      </c>
      <c r="AS7" s="10"/>
      <c r="AT7" s="10">
        <v>260</v>
      </c>
      <c r="AU7" s="10">
        <v>173</v>
      </c>
      <c r="AV7" s="10">
        <v>242</v>
      </c>
      <c r="AW7" s="10">
        <v>92</v>
      </c>
      <c r="AX7" s="10">
        <v>19</v>
      </c>
    </row>
    <row r="8" spans="2:50" ht="30" customHeight="1">
      <c r="B8" s="11" t="s">
        <v>77</v>
      </c>
      <c r="C8" s="11">
        <v>1027</v>
      </c>
      <c r="D8" s="11">
        <v>502</v>
      </c>
      <c r="E8" s="11">
        <v>524</v>
      </c>
      <c r="F8" s="11"/>
      <c r="G8" s="11">
        <v>139</v>
      </c>
      <c r="H8" s="11">
        <v>190</v>
      </c>
      <c r="I8" s="11">
        <v>173</v>
      </c>
      <c r="J8" s="11">
        <v>170</v>
      </c>
      <c r="K8" s="11">
        <v>145</v>
      </c>
      <c r="L8" s="11">
        <v>211</v>
      </c>
      <c r="M8" s="11"/>
      <c r="N8" s="11">
        <v>279</v>
      </c>
      <c r="O8" s="11">
        <v>261</v>
      </c>
      <c r="P8" s="11">
        <v>234</v>
      </c>
      <c r="Q8" s="11">
        <v>251</v>
      </c>
      <c r="R8" s="11"/>
      <c r="S8" s="11">
        <v>141</v>
      </c>
      <c r="T8" s="11">
        <v>132</v>
      </c>
      <c r="U8" s="11">
        <v>75</v>
      </c>
      <c r="V8" s="11">
        <v>91</v>
      </c>
      <c r="W8" s="11">
        <v>80</v>
      </c>
      <c r="X8" s="11">
        <v>89</v>
      </c>
      <c r="Y8" s="11">
        <v>90</v>
      </c>
      <c r="Z8" s="11">
        <v>45</v>
      </c>
      <c r="AA8" s="11">
        <v>109</v>
      </c>
      <c r="AB8" s="11">
        <v>90</v>
      </c>
      <c r="AC8" s="11">
        <v>48</v>
      </c>
      <c r="AD8" s="11">
        <v>36</v>
      </c>
      <c r="AE8" s="11"/>
      <c r="AF8" s="11">
        <v>400</v>
      </c>
      <c r="AG8" s="11">
        <v>420</v>
      </c>
      <c r="AH8" s="11">
        <v>139</v>
      </c>
      <c r="AI8" s="11"/>
      <c r="AJ8" s="11">
        <v>370</v>
      </c>
      <c r="AK8" s="11">
        <v>273</v>
      </c>
      <c r="AL8" s="11">
        <v>71</v>
      </c>
      <c r="AM8" s="11">
        <v>19</v>
      </c>
      <c r="AN8" s="11">
        <v>120</v>
      </c>
      <c r="AO8" s="11"/>
      <c r="AP8" s="11">
        <v>258</v>
      </c>
      <c r="AQ8" s="11">
        <v>324</v>
      </c>
      <c r="AR8" s="11">
        <v>84</v>
      </c>
      <c r="AS8" s="11"/>
      <c r="AT8" s="11">
        <v>256</v>
      </c>
      <c r="AU8" s="11">
        <v>177</v>
      </c>
      <c r="AV8" s="11">
        <v>240</v>
      </c>
      <c r="AW8" s="11">
        <v>89</v>
      </c>
      <c r="AX8" s="11">
        <v>16</v>
      </c>
    </row>
    <row r="9" spans="2:50">
      <c r="B9" s="18" t="s">
        <v>490</v>
      </c>
      <c r="C9" s="17">
        <v>0.15780185597157301</v>
      </c>
      <c r="D9" s="17">
        <v>0.17034892620102701</v>
      </c>
      <c r="E9" s="17">
        <v>0.14420557020858399</v>
      </c>
      <c r="F9" s="17"/>
      <c r="G9" s="17">
        <v>0.15489975664796801</v>
      </c>
      <c r="H9" s="17">
        <v>0.18779621216241699</v>
      </c>
      <c r="I9" s="17">
        <v>0.208701682278018</v>
      </c>
      <c r="J9" s="17">
        <v>7.9539076494128905E-2</v>
      </c>
      <c r="K9" s="17">
        <v>0.148966048988393</v>
      </c>
      <c r="L9" s="17">
        <v>0.16024486571565899</v>
      </c>
      <c r="M9" s="17"/>
      <c r="N9" s="17">
        <v>0.19070570667001299</v>
      </c>
      <c r="O9" s="17">
        <v>0.125418028005261</v>
      </c>
      <c r="P9" s="17">
        <v>0.169543544042637</v>
      </c>
      <c r="Q9" s="17">
        <v>0.14514098917830501</v>
      </c>
      <c r="R9" s="17"/>
      <c r="S9" s="17">
        <v>0.12288314720358599</v>
      </c>
      <c r="T9" s="17">
        <v>0.206334613699656</v>
      </c>
      <c r="U9" s="17">
        <v>0.10858464384689601</v>
      </c>
      <c r="V9" s="17">
        <v>0.21333487489539801</v>
      </c>
      <c r="W9" s="17">
        <v>0.16448047996909099</v>
      </c>
      <c r="X9" s="17">
        <v>0.121089266936327</v>
      </c>
      <c r="Y9" s="17">
        <v>0.15837110336922999</v>
      </c>
      <c r="Z9" s="17">
        <v>0.210282129214626</v>
      </c>
      <c r="AA9" s="17">
        <v>0.167330635967749</v>
      </c>
      <c r="AB9" s="17">
        <v>0.159786394727916</v>
      </c>
      <c r="AC9" s="17">
        <v>0.160744682060842</v>
      </c>
      <c r="AD9" s="17">
        <v>4.92905060758147E-2</v>
      </c>
      <c r="AE9" s="17"/>
      <c r="AF9" s="17">
        <v>0.187019515910649</v>
      </c>
      <c r="AG9" s="17">
        <v>0.141246095271195</v>
      </c>
      <c r="AH9" s="17">
        <v>0.100667503973614</v>
      </c>
      <c r="AI9" s="17"/>
      <c r="AJ9" s="17">
        <v>0.184714714726505</v>
      </c>
      <c r="AK9" s="17">
        <v>0.17997656139902499</v>
      </c>
      <c r="AL9" s="17">
        <v>0.17811030784005699</v>
      </c>
      <c r="AM9" s="17">
        <v>0.20175296170981399</v>
      </c>
      <c r="AN9" s="17">
        <v>4.0284281537121498E-2</v>
      </c>
      <c r="AO9" s="17"/>
      <c r="AP9" s="17">
        <v>0.19843098501582601</v>
      </c>
      <c r="AQ9" s="17">
        <v>0.17479270268320701</v>
      </c>
      <c r="AR9" s="17">
        <v>0.181863458594407</v>
      </c>
      <c r="AS9" s="17"/>
      <c r="AT9" s="17">
        <v>0.14308655689713001</v>
      </c>
      <c r="AU9" s="17">
        <v>0.159163315790743</v>
      </c>
      <c r="AV9" s="17">
        <v>0.15922699920784</v>
      </c>
      <c r="AW9" s="17">
        <v>0.19325905712279501</v>
      </c>
      <c r="AX9" s="17">
        <v>0.22006922333463899</v>
      </c>
    </row>
    <row r="10" spans="2:50">
      <c r="B10" s="18" t="s">
        <v>491</v>
      </c>
      <c r="C10" s="17">
        <v>0.36160879723802503</v>
      </c>
      <c r="D10" s="17">
        <v>0.37573240126146801</v>
      </c>
      <c r="E10" s="17">
        <v>0.347992406570998</v>
      </c>
      <c r="F10" s="17"/>
      <c r="G10" s="17">
        <v>0.38658957832719998</v>
      </c>
      <c r="H10" s="17">
        <v>0.37712011293143799</v>
      </c>
      <c r="I10" s="17">
        <v>0.31903613181635798</v>
      </c>
      <c r="J10" s="17">
        <v>0.32632632562324099</v>
      </c>
      <c r="K10" s="17">
        <v>0.40305088604136002</v>
      </c>
      <c r="L10" s="17">
        <v>0.36600318967868301</v>
      </c>
      <c r="M10" s="17"/>
      <c r="N10" s="17">
        <v>0.38636240340463501</v>
      </c>
      <c r="O10" s="17">
        <v>0.40754457901934399</v>
      </c>
      <c r="P10" s="17">
        <v>0.35044687651904</v>
      </c>
      <c r="Q10" s="17">
        <v>0.29949657115234202</v>
      </c>
      <c r="R10" s="17"/>
      <c r="S10" s="17">
        <v>0.415885113906591</v>
      </c>
      <c r="T10" s="17">
        <v>0.40957786755387798</v>
      </c>
      <c r="U10" s="17">
        <v>0.29446756043519901</v>
      </c>
      <c r="V10" s="17">
        <v>0.31025057960179597</v>
      </c>
      <c r="W10" s="17">
        <v>0.29392474348214598</v>
      </c>
      <c r="X10" s="17">
        <v>0.357398845720662</v>
      </c>
      <c r="Y10" s="17">
        <v>0.38424297165395999</v>
      </c>
      <c r="Z10" s="17">
        <v>0.51745099587518195</v>
      </c>
      <c r="AA10" s="17">
        <v>0.33848713087794602</v>
      </c>
      <c r="AB10" s="17">
        <v>0.32343338322744403</v>
      </c>
      <c r="AC10" s="17">
        <v>0.36872960503387198</v>
      </c>
      <c r="AD10" s="17">
        <v>0.30944119248381102</v>
      </c>
      <c r="AE10" s="17"/>
      <c r="AF10" s="17">
        <v>0.37230604057958799</v>
      </c>
      <c r="AG10" s="17">
        <v>0.372397355923205</v>
      </c>
      <c r="AH10" s="17">
        <v>0.33663354626542502</v>
      </c>
      <c r="AI10" s="17"/>
      <c r="AJ10" s="17">
        <v>0.43514260438088598</v>
      </c>
      <c r="AK10" s="17">
        <v>0.337977876361229</v>
      </c>
      <c r="AL10" s="17">
        <v>0.46334574034937798</v>
      </c>
      <c r="AM10" s="17">
        <v>0.36290042522649602</v>
      </c>
      <c r="AN10" s="17">
        <v>0.23841029690621399</v>
      </c>
      <c r="AO10" s="17"/>
      <c r="AP10" s="17">
        <v>0.41175829841369299</v>
      </c>
      <c r="AQ10" s="17">
        <v>0.33849070452952001</v>
      </c>
      <c r="AR10" s="17">
        <v>0.45857209016214401</v>
      </c>
      <c r="AS10" s="17"/>
      <c r="AT10" s="17">
        <v>0.36828693832343901</v>
      </c>
      <c r="AU10" s="17">
        <v>0.36965091868611699</v>
      </c>
      <c r="AV10" s="17">
        <v>0.38468789754888</v>
      </c>
      <c r="AW10" s="17">
        <v>0.32551537145760101</v>
      </c>
      <c r="AX10" s="17">
        <v>0.41615307128245799</v>
      </c>
    </row>
    <row r="11" spans="2:50">
      <c r="B11" s="18" t="s">
        <v>492</v>
      </c>
      <c r="C11" s="17">
        <v>0.35434011502837398</v>
      </c>
      <c r="D11" s="17">
        <v>0.363585861827185</v>
      </c>
      <c r="E11" s="17">
        <v>0.34669112129671797</v>
      </c>
      <c r="F11" s="17"/>
      <c r="G11" s="17">
        <v>0.23572176766258399</v>
      </c>
      <c r="H11" s="17">
        <v>0.27078840669242599</v>
      </c>
      <c r="I11" s="17">
        <v>0.369929967668778</v>
      </c>
      <c r="J11" s="17">
        <v>0.46768480064878898</v>
      </c>
      <c r="K11" s="17">
        <v>0.35940064633670399</v>
      </c>
      <c r="L11" s="17">
        <v>0.400039903350981</v>
      </c>
      <c r="M11" s="17"/>
      <c r="N11" s="17">
        <v>0.31571016887612102</v>
      </c>
      <c r="O11" s="17">
        <v>0.36264387201937798</v>
      </c>
      <c r="P11" s="17">
        <v>0.35337472926796398</v>
      </c>
      <c r="Q11" s="17">
        <v>0.38866932400834298</v>
      </c>
      <c r="R11" s="17"/>
      <c r="S11" s="17">
        <v>0.31145114486987402</v>
      </c>
      <c r="T11" s="17">
        <v>0.28457231423740997</v>
      </c>
      <c r="U11" s="17">
        <v>0.44036281135129002</v>
      </c>
      <c r="V11" s="17">
        <v>0.38249631532723599</v>
      </c>
      <c r="W11" s="17">
        <v>0.39559768897727499</v>
      </c>
      <c r="X11" s="17">
        <v>0.39579931530918999</v>
      </c>
      <c r="Y11" s="17">
        <v>0.36457664355859798</v>
      </c>
      <c r="Z11" s="17">
        <v>0.200201314126214</v>
      </c>
      <c r="AA11" s="17">
        <v>0.37230528833211102</v>
      </c>
      <c r="AB11" s="17">
        <v>0.38608070046335602</v>
      </c>
      <c r="AC11" s="17">
        <v>0.22035392875193599</v>
      </c>
      <c r="AD11" s="17">
        <v>0.54673746529796197</v>
      </c>
      <c r="AE11" s="17"/>
      <c r="AF11" s="17">
        <v>0.34286853538819301</v>
      </c>
      <c r="AG11" s="17">
        <v>0.36383722526978801</v>
      </c>
      <c r="AH11" s="17">
        <v>0.39160444301337899</v>
      </c>
      <c r="AI11" s="17"/>
      <c r="AJ11" s="17">
        <v>0.30693091257099098</v>
      </c>
      <c r="AK11" s="17">
        <v>0.35105558264418502</v>
      </c>
      <c r="AL11" s="17">
        <v>0.30365867334600399</v>
      </c>
      <c r="AM11" s="17">
        <v>0.38233126033805898</v>
      </c>
      <c r="AN11" s="17">
        <v>0.47608190745488099</v>
      </c>
      <c r="AO11" s="17"/>
      <c r="AP11" s="17">
        <v>0.322124039874988</v>
      </c>
      <c r="AQ11" s="17">
        <v>0.34259482493556997</v>
      </c>
      <c r="AR11" s="17">
        <v>0.27345348878841202</v>
      </c>
      <c r="AS11" s="17"/>
      <c r="AT11" s="17">
        <v>0.34767230827883699</v>
      </c>
      <c r="AU11" s="17">
        <v>0.37863664269622999</v>
      </c>
      <c r="AV11" s="17">
        <v>0.339475920817222</v>
      </c>
      <c r="AW11" s="17">
        <v>0.32021305909070902</v>
      </c>
      <c r="AX11" s="17">
        <v>0.26788865759568797</v>
      </c>
    </row>
    <row r="12" spans="2:50">
      <c r="B12" s="18" t="s">
        <v>493</v>
      </c>
      <c r="C12" s="17">
        <v>4.7989882788449803E-2</v>
      </c>
      <c r="D12" s="17">
        <v>3.6949311544771997E-2</v>
      </c>
      <c r="E12" s="17">
        <v>5.8737681073917997E-2</v>
      </c>
      <c r="F12" s="17"/>
      <c r="G12" s="17">
        <v>8.98639681815495E-2</v>
      </c>
      <c r="H12" s="17">
        <v>9.5529147592846295E-2</v>
      </c>
      <c r="I12" s="17">
        <v>3.0851584480584601E-2</v>
      </c>
      <c r="J12" s="17">
        <v>3.1321453453056501E-2</v>
      </c>
      <c r="K12" s="17">
        <v>2.4028031095791099E-2</v>
      </c>
      <c r="L12" s="17">
        <v>2.1576222187830101E-2</v>
      </c>
      <c r="M12" s="17"/>
      <c r="N12" s="17">
        <v>5.91612852227755E-2</v>
      </c>
      <c r="O12" s="17">
        <v>3.5895260750310201E-2</v>
      </c>
      <c r="P12" s="17">
        <v>4.6657137715699903E-2</v>
      </c>
      <c r="Q12" s="17">
        <v>4.5792238399074398E-2</v>
      </c>
      <c r="R12" s="17"/>
      <c r="S12" s="17">
        <v>8.0608991420678303E-2</v>
      </c>
      <c r="T12" s="17">
        <v>1.6955261538532301E-2</v>
      </c>
      <c r="U12" s="17">
        <v>3.8686641236429703E-2</v>
      </c>
      <c r="V12" s="17">
        <v>3.1827316458878298E-2</v>
      </c>
      <c r="W12" s="17">
        <v>6.2573702663974703E-2</v>
      </c>
      <c r="X12" s="17">
        <v>3.8430354584975498E-2</v>
      </c>
      <c r="Y12" s="17">
        <v>3.9032763689067801E-2</v>
      </c>
      <c r="Z12" s="17">
        <v>3.7467538437039101E-2</v>
      </c>
      <c r="AA12" s="17">
        <v>4.9153775116125002E-2</v>
      </c>
      <c r="AB12" s="17">
        <v>4.2885084080447902E-2</v>
      </c>
      <c r="AC12" s="17">
        <v>0.12956208449067499</v>
      </c>
      <c r="AD12" s="17">
        <v>2.0317980519418799E-2</v>
      </c>
      <c r="AE12" s="17"/>
      <c r="AF12" s="17">
        <v>4.2596167719320802E-2</v>
      </c>
      <c r="AG12" s="17">
        <v>4.2544419415439197E-2</v>
      </c>
      <c r="AH12" s="17">
        <v>6.1535038289523197E-2</v>
      </c>
      <c r="AI12" s="17"/>
      <c r="AJ12" s="17">
        <v>2.7308973984806001E-2</v>
      </c>
      <c r="AK12" s="17">
        <v>6.2165686023779199E-2</v>
      </c>
      <c r="AL12" s="17">
        <v>2.92288884982842E-2</v>
      </c>
      <c r="AM12" s="17">
        <v>0</v>
      </c>
      <c r="AN12" s="17">
        <v>6.4202774764598999E-2</v>
      </c>
      <c r="AO12" s="17"/>
      <c r="AP12" s="17">
        <v>2.3333340060704401E-2</v>
      </c>
      <c r="AQ12" s="17">
        <v>7.8414959124446099E-2</v>
      </c>
      <c r="AR12" s="17">
        <v>3.6406335139265202E-2</v>
      </c>
      <c r="AS12" s="17"/>
      <c r="AT12" s="17">
        <v>2.9192752472010499E-2</v>
      </c>
      <c r="AU12" s="17">
        <v>4.9319501726588298E-2</v>
      </c>
      <c r="AV12" s="17">
        <v>6.1647025977276303E-2</v>
      </c>
      <c r="AW12" s="17">
        <v>0.111216709985919</v>
      </c>
      <c r="AX12" s="17">
        <v>5.2422353093608903E-2</v>
      </c>
    </row>
    <row r="13" spans="2:50">
      <c r="B13" s="18" t="s">
        <v>494</v>
      </c>
      <c r="C13" s="17">
        <v>2.3377239460903001E-2</v>
      </c>
      <c r="D13" s="17">
        <v>2.3313711304803499E-2</v>
      </c>
      <c r="E13" s="17">
        <v>2.3518222711246501E-2</v>
      </c>
      <c r="F13" s="17"/>
      <c r="G13" s="17">
        <v>4.0969484147822199E-2</v>
      </c>
      <c r="H13" s="17">
        <v>2.0266984896719301E-2</v>
      </c>
      <c r="I13" s="17">
        <v>1.9742569886399799E-2</v>
      </c>
      <c r="J13" s="17">
        <v>2.6408428669038E-2</v>
      </c>
      <c r="K13" s="17">
        <v>1.60025855412332E-2</v>
      </c>
      <c r="L13" s="17">
        <v>2.0181596798390902E-2</v>
      </c>
      <c r="M13" s="17"/>
      <c r="N13" s="17">
        <v>1.6950661257169802E-2</v>
      </c>
      <c r="O13" s="17">
        <v>2.5195930846668501E-2</v>
      </c>
      <c r="P13" s="17">
        <v>2.6348240373334001E-2</v>
      </c>
      <c r="Q13" s="17">
        <v>2.6027911297660199E-2</v>
      </c>
      <c r="R13" s="17"/>
      <c r="S13" s="17">
        <v>3.05438795464196E-2</v>
      </c>
      <c r="T13" s="17">
        <v>1.97304710294239E-2</v>
      </c>
      <c r="U13" s="17">
        <v>4.5443881343924603E-2</v>
      </c>
      <c r="V13" s="17">
        <v>0</v>
      </c>
      <c r="W13" s="17">
        <v>2.70776517099428E-2</v>
      </c>
      <c r="X13" s="17">
        <v>3.4745227800030698E-2</v>
      </c>
      <c r="Y13" s="17">
        <v>1.1109307070088101E-2</v>
      </c>
      <c r="Z13" s="17">
        <v>0</v>
      </c>
      <c r="AA13" s="17">
        <v>1.9976442922719301E-2</v>
      </c>
      <c r="AB13" s="17">
        <v>2.83664215073621E-2</v>
      </c>
      <c r="AC13" s="17">
        <v>3.64705537497464E-2</v>
      </c>
      <c r="AD13" s="17">
        <v>2.55094736408185E-2</v>
      </c>
      <c r="AE13" s="17"/>
      <c r="AF13" s="17">
        <v>1.3571116714708001E-2</v>
      </c>
      <c r="AG13" s="17">
        <v>3.6499074953891902E-2</v>
      </c>
      <c r="AH13" s="17">
        <v>2.33922307327247E-2</v>
      </c>
      <c r="AI13" s="17"/>
      <c r="AJ13" s="17">
        <v>9.3609346594830008E-3</v>
      </c>
      <c r="AK13" s="17">
        <v>3.2240984890596201E-2</v>
      </c>
      <c r="AL13" s="17">
        <v>0</v>
      </c>
      <c r="AM13" s="17">
        <v>5.3015352725631598E-2</v>
      </c>
      <c r="AN13" s="17">
        <v>5.24265871387503E-2</v>
      </c>
      <c r="AO13" s="17"/>
      <c r="AP13" s="17">
        <v>1.7080953600669201E-2</v>
      </c>
      <c r="AQ13" s="17">
        <v>2.46189129322043E-2</v>
      </c>
      <c r="AR13" s="17">
        <v>2.5012678594251499E-2</v>
      </c>
      <c r="AS13" s="17"/>
      <c r="AT13" s="17">
        <v>8.4002160508083804E-3</v>
      </c>
      <c r="AU13" s="17">
        <v>1.99783348552975E-2</v>
      </c>
      <c r="AV13" s="17">
        <v>2.10715830013921E-2</v>
      </c>
      <c r="AW13" s="17">
        <v>3.8835905856922703E-2</v>
      </c>
      <c r="AX13" s="17">
        <v>4.3466694693606499E-2</v>
      </c>
    </row>
    <row r="14" spans="2:50">
      <c r="B14" s="18" t="s">
        <v>113</v>
      </c>
      <c r="C14" s="19">
        <v>5.48821095126754E-2</v>
      </c>
      <c r="D14" s="19">
        <v>3.0069787860745E-2</v>
      </c>
      <c r="E14" s="19">
        <v>7.8854998138534901E-2</v>
      </c>
      <c r="F14" s="19"/>
      <c r="G14" s="19">
        <v>9.1955445032876199E-2</v>
      </c>
      <c r="H14" s="19">
        <v>4.8499135724153201E-2</v>
      </c>
      <c r="I14" s="19">
        <v>5.1738063869860899E-2</v>
      </c>
      <c r="J14" s="19">
        <v>6.8719915111747396E-2</v>
      </c>
      <c r="K14" s="19">
        <v>4.85518019965194E-2</v>
      </c>
      <c r="L14" s="19">
        <v>3.1954222268456602E-2</v>
      </c>
      <c r="M14" s="19"/>
      <c r="N14" s="19">
        <v>3.1109774569285799E-2</v>
      </c>
      <c r="O14" s="19">
        <v>4.33023293590383E-2</v>
      </c>
      <c r="P14" s="19">
        <v>5.3629472081325097E-2</v>
      </c>
      <c r="Q14" s="19">
        <v>9.4872965964275094E-2</v>
      </c>
      <c r="R14" s="19"/>
      <c r="S14" s="19">
        <v>3.8627723052850997E-2</v>
      </c>
      <c r="T14" s="19">
        <v>6.2829471941099405E-2</v>
      </c>
      <c r="U14" s="19">
        <v>7.2454461786260901E-2</v>
      </c>
      <c r="V14" s="19">
        <v>6.2090913716692203E-2</v>
      </c>
      <c r="W14" s="19">
        <v>5.6345733197570497E-2</v>
      </c>
      <c r="X14" s="19">
        <v>5.25369896488148E-2</v>
      </c>
      <c r="Y14" s="19">
        <v>4.2667210659055002E-2</v>
      </c>
      <c r="Z14" s="19">
        <v>3.4598022346938997E-2</v>
      </c>
      <c r="AA14" s="19">
        <v>5.2746726783348998E-2</v>
      </c>
      <c r="AB14" s="19">
        <v>5.9448015993474899E-2</v>
      </c>
      <c r="AC14" s="19">
        <v>8.4139145912928606E-2</v>
      </c>
      <c r="AD14" s="19">
        <v>4.8703381982175303E-2</v>
      </c>
      <c r="AE14" s="19"/>
      <c r="AF14" s="19">
        <v>4.1638623687540503E-2</v>
      </c>
      <c r="AG14" s="19">
        <v>4.3475829166481003E-2</v>
      </c>
      <c r="AH14" s="19">
        <v>8.6167237725334106E-2</v>
      </c>
      <c r="AI14" s="19"/>
      <c r="AJ14" s="19">
        <v>3.6541859677330001E-2</v>
      </c>
      <c r="AK14" s="19">
        <v>3.6583308681184999E-2</v>
      </c>
      <c r="AL14" s="19">
        <v>2.5656389966275599E-2</v>
      </c>
      <c r="AM14" s="19">
        <v>0</v>
      </c>
      <c r="AN14" s="19">
        <v>0.12859415219843401</v>
      </c>
      <c r="AO14" s="19"/>
      <c r="AP14" s="19">
        <v>2.7272383034119999E-2</v>
      </c>
      <c r="AQ14" s="19">
        <v>4.1087895795052599E-2</v>
      </c>
      <c r="AR14" s="19">
        <v>2.4691948721519998E-2</v>
      </c>
      <c r="AS14" s="19"/>
      <c r="AT14" s="19">
        <v>0.103361227977775</v>
      </c>
      <c r="AU14" s="19">
        <v>2.3251286245023602E-2</v>
      </c>
      <c r="AV14" s="19">
        <v>3.3890573447390097E-2</v>
      </c>
      <c r="AW14" s="19">
        <v>1.09598964860527E-2</v>
      </c>
      <c r="AX14" s="19">
        <v>0</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502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1035</v>
      </c>
      <c r="D7" s="10">
        <v>498</v>
      </c>
      <c r="E7" s="10">
        <v>535</v>
      </c>
      <c r="F7" s="10"/>
      <c r="G7" s="10">
        <v>116</v>
      </c>
      <c r="H7" s="10">
        <v>180</v>
      </c>
      <c r="I7" s="10">
        <v>147</v>
      </c>
      <c r="J7" s="10">
        <v>183</v>
      </c>
      <c r="K7" s="10">
        <v>179</v>
      </c>
      <c r="L7" s="10">
        <v>230</v>
      </c>
      <c r="M7" s="10"/>
      <c r="N7" s="10">
        <v>299</v>
      </c>
      <c r="O7" s="10">
        <v>244</v>
      </c>
      <c r="P7" s="10">
        <v>209</v>
      </c>
      <c r="Q7" s="10">
        <v>280</v>
      </c>
      <c r="R7" s="10"/>
      <c r="S7" s="10">
        <v>132</v>
      </c>
      <c r="T7" s="10">
        <v>129</v>
      </c>
      <c r="U7" s="10">
        <v>102</v>
      </c>
      <c r="V7" s="10">
        <v>80</v>
      </c>
      <c r="W7" s="10">
        <v>81</v>
      </c>
      <c r="X7" s="10">
        <v>72</v>
      </c>
      <c r="Y7" s="10">
        <v>83</v>
      </c>
      <c r="Z7" s="10">
        <v>45</v>
      </c>
      <c r="AA7" s="10">
        <v>118</v>
      </c>
      <c r="AB7" s="10">
        <v>109</v>
      </c>
      <c r="AC7" s="10">
        <v>51</v>
      </c>
      <c r="AD7" s="10">
        <v>33</v>
      </c>
      <c r="AE7" s="10"/>
      <c r="AF7" s="10">
        <v>428</v>
      </c>
      <c r="AG7" s="10">
        <v>431</v>
      </c>
      <c r="AH7" s="10">
        <v>123</v>
      </c>
      <c r="AI7" s="10"/>
      <c r="AJ7" s="10">
        <v>396</v>
      </c>
      <c r="AK7" s="10">
        <v>270</v>
      </c>
      <c r="AL7" s="10">
        <v>73</v>
      </c>
      <c r="AM7" s="10">
        <v>16</v>
      </c>
      <c r="AN7" s="10">
        <v>110</v>
      </c>
      <c r="AO7" s="10"/>
      <c r="AP7" s="10">
        <v>256</v>
      </c>
      <c r="AQ7" s="10">
        <v>320</v>
      </c>
      <c r="AR7" s="10">
        <v>82</v>
      </c>
      <c r="AS7" s="10"/>
      <c r="AT7" s="10">
        <v>291</v>
      </c>
      <c r="AU7" s="10">
        <v>163</v>
      </c>
      <c r="AV7" s="10">
        <v>243</v>
      </c>
      <c r="AW7" s="10">
        <v>88</v>
      </c>
      <c r="AX7" s="10">
        <v>21</v>
      </c>
    </row>
    <row r="8" spans="2:50" ht="30" customHeight="1">
      <c r="B8" s="11" t="s">
        <v>77</v>
      </c>
      <c r="C8" s="11">
        <v>1033</v>
      </c>
      <c r="D8" s="11">
        <v>507</v>
      </c>
      <c r="E8" s="11">
        <v>523</v>
      </c>
      <c r="F8" s="11"/>
      <c r="G8" s="11">
        <v>138</v>
      </c>
      <c r="H8" s="11">
        <v>181</v>
      </c>
      <c r="I8" s="11">
        <v>161</v>
      </c>
      <c r="J8" s="11">
        <v>194</v>
      </c>
      <c r="K8" s="11">
        <v>152</v>
      </c>
      <c r="L8" s="11">
        <v>208</v>
      </c>
      <c r="M8" s="11"/>
      <c r="N8" s="11">
        <v>283</v>
      </c>
      <c r="O8" s="11">
        <v>252</v>
      </c>
      <c r="P8" s="11">
        <v>223</v>
      </c>
      <c r="Q8" s="11">
        <v>271</v>
      </c>
      <c r="R8" s="11"/>
      <c r="S8" s="11">
        <v>137</v>
      </c>
      <c r="T8" s="11">
        <v>133</v>
      </c>
      <c r="U8" s="11">
        <v>98</v>
      </c>
      <c r="V8" s="11">
        <v>84</v>
      </c>
      <c r="W8" s="11">
        <v>80</v>
      </c>
      <c r="X8" s="11">
        <v>92</v>
      </c>
      <c r="Y8" s="11">
        <v>78</v>
      </c>
      <c r="Z8" s="11">
        <v>40</v>
      </c>
      <c r="AA8" s="11">
        <v>117</v>
      </c>
      <c r="AB8" s="11">
        <v>97</v>
      </c>
      <c r="AC8" s="11">
        <v>49</v>
      </c>
      <c r="AD8" s="11">
        <v>29</v>
      </c>
      <c r="AE8" s="11"/>
      <c r="AF8" s="11">
        <v>429</v>
      </c>
      <c r="AG8" s="11">
        <v>419</v>
      </c>
      <c r="AH8" s="11">
        <v>124</v>
      </c>
      <c r="AI8" s="11"/>
      <c r="AJ8" s="11">
        <v>390</v>
      </c>
      <c r="AK8" s="11">
        <v>276</v>
      </c>
      <c r="AL8" s="11">
        <v>74</v>
      </c>
      <c r="AM8" s="11">
        <v>16</v>
      </c>
      <c r="AN8" s="11">
        <v>110</v>
      </c>
      <c r="AO8" s="11"/>
      <c r="AP8" s="11">
        <v>253</v>
      </c>
      <c r="AQ8" s="11">
        <v>331</v>
      </c>
      <c r="AR8" s="11">
        <v>80</v>
      </c>
      <c r="AS8" s="11"/>
      <c r="AT8" s="11">
        <v>285</v>
      </c>
      <c r="AU8" s="11">
        <v>166</v>
      </c>
      <c r="AV8" s="11">
        <v>247</v>
      </c>
      <c r="AW8" s="11">
        <v>86</v>
      </c>
      <c r="AX8" s="11">
        <v>18</v>
      </c>
    </row>
    <row r="9" spans="2:50">
      <c r="B9" s="18" t="s">
        <v>490</v>
      </c>
      <c r="C9" s="17">
        <v>0.13038542355604199</v>
      </c>
      <c r="D9" s="17">
        <v>0.17204753459809</v>
      </c>
      <c r="E9" s="17">
        <v>8.8407293495218905E-2</v>
      </c>
      <c r="F9" s="17"/>
      <c r="G9" s="17">
        <v>0.148898165045246</v>
      </c>
      <c r="H9" s="17">
        <v>0.13346571143998101</v>
      </c>
      <c r="I9" s="17">
        <v>0.16970919983791199</v>
      </c>
      <c r="J9" s="17">
        <v>0.11919173058381501</v>
      </c>
      <c r="K9" s="17">
        <v>0.11820811517820699</v>
      </c>
      <c r="L9" s="17">
        <v>0.10421798922177999</v>
      </c>
      <c r="M9" s="17"/>
      <c r="N9" s="17">
        <v>0.17081067427354199</v>
      </c>
      <c r="O9" s="17">
        <v>0.118185315977357</v>
      </c>
      <c r="P9" s="17">
        <v>0.111705879712618</v>
      </c>
      <c r="Q9" s="17">
        <v>0.11642808630494</v>
      </c>
      <c r="R9" s="17"/>
      <c r="S9" s="17">
        <v>0.15488820443767701</v>
      </c>
      <c r="T9" s="17">
        <v>0.15773870689283701</v>
      </c>
      <c r="U9" s="17">
        <v>5.1148234843247001E-2</v>
      </c>
      <c r="V9" s="17">
        <v>0.11335423002636601</v>
      </c>
      <c r="W9" s="17">
        <v>9.8289451804796896E-2</v>
      </c>
      <c r="X9" s="17">
        <v>0.116330181274179</v>
      </c>
      <c r="Y9" s="17">
        <v>0.11972666316085399</v>
      </c>
      <c r="Z9" s="17">
        <v>0.24461467099689899</v>
      </c>
      <c r="AA9" s="17">
        <v>0.128900384229578</v>
      </c>
      <c r="AB9" s="17">
        <v>0.174821255239823</v>
      </c>
      <c r="AC9" s="17">
        <v>0.15546784887696299</v>
      </c>
      <c r="AD9" s="17">
        <v>2.8035381168677799E-2</v>
      </c>
      <c r="AE9" s="17"/>
      <c r="AF9" s="17">
        <v>0.15277571108809501</v>
      </c>
      <c r="AG9" s="17">
        <v>0.121153222326671</v>
      </c>
      <c r="AH9" s="17">
        <v>8.1109641845522107E-2</v>
      </c>
      <c r="AI9" s="17"/>
      <c r="AJ9" s="17">
        <v>0.156937493713283</v>
      </c>
      <c r="AK9" s="17">
        <v>0.109410903633514</v>
      </c>
      <c r="AL9" s="17">
        <v>0.22817207119348301</v>
      </c>
      <c r="AM9" s="17">
        <v>0.29302762156568202</v>
      </c>
      <c r="AN9" s="17">
        <v>3.43568200641945E-2</v>
      </c>
      <c r="AO9" s="17"/>
      <c r="AP9" s="17">
        <v>0.182353370176594</v>
      </c>
      <c r="AQ9" s="17">
        <v>0.123307375243331</v>
      </c>
      <c r="AR9" s="17">
        <v>0.19904160028318699</v>
      </c>
      <c r="AS9" s="17"/>
      <c r="AT9" s="17">
        <v>0.108821538952762</v>
      </c>
      <c r="AU9" s="17">
        <v>9.7568949722672799E-2</v>
      </c>
      <c r="AV9" s="17">
        <v>0.14832733296825801</v>
      </c>
      <c r="AW9" s="17">
        <v>0.17175783753031201</v>
      </c>
      <c r="AX9" s="17">
        <v>0.144740994857777</v>
      </c>
    </row>
    <row r="10" spans="2:50">
      <c r="B10" s="18" t="s">
        <v>491</v>
      </c>
      <c r="C10" s="17">
        <v>0.32927763118393399</v>
      </c>
      <c r="D10" s="17">
        <v>0.33933093092928601</v>
      </c>
      <c r="E10" s="17">
        <v>0.32085961683258801</v>
      </c>
      <c r="F10" s="17"/>
      <c r="G10" s="17">
        <v>0.397930660871185</v>
      </c>
      <c r="H10" s="17">
        <v>0.37764666672535402</v>
      </c>
      <c r="I10" s="17">
        <v>0.31248784373293897</v>
      </c>
      <c r="J10" s="17">
        <v>0.317185696919766</v>
      </c>
      <c r="K10" s="17">
        <v>0.28808877111398601</v>
      </c>
      <c r="L10" s="17">
        <v>0.29610126172127499</v>
      </c>
      <c r="M10" s="17"/>
      <c r="N10" s="17">
        <v>0.310434147424901</v>
      </c>
      <c r="O10" s="17">
        <v>0.35740649613078901</v>
      </c>
      <c r="P10" s="17">
        <v>0.326498092000852</v>
      </c>
      <c r="Q10" s="17">
        <v>0.32548041208689799</v>
      </c>
      <c r="R10" s="17"/>
      <c r="S10" s="17">
        <v>0.341646688099708</v>
      </c>
      <c r="T10" s="17">
        <v>0.319493703623703</v>
      </c>
      <c r="U10" s="17">
        <v>0.321628736395494</v>
      </c>
      <c r="V10" s="17">
        <v>0.36459707512505701</v>
      </c>
      <c r="W10" s="17">
        <v>0.29837742343936302</v>
      </c>
      <c r="X10" s="17">
        <v>0.32917744874340998</v>
      </c>
      <c r="Y10" s="17">
        <v>0.36831187693323097</v>
      </c>
      <c r="Z10" s="17">
        <v>0.33943039798742702</v>
      </c>
      <c r="AA10" s="17">
        <v>0.31552092144050797</v>
      </c>
      <c r="AB10" s="17">
        <v>0.33324210862346498</v>
      </c>
      <c r="AC10" s="17">
        <v>0.29279488195801101</v>
      </c>
      <c r="AD10" s="17">
        <v>0.31047525112280899</v>
      </c>
      <c r="AE10" s="17"/>
      <c r="AF10" s="17">
        <v>0.311287382181752</v>
      </c>
      <c r="AG10" s="17">
        <v>0.35677836667492702</v>
      </c>
      <c r="AH10" s="17">
        <v>0.28229758423934997</v>
      </c>
      <c r="AI10" s="17"/>
      <c r="AJ10" s="17">
        <v>0.330450896038187</v>
      </c>
      <c r="AK10" s="17">
        <v>0.38906427663492299</v>
      </c>
      <c r="AL10" s="17">
        <v>0.29540615761695399</v>
      </c>
      <c r="AM10" s="17">
        <v>0.33284138459437601</v>
      </c>
      <c r="AN10" s="17">
        <v>0.24847727644664599</v>
      </c>
      <c r="AO10" s="17"/>
      <c r="AP10" s="17">
        <v>0.33886679408935499</v>
      </c>
      <c r="AQ10" s="17">
        <v>0.35895801147917999</v>
      </c>
      <c r="AR10" s="17">
        <v>0.38841603660568202</v>
      </c>
      <c r="AS10" s="17"/>
      <c r="AT10" s="17">
        <v>0.28730432006684897</v>
      </c>
      <c r="AU10" s="17">
        <v>0.36122337336703902</v>
      </c>
      <c r="AV10" s="17">
        <v>0.36683623270789401</v>
      </c>
      <c r="AW10" s="17">
        <v>0.36157186903253902</v>
      </c>
      <c r="AX10" s="17">
        <v>0.27461942464678102</v>
      </c>
    </row>
    <row r="11" spans="2:50">
      <c r="B11" s="18" t="s">
        <v>492</v>
      </c>
      <c r="C11" s="17">
        <v>0.40090048247133597</v>
      </c>
      <c r="D11" s="17">
        <v>0.39017653278318498</v>
      </c>
      <c r="E11" s="17">
        <v>0.41291662287177799</v>
      </c>
      <c r="F11" s="17"/>
      <c r="G11" s="17">
        <v>0.31698584238701899</v>
      </c>
      <c r="H11" s="17">
        <v>0.32974440593167997</v>
      </c>
      <c r="I11" s="17">
        <v>0.36083188678838402</v>
      </c>
      <c r="J11" s="17">
        <v>0.39892631628570902</v>
      </c>
      <c r="K11" s="17">
        <v>0.47985608914574202</v>
      </c>
      <c r="L11" s="17">
        <v>0.493676823640603</v>
      </c>
      <c r="M11" s="17"/>
      <c r="N11" s="17">
        <v>0.39443604461679299</v>
      </c>
      <c r="O11" s="17">
        <v>0.39828151158035802</v>
      </c>
      <c r="P11" s="17">
        <v>0.38881781792208597</v>
      </c>
      <c r="Q11" s="17">
        <v>0.41630597519308998</v>
      </c>
      <c r="R11" s="17"/>
      <c r="S11" s="17">
        <v>0.340697260360246</v>
      </c>
      <c r="T11" s="17">
        <v>0.420874893182488</v>
      </c>
      <c r="U11" s="17">
        <v>0.48823743367709699</v>
      </c>
      <c r="V11" s="17">
        <v>0.40109205851713398</v>
      </c>
      <c r="W11" s="17">
        <v>0.453813795262546</v>
      </c>
      <c r="X11" s="17">
        <v>0.41795813299964901</v>
      </c>
      <c r="Y11" s="17">
        <v>0.35476660893803103</v>
      </c>
      <c r="Z11" s="17">
        <v>0.30831282736009302</v>
      </c>
      <c r="AA11" s="17">
        <v>0.39720945284086001</v>
      </c>
      <c r="AB11" s="17">
        <v>0.36326205510130699</v>
      </c>
      <c r="AC11" s="17">
        <v>0.36681615270213402</v>
      </c>
      <c r="AD11" s="17">
        <v>0.54381372310746101</v>
      </c>
      <c r="AE11" s="17"/>
      <c r="AF11" s="17">
        <v>0.41398819408562998</v>
      </c>
      <c r="AG11" s="17">
        <v>0.39998344794254398</v>
      </c>
      <c r="AH11" s="17">
        <v>0.390254212650119</v>
      </c>
      <c r="AI11" s="17"/>
      <c r="AJ11" s="17">
        <v>0.384885432767889</v>
      </c>
      <c r="AK11" s="17">
        <v>0.38386281512701897</v>
      </c>
      <c r="AL11" s="17">
        <v>0.328876250443769</v>
      </c>
      <c r="AM11" s="17">
        <v>0.37413099383994203</v>
      </c>
      <c r="AN11" s="17">
        <v>0.52173839829339597</v>
      </c>
      <c r="AO11" s="17"/>
      <c r="AP11" s="17">
        <v>0.38503183314349398</v>
      </c>
      <c r="AQ11" s="17">
        <v>0.39144955083167499</v>
      </c>
      <c r="AR11" s="17">
        <v>0.33261792077421598</v>
      </c>
      <c r="AS11" s="17"/>
      <c r="AT11" s="17">
        <v>0.43232287082908</v>
      </c>
      <c r="AU11" s="17">
        <v>0.41129580686439499</v>
      </c>
      <c r="AV11" s="17">
        <v>0.35946036142363402</v>
      </c>
      <c r="AW11" s="17">
        <v>0.36293821786567099</v>
      </c>
      <c r="AX11" s="17">
        <v>0.43254910693190202</v>
      </c>
    </row>
    <row r="12" spans="2:50">
      <c r="B12" s="18" t="s">
        <v>493</v>
      </c>
      <c r="C12" s="17">
        <v>4.8224296764819E-2</v>
      </c>
      <c r="D12" s="17">
        <v>3.0581135045051399E-2</v>
      </c>
      <c r="E12" s="17">
        <v>6.5525269106764095E-2</v>
      </c>
      <c r="F12" s="17"/>
      <c r="G12" s="17">
        <v>4.4035655291698103E-2</v>
      </c>
      <c r="H12" s="17">
        <v>7.5686914305042693E-2</v>
      </c>
      <c r="I12" s="17">
        <v>5.2773559198806101E-2</v>
      </c>
      <c r="J12" s="17">
        <v>4.7653242355548499E-2</v>
      </c>
      <c r="K12" s="17">
        <v>3.3768846447057799E-2</v>
      </c>
      <c r="L12" s="17">
        <v>3.4683502029807002E-2</v>
      </c>
      <c r="M12" s="17"/>
      <c r="N12" s="17">
        <v>6.1551637072514799E-2</v>
      </c>
      <c r="O12" s="17">
        <v>3.9618680911069903E-2</v>
      </c>
      <c r="P12" s="17">
        <v>5.5284567726920197E-2</v>
      </c>
      <c r="Q12" s="17">
        <v>3.7086775678251402E-2</v>
      </c>
      <c r="R12" s="17"/>
      <c r="S12" s="17">
        <v>6.8311764619633994E-2</v>
      </c>
      <c r="T12" s="17">
        <v>4.5638328757148003E-2</v>
      </c>
      <c r="U12" s="17">
        <v>3.69825995213156E-2</v>
      </c>
      <c r="V12" s="17">
        <v>0</v>
      </c>
      <c r="W12" s="17">
        <v>4.8491728749912102E-2</v>
      </c>
      <c r="X12" s="17">
        <v>6.1009767391073E-2</v>
      </c>
      <c r="Y12" s="17">
        <v>5.53693022751401E-2</v>
      </c>
      <c r="Z12" s="17">
        <v>2.32909212984313E-2</v>
      </c>
      <c r="AA12" s="17">
        <v>6.4886976060220702E-2</v>
      </c>
      <c r="AB12" s="17">
        <v>4.8335320621045001E-2</v>
      </c>
      <c r="AC12" s="17">
        <v>4.3596238708309899E-2</v>
      </c>
      <c r="AD12" s="17">
        <v>5.6801259033284E-2</v>
      </c>
      <c r="AE12" s="17"/>
      <c r="AF12" s="17">
        <v>3.9452738662730497E-2</v>
      </c>
      <c r="AG12" s="17">
        <v>4.9073544595488301E-2</v>
      </c>
      <c r="AH12" s="17">
        <v>6.6413189285427401E-2</v>
      </c>
      <c r="AI12" s="17"/>
      <c r="AJ12" s="17">
        <v>4.6990798425226299E-2</v>
      </c>
      <c r="AK12" s="17">
        <v>4.4687359737643498E-2</v>
      </c>
      <c r="AL12" s="17">
        <v>6.3816667801295093E-2</v>
      </c>
      <c r="AM12" s="17">
        <v>0</v>
      </c>
      <c r="AN12" s="17">
        <v>2.74504239856121E-2</v>
      </c>
      <c r="AO12" s="17"/>
      <c r="AP12" s="17">
        <v>3.00095477921444E-2</v>
      </c>
      <c r="AQ12" s="17">
        <v>4.2885498503784897E-2</v>
      </c>
      <c r="AR12" s="17">
        <v>2.5659108489400499E-2</v>
      </c>
      <c r="AS12" s="17"/>
      <c r="AT12" s="17">
        <v>4.2005192050870797E-2</v>
      </c>
      <c r="AU12" s="17">
        <v>5.9542429591415903E-2</v>
      </c>
      <c r="AV12" s="17">
        <v>5.27579502046569E-2</v>
      </c>
      <c r="AW12" s="17">
        <v>5.1635013850075198E-2</v>
      </c>
      <c r="AX12" s="17">
        <v>5.3201400357711801E-2</v>
      </c>
    </row>
    <row r="13" spans="2:50">
      <c r="B13" s="18" t="s">
        <v>494</v>
      </c>
      <c r="C13" s="17">
        <v>2.28791584629928E-2</v>
      </c>
      <c r="D13" s="17">
        <v>3.4067343552924602E-2</v>
      </c>
      <c r="E13" s="17">
        <v>1.2123797662642301E-2</v>
      </c>
      <c r="F13" s="17"/>
      <c r="G13" s="17">
        <v>2.7779966133719899E-2</v>
      </c>
      <c r="H13" s="17">
        <v>1.5671289877036299E-2</v>
      </c>
      <c r="I13" s="17">
        <v>7.2668585431245698E-3</v>
      </c>
      <c r="J13" s="17">
        <v>4.2349789761373102E-2</v>
      </c>
      <c r="K13" s="17">
        <v>1.15261290857808E-2</v>
      </c>
      <c r="L13" s="17">
        <v>2.8171116877050501E-2</v>
      </c>
      <c r="M13" s="17"/>
      <c r="N13" s="17">
        <v>2.5338946264754601E-2</v>
      </c>
      <c r="O13" s="17">
        <v>2.1519560743509601E-2</v>
      </c>
      <c r="P13" s="17">
        <v>2.9989909459916E-2</v>
      </c>
      <c r="Q13" s="17">
        <v>1.6008003197025899E-2</v>
      </c>
      <c r="R13" s="17"/>
      <c r="S13" s="17">
        <v>2.7112389575815399E-2</v>
      </c>
      <c r="T13" s="17">
        <v>1.95110024403823E-2</v>
      </c>
      <c r="U13" s="17">
        <v>2.18876469408254E-2</v>
      </c>
      <c r="V13" s="17">
        <v>2.4687247538143799E-2</v>
      </c>
      <c r="W13" s="17">
        <v>3.9548079216942901E-2</v>
      </c>
      <c r="X13" s="17">
        <v>1.3787241020598799E-2</v>
      </c>
      <c r="Y13" s="17">
        <v>0</v>
      </c>
      <c r="Z13" s="17">
        <v>2.5655747992114699E-2</v>
      </c>
      <c r="AA13" s="17">
        <v>2.35688658436191E-2</v>
      </c>
      <c r="AB13" s="17">
        <v>1.9348721783723301E-2</v>
      </c>
      <c r="AC13" s="17">
        <v>4.3473724309804097E-2</v>
      </c>
      <c r="AD13" s="17">
        <v>3.1143948311393999E-2</v>
      </c>
      <c r="AE13" s="17"/>
      <c r="AF13" s="17">
        <v>1.9927922270000301E-2</v>
      </c>
      <c r="AG13" s="17">
        <v>2.7787071673202102E-2</v>
      </c>
      <c r="AH13" s="17">
        <v>1.7334612203966301E-2</v>
      </c>
      <c r="AI13" s="17"/>
      <c r="AJ13" s="17">
        <v>1.9833638828978099E-2</v>
      </c>
      <c r="AK13" s="17">
        <v>2.11902246243191E-2</v>
      </c>
      <c r="AL13" s="17">
        <v>4.2693279065582103E-2</v>
      </c>
      <c r="AM13" s="17">
        <v>0</v>
      </c>
      <c r="AN13" s="17">
        <v>2.86382657249083E-2</v>
      </c>
      <c r="AO13" s="17"/>
      <c r="AP13" s="17">
        <v>2.1052687107885999E-2</v>
      </c>
      <c r="AQ13" s="17">
        <v>2.4319218408513098E-2</v>
      </c>
      <c r="AR13" s="17">
        <v>4.0988198669501097E-2</v>
      </c>
      <c r="AS13" s="17"/>
      <c r="AT13" s="17">
        <v>2.1976294949951999E-2</v>
      </c>
      <c r="AU13" s="17">
        <v>6.5966671163342899E-3</v>
      </c>
      <c r="AV13" s="17">
        <v>2.3544417603323799E-2</v>
      </c>
      <c r="AW13" s="17">
        <v>2.18374997845142E-2</v>
      </c>
      <c r="AX13" s="17">
        <v>5.78850025549651E-2</v>
      </c>
    </row>
    <row r="14" spans="2:50">
      <c r="B14" s="18" t="s">
        <v>113</v>
      </c>
      <c r="C14" s="19">
        <v>6.8333007560875597E-2</v>
      </c>
      <c r="D14" s="19">
        <v>3.3796523091463498E-2</v>
      </c>
      <c r="E14" s="19">
        <v>0.10016740003100801</v>
      </c>
      <c r="F14" s="19"/>
      <c r="G14" s="19">
        <v>6.43697102711316E-2</v>
      </c>
      <c r="H14" s="19">
        <v>6.7785011720906105E-2</v>
      </c>
      <c r="I14" s="19">
        <v>9.6930651898834194E-2</v>
      </c>
      <c r="J14" s="19">
        <v>7.4693224093789104E-2</v>
      </c>
      <c r="K14" s="19">
        <v>6.8552049029226195E-2</v>
      </c>
      <c r="L14" s="19">
        <v>4.3149306509485001E-2</v>
      </c>
      <c r="M14" s="19"/>
      <c r="N14" s="19">
        <v>3.7428550347495197E-2</v>
      </c>
      <c r="O14" s="19">
        <v>6.4988434656917102E-2</v>
      </c>
      <c r="P14" s="19">
        <v>8.7703733177608004E-2</v>
      </c>
      <c r="Q14" s="19">
        <v>8.8690747539794099E-2</v>
      </c>
      <c r="R14" s="19"/>
      <c r="S14" s="19">
        <v>6.7343692906919994E-2</v>
      </c>
      <c r="T14" s="19">
        <v>3.6743365103440999E-2</v>
      </c>
      <c r="U14" s="19">
        <v>8.0115348622021104E-2</v>
      </c>
      <c r="V14" s="19">
        <v>9.6269388793299396E-2</v>
      </c>
      <c r="W14" s="19">
        <v>6.1479521526438999E-2</v>
      </c>
      <c r="X14" s="19">
        <v>6.1737228571089903E-2</v>
      </c>
      <c r="Y14" s="19">
        <v>0.101825548692744</v>
      </c>
      <c r="Z14" s="19">
        <v>5.8695434365034702E-2</v>
      </c>
      <c r="AA14" s="19">
        <v>6.9913399585214406E-2</v>
      </c>
      <c r="AB14" s="19">
        <v>6.0990538630636797E-2</v>
      </c>
      <c r="AC14" s="19">
        <v>9.7851153444777406E-2</v>
      </c>
      <c r="AD14" s="19">
        <v>2.9730437256373698E-2</v>
      </c>
      <c r="AE14" s="19"/>
      <c r="AF14" s="19">
        <v>6.2568051711792499E-2</v>
      </c>
      <c r="AG14" s="19">
        <v>4.5224346787166997E-2</v>
      </c>
      <c r="AH14" s="19">
        <v>0.16259075977561499</v>
      </c>
      <c r="AI14" s="19"/>
      <c r="AJ14" s="19">
        <v>6.0901740226435998E-2</v>
      </c>
      <c r="AK14" s="19">
        <v>5.1784420242581702E-2</v>
      </c>
      <c r="AL14" s="19">
        <v>4.1035573878916903E-2</v>
      </c>
      <c r="AM14" s="19">
        <v>0</v>
      </c>
      <c r="AN14" s="19">
        <v>0.13933881548524299</v>
      </c>
      <c r="AO14" s="19"/>
      <c r="AP14" s="19">
        <v>4.2685767690527697E-2</v>
      </c>
      <c r="AQ14" s="19">
        <v>5.9080345533517001E-2</v>
      </c>
      <c r="AR14" s="19">
        <v>1.3277135178013299E-2</v>
      </c>
      <c r="AS14" s="19"/>
      <c r="AT14" s="19">
        <v>0.107569783150485</v>
      </c>
      <c r="AU14" s="19">
        <v>6.3772773338143102E-2</v>
      </c>
      <c r="AV14" s="19">
        <v>4.9073705092234E-2</v>
      </c>
      <c r="AW14" s="19">
        <v>3.0259561936888699E-2</v>
      </c>
      <c r="AX14" s="19">
        <v>3.70040706508638E-2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503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1002</v>
      </c>
      <c r="D7" s="10">
        <v>482</v>
      </c>
      <c r="E7" s="10">
        <v>518</v>
      </c>
      <c r="F7" s="10"/>
      <c r="G7" s="10">
        <v>123</v>
      </c>
      <c r="H7" s="10">
        <v>168</v>
      </c>
      <c r="I7" s="10">
        <v>171</v>
      </c>
      <c r="J7" s="10">
        <v>144</v>
      </c>
      <c r="K7" s="10">
        <v>159</v>
      </c>
      <c r="L7" s="10">
        <v>237</v>
      </c>
      <c r="M7" s="10"/>
      <c r="N7" s="10">
        <v>279</v>
      </c>
      <c r="O7" s="10">
        <v>265</v>
      </c>
      <c r="P7" s="10">
        <v>206</v>
      </c>
      <c r="Q7" s="10">
        <v>246</v>
      </c>
      <c r="R7" s="10"/>
      <c r="S7" s="10">
        <v>141</v>
      </c>
      <c r="T7" s="10">
        <v>127</v>
      </c>
      <c r="U7" s="10">
        <v>68</v>
      </c>
      <c r="V7" s="10">
        <v>94</v>
      </c>
      <c r="W7" s="10">
        <v>66</v>
      </c>
      <c r="X7" s="10">
        <v>71</v>
      </c>
      <c r="Y7" s="10">
        <v>92</v>
      </c>
      <c r="Z7" s="10">
        <v>48</v>
      </c>
      <c r="AA7" s="10">
        <v>106</v>
      </c>
      <c r="AB7" s="10">
        <v>99</v>
      </c>
      <c r="AC7" s="10">
        <v>56</v>
      </c>
      <c r="AD7" s="10">
        <v>34</v>
      </c>
      <c r="AE7" s="10"/>
      <c r="AF7" s="10">
        <v>389</v>
      </c>
      <c r="AG7" s="10">
        <v>421</v>
      </c>
      <c r="AH7" s="10">
        <v>126</v>
      </c>
      <c r="AI7" s="10"/>
      <c r="AJ7" s="10">
        <v>363</v>
      </c>
      <c r="AK7" s="10">
        <v>265</v>
      </c>
      <c r="AL7" s="10">
        <v>71</v>
      </c>
      <c r="AM7" s="10">
        <v>16</v>
      </c>
      <c r="AN7" s="10">
        <v>125</v>
      </c>
      <c r="AO7" s="10"/>
      <c r="AP7" s="10">
        <v>258</v>
      </c>
      <c r="AQ7" s="10">
        <v>308</v>
      </c>
      <c r="AR7" s="10">
        <v>81</v>
      </c>
      <c r="AS7" s="10"/>
      <c r="AT7" s="10">
        <v>225</v>
      </c>
      <c r="AU7" s="10">
        <v>176</v>
      </c>
      <c r="AV7" s="10">
        <v>234</v>
      </c>
      <c r="AW7" s="10">
        <v>98</v>
      </c>
      <c r="AX7" s="10">
        <v>20</v>
      </c>
    </row>
    <row r="8" spans="2:50" ht="30" customHeight="1">
      <c r="B8" s="11" t="s">
        <v>77</v>
      </c>
      <c r="C8" s="11">
        <v>1004</v>
      </c>
      <c r="D8" s="11">
        <v>497</v>
      </c>
      <c r="E8" s="11">
        <v>506</v>
      </c>
      <c r="F8" s="11"/>
      <c r="G8" s="11">
        <v>145</v>
      </c>
      <c r="H8" s="11">
        <v>166</v>
      </c>
      <c r="I8" s="11">
        <v>187</v>
      </c>
      <c r="J8" s="11">
        <v>153</v>
      </c>
      <c r="K8" s="11">
        <v>133</v>
      </c>
      <c r="L8" s="11">
        <v>220</v>
      </c>
      <c r="M8" s="11"/>
      <c r="N8" s="11">
        <v>264</v>
      </c>
      <c r="O8" s="11">
        <v>275</v>
      </c>
      <c r="P8" s="11">
        <v>223</v>
      </c>
      <c r="Q8" s="11">
        <v>237</v>
      </c>
      <c r="R8" s="11"/>
      <c r="S8" s="11">
        <v>148</v>
      </c>
      <c r="T8" s="11">
        <v>132</v>
      </c>
      <c r="U8" s="11">
        <v>65</v>
      </c>
      <c r="V8" s="11">
        <v>99</v>
      </c>
      <c r="W8" s="11">
        <v>63</v>
      </c>
      <c r="X8" s="11">
        <v>91</v>
      </c>
      <c r="Y8" s="11">
        <v>85</v>
      </c>
      <c r="Z8" s="11">
        <v>42</v>
      </c>
      <c r="AA8" s="11">
        <v>107</v>
      </c>
      <c r="AB8" s="11">
        <v>86</v>
      </c>
      <c r="AC8" s="11">
        <v>53</v>
      </c>
      <c r="AD8" s="11">
        <v>32</v>
      </c>
      <c r="AE8" s="11"/>
      <c r="AF8" s="11">
        <v>380</v>
      </c>
      <c r="AG8" s="11">
        <v>415</v>
      </c>
      <c r="AH8" s="11">
        <v>133</v>
      </c>
      <c r="AI8" s="11"/>
      <c r="AJ8" s="11">
        <v>355</v>
      </c>
      <c r="AK8" s="11">
        <v>271</v>
      </c>
      <c r="AL8" s="11">
        <v>71</v>
      </c>
      <c r="AM8" s="11">
        <v>15</v>
      </c>
      <c r="AN8" s="11">
        <v>128</v>
      </c>
      <c r="AO8" s="11"/>
      <c r="AP8" s="11">
        <v>255</v>
      </c>
      <c r="AQ8" s="11">
        <v>318</v>
      </c>
      <c r="AR8" s="11">
        <v>83</v>
      </c>
      <c r="AS8" s="11"/>
      <c r="AT8" s="11">
        <v>224</v>
      </c>
      <c r="AU8" s="11">
        <v>184</v>
      </c>
      <c r="AV8" s="11">
        <v>238</v>
      </c>
      <c r="AW8" s="11">
        <v>94</v>
      </c>
      <c r="AX8" s="11">
        <v>19</v>
      </c>
    </row>
    <row r="9" spans="2:50">
      <c r="B9" s="18" t="s">
        <v>490</v>
      </c>
      <c r="C9" s="17">
        <v>0.13928526119173401</v>
      </c>
      <c r="D9" s="17">
        <v>0.18602694721073501</v>
      </c>
      <c r="E9" s="17">
        <v>9.2522303833072098E-2</v>
      </c>
      <c r="F9" s="17"/>
      <c r="G9" s="17">
        <v>0.13671599984263799</v>
      </c>
      <c r="H9" s="17">
        <v>0.20510473422702399</v>
      </c>
      <c r="I9" s="17">
        <v>0.15201955365690001</v>
      </c>
      <c r="J9" s="17">
        <v>0.10757198217785</v>
      </c>
      <c r="K9" s="17">
        <v>0.127541071687126</v>
      </c>
      <c r="L9" s="17">
        <v>0.10956853946216</v>
      </c>
      <c r="M9" s="17"/>
      <c r="N9" s="17">
        <v>0.230562195590853</v>
      </c>
      <c r="O9" s="17">
        <v>0.13271907671175201</v>
      </c>
      <c r="P9" s="17">
        <v>0.10955163403276499</v>
      </c>
      <c r="Q9" s="17">
        <v>7.6723597433500407E-2</v>
      </c>
      <c r="R9" s="17"/>
      <c r="S9" s="17">
        <v>0.161291942254909</v>
      </c>
      <c r="T9" s="17">
        <v>0.13578883012332801</v>
      </c>
      <c r="U9" s="17">
        <v>0.142388701144465</v>
      </c>
      <c r="V9" s="17">
        <v>0.112860835215659</v>
      </c>
      <c r="W9" s="17">
        <v>0.153546358324546</v>
      </c>
      <c r="X9" s="17">
        <v>0.15658413455251</v>
      </c>
      <c r="Y9" s="17">
        <v>0.17810116063999801</v>
      </c>
      <c r="Z9" s="17">
        <v>0.111241396565114</v>
      </c>
      <c r="AA9" s="17">
        <v>0.20250619317853</v>
      </c>
      <c r="AB9" s="17">
        <v>8.29536009003361E-2</v>
      </c>
      <c r="AC9" s="17">
        <v>7.6959013700976894E-2</v>
      </c>
      <c r="AD9" s="17">
        <v>2.5872741343383601E-2</v>
      </c>
      <c r="AE9" s="17"/>
      <c r="AF9" s="17">
        <v>0.12958667698360901</v>
      </c>
      <c r="AG9" s="17">
        <v>0.17053947682335499</v>
      </c>
      <c r="AH9" s="17">
        <v>9.8911511998038201E-2</v>
      </c>
      <c r="AI9" s="17"/>
      <c r="AJ9" s="17">
        <v>0.184766929597517</v>
      </c>
      <c r="AK9" s="17">
        <v>0.14812046848159299</v>
      </c>
      <c r="AL9" s="17">
        <v>0.25755252583583199</v>
      </c>
      <c r="AM9" s="17">
        <v>0</v>
      </c>
      <c r="AN9" s="17">
        <v>2.6430001190408801E-2</v>
      </c>
      <c r="AO9" s="17"/>
      <c r="AP9" s="17">
        <v>0.207552091939672</v>
      </c>
      <c r="AQ9" s="17">
        <v>0.157517515304164</v>
      </c>
      <c r="AR9" s="17">
        <v>0.19067924393956701</v>
      </c>
      <c r="AS9" s="17"/>
      <c r="AT9" s="17">
        <v>9.4525065339733996E-2</v>
      </c>
      <c r="AU9" s="17">
        <v>7.5787534219670494E-2</v>
      </c>
      <c r="AV9" s="17">
        <v>0.202938830847849</v>
      </c>
      <c r="AW9" s="17">
        <v>0.21673167516897501</v>
      </c>
      <c r="AX9" s="17">
        <v>0.42088121335149298</v>
      </c>
    </row>
    <row r="10" spans="2:50">
      <c r="B10" s="18" t="s">
        <v>491</v>
      </c>
      <c r="C10" s="17">
        <v>0.32884171443295301</v>
      </c>
      <c r="D10" s="17">
        <v>0.35709323060409698</v>
      </c>
      <c r="E10" s="17">
        <v>0.30231364540016897</v>
      </c>
      <c r="F10" s="17"/>
      <c r="G10" s="17">
        <v>0.31170767466941002</v>
      </c>
      <c r="H10" s="17">
        <v>0.361233037736019</v>
      </c>
      <c r="I10" s="17">
        <v>0.284859033574488</v>
      </c>
      <c r="J10" s="17">
        <v>0.30732677524681001</v>
      </c>
      <c r="K10" s="17">
        <v>0.33377434332526701</v>
      </c>
      <c r="L10" s="17">
        <v>0.36499666449386498</v>
      </c>
      <c r="M10" s="17"/>
      <c r="N10" s="17">
        <v>0.37046979808966501</v>
      </c>
      <c r="O10" s="17">
        <v>0.34589103958895301</v>
      </c>
      <c r="P10" s="17">
        <v>0.35979066195965398</v>
      </c>
      <c r="Q10" s="17">
        <v>0.238093152489705</v>
      </c>
      <c r="R10" s="17"/>
      <c r="S10" s="17">
        <v>0.37256547287767999</v>
      </c>
      <c r="T10" s="17">
        <v>0.335601077533555</v>
      </c>
      <c r="U10" s="17">
        <v>0.21683143746074299</v>
      </c>
      <c r="V10" s="17">
        <v>0.31649989810718199</v>
      </c>
      <c r="W10" s="17">
        <v>0.298460776023315</v>
      </c>
      <c r="X10" s="17">
        <v>0.355226304660471</v>
      </c>
      <c r="Y10" s="17">
        <v>0.31261637570726297</v>
      </c>
      <c r="Z10" s="17">
        <v>0.36705349738694998</v>
      </c>
      <c r="AA10" s="17">
        <v>0.33879953224828502</v>
      </c>
      <c r="AB10" s="17">
        <v>0.35767069136644403</v>
      </c>
      <c r="AC10" s="17">
        <v>0.20356118626200001</v>
      </c>
      <c r="AD10" s="17">
        <v>0.43886435196118501</v>
      </c>
      <c r="AE10" s="17"/>
      <c r="AF10" s="17">
        <v>0.30825951336291302</v>
      </c>
      <c r="AG10" s="17">
        <v>0.376607928803109</v>
      </c>
      <c r="AH10" s="17">
        <v>0.25611037055082198</v>
      </c>
      <c r="AI10" s="17"/>
      <c r="AJ10" s="17">
        <v>0.35537198617961302</v>
      </c>
      <c r="AK10" s="17">
        <v>0.36546088286941703</v>
      </c>
      <c r="AL10" s="17">
        <v>0.32343855743211702</v>
      </c>
      <c r="AM10" s="17">
        <v>0.25108905813469301</v>
      </c>
      <c r="AN10" s="17">
        <v>0.207569702356136</v>
      </c>
      <c r="AO10" s="17"/>
      <c r="AP10" s="17">
        <v>0.35784530180827201</v>
      </c>
      <c r="AQ10" s="17">
        <v>0.342993252312631</v>
      </c>
      <c r="AR10" s="17">
        <v>0.24934456286134599</v>
      </c>
      <c r="AS10" s="17"/>
      <c r="AT10" s="17">
        <v>0.28656912982445998</v>
      </c>
      <c r="AU10" s="17">
        <v>0.356306166141721</v>
      </c>
      <c r="AV10" s="17">
        <v>0.404978937456132</v>
      </c>
      <c r="AW10" s="17">
        <v>0.36375645441559801</v>
      </c>
      <c r="AX10" s="17">
        <v>0.24742816790998401</v>
      </c>
    </row>
    <row r="11" spans="2:50">
      <c r="B11" s="18" t="s">
        <v>492</v>
      </c>
      <c r="C11" s="17">
        <v>0.401498418294985</v>
      </c>
      <c r="D11" s="17">
        <v>0.35133998828484603</v>
      </c>
      <c r="E11" s="17">
        <v>0.44990553461913002</v>
      </c>
      <c r="F11" s="17"/>
      <c r="G11" s="17">
        <v>0.37258369191559099</v>
      </c>
      <c r="H11" s="17">
        <v>0.30997330145202001</v>
      </c>
      <c r="I11" s="17">
        <v>0.40588516850237499</v>
      </c>
      <c r="J11" s="17">
        <v>0.40584962402951702</v>
      </c>
      <c r="K11" s="17">
        <v>0.47659553240947999</v>
      </c>
      <c r="L11" s="17">
        <v>0.43751156397114599</v>
      </c>
      <c r="M11" s="17"/>
      <c r="N11" s="17">
        <v>0.318186333644913</v>
      </c>
      <c r="O11" s="17">
        <v>0.41965539945658298</v>
      </c>
      <c r="P11" s="17">
        <v>0.38391264612472698</v>
      </c>
      <c r="Q11" s="17">
        <v>0.47877938230253902</v>
      </c>
      <c r="R11" s="17"/>
      <c r="S11" s="17">
        <v>0.33890934732358202</v>
      </c>
      <c r="T11" s="17">
        <v>0.368247967064392</v>
      </c>
      <c r="U11" s="17">
        <v>0.50582407100433702</v>
      </c>
      <c r="V11" s="17">
        <v>0.44327438748299303</v>
      </c>
      <c r="W11" s="17">
        <v>0.46877515313490498</v>
      </c>
      <c r="X11" s="17">
        <v>0.33956906982995899</v>
      </c>
      <c r="Y11" s="17">
        <v>0.377570751246051</v>
      </c>
      <c r="Z11" s="17">
        <v>0.45536933345415698</v>
      </c>
      <c r="AA11" s="17">
        <v>0.33030209529728499</v>
      </c>
      <c r="AB11" s="17">
        <v>0.45788125019631798</v>
      </c>
      <c r="AC11" s="17">
        <v>0.49199068604087698</v>
      </c>
      <c r="AD11" s="17">
        <v>0.46066012135483497</v>
      </c>
      <c r="AE11" s="17"/>
      <c r="AF11" s="17">
        <v>0.43511307472011101</v>
      </c>
      <c r="AG11" s="17">
        <v>0.36082155203369098</v>
      </c>
      <c r="AH11" s="17">
        <v>0.44786133236887599</v>
      </c>
      <c r="AI11" s="17"/>
      <c r="AJ11" s="17">
        <v>0.38293427645157901</v>
      </c>
      <c r="AK11" s="17">
        <v>0.35653480642256502</v>
      </c>
      <c r="AL11" s="17">
        <v>0.359990622353213</v>
      </c>
      <c r="AM11" s="17">
        <v>0.43296117721038002</v>
      </c>
      <c r="AN11" s="17">
        <v>0.57291000926327496</v>
      </c>
      <c r="AO11" s="17"/>
      <c r="AP11" s="17">
        <v>0.35338068620596702</v>
      </c>
      <c r="AQ11" s="17">
        <v>0.369972603738626</v>
      </c>
      <c r="AR11" s="17">
        <v>0.462882827133904</v>
      </c>
      <c r="AS11" s="17"/>
      <c r="AT11" s="17">
        <v>0.44995861908827101</v>
      </c>
      <c r="AU11" s="17">
        <v>0.42209821416467702</v>
      </c>
      <c r="AV11" s="17">
        <v>0.29395398064817402</v>
      </c>
      <c r="AW11" s="17">
        <v>0.38052669538599199</v>
      </c>
      <c r="AX11" s="17">
        <v>0.27856765757549901</v>
      </c>
    </row>
    <row r="12" spans="2:50">
      <c r="B12" s="18" t="s">
        <v>493</v>
      </c>
      <c r="C12" s="17">
        <v>5.8084213918352202E-2</v>
      </c>
      <c r="D12" s="17">
        <v>4.9779737374192903E-2</v>
      </c>
      <c r="E12" s="17">
        <v>6.6459150021175001E-2</v>
      </c>
      <c r="F12" s="17"/>
      <c r="G12" s="17">
        <v>9.2761024307515705E-2</v>
      </c>
      <c r="H12" s="17">
        <v>5.8173316431755398E-2</v>
      </c>
      <c r="I12" s="17">
        <v>6.8155732560016696E-2</v>
      </c>
      <c r="J12" s="17">
        <v>8.3229793733622506E-2</v>
      </c>
      <c r="K12" s="17">
        <v>3.1149278494877201E-2</v>
      </c>
      <c r="L12" s="17">
        <v>2.54290265447474E-2</v>
      </c>
      <c r="M12" s="17"/>
      <c r="N12" s="17">
        <v>2.8867812904165398E-2</v>
      </c>
      <c r="O12" s="17">
        <v>5.71656492550272E-2</v>
      </c>
      <c r="P12" s="17">
        <v>7.3654339956773604E-2</v>
      </c>
      <c r="Q12" s="17">
        <v>7.8358816989718194E-2</v>
      </c>
      <c r="R12" s="17"/>
      <c r="S12" s="17">
        <v>7.3178255952859997E-2</v>
      </c>
      <c r="T12" s="17">
        <v>5.7345570515817297E-2</v>
      </c>
      <c r="U12" s="17">
        <v>5.6423110932170797E-2</v>
      </c>
      <c r="V12" s="17">
        <v>3.6033471117855702E-2</v>
      </c>
      <c r="W12" s="17">
        <v>1.7521729812477901E-2</v>
      </c>
      <c r="X12" s="17">
        <v>8.1530680529447105E-2</v>
      </c>
      <c r="Y12" s="17">
        <v>6.9025191332461697E-2</v>
      </c>
      <c r="Z12" s="17">
        <v>2.09936655319907E-2</v>
      </c>
      <c r="AA12" s="17">
        <v>4.8551149650886499E-2</v>
      </c>
      <c r="AB12" s="17">
        <v>6.4843253375219706E-2</v>
      </c>
      <c r="AC12" s="17">
        <v>0.11048585156992501</v>
      </c>
      <c r="AD12" s="17">
        <v>2.27386667128067E-2</v>
      </c>
      <c r="AE12" s="17"/>
      <c r="AF12" s="17">
        <v>5.6862593031844599E-2</v>
      </c>
      <c r="AG12" s="17">
        <v>4.4833176173183401E-2</v>
      </c>
      <c r="AH12" s="17">
        <v>6.0198283705179899E-2</v>
      </c>
      <c r="AI12" s="17"/>
      <c r="AJ12" s="17">
        <v>3.5963010529302203E-2</v>
      </c>
      <c r="AK12" s="17">
        <v>7.9694309048981199E-2</v>
      </c>
      <c r="AL12" s="17">
        <v>2.87497346776075E-2</v>
      </c>
      <c r="AM12" s="17">
        <v>0</v>
      </c>
      <c r="AN12" s="17">
        <v>6.3708830564394706E-2</v>
      </c>
      <c r="AO12" s="17"/>
      <c r="AP12" s="17">
        <v>3.7652272408396401E-2</v>
      </c>
      <c r="AQ12" s="17">
        <v>8.9867666829423001E-2</v>
      </c>
      <c r="AR12" s="17">
        <v>2.7903095079022801E-2</v>
      </c>
      <c r="AS12" s="17"/>
      <c r="AT12" s="17">
        <v>6.5226736038580493E-2</v>
      </c>
      <c r="AU12" s="17">
        <v>6.6783833795675193E-2</v>
      </c>
      <c r="AV12" s="17">
        <v>5.8706852545077202E-2</v>
      </c>
      <c r="AW12" s="17">
        <v>1.04309865233536E-2</v>
      </c>
      <c r="AX12" s="17">
        <v>0</v>
      </c>
    </row>
    <row r="13" spans="2:50">
      <c r="B13" s="18" t="s">
        <v>494</v>
      </c>
      <c r="C13" s="17">
        <v>1.83660066146882E-2</v>
      </c>
      <c r="D13" s="17">
        <v>1.8085335083385799E-2</v>
      </c>
      <c r="E13" s="17">
        <v>1.8710227340786399E-2</v>
      </c>
      <c r="F13" s="17"/>
      <c r="G13" s="17">
        <v>2.2923499144045501E-2</v>
      </c>
      <c r="H13" s="17">
        <v>1.2198831086105E-2</v>
      </c>
      <c r="I13" s="17">
        <v>2.00790452857505E-2</v>
      </c>
      <c r="J13" s="17">
        <v>3.3968069446407803E-2</v>
      </c>
      <c r="K13" s="17">
        <v>0</v>
      </c>
      <c r="L13" s="17">
        <v>1.8830461428847201E-2</v>
      </c>
      <c r="M13" s="17"/>
      <c r="N13" s="17">
        <v>6.6748172564480403E-3</v>
      </c>
      <c r="O13" s="17">
        <v>3.6198474744398601E-3</v>
      </c>
      <c r="P13" s="17">
        <v>2.41459814675773E-2</v>
      </c>
      <c r="Q13" s="17">
        <v>4.3450457522996103E-2</v>
      </c>
      <c r="R13" s="17"/>
      <c r="S13" s="17">
        <v>0</v>
      </c>
      <c r="T13" s="17">
        <v>5.8960642047590096E-3</v>
      </c>
      <c r="U13" s="17">
        <v>6.7471340918502598E-2</v>
      </c>
      <c r="V13" s="17">
        <v>2.3452036508641E-2</v>
      </c>
      <c r="W13" s="17">
        <v>1.57608035640237E-2</v>
      </c>
      <c r="X13" s="17">
        <v>0</v>
      </c>
      <c r="Y13" s="17">
        <v>3.23691655316697E-2</v>
      </c>
      <c r="Z13" s="17">
        <v>2.4543081406993999E-2</v>
      </c>
      <c r="AA13" s="17">
        <v>2.7603159070279E-2</v>
      </c>
      <c r="AB13" s="17">
        <v>8.3461501580141106E-3</v>
      </c>
      <c r="AC13" s="17">
        <v>4.6758792568176999E-2</v>
      </c>
      <c r="AD13" s="17">
        <v>0</v>
      </c>
      <c r="AE13" s="17"/>
      <c r="AF13" s="17">
        <v>1.55869972486777E-2</v>
      </c>
      <c r="AG13" s="17">
        <v>1.4891323419789101E-2</v>
      </c>
      <c r="AH13" s="17">
        <v>3.4037289377272399E-2</v>
      </c>
      <c r="AI13" s="17"/>
      <c r="AJ13" s="17">
        <v>1.06400156763438E-2</v>
      </c>
      <c r="AK13" s="17">
        <v>1.32638975967652E-2</v>
      </c>
      <c r="AL13" s="17">
        <v>1.39858077876903E-2</v>
      </c>
      <c r="AM13" s="17">
        <v>0.121412716696175</v>
      </c>
      <c r="AN13" s="17">
        <v>4.0058386578672299E-2</v>
      </c>
      <c r="AO13" s="17"/>
      <c r="AP13" s="17">
        <v>7.5369254086322798E-3</v>
      </c>
      <c r="AQ13" s="17">
        <v>1.12337152988858E-2</v>
      </c>
      <c r="AR13" s="17">
        <v>2.39922802220876E-2</v>
      </c>
      <c r="AS13" s="17"/>
      <c r="AT13" s="17">
        <v>2.6020319417822499E-2</v>
      </c>
      <c r="AU13" s="17">
        <v>3.5875872568229598E-2</v>
      </c>
      <c r="AV13" s="17">
        <v>9.1674937918677507E-3</v>
      </c>
      <c r="AW13" s="17">
        <v>1.0562014442076899E-2</v>
      </c>
      <c r="AX13" s="17">
        <v>0</v>
      </c>
    </row>
    <row r="14" spans="2:50">
      <c r="B14" s="18" t="s">
        <v>113</v>
      </c>
      <c r="C14" s="19">
        <v>5.3924385547287901E-2</v>
      </c>
      <c r="D14" s="19">
        <v>3.7674761442743301E-2</v>
      </c>
      <c r="E14" s="19">
        <v>7.0089138785667193E-2</v>
      </c>
      <c r="F14" s="19"/>
      <c r="G14" s="19">
        <v>6.3308110120799899E-2</v>
      </c>
      <c r="H14" s="19">
        <v>5.3316779067076603E-2</v>
      </c>
      <c r="I14" s="19">
        <v>6.9001466420470003E-2</v>
      </c>
      <c r="J14" s="19">
        <v>6.2053755365792801E-2</v>
      </c>
      <c r="K14" s="19">
        <v>3.093977408325E-2</v>
      </c>
      <c r="L14" s="19">
        <v>4.3663744099234798E-2</v>
      </c>
      <c r="M14" s="19"/>
      <c r="N14" s="19">
        <v>4.5239042513955899E-2</v>
      </c>
      <c r="O14" s="19">
        <v>4.0948987513244398E-2</v>
      </c>
      <c r="P14" s="19">
        <v>4.8944736458502502E-2</v>
      </c>
      <c r="Q14" s="19">
        <v>8.4594593261540799E-2</v>
      </c>
      <c r="R14" s="19"/>
      <c r="S14" s="19">
        <v>5.4054981590968602E-2</v>
      </c>
      <c r="T14" s="19">
        <v>9.71204905581491E-2</v>
      </c>
      <c r="U14" s="19">
        <v>1.10613385397813E-2</v>
      </c>
      <c r="V14" s="19">
        <v>6.7879371567669794E-2</v>
      </c>
      <c r="W14" s="19">
        <v>4.59351791407323E-2</v>
      </c>
      <c r="X14" s="19">
        <v>6.7089810427612098E-2</v>
      </c>
      <c r="Y14" s="19">
        <v>3.0317355542556001E-2</v>
      </c>
      <c r="Z14" s="19">
        <v>2.07990256547942E-2</v>
      </c>
      <c r="AA14" s="19">
        <v>5.2237870554734098E-2</v>
      </c>
      <c r="AB14" s="19">
        <v>2.83050540036686E-2</v>
      </c>
      <c r="AC14" s="19">
        <v>7.0244469858044306E-2</v>
      </c>
      <c r="AD14" s="19">
        <v>5.1864118627789703E-2</v>
      </c>
      <c r="AE14" s="19"/>
      <c r="AF14" s="19">
        <v>5.4591144652844398E-2</v>
      </c>
      <c r="AG14" s="19">
        <v>3.2306542746872301E-2</v>
      </c>
      <c r="AH14" s="19">
        <v>0.102881211999811</v>
      </c>
      <c r="AI14" s="19"/>
      <c r="AJ14" s="19">
        <v>3.0323781565643901E-2</v>
      </c>
      <c r="AK14" s="19">
        <v>3.6925635580678302E-2</v>
      </c>
      <c r="AL14" s="19">
        <v>1.6282751913539999E-2</v>
      </c>
      <c r="AM14" s="19">
        <v>0.19453704795875201</v>
      </c>
      <c r="AN14" s="19">
        <v>8.9323070047113595E-2</v>
      </c>
      <c r="AO14" s="19"/>
      <c r="AP14" s="19">
        <v>3.6032722229060503E-2</v>
      </c>
      <c r="AQ14" s="19">
        <v>2.84152465162694E-2</v>
      </c>
      <c r="AR14" s="19">
        <v>4.5197990764072202E-2</v>
      </c>
      <c r="AS14" s="19"/>
      <c r="AT14" s="19">
        <v>7.7700130291132402E-2</v>
      </c>
      <c r="AU14" s="19">
        <v>4.3148379110026801E-2</v>
      </c>
      <c r="AV14" s="19">
        <v>3.0253904710899799E-2</v>
      </c>
      <c r="AW14" s="19">
        <v>1.7992174064004801E-2</v>
      </c>
      <c r="AX14" s="19">
        <v>5.3122961163023903E-2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B2:H22"/>
  <sheetViews>
    <sheetView showGridLines="0" workbookViewId="0">
      <pane xSplit="2" topLeftCell="C1" activePane="topRight" state="frozen"/>
      <selection pane="topRight"/>
    </sheetView>
  </sheetViews>
  <sheetFormatPr defaultColWidth="10.85546875" defaultRowHeight="15"/>
  <cols>
    <col min="2" max="2" width="25.7109375" customWidth="1"/>
    <col min="3" max="8" width="20.7109375" customWidth="1"/>
  </cols>
  <sheetData>
    <row r="2" spans="2:8" ht="39.950000000000003" customHeight="1">
      <c r="D2" s="33" t="s">
        <v>631</v>
      </c>
      <c r="E2" s="34"/>
      <c r="F2" s="34"/>
      <c r="G2" s="34"/>
      <c r="H2" s="34"/>
    </row>
    <row r="6" spans="2:8" ht="50.1" customHeight="1">
      <c r="B6" s="20" t="s">
        <v>37</v>
      </c>
      <c r="C6" s="20" t="s">
        <v>632</v>
      </c>
      <c r="D6" s="20" t="s">
        <v>633</v>
      </c>
      <c r="E6" s="20" t="s">
        <v>634</v>
      </c>
      <c r="F6" s="20" t="s">
        <v>635</v>
      </c>
      <c r="G6" s="20" t="s">
        <v>636</v>
      </c>
    </row>
    <row r="7" spans="2:8">
      <c r="B7" s="18" t="s">
        <v>244</v>
      </c>
      <c r="C7" s="17">
        <v>0.24313509923243401</v>
      </c>
      <c r="D7" s="17">
        <v>0.156998104525194</v>
      </c>
      <c r="E7" s="17">
        <v>0.26466632242908</v>
      </c>
      <c r="F7" s="17">
        <v>0.124797265624996</v>
      </c>
      <c r="G7" s="17">
        <v>6.4406594763855102E-2</v>
      </c>
    </row>
    <row r="8" spans="2:8">
      <c r="B8" s="18" t="s">
        <v>245</v>
      </c>
      <c r="C8" s="17">
        <v>0.41470666618645202</v>
      </c>
      <c r="D8" s="17">
        <v>0.39178038440858198</v>
      </c>
      <c r="E8" s="17">
        <v>0.37610889182518897</v>
      </c>
      <c r="F8" s="17">
        <v>0.25470012629792499</v>
      </c>
      <c r="G8" s="17">
        <v>0.208655614867304</v>
      </c>
    </row>
    <row r="9" spans="2:8">
      <c r="B9" s="18" t="s">
        <v>246</v>
      </c>
      <c r="C9" s="17">
        <v>0.18076829931831501</v>
      </c>
      <c r="D9" s="17">
        <v>0.25343235321271801</v>
      </c>
      <c r="E9" s="17">
        <v>0.19718823041450501</v>
      </c>
      <c r="F9" s="17">
        <v>0.231691509701339</v>
      </c>
      <c r="G9" s="17">
        <v>0.34519445027233098</v>
      </c>
    </row>
    <row r="10" spans="2:8">
      <c r="B10" s="18" t="s">
        <v>247</v>
      </c>
      <c r="C10" s="17">
        <v>6.0580491165921201E-2</v>
      </c>
      <c r="D10" s="17">
        <v>6.72095360359692E-2</v>
      </c>
      <c r="E10" s="17">
        <v>8.5846547602283801E-2</v>
      </c>
      <c r="F10" s="17">
        <v>0.160583791564613</v>
      </c>
      <c r="G10" s="17">
        <v>0.201508328308206</v>
      </c>
    </row>
    <row r="11" spans="2:8">
      <c r="B11" s="18" t="s">
        <v>248</v>
      </c>
      <c r="C11" s="17">
        <v>1.7731732786888901E-2</v>
      </c>
      <c r="D11" s="17">
        <v>1.3902877931137E-2</v>
      </c>
      <c r="E11" s="17">
        <v>3.4295168463873101E-2</v>
      </c>
      <c r="F11" s="17">
        <v>5.5990953764800601E-2</v>
      </c>
      <c r="G11" s="17">
        <v>0.120577922521499</v>
      </c>
    </row>
    <row r="12" spans="2:8">
      <c r="B12" s="18" t="s">
        <v>113</v>
      </c>
      <c r="C12" s="17">
        <v>8.3077711309988797E-2</v>
      </c>
      <c r="D12" s="17">
        <v>0.11667674388640099</v>
      </c>
      <c r="E12" s="17">
        <v>4.18948392650694E-2</v>
      </c>
      <c r="F12" s="17">
        <v>0.17223635304632701</v>
      </c>
      <c r="G12" s="17">
        <v>5.9657089266805803E-2</v>
      </c>
    </row>
    <row r="13" spans="2:8">
      <c r="B13" s="23" t="s">
        <v>249</v>
      </c>
      <c r="C13" s="21">
        <v>0.65784176541888595</v>
      </c>
      <c r="D13" s="21">
        <v>0.54877848893377601</v>
      </c>
      <c r="E13" s="21">
        <v>0.64077521425426898</v>
      </c>
      <c r="F13" s="21">
        <v>0.37949739192291998</v>
      </c>
      <c r="G13" s="21">
        <v>0.27306220963115901</v>
      </c>
    </row>
    <row r="14" spans="2:8">
      <c r="B14" s="23" t="s">
        <v>250</v>
      </c>
      <c r="C14" s="21">
        <v>7.8312223952809998E-2</v>
      </c>
      <c r="D14" s="21">
        <v>8.1112413967106195E-2</v>
      </c>
      <c r="E14" s="21">
        <v>0.12014171606615701</v>
      </c>
      <c r="F14" s="21">
        <v>0.21657474532941301</v>
      </c>
      <c r="G14" s="21">
        <v>0.32208625082970399</v>
      </c>
    </row>
    <row r="15" spans="2:8">
      <c r="B15" s="23" t="s">
        <v>251</v>
      </c>
      <c r="C15" s="22">
        <v>0.57952954146607605</v>
      </c>
      <c r="D15" s="22">
        <v>0.46766607496666901</v>
      </c>
      <c r="E15" s="22">
        <v>0.520633498188112</v>
      </c>
      <c r="F15" s="22">
        <v>0.162922646593507</v>
      </c>
      <c r="G15" s="22">
        <v>-4.9024041198545601E-2</v>
      </c>
    </row>
    <row r="16" spans="2:8">
      <c r="B16" s="16"/>
      <c r="C16" s="16"/>
      <c r="D16" s="16"/>
      <c r="E16" s="16"/>
      <c r="F16" s="16"/>
      <c r="G16" s="16"/>
    </row>
    <row r="17" spans="2:2">
      <c r="B17" t="s">
        <v>550</v>
      </c>
    </row>
    <row r="18" spans="2:2">
      <c r="B18" t="s">
        <v>551</v>
      </c>
    </row>
    <row r="22" spans="2:2">
      <c r="B22"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B2:AX22"/>
  <sheetViews>
    <sheetView showGridLines="0" topLeftCell="A2" workbookViewId="0">
      <pane xSplit="2" topLeftCell="C1" activePane="topRight" state="frozen"/>
      <selection pane="topRight" activeCell="B22" sqref="B2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504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6.4406594763855102E-2</v>
      </c>
      <c r="D9" s="17">
        <v>7.5576884990512905E-2</v>
      </c>
      <c r="E9" s="17">
        <v>5.3756057173461901E-2</v>
      </c>
      <c r="F9" s="17"/>
      <c r="G9" s="17">
        <v>7.4770093424024103E-2</v>
      </c>
      <c r="H9" s="17">
        <v>0.124696776366927</v>
      </c>
      <c r="I9" s="17">
        <v>7.3948279766178807E-2</v>
      </c>
      <c r="J9" s="17">
        <v>5.5680023851191501E-2</v>
      </c>
      <c r="K9" s="17">
        <v>3.8950524028187501E-2</v>
      </c>
      <c r="L9" s="17">
        <v>2.4908956284941899E-2</v>
      </c>
      <c r="M9" s="17"/>
      <c r="N9" s="17">
        <v>8.9852443142899197E-2</v>
      </c>
      <c r="O9" s="17">
        <v>5.6855022778914299E-2</v>
      </c>
      <c r="P9" s="17">
        <v>5.9105047524970401E-2</v>
      </c>
      <c r="Q9" s="17">
        <v>5.0636808925555797E-2</v>
      </c>
      <c r="R9" s="17"/>
      <c r="S9" s="17">
        <v>0.101281345492237</v>
      </c>
      <c r="T9" s="17">
        <v>5.2501949749394997E-2</v>
      </c>
      <c r="U9" s="17">
        <v>2.7439688563071399E-2</v>
      </c>
      <c r="V9" s="17">
        <v>6.6374202277910299E-2</v>
      </c>
      <c r="W9" s="17">
        <v>4.7691015499083098E-2</v>
      </c>
      <c r="X9" s="17">
        <v>7.26086477268785E-2</v>
      </c>
      <c r="Y9" s="17">
        <v>6.41780825195713E-2</v>
      </c>
      <c r="Z9" s="17">
        <v>8.8816049381172907E-2</v>
      </c>
      <c r="AA9" s="17">
        <v>6.4370533407083E-2</v>
      </c>
      <c r="AB9" s="17">
        <v>7.34350227659014E-2</v>
      </c>
      <c r="AC9" s="17">
        <v>3.3819078386674098E-2</v>
      </c>
      <c r="AD9" s="17">
        <v>4.3288702852967098E-2</v>
      </c>
      <c r="AE9" s="17"/>
      <c r="AF9" s="17">
        <v>6.6586994909191899E-2</v>
      </c>
      <c r="AG9" s="17">
        <v>7.0144782606455597E-2</v>
      </c>
      <c r="AH9" s="17">
        <v>5.0902854196907002E-2</v>
      </c>
      <c r="AI9" s="17"/>
      <c r="AJ9" s="17">
        <v>6.4823074878003498E-2</v>
      </c>
      <c r="AK9" s="17">
        <v>7.6245105916465494E-2</v>
      </c>
      <c r="AL9" s="17">
        <v>7.9590439031079305E-2</v>
      </c>
      <c r="AM9" s="17">
        <v>0.121564456803033</v>
      </c>
      <c r="AN9" s="17">
        <v>2.7804033735715099E-2</v>
      </c>
      <c r="AO9" s="17"/>
      <c r="AP9" s="17">
        <v>7.78381138054203E-2</v>
      </c>
      <c r="AQ9" s="17">
        <v>8.0701380236733802E-2</v>
      </c>
      <c r="AR9" s="17">
        <v>8.9261639463886197E-2</v>
      </c>
      <c r="AS9" s="17"/>
      <c r="AT9" s="17">
        <v>3.97684731397683E-2</v>
      </c>
      <c r="AU9" s="17">
        <v>4.9708391356995597E-2</v>
      </c>
      <c r="AV9" s="17">
        <v>7.9785276488101298E-2</v>
      </c>
      <c r="AW9" s="17">
        <v>0.118528054609149</v>
      </c>
      <c r="AX9" s="17">
        <v>0.21965263407308</v>
      </c>
    </row>
    <row r="10" spans="2:50">
      <c r="B10" s="18" t="s">
        <v>245</v>
      </c>
      <c r="C10" s="17">
        <v>0.208655614867304</v>
      </c>
      <c r="D10" s="17">
        <v>0.234818045333855</v>
      </c>
      <c r="E10" s="17">
        <v>0.18219197984067401</v>
      </c>
      <c r="F10" s="17"/>
      <c r="G10" s="17">
        <v>0.24390066223298501</v>
      </c>
      <c r="H10" s="17">
        <v>0.24816788820147601</v>
      </c>
      <c r="I10" s="17">
        <v>0.273894040053831</v>
      </c>
      <c r="J10" s="17">
        <v>0.20956947695060901</v>
      </c>
      <c r="K10" s="17">
        <v>0.17410956879386799</v>
      </c>
      <c r="L10" s="17">
        <v>0.122480715478684</v>
      </c>
      <c r="M10" s="17"/>
      <c r="N10" s="17">
        <v>0.22705532280382401</v>
      </c>
      <c r="O10" s="17">
        <v>0.20917062902580599</v>
      </c>
      <c r="P10" s="17">
        <v>0.21649886013879599</v>
      </c>
      <c r="Q10" s="17">
        <v>0.18511971022146201</v>
      </c>
      <c r="R10" s="17"/>
      <c r="S10" s="17">
        <v>0.26057565431834401</v>
      </c>
      <c r="T10" s="17">
        <v>0.25350404960082601</v>
      </c>
      <c r="U10" s="17">
        <v>0.13892505899268201</v>
      </c>
      <c r="V10" s="17">
        <v>0.211009095237884</v>
      </c>
      <c r="W10" s="17">
        <v>0.22907521608032999</v>
      </c>
      <c r="X10" s="17">
        <v>0.20139331148050499</v>
      </c>
      <c r="Y10" s="17">
        <v>0.20703105962652699</v>
      </c>
      <c r="Z10" s="17">
        <v>0.220553364090112</v>
      </c>
      <c r="AA10" s="17">
        <v>0.19015677709567599</v>
      </c>
      <c r="AB10" s="17">
        <v>0.14736658964795599</v>
      </c>
      <c r="AC10" s="17">
        <v>0.220508466509342</v>
      </c>
      <c r="AD10" s="17">
        <v>0.14476150180247099</v>
      </c>
      <c r="AE10" s="17"/>
      <c r="AF10" s="17">
        <v>0.21328069945851399</v>
      </c>
      <c r="AG10" s="17">
        <v>0.20987417456974899</v>
      </c>
      <c r="AH10" s="17">
        <v>0.21027357983336301</v>
      </c>
      <c r="AI10" s="17"/>
      <c r="AJ10" s="17">
        <v>0.21383877687866701</v>
      </c>
      <c r="AK10" s="17">
        <v>0.26593738924145</v>
      </c>
      <c r="AL10" s="17">
        <v>0.190157186381018</v>
      </c>
      <c r="AM10" s="17">
        <v>9.5678402828396195E-2</v>
      </c>
      <c r="AN10" s="17">
        <v>0.135486518014519</v>
      </c>
      <c r="AO10" s="17"/>
      <c r="AP10" s="17">
        <v>0.22821157385287599</v>
      </c>
      <c r="AQ10" s="17">
        <v>0.239071002019631</v>
      </c>
      <c r="AR10" s="17">
        <v>0.21827190931125701</v>
      </c>
      <c r="AS10" s="17"/>
      <c r="AT10" s="17">
        <v>0.18854376824850899</v>
      </c>
      <c r="AU10" s="17">
        <v>0.20245582699405701</v>
      </c>
      <c r="AV10" s="17">
        <v>0.24118615136368399</v>
      </c>
      <c r="AW10" s="17">
        <v>0.281516214842079</v>
      </c>
      <c r="AX10" s="17">
        <v>0.17547274951787001</v>
      </c>
    </row>
    <row r="11" spans="2:50">
      <c r="B11" s="18" t="s">
        <v>246</v>
      </c>
      <c r="C11" s="17">
        <v>0.34519445027233098</v>
      </c>
      <c r="D11" s="17">
        <v>0.37252669344950501</v>
      </c>
      <c r="E11" s="17">
        <v>0.31870045950201997</v>
      </c>
      <c r="F11" s="17"/>
      <c r="G11" s="17">
        <v>0.32981040654197902</v>
      </c>
      <c r="H11" s="17">
        <v>0.31752949056106999</v>
      </c>
      <c r="I11" s="17">
        <v>0.31107857426428198</v>
      </c>
      <c r="J11" s="17">
        <v>0.34280347529150601</v>
      </c>
      <c r="K11" s="17">
        <v>0.35991121591604802</v>
      </c>
      <c r="L11" s="17">
        <v>0.39771544527899599</v>
      </c>
      <c r="M11" s="17"/>
      <c r="N11" s="17">
        <v>0.35017038586423099</v>
      </c>
      <c r="O11" s="17">
        <v>0.34762736733546601</v>
      </c>
      <c r="P11" s="17">
        <v>0.33273585876529499</v>
      </c>
      <c r="Q11" s="17">
        <v>0.34960912479165102</v>
      </c>
      <c r="R11" s="17"/>
      <c r="S11" s="17">
        <v>0.35023624786333801</v>
      </c>
      <c r="T11" s="17">
        <v>0.30630971808700602</v>
      </c>
      <c r="U11" s="17">
        <v>0.36652409412920001</v>
      </c>
      <c r="V11" s="17">
        <v>0.33786892557783799</v>
      </c>
      <c r="W11" s="17">
        <v>0.375330028464542</v>
      </c>
      <c r="X11" s="17">
        <v>0.34335123163686498</v>
      </c>
      <c r="Y11" s="17">
        <v>0.29424809884669501</v>
      </c>
      <c r="Z11" s="17">
        <v>0.372955744750676</v>
      </c>
      <c r="AA11" s="17">
        <v>0.39796536535301702</v>
      </c>
      <c r="AB11" s="17">
        <v>0.32808511289159198</v>
      </c>
      <c r="AC11" s="17">
        <v>0.30861376540170299</v>
      </c>
      <c r="AD11" s="17">
        <v>0.40796132921317602</v>
      </c>
      <c r="AE11" s="17"/>
      <c r="AF11" s="17">
        <v>0.323172055056763</v>
      </c>
      <c r="AG11" s="17">
        <v>0.36373761449949799</v>
      </c>
      <c r="AH11" s="17">
        <v>0.33757007435236303</v>
      </c>
      <c r="AI11" s="17"/>
      <c r="AJ11" s="17">
        <v>0.336826529681714</v>
      </c>
      <c r="AK11" s="17">
        <v>0.31109583307801802</v>
      </c>
      <c r="AL11" s="17">
        <v>0.38277079659838098</v>
      </c>
      <c r="AM11" s="17">
        <v>0.33768317401862402</v>
      </c>
      <c r="AN11" s="17">
        <v>0.386876308604509</v>
      </c>
      <c r="AO11" s="17"/>
      <c r="AP11" s="17">
        <v>0.31967460741897802</v>
      </c>
      <c r="AQ11" s="17">
        <v>0.33430388472940897</v>
      </c>
      <c r="AR11" s="17">
        <v>0.36134710928650599</v>
      </c>
      <c r="AS11" s="17"/>
      <c r="AT11" s="17">
        <v>0.31659336687670298</v>
      </c>
      <c r="AU11" s="17">
        <v>0.38464847819467002</v>
      </c>
      <c r="AV11" s="17">
        <v>0.335559589525115</v>
      </c>
      <c r="AW11" s="17">
        <v>0.29821137653088298</v>
      </c>
      <c r="AX11" s="17">
        <v>0.41809995603467298</v>
      </c>
    </row>
    <row r="12" spans="2:50">
      <c r="B12" s="18" t="s">
        <v>247</v>
      </c>
      <c r="C12" s="17">
        <v>0.201508328308206</v>
      </c>
      <c r="D12" s="17">
        <v>0.167624730332251</v>
      </c>
      <c r="E12" s="17">
        <v>0.23535751512443701</v>
      </c>
      <c r="F12" s="17"/>
      <c r="G12" s="17">
        <v>0.20275593122844501</v>
      </c>
      <c r="H12" s="17">
        <v>0.16309568397844301</v>
      </c>
      <c r="I12" s="17">
        <v>0.19722298373511599</v>
      </c>
      <c r="J12" s="17">
        <v>0.211157191655513</v>
      </c>
      <c r="K12" s="17">
        <v>0.199331708431117</v>
      </c>
      <c r="L12" s="17">
        <v>0.22897278511993599</v>
      </c>
      <c r="M12" s="17"/>
      <c r="N12" s="17">
        <v>0.19802262169679799</v>
      </c>
      <c r="O12" s="17">
        <v>0.21086980983217499</v>
      </c>
      <c r="P12" s="17">
        <v>0.191522808873305</v>
      </c>
      <c r="Q12" s="17">
        <v>0.20091621737111301</v>
      </c>
      <c r="R12" s="17"/>
      <c r="S12" s="17">
        <v>0.14262666067093499</v>
      </c>
      <c r="T12" s="17">
        <v>0.194781969625172</v>
      </c>
      <c r="U12" s="17">
        <v>0.25873084092054599</v>
      </c>
      <c r="V12" s="17">
        <v>0.20702011535355999</v>
      </c>
      <c r="W12" s="17">
        <v>0.177403935995258</v>
      </c>
      <c r="X12" s="17">
        <v>0.212119046946455</v>
      </c>
      <c r="Y12" s="17">
        <v>0.24722091937173199</v>
      </c>
      <c r="Z12" s="17">
        <v>0.214449920812219</v>
      </c>
      <c r="AA12" s="17">
        <v>0.16854176002315299</v>
      </c>
      <c r="AB12" s="17">
        <v>0.239576045838924</v>
      </c>
      <c r="AC12" s="17">
        <v>0.20994879469424499</v>
      </c>
      <c r="AD12" s="17">
        <v>0.21424954852112099</v>
      </c>
      <c r="AE12" s="17"/>
      <c r="AF12" s="17">
        <v>0.20806779259812</v>
      </c>
      <c r="AG12" s="17">
        <v>0.190327066032629</v>
      </c>
      <c r="AH12" s="17">
        <v>0.20162850499812801</v>
      </c>
      <c r="AI12" s="17"/>
      <c r="AJ12" s="17">
        <v>0.18610538118484199</v>
      </c>
      <c r="AK12" s="17">
        <v>0.21456532800982001</v>
      </c>
      <c r="AL12" s="17">
        <v>0.20178692812622701</v>
      </c>
      <c r="AM12" s="17">
        <v>0.19742380146899999</v>
      </c>
      <c r="AN12" s="17">
        <v>0.213548692023346</v>
      </c>
      <c r="AO12" s="17"/>
      <c r="AP12" s="17">
        <v>0.19864165303661999</v>
      </c>
      <c r="AQ12" s="17">
        <v>0.19220179198454099</v>
      </c>
      <c r="AR12" s="17">
        <v>0.1899412118547</v>
      </c>
      <c r="AS12" s="17"/>
      <c r="AT12" s="17">
        <v>0.214057104176959</v>
      </c>
      <c r="AU12" s="17">
        <v>0.223432542178954</v>
      </c>
      <c r="AV12" s="17">
        <v>0.21499172309963299</v>
      </c>
      <c r="AW12" s="17">
        <v>0.15036922835070801</v>
      </c>
      <c r="AX12" s="17">
        <v>8.1308745672508398E-2</v>
      </c>
    </row>
    <row r="13" spans="2:50">
      <c r="B13" s="18" t="s">
        <v>248</v>
      </c>
      <c r="C13" s="17">
        <v>0.120577922521499</v>
      </c>
      <c r="D13" s="17">
        <v>0.103085182248838</v>
      </c>
      <c r="E13" s="17">
        <v>0.138117197248456</v>
      </c>
      <c r="F13" s="17"/>
      <c r="G13" s="17">
        <v>7.2534368918535805E-2</v>
      </c>
      <c r="H13" s="17">
        <v>8.6737688816969E-2</v>
      </c>
      <c r="I13" s="17">
        <v>8.5091856595776297E-2</v>
      </c>
      <c r="J13" s="17">
        <v>0.13577310359620501</v>
      </c>
      <c r="K13" s="17">
        <v>0.16658916730794901</v>
      </c>
      <c r="L13" s="17">
        <v>0.16565731221222399</v>
      </c>
      <c r="M13" s="17"/>
      <c r="N13" s="17">
        <v>0.10440734032856699</v>
      </c>
      <c r="O13" s="17">
        <v>0.113111670760875</v>
      </c>
      <c r="P13" s="17">
        <v>0.14375763609200801</v>
      </c>
      <c r="Q13" s="17">
        <v>0.121532263205461</v>
      </c>
      <c r="R13" s="17"/>
      <c r="S13" s="17">
        <v>0.112690339812964</v>
      </c>
      <c r="T13" s="17">
        <v>0.136825115897972</v>
      </c>
      <c r="U13" s="17">
        <v>0.15796859519999701</v>
      </c>
      <c r="V13" s="17">
        <v>9.1528234161126598E-2</v>
      </c>
      <c r="W13" s="17">
        <v>9.6589493222570905E-2</v>
      </c>
      <c r="X13" s="17">
        <v>0.102946771826309</v>
      </c>
      <c r="Y13" s="17">
        <v>0.120263751469652</v>
      </c>
      <c r="Z13" s="17">
        <v>7.7402178305347402E-2</v>
      </c>
      <c r="AA13" s="17">
        <v>0.11528013870491199</v>
      </c>
      <c r="AB13" s="17">
        <v>0.13281631771175201</v>
      </c>
      <c r="AC13" s="17">
        <v>0.159586601093018</v>
      </c>
      <c r="AD13" s="17">
        <v>0.15961106542522499</v>
      </c>
      <c r="AE13" s="17"/>
      <c r="AF13" s="17">
        <v>0.134825162244574</v>
      </c>
      <c r="AG13" s="17">
        <v>0.113805146753063</v>
      </c>
      <c r="AH13" s="17">
        <v>0.110361300316185</v>
      </c>
      <c r="AI13" s="17"/>
      <c r="AJ13" s="17">
        <v>0.143533139247398</v>
      </c>
      <c r="AK13" s="17">
        <v>9.0039720271410897E-2</v>
      </c>
      <c r="AL13" s="17">
        <v>9.8338639520616306E-2</v>
      </c>
      <c r="AM13" s="17">
        <v>0.21639994089324899</v>
      </c>
      <c r="AN13" s="17">
        <v>0.16067513195826999</v>
      </c>
      <c r="AO13" s="17"/>
      <c r="AP13" s="17">
        <v>0.129285296835077</v>
      </c>
      <c r="AQ13" s="17">
        <v>0.106762307209018</v>
      </c>
      <c r="AR13" s="17">
        <v>9.8510787602881997E-2</v>
      </c>
      <c r="AS13" s="17"/>
      <c r="AT13" s="17">
        <v>0.15692972535800201</v>
      </c>
      <c r="AU13" s="17">
        <v>9.89021655108583E-2</v>
      </c>
      <c r="AV13" s="17">
        <v>8.8884764839888303E-2</v>
      </c>
      <c r="AW13" s="17">
        <v>9.6688053534156507E-2</v>
      </c>
      <c r="AX13" s="17">
        <v>6.0153423976757603E-2</v>
      </c>
    </row>
    <row r="14" spans="2:50">
      <c r="B14" s="18" t="s">
        <v>113</v>
      </c>
      <c r="C14" s="17">
        <v>5.9657089266805803E-2</v>
      </c>
      <c r="D14" s="17">
        <v>4.6368463645037501E-2</v>
      </c>
      <c r="E14" s="17">
        <v>7.1876791110950605E-2</v>
      </c>
      <c r="F14" s="17"/>
      <c r="G14" s="17">
        <v>7.6228537654030704E-2</v>
      </c>
      <c r="H14" s="17">
        <v>5.97724720751159E-2</v>
      </c>
      <c r="I14" s="17">
        <v>5.8764265584815199E-2</v>
      </c>
      <c r="J14" s="17">
        <v>4.5016728654976398E-2</v>
      </c>
      <c r="K14" s="17">
        <v>6.1107815522830899E-2</v>
      </c>
      <c r="L14" s="17">
        <v>6.0264785625218101E-2</v>
      </c>
      <c r="M14" s="17"/>
      <c r="N14" s="17">
        <v>3.0491886163680801E-2</v>
      </c>
      <c r="O14" s="17">
        <v>6.2365500266763803E-2</v>
      </c>
      <c r="P14" s="17">
        <v>5.6379788605625702E-2</v>
      </c>
      <c r="Q14" s="17">
        <v>9.2185875484756902E-2</v>
      </c>
      <c r="R14" s="17"/>
      <c r="S14" s="17">
        <v>3.2589751842181602E-2</v>
      </c>
      <c r="T14" s="17">
        <v>5.6077197039628698E-2</v>
      </c>
      <c r="U14" s="17">
        <v>5.0411722194503697E-2</v>
      </c>
      <c r="V14" s="17">
        <v>8.6199427391681294E-2</v>
      </c>
      <c r="W14" s="17">
        <v>7.39103107382168E-2</v>
      </c>
      <c r="X14" s="17">
        <v>6.7580990382987594E-2</v>
      </c>
      <c r="Y14" s="17">
        <v>6.7058088165822496E-2</v>
      </c>
      <c r="Z14" s="17">
        <v>2.58227426604721E-2</v>
      </c>
      <c r="AA14" s="17">
        <v>6.3685425416159194E-2</v>
      </c>
      <c r="AB14" s="17">
        <v>7.8720911143874001E-2</v>
      </c>
      <c r="AC14" s="17">
        <v>6.7523293915017601E-2</v>
      </c>
      <c r="AD14" s="17">
        <v>3.0127852185039598E-2</v>
      </c>
      <c r="AE14" s="17"/>
      <c r="AF14" s="17">
        <v>5.40672957328375E-2</v>
      </c>
      <c r="AG14" s="17">
        <v>5.21112155386061E-2</v>
      </c>
      <c r="AH14" s="17">
        <v>8.92636863030528E-2</v>
      </c>
      <c r="AI14" s="17"/>
      <c r="AJ14" s="17">
        <v>5.4873098129375499E-2</v>
      </c>
      <c r="AK14" s="17">
        <v>4.2116623482836402E-2</v>
      </c>
      <c r="AL14" s="17">
        <v>4.7356010342677501E-2</v>
      </c>
      <c r="AM14" s="17">
        <v>3.1250223987697799E-2</v>
      </c>
      <c r="AN14" s="17">
        <v>7.5609315663640805E-2</v>
      </c>
      <c r="AO14" s="17"/>
      <c r="AP14" s="17">
        <v>4.6348755051028499E-2</v>
      </c>
      <c r="AQ14" s="17">
        <v>4.6959633820666299E-2</v>
      </c>
      <c r="AR14" s="17">
        <v>4.2667342480768998E-2</v>
      </c>
      <c r="AS14" s="17"/>
      <c r="AT14" s="17">
        <v>8.4107562200059605E-2</v>
      </c>
      <c r="AU14" s="17">
        <v>4.0852595764465399E-2</v>
      </c>
      <c r="AV14" s="17">
        <v>3.9592494683577797E-2</v>
      </c>
      <c r="AW14" s="17">
        <v>5.4687072133024303E-2</v>
      </c>
      <c r="AX14" s="17">
        <v>4.53124907251116E-2</v>
      </c>
    </row>
    <row r="15" spans="2:50">
      <c r="B15" s="18" t="s">
        <v>249</v>
      </c>
      <c r="C15" s="21">
        <v>0.27306220963115901</v>
      </c>
      <c r="D15" s="21">
        <v>0.31039493032436799</v>
      </c>
      <c r="E15" s="21">
        <v>0.235948037014136</v>
      </c>
      <c r="F15" s="21"/>
      <c r="G15" s="21">
        <v>0.31867075565700897</v>
      </c>
      <c r="H15" s="21">
        <v>0.372864664568402</v>
      </c>
      <c r="I15" s="21">
        <v>0.34784231982001002</v>
      </c>
      <c r="J15" s="21">
        <v>0.26524950080179999</v>
      </c>
      <c r="K15" s="21">
        <v>0.21306009282205501</v>
      </c>
      <c r="L15" s="21">
        <v>0.147389671763626</v>
      </c>
      <c r="M15" s="21"/>
      <c r="N15" s="21">
        <v>0.31690776594672398</v>
      </c>
      <c r="O15" s="21">
        <v>0.26602565180471999</v>
      </c>
      <c r="P15" s="21">
        <v>0.27560390766376702</v>
      </c>
      <c r="Q15" s="21">
        <v>0.23575651914701801</v>
      </c>
      <c r="R15" s="21"/>
      <c r="S15" s="21">
        <v>0.361856999810581</v>
      </c>
      <c r="T15" s="21">
        <v>0.30600599935022099</v>
      </c>
      <c r="U15" s="21">
        <v>0.16636474755575301</v>
      </c>
      <c r="V15" s="21">
        <v>0.27738329751579399</v>
      </c>
      <c r="W15" s="21">
        <v>0.27676623157941299</v>
      </c>
      <c r="X15" s="21">
        <v>0.27400195920738402</v>
      </c>
      <c r="Y15" s="21">
        <v>0.27120914214609898</v>
      </c>
      <c r="Z15" s="21">
        <v>0.30936941347128499</v>
      </c>
      <c r="AA15" s="21">
        <v>0.25452731050275901</v>
      </c>
      <c r="AB15" s="21">
        <v>0.22080161241385801</v>
      </c>
      <c r="AC15" s="21">
        <v>0.254327544896016</v>
      </c>
      <c r="AD15" s="21">
        <v>0.18805020465543801</v>
      </c>
      <c r="AE15" s="21"/>
      <c r="AF15" s="21">
        <v>0.27986769436770498</v>
      </c>
      <c r="AG15" s="21">
        <v>0.28001895717620401</v>
      </c>
      <c r="AH15" s="21">
        <v>0.26117643403027002</v>
      </c>
      <c r="AI15" s="21"/>
      <c r="AJ15" s="21">
        <v>0.27866185175667102</v>
      </c>
      <c r="AK15" s="21">
        <v>0.34218249515791499</v>
      </c>
      <c r="AL15" s="21">
        <v>0.26974762541209801</v>
      </c>
      <c r="AM15" s="21">
        <v>0.217242859631429</v>
      </c>
      <c r="AN15" s="21">
        <v>0.16329055175023399</v>
      </c>
      <c r="AO15" s="21"/>
      <c r="AP15" s="21">
        <v>0.30604968765829599</v>
      </c>
      <c r="AQ15" s="21">
        <v>0.31977238225636501</v>
      </c>
      <c r="AR15" s="21">
        <v>0.307533548775143</v>
      </c>
      <c r="AS15" s="21"/>
      <c r="AT15" s="21">
        <v>0.22831224138827699</v>
      </c>
      <c r="AU15" s="21">
        <v>0.25216421835105202</v>
      </c>
      <c r="AV15" s="21">
        <v>0.32097142785178501</v>
      </c>
      <c r="AW15" s="21">
        <v>0.40004426945122801</v>
      </c>
      <c r="AX15" s="21">
        <v>0.39512538359095001</v>
      </c>
    </row>
    <row r="16" spans="2:50">
      <c r="B16" s="18" t="s">
        <v>250</v>
      </c>
      <c r="C16" s="21">
        <v>0.32208625082970399</v>
      </c>
      <c r="D16" s="21">
        <v>0.27070991258108901</v>
      </c>
      <c r="E16" s="21">
        <v>0.37347471237289398</v>
      </c>
      <c r="F16" s="21"/>
      <c r="G16" s="21">
        <v>0.27529030014698103</v>
      </c>
      <c r="H16" s="21">
        <v>0.24983337279541201</v>
      </c>
      <c r="I16" s="21">
        <v>0.28231484033089199</v>
      </c>
      <c r="J16" s="21">
        <v>0.34693029525171798</v>
      </c>
      <c r="K16" s="21">
        <v>0.36592087573906601</v>
      </c>
      <c r="L16" s="21">
        <v>0.39463009733215998</v>
      </c>
      <c r="M16" s="21"/>
      <c r="N16" s="21">
        <v>0.30242996202536498</v>
      </c>
      <c r="O16" s="21">
        <v>0.32398148059304999</v>
      </c>
      <c r="P16" s="21">
        <v>0.33528044496531301</v>
      </c>
      <c r="Q16" s="21">
        <v>0.32244848057657399</v>
      </c>
      <c r="R16" s="21"/>
      <c r="S16" s="21">
        <v>0.25531700048389899</v>
      </c>
      <c r="T16" s="21">
        <v>0.331607085523144</v>
      </c>
      <c r="U16" s="21">
        <v>0.416699436120542</v>
      </c>
      <c r="V16" s="21">
        <v>0.29854834951468701</v>
      </c>
      <c r="W16" s="21">
        <v>0.27399342921782899</v>
      </c>
      <c r="X16" s="21">
        <v>0.31506581877276402</v>
      </c>
      <c r="Y16" s="21">
        <v>0.36748467084138398</v>
      </c>
      <c r="Z16" s="21">
        <v>0.29185209911756599</v>
      </c>
      <c r="AA16" s="21">
        <v>0.28382189872806401</v>
      </c>
      <c r="AB16" s="21">
        <v>0.37239236355067601</v>
      </c>
      <c r="AC16" s="21">
        <v>0.36953539578726302</v>
      </c>
      <c r="AD16" s="21">
        <v>0.37386061394634601</v>
      </c>
      <c r="AE16" s="21"/>
      <c r="AF16" s="21">
        <v>0.342892954842694</v>
      </c>
      <c r="AG16" s="21">
        <v>0.30413221278569103</v>
      </c>
      <c r="AH16" s="21">
        <v>0.31198980531431397</v>
      </c>
      <c r="AI16" s="21"/>
      <c r="AJ16" s="21">
        <v>0.32963852043224001</v>
      </c>
      <c r="AK16" s="21">
        <v>0.30460504828123097</v>
      </c>
      <c r="AL16" s="21">
        <v>0.300125567646844</v>
      </c>
      <c r="AM16" s="21">
        <v>0.413823742362249</v>
      </c>
      <c r="AN16" s="21">
        <v>0.37422382398161602</v>
      </c>
      <c r="AO16" s="21"/>
      <c r="AP16" s="21">
        <v>0.32792694987169702</v>
      </c>
      <c r="AQ16" s="21">
        <v>0.29896409919355998</v>
      </c>
      <c r="AR16" s="21">
        <v>0.28845199945758199</v>
      </c>
      <c r="AS16" s="21"/>
      <c r="AT16" s="21">
        <v>0.37098682953496098</v>
      </c>
      <c r="AU16" s="21">
        <v>0.32233470768981298</v>
      </c>
      <c r="AV16" s="21">
        <v>0.30387648793952199</v>
      </c>
      <c r="AW16" s="21">
        <v>0.24705728188486401</v>
      </c>
      <c r="AX16" s="21">
        <v>0.141462169649266</v>
      </c>
    </row>
    <row r="17" spans="2:50">
      <c r="B17" s="18" t="s">
        <v>251</v>
      </c>
      <c r="C17" s="22">
        <v>-4.9024041198545601E-2</v>
      </c>
      <c r="D17" s="22">
        <v>3.96850177432789E-2</v>
      </c>
      <c r="E17" s="22">
        <v>-0.13752667535875801</v>
      </c>
      <c r="F17" s="22"/>
      <c r="G17" s="22">
        <v>4.3380455510027699E-2</v>
      </c>
      <c r="H17" s="22">
        <v>0.12303129177299101</v>
      </c>
      <c r="I17" s="22">
        <v>6.5527479489117899E-2</v>
      </c>
      <c r="J17" s="22">
        <v>-8.1680794449917396E-2</v>
      </c>
      <c r="K17" s="22">
        <v>-0.152860782917011</v>
      </c>
      <c r="L17" s="22">
        <v>-0.24724042556853401</v>
      </c>
      <c r="M17" s="22"/>
      <c r="N17" s="22">
        <v>1.44778039213587E-2</v>
      </c>
      <c r="O17" s="22">
        <v>-5.7955828788329597E-2</v>
      </c>
      <c r="P17" s="22">
        <v>-5.9676537301545901E-2</v>
      </c>
      <c r="Q17" s="22">
        <v>-8.6691961429556402E-2</v>
      </c>
      <c r="R17" s="22"/>
      <c r="S17" s="22">
        <v>0.106539999326682</v>
      </c>
      <c r="T17" s="22">
        <v>-2.56010861729234E-2</v>
      </c>
      <c r="U17" s="22">
        <v>-0.25033468856478902</v>
      </c>
      <c r="V17" s="22">
        <v>-2.1165051998892799E-2</v>
      </c>
      <c r="W17" s="22">
        <v>2.77280236158356E-3</v>
      </c>
      <c r="X17" s="22">
        <v>-4.1063859565380403E-2</v>
      </c>
      <c r="Y17" s="22">
        <v>-9.6275528695285398E-2</v>
      </c>
      <c r="Z17" s="22">
        <v>1.7517314353718502E-2</v>
      </c>
      <c r="AA17" s="22">
        <v>-2.9294588225305399E-2</v>
      </c>
      <c r="AB17" s="22">
        <v>-0.151590751136819</v>
      </c>
      <c r="AC17" s="22">
        <v>-0.11520785089124699</v>
      </c>
      <c r="AD17" s="22">
        <v>-0.185810409290908</v>
      </c>
      <c r="AE17" s="22"/>
      <c r="AF17" s="22">
        <v>-6.3025260474988701E-2</v>
      </c>
      <c r="AG17" s="22">
        <v>-2.4113255609486801E-2</v>
      </c>
      <c r="AH17" s="22">
        <v>-5.0813371284043798E-2</v>
      </c>
      <c r="AI17" s="22"/>
      <c r="AJ17" s="22">
        <v>-5.0976668675568701E-2</v>
      </c>
      <c r="AK17" s="22">
        <v>3.7577446876684899E-2</v>
      </c>
      <c r="AL17" s="22">
        <v>-3.0377942234745998E-2</v>
      </c>
      <c r="AM17" s="22">
        <v>-0.19658088273082</v>
      </c>
      <c r="AN17" s="22">
        <v>-0.210933272231382</v>
      </c>
      <c r="AO17" s="22"/>
      <c r="AP17" s="22">
        <v>-2.18772622134005E-2</v>
      </c>
      <c r="AQ17" s="22">
        <v>2.0808283062805001E-2</v>
      </c>
      <c r="AR17" s="22">
        <v>1.9081549317561598E-2</v>
      </c>
      <c r="AS17" s="22"/>
      <c r="AT17" s="22">
        <v>-0.14267458814668399</v>
      </c>
      <c r="AU17" s="22">
        <v>-7.0170489338760397E-2</v>
      </c>
      <c r="AV17" s="22">
        <v>1.70949399122633E-2</v>
      </c>
      <c r="AW17" s="22">
        <v>0.152986987566363</v>
      </c>
      <c r="AX17" s="22">
        <v>0.25366321394168401</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505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0.26466632242908</v>
      </c>
      <c r="D9" s="17">
        <v>0.25976455316661101</v>
      </c>
      <c r="E9" s="17">
        <v>0.26940496019333499</v>
      </c>
      <c r="F9" s="17"/>
      <c r="G9" s="17">
        <v>0.189805228601647</v>
      </c>
      <c r="H9" s="17">
        <v>0.22266719324662501</v>
      </c>
      <c r="I9" s="17">
        <v>0.25784905481653397</v>
      </c>
      <c r="J9" s="17">
        <v>0.27406526221084099</v>
      </c>
      <c r="K9" s="17">
        <v>0.320873960948304</v>
      </c>
      <c r="L9" s="17">
        <v>0.30863549557798797</v>
      </c>
      <c r="M9" s="17"/>
      <c r="N9" s="17">
        <v>0.20480739951571</v>
      </c>
      <c r="O9" s="17">
        <v>0.26290886776785199</v>
      </c>
      <c r="P9" s="17">
        <v>0.29912134649547301</v>
      </c>
      <c r="Q9" s="17">
        <v>0.30075297575582899</v>
      </c>
      <c r="R9" s="17"/>
      <c r="S9" s="17">
        <v>0.27260991895921499</v>
      </c>
      <c r="T9" s="17">
        <v>0.22369415614177501</v>
      </c>
      <c r="U9" s="17">
        <v>0.26023313001005999</v>
      </c>
      <c r="V9" s="17">
        <v>0.27338831295956401</v>
      </c>
      <c r="W9" s="17">
        <v>0.248775994155914</v>
      </c>
      <c r="X9" s="17">
        <v>0.26458937667897398</v>
      </c>
      <c r="Y9" s="17">
        <v>0.307229543602973</v>
      </c>
      <c r="Z9" s="17">
        <v>0.27278972063219098</v>
      </c>
      <c r="AA9" s="17">
        <v>0.25849490653324197</v>
      </c>
      <c r="AB9" s="17">
        <v>0.24977176515445401</v>
      </c>
      <c r="AC9" s="17">
        <v>0.324824894367016</v>
      </c>
      <c r="AD9" s="17">
        <v>0.27080132117547701</v>
      </c>
      <c r="AE9" s="17"/>
      <c r="AF9" s="17">
        <v>0.328903045798417</v>
      </c>
      <c r="AG9" s="17">
        <v>0.22459374502295701</v>
      </c>
      <c r="AH9" s="17">
        <v>0.24842885651861901</v>
      </c>
      <c r="AI9" s="17"/>
      <c r="AJ9" s="17">
        <v>0.29784648879958198</v>
      </c>
      <c r="AK9" s="17">
        <v>0.27571977577454398</v>
      </c>
      <c r="AL9" s="17">
        <v>0.16647560143151899</v>
      </c>
      <c r="AM9" s="17">
        <v>0.46482330407147898</v>
      </c>
      <c r="AN9" s="17">
        <v>0.21665936316457399</v>
      </c>
      <c r="AO9" s="17"/>
      <c r="AP9" s="17">
        <v>0.26751283438843299</v>
      </c>
      <c r="AQ9" s="17">
        <v>0.279854496504513</v>
      </c>
      <c r="AR9" s="17">
        <v>0.17240595258382099</v>
      </c>
      <c r="AS9" s="17"/>
      <c r="AT9" s="17">
        <v>0.362956578909163</v>
      </c>
      <c r="AU9" s="17">
        <v>0.25358461894055401</v>
      </c>
      <c r="AV9" s="17">
        <v>0.18235201402829199</v>
      </c>
      <c r="AW9" s="17">
        <v>0.17960967808591999</v>
      </c>
      <c r="AX9" s="17">
        <v>0.19182700306272199</v>
      </c>
    </row>
    <row r="10" spans="2:50">
      <c r="B10" s="18" t="s">
        <v>245</v>
      </c>
      <c r="C10" s="17">
        <v>0.37610889182518897</v>
      </c>
      <c r="D10" s="17">
        <v>0.372394517590797</v>
      </c>
      <c r="E10" s="17">
        <v>0.37936281023000501</v>
      </c>
      <c r="F10" s="17"/>
      <c r="G10" s="17">
        <v>0.35085970994930499</v>
      </c>
      <c r="H10" s="17">
        <v>0.35474939157635199</v>
      </c>
      <c r="I10" s="17">
        <v>0.41230613703935398</v>
      </c>
      <c r="J10" s="17">
        <v>0.36993634915242302</v>
      </c>
      <c r="K10" s="17">
        <v>0.38866283358631298</v>
      </c>
      <c r="L10" s="17">
        <v>0.37728171166853602</v>
      </c>
      <c r="M10" s="17"/>
      <c r="N10" s="17">
        <v>0.36446508975022401</v>
      </c>
      <c r="O10" s="17">
        <v>0.39290266414960701</v>
      </c>
      <c r="P10" s="17">
        <v>0.38149842425497499</v>
      </c>
      <c r="Q10" s="17">
        <v>0.367773623858345</v>
      </c>
      <c r="R10" s="17"/>
      <c r="S10" s="17">
        <v>0.33843217363617201</v>
      </c>
      <c r="T10" s="17">
        <v>0.43359631965505402</v>
      </c>
      <c r="U10" s="17">
        <v>0.34370574686320599</v>
      </c>
      <c r="V10" s="17">
        <v>0.41210295279522202</v>
      </c>
      <c r="W10" s="17">
        <v>0.29860916374610302</v>
      </c>
      <c r="X10" s="17">
        <v>0.39283379284675002</v>
      </c>
      <c r="Y10" s="17">
        <v>0.365346464132355</v>
      </c>
      <c r="Z10" s="17">
        <v>0.36346556075896302</v>
      </c>
      <c r="AA10" s="17">
        <v>0.37786668993955802</v>
      </c>
      <c r="AB10" s="17">
        <v>0.41287199269699199</v>
      </c>
      <c r="AC10" s="17">
        <v>0.36324467697025298</v>
      </c>
      <c r="AD10" s="17">
        <v>0.36303872192041797</v>
      </c>
      <c r="AE10" s="17"/>
      <c r="AF10" s="17">
        <v>0.35261090498181402</v>
      </c>
      <c r="AG10" s="17">
        <v>0.401968379130627</v>
      </c>
      <c r="AH10" s="17">
        <v>0.38120759310147101</v>
      </c>
      <c r="AI10" s="17"/>
      <c r="AJ10" s="17">
        <v>0.37952444780561401</v>
      </c>
      <c r="AK10" s="17">
        <v>0.37490690830482098</v>
      </c>
      <c r="AL10" s="17">
        <v>0.416018391054224</v>
      </c>
      <c r="AM10" s="17">
        <v>0.40973487258837599</v>
      </c>
      <c r="AN10" s="17">
        <v>0.394682051289031</v>
      </c>
      <c r="AO10" s="17"/>
      <c r="AP10" s="17">
        <v>0.400408165702484</v>
      </c>
      <c r="AQ10" s="17">
        <v>0.37548701886344699</v>
      </c>
      <c r="AR10" s="17">
        <v>0.47630563011013599</v>
      </c>
      <c r="AS10" s="17"/>
      <c r="AT10" s="17">
        <v>0.35547149043856602</v>
      </c>
      <c r="AU10" s="17">
        <v>0.39957493557136797</v>
      </c>
      <c r="AV10" s="17">
        <v>0.40081172900156298</v>
      </c>
      <c r="AW10" s="17">
        <v>0.28228813435743999</v>
      </c>
      <c r="AX10" s="17">
        <v>0.22600762071034899</v>
      </c>
    </row>
    <row r="11" spans="2:50">
      <c r="B11" s="18" t="s">
        <v>246</v>
      </c>
      <c r="C11" s="17">
        <v>0.19718823041450501</v>
      </c>
      <c r="D11" s="17">
        <v>0.205786250605211</v>
      </c>
      <c r="E11" s="17">
        <v>0.189563871706526</v>
      </c>
      <c r="F11" s="17"/>
      <c r="G11" s="17">
        <v>0.25678431941519098</v>
      </c>
      <c r="H11" s="17">
        <v>0.23071644545730299</v>
      </c>
      <c r="I11" s="17">
        <v>0.17987020824816799</v>
      </c>
      <c r="J11" s="17">
        <v>0.21320964178113899</v>
      </c>
      <c r="K11" s="17">
        <v>0.16545366029205599</v>
      </c>
      <c r="L11" s="17">
        <v>0.15288340841419301</v>
      </c>
      <c r="M11" s="17"/>
      <c r="N11" s="17">
        <v>0.20142682841158899</v>
      </c>
      <c r="O11" s="17">
        <v>0.18288107164915399</v>
      </c>
      <c r="P11" s="17">
        <v>0.19777482791934201</v>
      </c>
      <c r="Q11" s="17">
        <v>0.204329109552185</v>
      </c>
      <c r="R11" s="17"/>
      <c r="S11" s="17">
        <v>0.212632816054178</v>
      </c>
      <c r="T11" s="17">
        <v>0.17642848037453801</v>
      </c>
      <c r="U11" s="17">
        <v>0.23060718053719001</v>
      </c>
      <c r="V11" s="17">
        <v>0.149612407932387</v>
      </c>
      <c r="W11" s="17">
        <v>0.244207776566288</v>
      </c>
      <c r="X11" s="17">
        <v>0.170551307116934</v>
      </c>
      <c r="Y11" s="17">
        <v>0.24619882861044001</v>
      </c>
      <c r="Z11" s="17">
        <v>0.229315505915555</v>
      </c>
      <c r="AA11" s="17">
        <v>0.180204300057796</v>
      </c>
      <c r="AB11" s="17">
        <v>0.175670836003953</v>
      </c>
      <c r="AC11" s="17">
        <v>0.1696293826434</v>
      </c>
      <c r="AD11" s="17">
        <v>0.23716826617349199</v>
      </c>
      <c r="AE11" s="17"/>
      <c r="AF11" s="17">
        <v>0.18855730087934799</v>
      </c>
      <c r="AG11" s="17">
        <v>0.18996949075969799</v>
      </c>
      <c r="AH11" s="17">
        <v>0.21288996297239299</v>
      </c>
      <c r="AI11" s="17"/>
      <c r="AJ11" s="17">
        <v>0.18422642887695001</v>
      </c>
      <c r="AK11" s="17">
        <v>0.21782431513380601</v>
      </c>
      <c r="AL11" s="17">
        <v>0.17964331259260299</v>
      </c>
      <c r="AM11" s="17">
        <v>5.5708768548618698E-2</v>
      </c>
      <c r="AN11" s="17">
        <v>0.22372017913164199</v>
      </c>
      <c r="AO11" s="17"/>
      <c r="AP11" s="17">
        <v>0.179933984853163</v>
      </c>
      <c r="AQ11" s="17">
        <v>0.20745843920072701</v>
      </c>
      <c r="AR11" s="17">
        <v>0.16195891854844699</v>
      </c>
      <c r="AS11" s="17"/>
      <c r="AT11" s="17">
        <v>0.169289947405451</v>
      </c>
      <c r="AU11" s="17">
        <v>0.21450008330453901</v>
      </c>
      <c r="AV11" s="17">
        <v>0.21305076261918501</v>
      </c>
      <c r="AW11" s="17">
        <v>0.289770240487431</v>
      </c>
      <c r="AX11" s="17">
        <v>0.106271724313973</v>
      </c>
    </row>
    <row r="12" spans="2:50">
      <c r="B12" s="18" t="s">
        <v>247</v>
      </c>
      <c r="C12" s="17">
        <v>8.5846547602283801E-2</v>
      </c>
      <c r="D12" s="17">
        <v>8.6352299308503702E-2</v>
      </c>
      <c r="E12" s="17">
        <v>8.5686580476121404E-2</v>
      </c>
      <c r="F12" s="17"/>
      <c r="G12" s="17">
        <v>7.4450283470025996E-2</v>
      </c>
      <c r="H12" s="17">
        <v>0.124253254102432</v>
      </c>
      <c r="I12" s="17">
        <v>8.3979714164944305E-2</v>
      </c>
      <c r="J12" s="17">
        <v>6.09766702042253E-2</v>
      </c>
      <c r="K12" s="17">
        <v>5.9777234282254003E-2</v>
      </c>
      <c r="L12" s="17">
        <v>0.101274499715445</v>
      </c>
      <c r="M12" s="17"/>
      <c r="N12" s="17">
        <v>0.15391203483591301</v>
      </c>
      <c r="O12" s="17">
        <v>8.2506754608277999E-2</v>
      </c>
      <c r="P12" s="17">
        <v>5.5559469818709697E-2</v>
      </c>
      <c r="Q12" s="17">
        <v>4.4131793686812498E-2</v>
      </c>
      <c r="R12" s="17"/>
      <c r="S12" s="17">
        <v>0.102851090280871</v>
      </c>
      <c r="T12" s="17">
        <v>9.3357775398698106E-2</v>
      </c>
      <c r="U12" s="17">
        <v>9.0145901707293294E-2</v>
      </c>
      <c r="V12" s="17">
        <v>8.1343599578509396E-2</v>
      </c>
      <c r="W12" s="17">
        <v>0.108552282997661</v>
      </c>
      <c r="X12" s="17">
        <v>8.4467827828129199E-2</v>
      </c>
      <c r="Y12" s="17">
        <v>4.0510847690406103E-2</v>
      </c>
      <c r="Z12" s="17">
        <v>8.76892158612258E-2</v>
      </c>
      <c r="AA12" s="17">
        <v>7.8628080112200294E-2</v>
      </c>
      <c r="AB12" s="17">
        <v>6.4155033496510902E-2</v>
      </c>
      <c r="AC12" s="17">
        <v>0.113547678595152</v>
      </c>
      <c r="AD12" s="17">
        <v>9.0632669095721194E-2</v>
      </c>
      <c r="AE12" s="17"/>
      <c r="AF12" s="17">
        <v>6.7708195409352703E-2</v>
      </c>
      <c r="AG12" s="17">
        <v>0.11023410125522599</v>
      </c>
      <c r="AH12" s="17">
        <v>5.2802195615789603E-2</v>
      </c>
      <c r="AI12" s="17"/>
      <c r="AJ12" s="17">
        <v>7.5256854291092801E-2</v>
      </c>
      <c r="AK12" s="17">
        <v>8.5397442888183794E-2</v>
      </c>
      <c r="AL12" s="17">
        <v>0.13446895590151001</v>
      </c>
      <c r="AM12" s="17">
        <v>0</v>
      </c>
      <c r="AN12" s="17">
        <v>6.09963443883417E-2</v>
      </c>
      <c r="AO12" s="17"/>
      <c r="AP12" s="17">
        <v>9.5403648032054297E-2</v>
      </c>
      <c r="AQ12" s="17">
        <v>8.6713363456197706E-2</v>
      </c>
      <c r="AR12" s="17">
        <v>0.106904799163297</v>
      </c>
      <c r="AS12" s="17"/>
      <c r="AT12" s="17">
        <v>4.7423821613633899E-2</v>
      </c>
      <c r="AU12" s="17">
        <v>6.9019765564031998E-2</v>
      </c>
      <c r="AV12" s="17">
        <v>0.12972197140962499</v>
      </c>
      <c r="AW12" s="17">
        <v>0.17394181225000999</v>
      </c>
      <c r="AX12" s="17">
        <v>0.117388706864076</v>
      </c>
    </row>
    <row r="13" spans="2:50">
      <c r="B13" s="18" t="s">
        <v>248</v>
      </c>
      <c r="C13" s="17">
        <v>3.4295168463873101E-2</v>
      </c>
      <c r="D13" s="17">
        <v>4.17152289825026E-2</v>
      </c>
      <c r="E13" s="17">
        <v>2.7187379810236799E-2</v>
      </c>
      <c r="F13" s="17"/>
      <c r="G13" s="17">
        <v>5.8593651790834499E-2</v>
      </c>
      <c r="H13" s="17">
        <v>2.2707467073829299E-2</v>
      </c>
      <c r="I13" s="17">
        <v>2.2510888503528202E-2</v>
      </c>
      <c r="J13" s="17">
        <v>3.3405839947931198E-2</v>
      </c>
      <c r="K13" s="17">
        <v>3.11547452618617E-2</v>
      </c>
      <c r="L13" s="17">
        <v>4.0070139614055797E-2</v>
      </c>
      <c r="M13" s="17"/>
      <c r="N13" s="17">
        <v>5.3930365583728497E-2</v>
      </c>
      <c r="O13" s="17">
        <v>3.6255852897299899E-2</v>
      </c>
      <c r="P13" s="17">
        <v>1.894484190097E-2</v>
      </c>
      <c r="Q13" s="17">
        <v>2.36150214561919E-2</v>
      </c>
      <c r="R13" s="17"/>
      <c r="S13" s="17">
        <v>4.2283786418116302E-2</v>
      </c>
      <c r="T13" s="17">
        <v>2.5424346047076898E-2</v>
      </c>
      <c r="U13" s="17">
        <v>2.77728041087133E-2</v>
      </c>
      <c r="V13" s="17">
        <v>2.2195390288705201E-2</v>
      </c>
      <c r="W13" s="17">
        <v>5.0660008606137202E-2</v>
      </c>
      <c r="X13" s="17">
        <v>2.9538734374790401E-2</v>
      </c>
      <c r="Y13" s="17">
        <v>1.22164736731599E-2</v>
      </c>
      <c r="Z13" s="17">
        <v>2.0917254171593399E-2</v>
      </c>
      <c r="AA13" s="17">
        <v>5.5206800570762E-2</v>
      </c>
      <c r="AB13" s="17">
        <v>5.8161328587462903E-2</v>
      </c>
      <c r="AC13" s="17">
        <v>7.6093080010924902E-3</v>
      </c>
      <c r="AD13" s="17">
        <v>3.8359021634892299E-2</v>
      </c>
      <c r="AE13" s="17"/>
      <c r="AF13" s="17">
        <v>2.21055239935989E-2</v>
      </c>
      <c r="AG13" s="17">
        <v>4.0350791847978303E-2</v>
      </c>
      <c r="AH13" s="17">
        <v>4.5898322174774499E-2</v>
      </c>
      <c r="AI13" s="17"/>
      <c r="AJ13" s="17">
        <v>3.0304231766094699E-2</v>
      </c>
      <c r="AK13" s="17">
        <v>2.2196484333133301E-2</v>
      </c>
      <c r="AL13" s="17">
        <v>7.0688289789677103E-2</v>
      </c>
      <c r="AM13" s="17">
        <v>4.3629900387346099E-2</v>
      </c>
      <c r="AN13" s="17">
        <v>4.4684655911480201E-2</v>
      </c>
      <c r="AO13" s="17"/>
      <c r="AP13" s="17">
        <v>3.3123905538286098E-2</v>
      </c>
      <c r="AQ13" s="17">
        <v>1.7900757113314299E-2</v>
      </c>
      <c r="AR13" s="17">
        <v>6.40408743554748E-2</v>
      </c>
      <c r="AS13" s="17"/>
      <c r="AT13" s="17">
        <v>1.54780097272632E-2</v>
      </c>
      <c r="AU13" s="17">
        <v>2.5359550177664902E-2</v>
      </c>
      <c r="AV13" s="17">
        <v>4.0463202736960101E-2</v>
      </c>
      <c r="AW13" s="17">
        <v>4.6111026717272997E-2</v>
      </c>
      <c r="AX13" s="17">
        <v>0.29600332815842401</v>
      </c>
    </row>
    <row r="14" spans="2:50">
      <c r="B14" s="18" t="s">
        <v>113</v>
      </c>
      <c r="C14" s="17">
        <v>4.18948392650694E-2</v>
      </c>
      <c r="D14" s="17">
        <v>3.3987150346374798E-2</v>
      </c>
      <c r="E14" s="17">
        <v>4.8794397583775399E-2</v>
      </c>
      <c r="F14" s="17"/>
      <c r="G14" s="17">
        <v>6.9506806772996796E-2</v>
      </c>
      <c r="H14" s="17">
        <v>4.4906248543458302E-2</v>
      </c>
      <c r="I14" s="17">
        <v>4.3483997227471399E-2</v>
      </c>
      <c r="J14" s="17">
        <v>4.8406236703440401E-2</v>
      </c>
      <c r="K14" s="17">
        <v>3.4077565629210403E-2</v>
      </c>
      <c r="L14" s="17">
        <v>1.98547450097812E-2</v>
      </c>
      <c r="M14" s="17"/>
      <c r="N14" s="17">
        <v>2.1458281902836301E-2</v>
      </c>
      <c r="O14" s="17">
        <v>4.2544788927808601E-2</v>
      </c>
      <c r="P14" s="17">
        <v>4.7101089610530597E-2</v>
      </c>
      <c r="Q14" s="17">
        <v>5.9397475690635998E-2</v>
      </c>
      <c r="R14" s="17"/>
      <c r="S14" s="17">
        <v>3.1190214651447098E-2</v>
      </c>
      <c r="T14" s="17">
        <v>4.74989223828578E-2</v>
      </c>
      <c r="U14" s="17">
        <v>4.7535236773537402E-2</v>
      </c>
      <c r="V14" s="17">
        <v>6.1357336445612302E-2</v>
      </c>
      <c r="W14" s="17">
        <v>4.9194773927897298E-2</v>
      </c>
      <c r="X14" s="17">
        <v>5.8018961154422698E-2</v>
      </c>
      <c r="Y14" s="17">
        <v>2.8497842290666001E-2</v>
      </c>
      <c r="Z14" s="17">
        <v>2.58227426604721E-2</v>
      </c>
      <c r="AA14" s="17">
        <v>4.9599222786441501E-2</v>
      </c>
      <c r="AB14" s="17">
        <v>3.9369044060626503E-2</v>
      </c>
      <c r="AC14" s="17">
        <v>2.1144059423086399E-2</v>
      </c>
      <c r="AD14" s="17">
        <v>0</v>
      </c>
      <c r="AE14" s="17"/>
      <c r="AF14" s="17">
        <v>4.0115028937470099E-2</v>
      </c>
      <c r="AG14" s="17">
        <v>3.2883491983514097E-2</v>
      </c>
      <c r="AH14" s="17">
        <v>5.8773069616952903E-2</v>
      </c>
      <c r="AI14" s="17"/>
      <c r="AJ14" s="17">
        <v>3.2841548460666899E-2</v>
      </c>
      <c r="AK14" s="17">
        <v>2.3955073565511499E-2</v>
      </c>
      <c r="AL14" s="17">
        <v>3.27054492304674E-2</v>
      </c>
      <c r="AM14" s="17">
        <v>2.6103154404180699E-2</v>
      </c>
      <c r="AN14" s="17">
        <v>5.92574061149308E-2</v>
      </c>
      <c r="AO14" s="17"/>
      <c r="AP14" s="17">
        <v>2.3617461485579899E-2</v>
      </c>
      <c r="AQ14" s="17">
        <v>3.2585924861801299E-2</v>
      </c>
      <c r="AR14" s="17">
        <v>1.8383825238823401E-2</v>
      </c>
      <c r="AS14" s="17"/>
      <c r="AT14" s="17">
        <v>4.9380151905923299E-2</v>
      </c>
      <c r="AU14" s="17">
        <v>3.7961046441841201E-2</v>
      </c>
      <c r="AV14" s="17">
        <v>3.3600320204374402E-2</v>
      </c>
      <c r="AW14" s="17">
        <v>2.8279108101926301E-2</v>
      </c>
      <c r="AX14" s="17">
        <v>6.2501616890455594E-2</v>
      </c>
    </row>
    <row r="15" spans="2:50">
      <c r="B15" s="18" t="s">
        <v>249</v>
      </c>
      <c r="C15" s="21">
        <v>0.64077521425426898</v>
      </c>
      <c r="D15" s="21">
        <v>0.63215907075740796</v>
      </c>
      <c r="E15" s="21">
        <v>0.64876777042334</v>
      </c>
      <c r="F15" s="21"/>
      <c r="G15" s="21">
        <v>0.54066493855095199</v>
      </c>
      <c r="H15" s="21">
        <v>0.57741658482297797</v>
      </c>
      <c r="I15" s="21">
        <v>0.67015519185588801</v>
      </c>
      <c r="J15" s="21">
        <v>0.64400161136326395</v>
      </c>
      <c r="K15" s="21">
        <v>0.70953679453461804</v>
      </c>
      <c r="L15" s="21">
        <v>0.68591720724652405</v>
      </c>
      <c r="M15" s="21"/>
      <c r="N15" s="21">
        <v>0.56927248926593299</v>
      </c>
      <c r="O15" s="21">
        <v>0.655811531917459</v>
      </c>
      <c r="P15" s="21">
        <v>0.68061977075044799</v>
      </c>
      <c r="Q15" s="21">
        <v>0.66852659961417504</v>
      </c>
      <c r="R15" s="21"/>
      <c r="S15" s="21">
        <v>0.611042092595387</v>
      </c>
      <c r="T15" s="21">
        <v>0.65729047579682898</v>
      </c>
      <c r="U15" s="21">
        <v>0.60393887687326597</v>
      </c>
      <c r="V15" s="21">
        <v>0.68549126575478603</v>
      </c>
      <c r="W15" s="21">
        <v>0.54738515790201703</v>
      </c>
      <c r="X15" s="21">
        <v>0.65742316952572399</v>
      </c>
      <c r="Y15" s="21">
        <v>0.672576007735328</v>
      </c>
      <c r="Z15" s="21">
        <v>0.63625528139115295</v>
      </c>
      <c r="AA15" s="21">
        <v>0.6363615964728</v>
      </c>
      <c r="AB15" s="21">
        <v>0.66264375785144602</v>
      </c>
      <c r="AC15" s="21">
        <v>0.68806957133726898</v>
      </c>
      <c r="AD15" s="21">
        <v>0.63384004309589503</v>
      </c>
      <c r="AE15" s="21"/>
      <c r="AF15" s="21">
        <v>0.68151395078023103</v>
      </c>
      <c r="AG15" s="21">
        <v>0.62656212415358403</v>
      </c>
      <c r="AH15" s="21">
        <v>0.62963644962009002</v>
      </c>
      <c r="AI15" s="21"/>
      <c r="AJ15" s="21">
        <v>0.67737093660519498</v>
      </c>
      <c r="AK15" s="21">
        <v>0.65062668407936497</v>
      </c>
      <c r="AL15" s="21">
        <v>0.58249399248574296</v>
      </c>
      <c r="AM15" s="21">
        <v>0.87455817665985502</v>
      </c>
      <c r="AN15" s="21">
        <v>0.61134141445360501</v>
      </c>
      <c r="AO15" s="21"/>
      <c r="AP15" s="21">
        <v>0.66792100009091704</v>
      </c>
      <c r="AQ15" s="21">
        <v>0.65534151536796004</v>
      </c>
      <c r="AR15" s="21">
        <v>0.64871158269395801</v>
      </c>
      <c r="AS15" s="21"/>
      <c r="AT15" s="21">
        <v>0.71842806934772796</v>
      </c>
      <c r="AU15" s="21">
        <v>0.65315955451192298</v>
      </c>
      <c r="AV15" s="21">
        <v>0.58316374302985596</v>
      </c>
      <c r="AW15" s="21">
        <v>0.46189781244335998</v>
      </c>
      <c r="AX15" s="21">
        <v>0.41783462377307101</v>
      </c>
    </row>
    <row r="16" spans="2:50">
      <c r="B16" s="18" t="s">
        <v>250</v>
      </c>
      <c r="C16" s="21">
        <v>0.12014171606615701</v>
      </c>
      <c r="D16" s="21">
        <v>0.12806752829100601</v>
      </c>
      <c r="E16" s="21">
        <v>0.112873960286358</v>
      </c>
      <c r="F16" s="21"/>
      <c r="G16" s="21">
        <v>0.13304393526086</v>
      </c>
      <c r="H16" s="21">
        <v>0.14696072117626199</v>
      </c>
      <c r="I16" s="21">
        <v>0.106490602668473</v>
      </c>
      <c r="J16" s="21">
        <v>9.4382510152156596E-2</v>
      </c>
      <c r="K16" s="21">
        <v>9.0931979544115596E-2</v>
      </c>
      <c r="L16" s="21">
        <v>0.141344639329501</v>
      </c>
      <c r="M16" s="21"/>
      <c r="N16" s="21">
        <v>0.207842400419641</v>
      </c>
      <c r="O16" s="21">
        <v>0.118762607505578</v>
      </c>
      <c r="P16" s="21">
        <v>7.4504311719679694E-2</v>
      </c>
      <c r="Q16" s="21">
        <v>6.7746815143004305E-2</v>
      </c>
      <c r="R16" s="21"/>
      <c r="S16" s="21">
        <v>0.145134876698988</v>
      </c>
      <c r="T16" s="21">
        <v>0.118782121445775</v>
      </c>
      <c r="U16" s="21">
        <v>0.117918705816007</v>
      </c>
      <c r="V16" s="21">
        <v>0.10353898986721501</v>
      </c>
      <c r="W16" s="21">
        <v>0.15921229160379799</v>
      </c>
      <c r="X16" s="21">
        <v>0.11400656220292001</v>
      </c>
      <c r="Y16" s="21">
        <v>5.27273213635659E-2</v>
      </c>
      <c r="Z16" s="21">
        <v>0.10860647003281899</v>
      </c>
      <c r="AA16" s="21">
        <v>0.13383488068296201</v>
      </c>
      <c r="AB16" s="21">
        <v>0.12231636208397401</v>
      </c>
      <c r="AC16" s="21">
        <v>0.12115698659624401</v>
      </c>
      <c r="AD16" s="21">
        <v>0.12899169073061401</v>
      </c>
      <c r="AE16" s="21"/>
      <c r="AF16" s="21">
        <v>8.9813719402951603E-2</v>
      </c>
      <c r="AG16" s="21">
        <v>0.150584893103204</v>
      </c>
      <c r="AH16" s="21">
        <v>9.8700517790564102E-2</v>
      </c>
      <c r="AI16" s="21"/>
      <c r="AJ16" s="21">
        <v>0.105561086057188</v>
      </c>
      <c r="AK16" s="21">
        <v>0.107593927221317</v>
      </c>
      <c r="AL16" s="21">
        <v>0.20515724569118701</v>
      </c>
      <c r="AM16" s="21">
        <v>4.3629900387346099E-2</v>
      </c>
      <c r="AN16" s="21">
        <v>0.105681000299822</v>
      </c>
      <c r="AO16" s="21"/>
      <c r="AP16" s="21">
        <v>0.12852755357033999</v>
      </c>
      <c r="AQ16" s="21">
        <v>0.104614120569512</v>
      </c>
      <c r="AR16" s="21">
        <v>0.17094567351877199</v>
      </c>
      <c r="AS16" s="21"/>
      <c r="AT16" s="21">
        <v>6.2901831340897094E-2</v>
      </c>
      <c r="AU16" s="21">
        <v>9.4379315741696904E-2</v>
      </c>
      <c r="AV16" s="21">
        <v>0.17018517414658499</v>
      </c>
      <c r="AW16" s="21">
        <v>0.220052838967283</v>
      </c>
      <c r="AX16" s="21">
        <v>0.41339203502249999</v>
      </c>
    </row>
    <row r="17" spans="2:50">
      <c r="B17" s="18" t="s">
        <v>251</v>
      </c>
      <c r="C17" s="22">
        <v>0.520633498188112</v>
      </c>
      <c r="D17" s="22">
        <v>0.50409154246640198</v>
      </c>
      <c r="E17" s="22">
        <v>0.53589381013698201</v>
      </c>
      <c r="F17" s="22"/>
      <c r="G17" s="22">
        <v>0.40762100329009199</v>
      </c>
      <c r="H17" s="22">
        <v>0.43045586364671601</v>
      </c>
      <c r="I17" s="22">
        <v>0.56366458918741502</v>
      </c>
      <c r="J17" s="22">
        <v>0.54961910121110702</v>
      </c>
      <c r="K17" s="22">
        <v>0.61860481499050202</v>
      </c>
      <c r="L17" s="22">
        <v>0.54457256791702302</v>
      </c>
      <c r="M17" s="22"/>
      <c r="N17" s="22">
        <v>0.36143008884629202</v>
      </c>
      <c r="O17" s="22">
        <v>0.53704892441188101</v>
      </c>
      <c r="P17" s="22">
        <v>0.60611545903076802</v>
      </c>
      <c r="Q17" s="22">
        <v>0.60077978447117097</v>
      </c>
      <c r="R17" s="22"/>
      <c r="S17" s="22">
        <v>0.465907215896399</v>
      </c>
      <c r="T17" s="22">
        <v>0.53850835435105404</v>
      </c>
      <c r="U17" s="22">
        <v>0.48602017105725898</v>
      </c>
      <c r="V17" s="22">
        <v>0.58195227588757104</v>
      </c>
      <c r="W17" s="22">
        <v>0.38817286629821901</v>
      </c>
      <c r="X17" s="22">
        <v>0.54341660732280395</v>
      </c>
      <c r="Y17" s="22">
        <v>0.61984868637176205</v>
      </c>
      <c r="Z17" s="22">
        <v>0.52764881135833397</v>
      </c>
      <c r="AA17" s="22">
        <v>0.50252671578983799</v>
      </c>
      <c r="AB17" s="22">
        <v>0.54032739576747302</v>
      </c>
      <c r="AC17" s="22">
        <v>0.56691258474102502</v>
      </c>
      <c r="AD17" s="22">
        <v>0.50484835236528103</v>
      </c>
      <c r="AE17" s="22"/>
      <c r="AF17" s="22">
        <v>0.59170023137727901</v>
      </c>
      <c r="AG17" s="22">
        <v>0.47597723105037998</v>
      </c>
      <c r="AH17" s="22">
        <v>0.53093593182952603</v>
      </c>
      <c r="AI17" s="22"/>
      <c r="AJ17" s="22">
        <v>0.57180985054800804</v>
      </c>
      <c r="AK17" s="22">
        <v>0.54303275685804797</v>
      </c>
      <c r="AL17" s="22">
        <v>0.37733674679455598</v>
      </c>
      <c r="AM17" s="22">
        <v>0.83092827627250898</v>
      </c>
      <c r="AN17" s="22">
        <v>0.50566041415378304</v>
      </c>
      <c r="AO17" s="22"/>
      <c r="AP17" s="22">
        <v>0.53939344652057597</v>
      </c>
      <c r="AQ17" s="22">
        <v>0.55072739479844801</v>
      </c>
      <c r="AR17" s="22">
        <v>0.47776590917518602</v>
      </c>
      <c r="AS17" s="22"/>
      <c r="AT17" s="22">
        <v>0.65552623800683096</v>
      </c>
      <c r="AU17" s="22">
        <v>0.55878023877022598</v>
      </c>
      <c r="AV17" s="22">
        <v>0.41297856888327</v>
      </c>
      <c r="AW17" s="22">
        <v>0.241844973476077</v>
      </c>
      <c r="AX17" s="22">
        <v>4.4425887505707999E-3</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165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975</v>
      </c>
      <c r="D7" s="10">
        <v>459</v>
      </c>
      <c r="E7" s="10">
        <v>514</v>
      </c>
      <c r="F7" s="10"/>
      <c r="G7" s="10">
        <v>104</v>
      </c>
      <c r="H7" s="10">
        <v>171</v>
      </c>
      <c r="I7" s="10">
        <v>162</v>
      </c>
      <c r="J7" s="10">
        <v>141</v>
      </c>
      <c r="K7" s="10">
        <v>175</v>
      </c>
      <c r="L7" s="10">
        <v>222</v>
      </c>
      <c r="M7" s="10"/>
      <c r="N7" s="10">
        <v>262</v>
      </c>
      <c r="O7" s="10">
        <v>245</v>
      </c>
      <c r="P7" s="10">
        <v>214</v>
      </c>
      <c r="Q7" s="10">
        <v>248</v>
      </c>
      <c r="R7" s="10"/>
      <c r="S7" s="10">
        <v>121</v>
      </c>
      <c r="T7" s="10">
        <v>131</v>
      </c>
      <c r="U7" s="10">
        <v>74</v>
      </c>
      <c r="V7" s="10">
        <v>78</v>
      </c>
      <c r="W7" s="10">
        <v>70</v>
      </c>
      <c r="X7" s="10">
        <v>67</v>
      </c>
      <c r="Y7" s="10">
        <v>93</v>
      </c>
      <c r="Z7" s="10">
        <v>41</v>
      </c>
      <c r="AA7" s="10">
        <v>112</v>
      </c>
      <c r="AB7" s="10">
        <v>103</v>
      </c>
      <c r="AC7" s="10">
        <v>56</v>
      </c>
      <c r="AD7" s="10">
        <v>29</v>
      </c>
      <c r="AE7" s="10"/>
      <c r="AF7" s="10">
        <v>393</v>
      </c>
      <c r="AG7" s="10">
        <v>416</v>
      </c>
      <c r="AH7" s="10">
        <v>116</v>
      </c>
      <c r="AI7" s="10"/>
      <c r="AJ7" s="10">
        <v>363</v>
      </c>
      <c r="AK7" s="10">
        <v>256</v>
      </c>
      <c r="AL7" s="10">
        <v>77</v>
      </c>
      <c r="AM7" s="10">
        <v>16</v>
      </c>
      <c r="AN7" s="10">
        <v>112</v>
      </c>
      <c r="AO7" s="10"/>
      <c r="AP7" s="10">
        <v>246</v>
      </c>
      <c r="AQ7" s="10">
        <v>302</v>
      </c>
      <c r="AR7" s="10">
        <v>79</v>
      </c>
      <c r="AS7" s="10"/>
      <c r="AT7" s="10">
        <v>240</v>
      </c>
      <c r="AU7" s="10">
        <v>159</v>
      </c>
      <c r="AV7" s="10">
        <v>223</v>
      </c>
      <c r="AW7" s="10">
        <v>89</v>
      </c>
      <c r="AX7" s="10">
        <v>22</v>
      </c>
    </row>
    <row r="8" spans="2:50" ht="30" customHeight="1">
      <c r="B8" s="11" t="s">
        <v>77</v>
      </c>
      <c r="C8" s="11">
        <v>970</v>
      </c>
      <c r="D8" s="11">
        <v>466</v>
      </c>
      <c r="E8" s="11">
        <v>502</v>
      </c>
      <c r="F8" s="11"/>
      <c r="G8" s="11">
        <v>123</v>
      </c>
      <c r="H8" s="11">
        <v>170</v>
      </c>
      <c r="I8" s="11">
        <v>176</v>
      </c>
      <c r="J8" s="11">
        <v>149</v>
      </c>
      <c r="K8" s="11">
        <v>149</v>
      </c>
      <c r="L8" s="11">
        <v>204</v>
      </c>
      <c r="M8" s="11"/>
      <c r="N8" s="11">
        <v>242</v>
      </c>
      <c r="O8" s="11">
        <v>253</v>
      </c>
      <c r="P8" s="11">
        <v>227</v>
      </c>
      <c r="Q8" s="11">
        <v>242</v>
      </c>
      <c r="R8" s="11"/>
      <c r="S8" s="11">
        <v>121</v>
      </c>
      <c r="T8" s="11">
        <v>135</v>
      </c>
      <c r="U8" s="11">
        <v>72</v>
      </c>
      <c r="V8" s="11">
        <v>83</v>
      </c>
      <c r="W8" s="11">
        <v>69</v>
      </c>
      <c r="X8" s="11">
        <v>84</v>
      </c>
      <c r="Y8" s="11">
        <v>87</v>
      </c>
      <c r="Z8" s="11">
        <v>37</v>
      </c>
      <c r="AA8" s="11">
        <v>112</v>
      </c>
      <c r="AB8" s="11">
        <v>89</v>
      </c>
      <c r="AC8" s="11">
        <v>53</v>
      </c>
      <c r="AD8" s="11">
        <v>27</v>
      </c>
      <c r="AE8" s="11"/>
      <c r="AF8" s="11">
        <v>388</v>
      </c>
      <c r="AG8" s="11">
        <v>406</v>
      </c>
      <c r="AH8" s="11">
        <v>119</v>
      </c>
      <c r="AI8" s="11"/>
      <c r="AJ8" s="11">
        <v>353</v>
      </c>
      <c r="AK8" s="11">
        <v>260</v>
      </c>
      <c r="AL8" s="11">
        <v>78</v>
      </c>
      <c r="AM8" s="11">
        <v>15</v>
      </c>
      <c r="AN8" s="11">
        <v>115</v>
      </c>
      <c r="AO8" s="11"/>
      <c r="AP8" s="11">
        <v>242</v>
      </c>
      <c r="AQ8" s="11">
        <v>312</v>
      </c>
      <c r="AR8" s="11">
        <v>77</v>
      </c>
      <c r="AS8" s="11"/>
      <c r="AT8" s="11">
        <v>239</v>
      </c>
      <c r="AU8" s="11">
        <v>162</v>
      </c>
      <c r="AV8" s="11">
        <v>227</v>
      </c>
      <c r="AW8" s="11">
        <v>84</v>
      </c>
      <c r="AX8" s="11">
        <v>18</v>
      </c>
    </row>
    <row r="9" spans="2:50">
      <c r="B9" s="18" t="s">
        <v>158</v>
      </c>
      <c r="C9" s="17">
        <v>5.03015820670836E-2</v>
      </c>
      <c r="D9" s="17">
        <v>7.2464633964472502E-2</v>
      </c>
      <c r="E9" s="17">
        <v>2.9941417322654498E-2</v>
      </c>
      <c r="F9" s="17"/>
      <c r="G9" s="17">
        <v>0.10924012213508601</v>
      </c>
      <c r="H9" s="17">
        <v>4.7533281085467401E-2</v>
      </c>
      <c r="I9" s="17">
        <v>7.0161654122665298E-2</v>
      </c>
      <c r="J9" s="17">
        <v>4.2815920611328002E-2</v>
      </c>
      <c r="K9" s="17">
        <v>3.01824975023414E-2</v>
      </c>
      <c r="L9" s="17">
        <v>2.0198010415930098E-2</v>
      </c>
      <c r="M9" s="17"/>
      <c r="N9" s="17">
        <v>8.0505407615206706E-2</v>
      </c>
      <c r="O9" s="17">
        <v>2.5891462040936099E-2</v>
      </c>
      <c r="P9" s="17">
        <v>4.4825207257697598E-2</v>
      </c>
      <c r="Q9" s="17">
        <v>5.2004821632215703E-2</v>
      </c>
      <c r="R9" s="17"/>
      <c r="S9" s="17">
        <v>6.6685473555776101E-2</v>
      </c>
      <c r="T9" s="17">
        <v>4.8183659213080897E-2</v>
      </c>
      <c r="U9" s="17">
        <v>2.9578544502608901E-2</v>
      </c>
      <c r="V9" s="17">
        <v>3.6528904185089799E-2</v>
      </c>
      <c r="W9" s="17">
        <v>4.64583096081045E-2</v>
      </c>
      <c r="X9" s="17">
        <v>5.85393014364518E-2</v>
      </c>
      <c r="Y9" s="17">
        <v>8.0358853636449706E-2</v>
      </c>
      <c r="Z9" s="17">
        <v>9.5966520896047597E-2</v>
      </c>
      <c r="AA9" s="17">
        <v>5.7002080583341698E-2</v>
      </c>
      <c r="AB9" s="17">
        <v>2.2565058646823798E-2</v>
      </c>
      <c r="AC9" s="17">
        <v>1.6386851472437802E-2</v>
      </c>
      <c r="AD9" s="17">
        <v>3.9667538683143398E-2</v>
      </c>
      <c r="AE9" s="17"/>
      <c r="AF9" s="17">
        <v>6.5829433445572502E-2</v>
      </c>
      <c r="AG9" s="17">
        <v>4.1324334574178501E-2</v>
      </c>
      <c r="AH9" s="17">
        <v>2.44828732718998E-2</v>
      </c>
      <c r="AI9" s="17"/>
      <c r="AJ9" s="17">
        <v>5.7119338438983501E-2</v>
      </c>
      <c r="AK9" s="17">
        <v>5.9521176655141797E-2</v>
      </c>
      <c r="AL9" s="17">
        <v>7.3098152965516097E-2</v>
      </c>
      <c r="AM9" s="17">
        <v>0</v>
      </c>
      <c r="AN9" s="17">
        <v>1.9577812505351701E-2</v>
      </c>
      <c r="AO9" s="17"/>
      <c r="AP9" s="17">
        <v>7.2329349481461094E-2</v>
      </c>
      <c r="AQ9" s="17">
        <v>6.4388011599069803E-2</v>
      </c>
      <c r="AR9" s="17">
        <v>6.3253491268713005E-2</v>
      </c>
      <c r="AS9" s="17"/>
      <c r="AT9" s="17">
        <v>9.3773221156820505E-2</v>
      </c>
      <c r="AU9" s="17">
        <v>3.73141919660172E-2</v>
      </c>
      <c r="AV9" s="17">
        <v>1.72987710019076E-2</v>
      </c>
      <c r="AW9" s="17">
        <v>9.3593703890343896E-2</v>
      </c>
      <c r="AX9" s="17">
        <v>0.105759188822152</v>
      </c>
    </row>
    <row r="10" spans="2:50">
      <c r="B10" s="18" t="s">
        <v>159</v>
      </c>
      <c r="C10" s="17">
        <v>0.14743314642900399</v>
      </c>
      <c r="D10" s="17">
        <v>0.16413501639417899</v>
      </c>
      <c r="E10" s="17">
        <v>0.130390583753005</v>
      </c>
      <c r="F10" s="17"/>
      <c r="G10" s="17">
        <v>0.11231366736720499</v>
      </c>
      <c r="H10" s="17">
        <v>0.204877958307603</v>
      </c>
      <c r="I10" s="17">
        <v>0.18090278899922399</v>
      </c>
      <c r="J10" s="17">
        <v>9.9662376433312397E-2</v>
      </c>
      <c r="K10" s="17">
        <v>0.161525064575091</v>
      </c>
      <c r="L10" s="17">
        <v>0.11649043739340401</v>
      </c>
      <c r="M10" s="17"/>
      <c r="N10" s="17">
        <v>0.16859094700853899</v>
      </c>
      <c r="O10" s="17">
        <v>0.14500890158156901</v>
      </c>
      <c r="P10" s="17">
        <v>0.15173346768162799</v>
      </c>
      <c r="Q10" s="17">
        <v>0.123698795000626</v>
      </c>
      <c r="R10" s="17"/>
      <c r="S10" s="17">
        <v>0.22436132338954901</v>
      </c>
      <c r="T10" s="17">
        <v>0.11616405226981601</v>
      </c>
      <c r="U10" s="17">
        <v>0.138816243891276</v>
      </c>
      <c r="V10" s="17">
        <v>5.7245551420484E-2</v>
      </c>
      <c r="W10" s="17">
        <v>0.133375277615319</v>
      </c>
      <c r="X10" s="17">
        <v>0.18032164324081701</v>
      </c>
      <c r="Y10" s="17">
        <v>0.12890492566407399</v>
      </c>
      <c r="Z10" s="17">
        <v>0.21309744342144599</v>
      </c>
      <c r="AA10" s="17">
        <v>0.13516878105275301</v>
      </c>
      <c r="AB10" s="17">
        <v>0.15568812446508801</v>
      </c>
      <c r="AC10" s="17">
        <v>0.155421445536648</v>
      </c>
      <c r="AD10" s="17">
        <v>0.171598968696791</v>
      </c>
      <c r="AE10" s="17"/>
      <c r="AF10" s="17">
        <v>0.12036864041497999</v>
      </c>
      <c r="AG10" s="17">
        <v>0.196894329574125</v>
      </c>
      <c r="AH10" s="17">
        <v>9.0766286665597801E-2</v>
      </c>
      <c r="AI10" s="17"/>
      <c r="AJ10" s="17">
        <v>0.158808746639891</v>
      </c>
      <c r="AK10" s="17">
        <v>0.16442770777152499</v>
      </c>
      <c r="AL10" s="17">
        <v>0.23756215501675901</v>
      </c>
      <c r="AM10" s="17">
        <v>0.19063513545624799</v>
      </c>
      <c r="AN10" s="17">
        <v>8.6648301477486006E-2</v>
      </c>
      <c r="AO10" s="17"/>
      <c r="AP10" s="17">
        <v>0.17492451222830799</v>
      </c>
      <c r="AQ10" s="17">
        <v>0.164185101186126</v>
      </c>
      <c r="AR10" s="17">
        <v>0.21419069056369799</v>
      </c>
      <c r="AS10" s="17"/>
      <c r="AT10" s="17">
        <v>0.10942824249300701</v>
      </c>
      <c r="AU10" s="17">
        <v>0.11257261966978201</v>
      </c>
      <c r="AV10" s="17">
        <v>0.168967748921109</v>
      </c>
      <c r="AW10" s="17">
        <v>0.252726600315821</v>
      </c>
      <c r="AX10" s="17">
        <v>6.8385567729490504E-2</v>
      </c>
    </row>
    <row r="11" spans="2:50">
      <c r="B11" s="18" t="s">
        <v>160</v>
      </c>
      <c r="C11" s="17">
        <v>0.36194732548868003</v>
      </c>
      <c r="D11" s="17">
        <v>0.36578334519936201</v>
      </c>
      <c r="E11" s="17">
        <v>0.360043384653008</v>
      </c>
      <c r="F11" s="17"/>
      <c r="G11" s="17">
        <v>0.38831772986426899</v>
      </c>
      <c r="H11" s="17">
        <v>0.40831405902130002</v>
      </c>
      <c r="I11" s="17">
        <v>0.29992412439800498</v>
      </c>
      <c r="J11" s="17">
        <v>0.360935170588565</v>
      </c>
      <c r="K11" s="17">
        <v>0.32803989829797903</v>
      </c>
      <c r="L11" s="17">
        <v>0.38661210693766501</v>
      </c>
      <c r="M11" s="17"/>
      <c r="N11" s="17">
        <v>0.42569403351637802</v>
      </c>
      <c r="O11" s="17">
        <v>0.35295301821304098</v>
      </c>
      <c r="P11" s="17">
        <v>0.33930531071466302</v>
      </c>
      <c r="Q11" s="17">
        <v>0.32104233846656599</v>
      </c>
      <c r="R11" s="17"/>
      <c r="S11" s="17">
        <v>0.32482419237410898</v>
      </c>
      <c r="T11" s="17">
        <v>0.379638432002186</v>
      </c>
      <c r="U11" s="17">
        <v>0.296502541537706</v>
      </c>
      <c r="V11" s="17">
        <v>0.367071440593571</v>
      </c>
      <c r="W11" s="17">
        <v>0.43027193595021601</v>
      </c>
      <c r="X11" s="17">
        <v>0.30962979328123102</v>
      </c>
      <c r="Y11" s="17">
        <v>0.37609957415645301</v>
      </c>
      <c r="Z11" s="17">
        <v>0.36699977373550102</v>
      </c>
      <c r="AA11" s="17">
        <v>0.366337631889746</v>
      </c>
      <c r="AB11" s="17">
        <v>0.39271362437756302</v>
      </c>
      <c r="AC11" s="17">
        <v>0.44289484679187002</v>
      </c>
      <c r="AD11" s="17">
        <v>0.25465200874371302</v>
      </c>
      <c r="AE11" s="17"/>
      <c r="AF11" s="17">
        <v>0.35505199987243602</v>
      </c>
      <c r="AG11" s="17">
        <v>0.36411369910103802</v>
      </c>
      <c r="AH11" s="17">
        <v>0.37279836426701202</v>
      </c>
      <c r="AI11" s="17"/>
      <c r="AJ11" s="17">
        <v>0.32975571559366401</v>
      </c>
      <c r="AK11" s="17">
        <v>0.37502927212123899</v>
      </c>
      <c r="AL11" s="17">
        <v>0.35165125513574402</v>
      </c>
      <c r="AM11" s="17">
        <v>0.42548907425045002</v>
      </c>
      <c r="AN11" s="17">
        <v>0.34505356792345898</v>
      </c>
      <c r="AO11" s="17"/>
      <c r="AP11" s="17">
        <v>0.36105249881630602</v>
      </c>
      <c r="AQ11" s="17">
        <v>0.348921174062437</v>
      </c>
      <c r="AR11" s="17">
        <v>0.38410322671388197</v>
      </c>
      <c r="AS11" s="17"/>
      <c r="AT11" s="17">
        <v>0.29396554031600702</v>
      </c>
      <c r="AU11" s="17">
        <v>0.44354834146244299</v>
      </c>
      <c r="AV11" s="17">
        <v>0.413470884990078</v>
      </c>
      <c r="AW11" s="17">
        <v>0.31576436051559997</v>
      </c>
      <c r="AX11" s="17">
        <v>0.27669975426396698</v>
      </c>
    </row>
    <row r="12" spans="2:50">
      <c r="B12" s="18" t="s">
        <v>161</v>
      </c>
      <c r="C12" s="17">
        <v>0.20793101411532</v>
      </c>
      <c r="D12" s="17">
        <v>0.20823071946968399</v>
      </c>
      <c r="E12" s="17">
        <v>0.20622162772609201</v>
      </c>
      <c r="F12" s="17"/>
      <c r="G12" s="17">
        <v>0.19187994646123999</v>
      </c>
      <c r="H12" s="17">
        <v>0.17404673653473701</v>
      </c>
      <c r="I12" s="17">
        <v>0.19110426541398101</v>
      </c>
      <c r="J12" s="17">
        <v>0.23711144606312801</v>
      </c>
      <c r="K12" s="17">
        <v>0.213822670222274</v>
      </c>
      <c r="L12" s="17">
        <v>0.23465289571908199</v>
      </c>
      <c r="M12" s="17"/>
      <c r="N12" s="17">
        <v>0.19081313638511399</v>
      </c>
      <c r="O12" s="17">
        <v>0.24422592329245801</v>
      </c>
      <c r="P12" s="17">
        <v>0.213555505376303</v>
      </c>
      <c r="Q12" s="17">
        <v>0.18712596301779899</v>
      </c>
      <c r="R12" s="17"/>
      <c r="S12" s="17">
        <v>0.20353491262599399</v>
      </c>
      <c r="T12" s="17">
        <v>0.24382773842714101</v>
      </c>
      <c r="U12" s="17">
        <v>0.26921389834409498</v>
      </c>
      <c r="V12" s="17">
        <v>0.26368633307967398</v>
      </c>
      <c r="W12" s="17">
        <v>0.117468992923132</v>
      </c>
      <c r="X12" s="17">
        <v>0.182415090779705</v>
      </c>
      <c r="Y12" s="17">
        <v>0.19169856656423501</v>
      </c>
      <c r="Z12" s="17">
        <v>0.14428781961522799</v>
      </c>
      <c r="AA12" s="17">
        <v>0.189126790177882</v>
      </c>
      <c r="AB12" s="17">
        <v>0.213024030486298</v>
      </c>
      <c r="AC12" s="17">
        <v>0.190051392009841</v>
      </c>
      <c r="AD12" s="17">
        <v>0.25982186679466002</v>
      </c>
      <c r="AE12" s="17"/>
      <c r="AF12" s="17">
        <v>0.20583630236997899</v>
      </c>
      <c r="AG12" s="17">
        <v>0.21251748592008399</v>
      </c>
      <c r="AH12" s="17">
        <v>0.203722392200583</v>
      </c>
      <c r="AI12" s="17"/>
      <c r="AJ12" s="17">
        <v>0.24452938913972</v>
      </c>
      <c r="AK12" s="17">
        <v>0.19416022969218999</v>
      </c>
      <c r="AL12" s="17">
        <v>0.21953860561329699</v>
      </c>
      <c r="AM12" s="17">
        <v>0.12679997088420999</v>
      </c>
      <c r="AN12" s="17">
        <v>0.16858263669484699</v>
      </c>
      <c r="AO12" s="17"/>
      <c r="AP12" s="17">
        <v>0.21782205637302601</v>
      </c>
      <c r="AQ12" s="17">
        <v>0.21523782924896301</v>
      </c>
      <c r="AR12" s="17">
        <v>0.17970633546727399</v>
      </c>
      <c r="AS12" s="17"/>
      <c r="AT12" s="17">
        <v>0.19200599575018201</v>
      </c>
      <c r="AU12" s="17">
        <v>0.22875723559069699</v>
      </c>
      <c r="AV12" s="17">
        <v>0.24223225872037299</v>
      </c>
      <c r="AW12" s="17">
        <v>0.16640449218763201</v>
      </c>
      <c r="AX12" s="17">
        <v>0.35000726620072398</v>
      </c>
    </row>
    <row r="13" spans="2:50">
      <c r="B13" s="18" t="s">
        <v>162</v>
      </c>
      <c r="C13" s="17">
        <v>5.3668501391889001E-2</v>
      </c>
      <c r="D13" s="17">
        <v>5.0994789962995599E-2</v>
      </c>
      <c r="E13" s="17">
        <v>5.6398680245982498E-2</v>
      </c>
      <c r="F13" s="17"/>
      <c r="G13" s="17">
        <v>1.50541871848619E-2</v>
      </c>
      <c r="H13" s="17">
        <v>1.8003807116667301E-2</v>
      </c>
      <c r="I13" s="17">
        <v>3.3871840821156199E-2</v>
      </c>
      <c r="J13" s="17">
        <v>8.8439712151226493E-2</v>
      </c>
      <c r="K13" s="17">
        <v>7.6713684207826704E-2</v>
      </c>
      <c r="L13" s="17">
        <v>8.1380022753240105E-2</v>
      </c>
      <c r="M13" s="17"/>
      <c r="N13" s="17">
        <v>4.1603485920141202E-2</v>
      </c>
      <c r="O13" s="17">
        <v>4.7321104727194203E-2</v>
      </c>
      <c r="P13" s="17">
        <v>6.1476355875134801E-2</v>
      </c>
      <c r="Q13" s="17">
        <v>6.6353108082986695E-2</v>
      </c>
      <c r="R13" s="17"/>
      <c r="S13" s="17">
        <v>5.2720833893052703E-2</v>
      </c>
      <c r="T13" s="17">
        <v>6.2227837982016802E-2</v>
      </c>
      <c r="U13" s="17">
        <v>7.3255016613901894E-2</v>
      </c>
      <c r="V13" s="17">
        <v>7.8814800402904797E-2</v>
      </c>
      <c r="W13" s="17">
        <v>5.4658467645314797E-2</v>
      </c>
      <c r="X13" s="17">
        <v>5.5523437225856502E-2</v>
      </c>
      <c r="Y13" s="17">
        <v>2.12961578692017E-2</v>
      </c>
      <c r="Z13" s="17">
        <v>2.0688635548001599E-2</v>
      </c>
      <c r="AA13" s="17">
        <v>4.3264020103138699E-2</v>
      </c>
      <c r="AB13" s="17">
        <v>5.6116126213850301E-2</v>
      </c>
      <c r="AC13" s="17">
        <v>2.7449488336520399E-2</v>
      </c>
      <c r="AD13" s="17">
        <v>0.11343210174498</v>
      </c>
      <c r="AE13" s="17"/>
      <c r="AF13" s="17">
        <v>6.91450025523382E-2</v>
      </c>
      <c r="AG13" s="17">
        <v>5.27538473248245E-2</v>
      </c>
      <c r="AH13" s="17">
        <v>7.33672983145571E-3</v>
      </c>
      <c r="AI13" s="17"/>
      <c r="AJ13" s="17">
        <v>5.8556975610290003E-2</v>
      </c>
      <c r="AK13" s="17">
        <v>5.9199760074190602E-2</v>
      </c>
      <c r="AL13" s="17">
        <v>3.8309609234458301E-2</v>
      </c>
      <c r="AM13" s="17">
        <v>0.13142645781203199</v>
      </c>
      <c r="AN13" s="17">
        <v>2.4106583474737001E-2</v>
      </c>
      <c r="AO13" s="17"/>
      <c r="AP13" s="17">
        <v>4.9503933003010599E-2</v>
      </c>
      <c r="AQ13" s="17">
        <v>5.7176427598694603E-2</v>
      </c>
      <c r="AR13" s="17">
        <v>5.5412922303627203E-2</v>
      </c>
      <c r="AS13" s="17"/>
      <c r="AT13" s="17">
        <v>8.6111913298457604E-2</v>
      </c>
      <c r="AU13" s="17">
        <v>4.2917548246912497E-2</v>
      </c>
      <c r="AV13" s="17">
        <v>2.2111163074508701E-2</v>
      </c>
      <c r="AW13" s="17">
        <v>3.5016408775179003E-2</v>
      </c>
      <c r="AX13" s="17">
        <v>3.6523871127607799E-2</v>
      </c>
    </row>
    <row r="14" spans="2:50">
      <c r="B14" s="18" t="s">
        <v>163</v>
      </c>
      <c r="C14" s="17">
        <v>1.5713774709101801E-2</v>
      </c>
      <c r="D14" s="17">
        <v>2.0938600183806E-2</v>
      </c>
      <c r="E14" s="17">
        <v>1.0931652382414199E-2</v>
      </c>
      <c r="F14" s="17"/>
      <c r="G14" s="17">
        <v>1.7856474662230001E-2</v>
      </c>
      <c r="H14" s="17">
        <v>1.3706727041267399E-2</v>
      </c>
      <c r="I14" s="17">
        <v>1.8513758268646801E-2</v>
      </c>
      <c r="J14" s="17">
        <v>2.4560208089016499E-2</v>
      </c>
      <c r="K14" s="17">
        <v>1.18758627610512E-2</v>
      </c>
      <c r="L14" s="17">
        <v>1.00113285759882E-2</v>
      </c>
      <c r="M14" s="17"/>
      <c r="N14" s="17">
        <v>4.9762244880335498E-3</v>
      </c>
      <c r="O14" s="17">
        <v>2.0174371790372601E-2</v>
      </c>
      <c r="P14" s="17">
        <v>2.4234165150629601E-2</v>
      </c>
      <c r="Q14" s="17">
        <v>1.41822776834696E-2</v>
      </c>
      <c r="R14" s="17"/>
      <c r="S14" s="17">
        <v>1.0056297528680201E-2</v>
      </c>
      <c r="T14" s="17">
        <v>1.4187647610606501E-2</v>
      </c>
      <c r="U14" s="17">
        <v>0</v>
      </c>
      <c r="V14" s="17">
        <v>2.6972141587479698E-2</v>
      </c>
      <c r="W14" s="17">
        <v>2.85049890466617E-2</v>
      </c>
      <c r="X14" s="17">
        <v>3.2120934648099501E-2</v>
      </c>
      <c r="Y14" s="17">
        <v>2.2036442548965599E-2</v>
      </c>
      <c r="Z14" s="17">
        <v>0</v>
      </c>
      <c r="AA14" s="17">
        <v>1.9747341345222401E-2</v>
      </c>
      <c r="AB14" s="17">
        <v>1.1801825964712499E-2</v>
      </c>
      <c r="AC14" s="17">
        <v>0</v>
      </c>
      <c r="AD14" s="17">
        <v>0</v>
      </c>
      <c r="AE14" s="17"/>
      <c r="AF14" s="17">
        <v>1.3568220675997E-2</v>
      </c>
      <c r="AG14" s="17">
        <v>1.8991809618531599E-2</v>
      </c>
      <c r="AH14" s="17">
        <v>1.9152728496892001E-2</v>
      </c>
      <c r="AI14" s="17"/>
      <c r="AJ14" s="17">
        <v>1.27671458625948E-2</v>
      </c>
      <c r="AK14" s="17">
        <v>1.9933156448670299E-2</v>
      </c>
      <c r="AL14" s="17">
        <v>2.61461258177412E-2</v>
      </c>
      <c r="AM14" s="17">
        <v>0</v>
      </c>
      <c r="AN14" s="17">
        <v>1.8996877400184201E-2</v>
      </c>
      <c r="AO14" s="17"/>
      <c r="AP14" s="17">
        <v>9.0847014593164396E-3</v>
      </c>
      <c r="AQ14" s="17">
        <v>1.6621895660932199E-2</v>
      </c>
      <c r="AR14" s="17">
        <v>2.6460485265632799E-2</v>
      </c>
      <c r="AS14" s="17"/>
      <c r="AT14" s="17">
        <v>1.2716970611731999E-2</v>
      </c>
      <c r="AU14" s="17">
        <v>1.4645174062167501E-2</v>
      </c>
      <c r="AV14" s="17">
        <v>1.05877990290663E-2</v>
      </c>
      <c r="AW14" s="17">
        <v>2.4515009629097501E-2</v>
      </c>
      <c r="AX14" s="17">
        <v>0</v>
      </c>
    </row>
    <row r="15" spans="2:50">
      <c r="B15" s="18" t="s">
        <v>92</v>
      </c>
      <c r="C15" s="19">
        <v>0.16300465579892101</v>
      </c>
      <c r="D15" s="19">
        <v>0.117452894825501</v>
      </c>
      <c r="E15" s="19">
        <v>0.20607265391684401</v>
      </c>
      <c r="F15" s="19"/>
      <c r="G15" s="19">
        <v>0.16533787232510799</v>
      </c>
      <c r="H15" s="19">
        <v>0.13351743089295701</v>
      </c>
      <c r="I15" s="19">
        <v>0.20552156797632101</v>
      </c>
      <c r="J15" s="19">
        <v>0.14647516606342301</v>
      </c>
      <c r="K15" s="19">
        <v>0.177840322433437</v>
      </c>
      <c r="L15" s="19">
        <v>0.150655198204691</v>
      </c>
      <c r="M15" s="19"/>
      <c r="N15" s="19">
        <v>8.7816765066588295E-2</v>
      </c>
      <c r="O15" s="19">
        <v>0.16442521835443</v>
      </c>
      <c r="P15" s="19">
        <v>0.164869987943944</v>
      </c>
      <c r="Q15" s="19">
        <v>0.23559269611633701</v>
      </c>
      <c r="R15" s="19"/>
      <c r="S15" s="19">
        <v>0.117816966632839</v>
      </c>
      <c r="T15" s="19">
        <v>0.135770632495153</v>
      </c>
      <c r="U15" s="19">
        <v>0.192633755110413</v>
      </c>
      <c r="V15" s="19">
        <v>0.16968082873079601</v>
      </c>
      <c r="W15" s="19">
        <v>0.18926202721125199</v>
      </c>
      <c r="X15" s="19">
        <v>0.18144979938783901</v>
      </c>
      <c r="Y15" s="19">
        <v>0.17960547956062201</v>
      </c>
      <c r="Z15" s="19">
        <v>0.158959806783776</v>
      </c>
      <c r="AA15" s="19">
        <v>0.18935335484791699</v>
      </c>
      <c r="AB15" s="19">
        <v>0.14809120984566501</v>
      </c>
      <c r="AC15" s="19">
        <v>0.16779597585268299</v>
      </c>
      <c r="AD15" s="19">
        <v>0.160827515336713</v>
      </c>
      <c r="AE15" s="19"/>
      <c r="AF15" s="19">
        <v>0.17020040066869699</v>
      </c>
      <c r="AG15" s="19">
        <v>0.113404493887219</v>
      </c>
      <c r="AH15" s="19">
        <v>0.28174062526656002</v>
      </c>
      <c r="AI15" s="19"/>
      <c r="AJ15" s="19">
        <v>0.13846268871485601</v>
      </c>
      <c r="AK15" s="19">
        <v>0.127728697237043</v>
      </c>
      <c r="AL15" s="19">
        <v>5.3694096216484299E-2</v>
      </c>
      <c r="AM15" s="19">
        <v>0.12564936159706</v>
      </c>
      <c r="AN15" s="19">
        <v>0.337034220523936</v>
      </c>
      <c r="AO15" s="19"/>
      <c r="AP15" s="19">
        <v>0.115282948638572</v>
      </c>
      <c r="AQ15" s="19">
        <v>0.13346956064377799</v>
      </c>
      <c r="AR15" s="19">
        <v>7.6872848417173303E-2</v>
      </c>
      <c r="AS15" s="19"/>
      <c r="AT15" s="19">
        <v>0.21199811637379401</v>
      </c>
      <c r="AU15" s="19">
        <v>0.12024488900198101</v>
      </c>
      <c r="AV15" s="19">
        <v>0.12533137426295701</v>
      </c>
      <c r="AW15" s="19">
        <v>0.111979424686326</v>
      </c>
      <c r="AX15" s="19">
        <v>0.162624351856059</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506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0.156998104525194</v>
      </c>
      <c r="D9" s="17">
        <v>0.15538886459787499</v>
      </c>
      <c r="E9" s="17">
        <v>0.15917858680246599</v>
      </c>
      <c r="F9" s="17"/>
      <c r="G9" s="17">
        <v>0.123506374021464</v>
      </c>
      <c r="H9" s="17">
        <v>0.19890924775367799</v>
      </c>
      <c r="I9" s="17">
        <v>0.181867804635995</v>
      </c>
      <c r="J9" s="17">
        <v>0.18632109032461999</v>
      </c>
      <c r="K9" s="17">
        <v>0.13949298364825499</v>
      </c>
      <c r="L9" s="17">
        <v>0.112710767514013</v>
      </c>
      <c r="M9" s="17"/>
      <c r="N9" s="17">
        <v>0.14556416765145899</v>
      </c>
      <c r="O9" s="17">
        <v>0.135848732645348</v>
      </c>
      <c r="P9" s="17">
        <v>0.181537032268867</v>
      </c>
      <c r="Q9" s="17">
        <v>0.17002565510311901</v>
      </c>
      <c r="R9" s="17"/>
      <c r="S9" s="17">
        <v>0.18682301245456701</v>
      </c>
      <c r="T9" s="17">
        <v>0.11673270832806</v>
      </c>
      <c r="U9" s="17">
        <v>0.15573399834187601</v>
      </c>
      <c r="V9" s="17">
        <v>0.15385521862330201</v>
      </c>
      <c r="W9" s="17">
        <v>0.14072261001960901</v>
      </c>
      <c r="X9" s="17">
        <v>0.18504228570265699</v>
      </c>
      <c r="Y9" s="17">
        <v>0.18342218012851899</v>
      </c>
      <c r="Z9" s="17">
        <v>0.21249261585736301</v>
      </c>
      <c r="AA9" s="17">
        <v>0.15286529635323901</v>
      </c>
      <c r="AB9" s="17">
        <v>0.123359879351046</v>
      </c>
      <c r="AC9" s="17">
        <v>0.151034095813882</v>
      </c>
      <c r="AD9" s="17">
        <v>0.140247223894823</v>
      </c>
      <c r="AE9" s="17"/>
      <c r="AF9" s="17">
        <v>0.18349634512895099</v>
      </c>
      <c r="AG9" s="17">
        <v>0.15771700533920799</v>
      </c>
      <c r="AH9" s="17">
        <v>0.114862150681124</v>
      </c>
      <c r="AI9" s="17"/>
      <c r="AJ9" s="17">
        <v>0.168370382342696</v>
      </c>
      <c r="AK9" s="17">
        <v>0.180756498431591</v>
      </c>
      <c r="AL9" s="17">
        <v>0.16035492614278499</v>
      </c>
      <c r="AM9" s="17">
        <v>0.30198390868110297</v>
      </c>
      <c r="AN9" s="17">
        <v>7.1245620306754895E-2</v>
      </c>
      <c r="AO9" s="17"/>
      <c r="AP9" s="17">
        <v>0.158272309736228</v>
      </c>
      <c r="AQ9" s="17">
        <v>0.17965243464278</v>
      </c>
      <c r="AR9" s="17">
        <v>0.18190933340656201</v>
      </c>
      <c r="AS9" s="17"/>
      <c r="AT9" s="17">
        <v>0.16694051680694499</v>
      </c>
      <c r="AU9" s="17">
        <v>0.16285063795900001</v>
      </c>
      <c r="AV9" s="17">
        <v>0.14812968071733401</v>
      </c>
      <c r="AW9" s="17">
        <v>0.185871401645441</v>
      </c>
      <c r="AX9" s="17">
        <v>0.19831814780604501</v>
      </c>
    </row>
    <row r="10" spans="2:50">
      <c r="B10" s="18" t="s">
        <v>245</v>
      </c>
      <c r="C10" s="17">
        <v>0.39178038440858198</v>
      </c>
      <c r="D10" s="17">
        <v>0.39312296540639902</v>
      </c>
      <c r="E10" s="17">
        <v>0.38975676442524998</v>
      </c>
      <c r="F10" s="17"/>
      <c r="G10" s="17">
        <v>0.359397314086769</v>
      </c>
      <c r="H10" s="17">
        <v>0.41989291348874702</v>
      </c>
      <c r="I10" s="17">
        <v>0.35416127974031397</v>
      </c>
      <c r="J10" s="17">
        <v>0.38271408881597302</v>
      </c>
      <c r="K10" s="17">
        <v>0.425810646960878</v>
      </c>
      <c r="L10" s="17">
        <v>0.40564765831966398</v>
      </c>
      <c r="M10" s="17"/>
      <c r="N10" s="17">
        <v>0.38188082479422403</v>
      </c>
      <c r="O10" s="17">
        <v>0.38325580505518098</v>
      </c>
      <c r="P10" s="17">
        <v>0.40482670460389403</v>
      </c>
      <c r="Q10" s="17">
        <v>0.40113025420698001</v>
      </c>
      <c r="R10" s="17"/>
      <c r="S10" s="17">
        <v>0.348579569646633</v>
      </c>
      <c r="T10" s="17">
        <v>0.397523830404722</v>
      </c>
      <c r="U10" s="17">
        <v>0.350042668741397</v>
      </c>
      <c r="V10" s="17">
        <v>0.39108031630200502</v>
      </c>
      <c r="W10" s="17">
        <v>0.33359432213029799</v>
      </c>
      <c r="X10" s="17">
        <v>0.42165995050017502</v>
      </c>
      <c r="Y10" s="17">
        <v>0.417909838612047</v>
      </c>
      <c r="Z10" s="17">
        <v>0.403017531490032</v>
      </c>
      <c r="AA10" s="17">
        <v>0.38969839722635002</v>
      </c>
      <c r="AB10" s="17">
        <v>0.40037704102240201</v>
      </c>
      <c r="AC10" s="17">
        <v>0.45905838043842301</v>
      </c>
      <c r="AD10" s="17">
        <v>0.51350634025467701</v>
      </c>
      <c r="AE10" s="17"/>
      <c r="AF10" s="17">
        <v>0.39487108628727202</v>
      </c>
      <c r="AG10" s="17">
        <v>0.395191121248465</v>
      </c>
      <c r="AH10" s="17">
        <v>0.38133983966867002</v>
      </c>
      <c r="AI10" s="17"/>
      <c r="AJ10" s="17">
        <v>0.40337224820572098</v>
      </c>
      <c r="AK10" s="17">
        <v>0.41979584747681498</v>
      </c>
      <c r="AL10" s="17">
        <v>0.364367381504907</v>
      </c>
      <c r="AM10" s="17">
        <v>0.36373157688606</v>
      </c>
      <c r="AN10" s="17">
        <v>0.33753640896730303</v>
      </c>
      <c r="AO10" s="17"/>
      <c r="AP10" s="17">
        <v>0.40529143869506701</v>
      </c>
      <c r="AQ10" s="17">
        <v>0.40241597919539701</v>
      </c>
      <c r="AR10" s="17">
        <v>0.38108159636966998</v>
      </c>
      <c r="AS10" s="17"/>
      <c r="AT10" s="17">
        <v>0.35962000635880098</v>
      </c>
      <c r="AU10" s="17">
        <v>0.39857917394165598</v>
      </c>
      <c r="AV10" s="17">
        <v>0.40340984855839401</v>
      </c>
      <c r="AW10" s="17">
        <v>0.342272882572556</v>
      </c>
      <c r="AX10" s="17">
        <v>0.39812105394770497</v>
      </c>
    </row>
    <row r="11" spans="2:50">
      <c r="B11" s="18" t="s">
        <v>246</v>
      </c>
      <c r="C11" s="17">
        <v>0.25343235321271801</v>
      </c>
      <c r="D11" s="17">
        <v>0.26947494833058599</v>
      </c>
      <c r="E11" s="17">
        <v>0.238761572328342</v>
      </c>
      <c r="F11" s="17"/>
      <c r="G11" s="17">
        <v>0.27074594551351899</v>
      </c>
      <c r="H11" s="17">
        <v>0.217586539023466</v>
      </c>
      <c r="I11" s="17">
        <v>0.22927762851140099</v>
      </c>
      <c r="J11" s="17">
        <v>0.25756296711482501</v>
      </c>
      <c r="K11" s="17">
        <v>0.27291527974791502</v>
      </c>
      <c r="L11" s="17">
        <v>0.27442802272342798</v>
      </c>
      <c r="M11" s="17"/>
      <c r="N11" s="17">
        <v>0.27714377406308699</v>
      </c>
      <c r="O11" s="17">
        <v>0.26851369053502799</v>
      </c>
      <c r="P11" s="17">
        <v>0.225487625253185</v>
      </c>
      <c r="Q11" s="17">
        <v>0.235916507585266</v>
      </c>
      <c r="R11" s="17"/>
      <c r="S11" s="17">
        <v>0.25143091589968303</v>
      </c>
      <c r="T11" s="17">
        <v>0.28884353960070802</v>
      </c>
      <c r="U11" s="17">
        <v>0.295550383237426</v>
      </c>
      <c r="V11" s="17">
        <v>0.26860065171308101</v>
      </c>
      <c r="W11" s="17">
        <v>0.26990923491055802</v>
      </c>
      <c r="X11" s="17">
        <v>0.19039463820291699</v>
      </c>
      <c r="Y11" s="17">
        <v>0.21959786794511199</v>
      </c>
      <c r="Z11" s="17">
        <v>0.201483124797601</v>
      </c>
      <c r="AA11" s="17">
        <v>0.25472352420371802</v>
      </c>
      <c r="AB11" s="17">
        <v>0.25350715986229699</v>
      </c>
      <c r="AC11" s="17">
        <v>0.235491092760409</v>
      </c>
      <c r="AD11" s="17">
        <v>0.28667500209677099</v>
      </c>
      <c r="AE11" s="17"/>
      <c r="AF11" s="17">
        <v>0.23668566065387101</v>
      </c>
      <c r="AG11" s="17">
        <v>0.26161806833961398</v>
      </c>
      <c r="AH11" s="17">
        <v>0.273625660224456</v>
      </c>
      <c r="AI11" s="17"/>
      <c r="AJ11" s="17">
        <v>0.24435198335094899</v>
      </c>
      <c r="AK11" s="17">
        <v>0.22387247532326501</v>
      </c>
      <c r="AL11" s="17">
        <v>0.32455937775270099</v>
      </c>
      <c r="AM11" s="17">
        <v>0.15140969498381601</v>
      </c>
      <c r="AN11" s="17">
        <v>0.34181504964354298</v>
      </c>
      <c r="AO11" s="17"/>
      <c r="AP11" s="17">
        <v>0.26239040171568001</v>
      </c>
      <c r="AQ11" s="17">
        <v>0.234007012641228</v>
      </c>
      <c r="AR11" s="17">
        <v>0.27098590333300698</v>
      </c>
      <c r="AS11" s="17"/>
      <c r="AT11" s="17">
        <v>0.25250110828238598</v>
      </c>
      <c r="AU11" s="17">
        <v>0.27595942282268898</v>
      </c>
      <c r="AV11" s="17">
        <v>0.24430901939274599</v>
      </c>
      <c r="AW11" s="17">
        <v>0.27058282299880898</v>
      </c>
      <c r="AX11" s="17">
        <v>0.14589981224738599</v>
      </c>
    </row>
    <row r="12" spans="2:50">
      <c r="B12" s="18" t="s">
        <v>247</v>
      </c>
      <c r="C12" s="17">
        <v>6.72095360359692E-2</v>
      </c>
      <c r="D12" s="17">
        <v>6.7437983179200398E-2</v>
      </c>
      <c r="E12" s="17">
        <v>6.6577920597768805E-2</v>
      </c>
      <c r="F12" s="17"/>
      <c r="G12" s="17">
        <v>8.5128959084165706E-2</v>
      </c>
      <c r="H12" s="17">
        <v>7.3207312329365407E-2</v>
      </c>
      <c r="I12" s="17">
        <v>8.2333155643007694E-2</v>
      </c>
      <c r="J12" s="17">
        <v>4.3631718432086401E-2</v>
      </c>
      <c r="K12" s="17">
        <v>5.1792993216437398E-2</v>
      </c>
      <c r="L12" s="17">
        <v>6.7606503664859999E-2</v>
      </c>
      <c r="M12" s="17"/>
      <c r="N12" s="17">
        <v>9.16142861067437E-2</v>
      </c>
      <c r="O12" s="17">
        <v>8.3725291322848505E-2</v>
      </c>
      <c r="P12" s="17">
        <v>5.1963903060628903E-2</v>
      </c>
      <c r="Q12" s="17">
        <v>3.6416820742738602E-2</v>
      </c>
      <c r="R12" s="17"/>
      <c r="S12" s="17">
        <v>9.1275497434120306E-2</v>
      </c>
      <c r="T12" s="17">
        <v>6.8999006404368901E-2</v>
      </c>
      <c r="U12" s="17">
        <v>5.9482580891720399E-2</v>
      </c>
      <c r="V12" s="17">
        <v>5.0097848719882099E-2</v>
      </c>
      <c r="W12" s="17">
        <v>0.117205964816275</v>
      </c>
      <c r="X12" s="17">
        <v>5.8872702158636103E-2</v>
      </c>
      <c r="Y12" s="17">
        <v>4.6250978818690301E-2</v>
      </c>
      <c r="Z12" s="17">
        <v>6.3993045048725397E-2</v>
      </c>
      <c r="AA12" s="17">
        <v>6.3035177428216099E-2</v>
      </c>
      <c r="AB12" s="17">
        <v>7.9904414140456001E-2</v>
      </c>
      <c r="AC12" s="17">
        <v>3.6168388619523102E-2</v>
      </c>
      <c r="AD12" s="17">
        <v>1.6259715286466699E-2</v>
      </c>
      <c r="AE12" s="17"/>
      <c r="AF12" s="17">
        <v>4.2551365796055098E-2</v>
      </c>
      <c r="AG12" s="17">
        <v>8.5260808272265398E-2</v>
      </c>
      <c r="AH12" s="17">
        <v>6.7324376573057496E-2</v>
      </c>
      <c r="AI12" s="17"/>
      <c r="AJ12" s="17">
        <v>5.7261454468831199E-2</v>
      </c>
      <c r="AK12" s="17">
        <v>7.5588126036489095E-2</v>
      </c>
      <c r="AL12" s="17">
        <v>9.6257124378364298E-2</v>
      </c>
      <c r="AM12" s="17">
        <v>0</v>
      </c>
      <c r="AN12" s="17">
        <v>5.42417399311187E-2</v>
      </c>
      <c r="AO12" s="17"/>
      <c r="AP12" s="17">
        <v>5.7176481838965197E-2</v>
      </c>
      <c r="AQ12" s="17">
        <v>7.4324483481594594E-2</v>
      </c>
      <c r="AR12" s="17">
        <v>0.116200224132155</v>
      </c>
      <c r="AS12" s="17"/>
      <c r="AT12" s="17">
        <v>5.6177977246432899E-2</v>
      </c>
      <c r="AU12" s="17">
        <v>4.1572354852372297E-2</v>
      </c>
      <c r="AV12" s="17">
        <v>9.4110381687075903E-2</v>
      </c>
      <c r="AW12" s="17">
        <v>0.10678633117586001</v>
      </c>
      <c r="AX12" s="17">
        <v>0.15913823333775501</v>
      </c>
    </row>
    <row r="13" spans="2:50">
      <c r="B13" s="18" t="s">
        <v>248</v>
      </c>
      <c r="C13" s="17">
        <v>1.3902877931137E-2</v>
      </c>
      <c r="D13" s="17">
        <v>1.1551713091480099E-2</v>
      </c>
      <c r="E13" s="17">
        <v>1.5271190633901701E-2</v>
      </c>
      <c r="F13" s="17"/>
      <c r="G13" s="17">
        <v>3.6784477202484497E-2</v>
      </c>
      <c r="H13" s="17">
        <v>1.1146202843032501E-2</v>
      </c>
      <c r="I13" s="17">
        <v>1.82442101834215E-2</v>
      </c>
      <c r="J13" s="17">
        <v>9.4584366815613496E-3</v>
      </c>
      <c r="K13" s="17">
        <v>8.4083739339127599E-3</v>
      </c>
      <c r="L13" s="17">
        <v>4.7690216350162497E-3</v>
      </c>
      <c r="M13" s="17"/>
      <c r="N13" s="17">
        <v>1.8934262438388201E-2</v>
      </c>
      <c r="O13" s="17">
        <v>1.07043648654417E-2</v>
      </c>
      <c r="P13" s="17">
        <v>1.2633030546936701E-2</v>
      </c>
      <c r="Q13" s="17">
        <v>1.3164545047059399E-2</v>
      </c>
      <c r="R13" s="17"/>
      <c r="S13" s="17">
        <v>1.65374791582906E-2</v>
      </c>
      <c r="T13" s="17">
        <v>7.69491408105865E-3</v>
      </c>
      <c r="U13" s="17">
        <v>2.8259999663465499E-2</v>
      </c>
      <c r="V13" s="17">
        <v>2.7156533388975699E-2</v>
      </c>
      <c r="W13" s="17">
        <v>2.5019100394949201E-2</v>
      </c>
      <c r="X13" s="17">
        <v>5.8851330400501098E-3</v>
      </c>
      <c r="Y13" s="17">
        <v>1.2806282951054E-2</v>
      </c>
      <c r="Z13" s="17">
        <v>0</v>
      </c>
      <c r="AA13" s="17">
        <v>5.1535216604570201E-3</v>
      </c>
      <c r="AB13" s="17">
        <v>1.77602310293546E-2</v>
      </c>
      <c r="AC13" s="17">
        <v>8.2844221224058906E-3</v>
      </c>
      <c r="AD13" s="17">
        <v>0</v>
      </c>
      <c r="AE13" s="17"/>
      <c r="AF13" s="17">
        <v>1.0699242858230699E-2</v>
      </c>
      <c r="AG13" s="17">
        <v>1.20218192464168E-2</v>
      </c>
      <c r="AH13" s="17">
        <v>1.8226871608621398E-2</v>
      </c>
      <c r="AI13" s="17"/>
      <c r="AJ13" s="17">
        <v>7.2802980800771404E-3</v>
      </c>
      <c r="AK13" s="17">
        <v>1.4951393362023301E-2</v>
      </c>
      <c r="AL13" s="17">
        <v>1.0808035993452401E-2</v>
      </c>
      <c r="AM13" s="17">
        <v>0</v>
      </c>
      <c r="AN13" s="17">
        <v>2.33563839274206E-2</v>
      </c>
      <c r="AO13" s="17"/>
      <c r="AP13" s="17">
        <v>1.1825702989392801E-2</v>
      </c>
      <c r="AQ13" s="17">
        <v>1.4076927518117699E-2</v>
      </c>
      <c r="AR13" s="17">
        <v>2.3037074590140101E-2</v>
      </c>
      <c r="AS13" s="17"/>
      <c r="AT13" s="17">
        <v>9.6789670732065295E-3</v>
      </c>
      <c r="AU13" s="17">
        <v>6.7135907640696896E-3</v>
      </c>
      <c r="AV13" s="17">
        <v>2.1374936236597499E-2</v>
      </c>
      <c r="AW13" s="17">
        <v>1.7865526679053799E-2</v>
      </c>
      <c r="AX13" s="17">
        <v>2.7700354676163001E-2</v>
      </c>
    </row>
    <row r="14" spans="2:50">
      <c r="B14" s="18" t="s">
        <v>113</v>
      </c>
      <c r="C14" s="17">
        <v>0.11667674388640099</v>
      </c>
      <c r="D14" s="17">
        <v>0.10302352539446</v>
      </c>
      <c r="E14" s="17">
        <v>0.13045396521227201</v>
      </c>
      <c r="F14" s="17"/>
      <c r="G14" s="17">
        <v>0.12443693009159799</v>
      </c>
      <c r="H14" s="17">
        <v>7.9257784561711703E-2</v>
      </c>
      <c r="I14" s="17">
        <v>0.134115921285861</v>
      </c>
      <c r="J14" s="17">
        <v>0.12031169863093399</v>
      </c>
      <c r="K14" s="17">
        <v>0.101579722492602</v>
      </c>
      <c r="L14" s="17">
        <v>0.13483802614301901</v>
      </c>
      <c r="M14" s="17"/>
      <c r="N14" s="17">
        <v>8.4862684946098804E-2</v>
      </c>
      <c r="O14" s="17">
        <v>0.117952115576153</v>
      </c>
      <c r="P14" s="17">
        <v>0.123551704266488</v>
      </c>
      <c r="Q14" s="17">
        <v>0.14334621731483699</v>
      </c>
      <c r="R14" s="17"/>
      <c r="S14" s="17">
        <v>0.105353525406707</v>
      </c>
      <c r="T14" s="17">
        <v>0.120206001181082</v>
      </c>
      <c r="U14" s="17">
        <v>0.110930369124115</v>
      </c>
      <c r="V14" s="17">
        <v>0.10920943125275399</v>
      </c>
      <c r="W14" s="17">
        <v>0.113548767728311</v>
      </c>
      <c r="X14" s="17">
        <v>0.138145290395565</v>
      </c>
      <c r="Y14" s="17">
        <v>0.120012851544578</v>
      </c>
      <c r="Z14" s="17">
        <v>0.119013682806279</v>
      </c>
      <c r="AA14" s="17">
        <v>0.134524083128019</v>
      </c>
      <c r="AB14" s="17">
        <v>0.125091274594445</v>
      </c>
      <c r="AC14" s="17">
        <v>0.109963620245357</v>
      </c>
      <c r="AD14" s="17">
        <v>4.3311718467262901E-2</v>
      </c>
      <c r="AE14" s="17"/>
      <c r="AF14" s="17">
        <v>0.13169629927562099</v>
      </c>
      <c r="AG14" s="17">
        <v>8.8191177554031705E-2</v>
      </c>
      <c r="AH14" s="17">
        <v>0.14462110124407099</v>
      </c>
      <c r="AI14" s="17"/>
      <c r="AJ14" s="17">
        <v>0.119363633551725</v>
      </c>
      <c r="AK14" s="17">
        <v>8.5035659369816205E-2</v>
      </c>
      <c r="AL14" s="17">
        <v>4.3653154227789703E-2</v>
      </c>
      <c r="AM14" s="17">
        <v>0.18287481944902001</v>
      </c>
      <c r="AN14" s="17">
        <v>0.17180479722386</v>
      </c>
      <c r="AO14" s="17"/>
      <c r="AP14" s="17">
        <v>0.105043665024666</v>
      </c>
      <c r="AQ14" s="17">
        <v>9.5523162520883401E-2</v>
      </c>
      <c r="AR14" s="17">
        <v>2.67858681684656E-2</v>
      </c>
      <c r="AS14" s="17"/>
      <c r="AT14" s="17">
        <v>0.15508142423222901</v>
      </c>
      <c r="AU14" s="17">
        <v>0.114324819660212</v>
      </c>
      <c r="AV14" s="17">
        <v>8.8666133407852801E-2</v>
      </c>
      <c r="AW14" s="17">
        <v>7.6621034928279902E-2</v>
      </c>
      <c r="AX14" s="17">
        <v>7.0822397984945995E-2</v>
      </c>
    </row>
    <row r="15" spans="2:50">
      <c r="B15" s="18" t="s">
        <v>249</v>
      </c>
      <c r="C15" s="21">
        <v>0.54877848893377601</v>
      </c>
      <c r="D15" s="21">
        <v>0.54851183000427395</v>
      </c>
      <c r="E15" s="21">
        <v>0.54893535122771597</v>
      </c>
      <c r="F15" s="21"/>
      <c r="G15" s="21">
        <v>0.48290368810823298</v>
      </c>
      <c r="H15" s="21">
        <v>0.61880216124242504</v>
      </c>
      <c r="I15" s="21">
        <v>0.53602908437630903</v>
      </c>
      <c r="J15" s="21">
        <v>0.56903517914059298</v>
      </c>
      <c r="K15" s="21">
        <v>0.56530363060913302</v>
      </c>
      <c r="L15" s="21">
        <v>0.51835842583367697</v>
      </c>
      <c r="M15" s="21"/>
      <c r="N15" s="21">
        <v>0.52744499244568199</v>
      </c>
      <c r="O15" s="21">
        <v>0.519104537700529</v>
      </c>
      <c r="P15" s="21">
        <v>0.586363736872761</v>
      </c>
      <c r="Q15" s="21">
        <v>0.57115590931009896</v>
      </c>
      <c r="R15" s="21"/>
      <c r="S15" s="21">
        <v>0.53540258210119995</v>
      </c>
      <c r="T15" s="21">
        <v>0.51425653873278299</v>
      </c>
      <c r="U15" s="21">
        <v>0.50577666708327296</v>
      </c>
      <c r="V15" s="21">
        <v>0.544935534925307</v>
      </c>
      <c r="W15" s="21">
        <v>0.474316932149907</v>
      </c>
      <c r="X15" s="21">
        <v>0.60670223620283203</v>
      </c>
      <c r="Y15" s="21">
        <v>0.60133201874056597</v>
      </c>
      <c r="Z15" s="21">
        <v>0.61551014734739495</v>
      </c>
      <c r="AA15" s="21">
        <v>0.542563693579589</v>
      </c>
      <c r="AB15" s="21">
        <v>0.52373692037344799</v>
      </c>
      <c r="AC15" s="21">
        <v>0.610092476252305</v>
      </c>
      <c r="AD15" s="21">
        <v>0.65375356414949903</v>
      </c>
      <c r="AE15" s="21"/>
      <c r="AF15" s="21">
        <v>0.57836743141622204</v>
      </c>
      <c r="AG15" s="21">
        <v>0.55290812658767197</v>
      </c>
      <c r="AH15" s="21">
        <v>0.49620199034979401</v>
      </c>
      <c r="AI15" s="21"/>
      <c r="AJ15" s="21">
        <v>0.57174263054841701</v>
      </c>
      <c r="AK15" s="21">
        <v>0.600552345908406</v>
      </c>
      <c r="AL15" s="21">
        <v>0.52472230764769201</v>
      </c>
      <c r="AM15" s="21">
        <v>0.66571548556716298</v>
      </c>
      <c r="AN15" s="21">
        <v>0.40878202927405799</v>
      </c>
      <c r="AO15" s="21"/>
      <c r="AP15" s="21">
        <v>0.56356374843129597</v>
      </c>
      <c r="AQ15" s="21">
        <v>0.58206841383817698</v>
      </c>
      <c r="AR15" s="21">
        <v>0.562990929776233</v>
      </c>
      <c r="AS15" s="21"/>
      <c r="AT15" s="21">
        <v>0.52656052316574598</v>
      </c>
      <c r="AU15" s="21">
        <v>0.56142981190065699</v>
      </c>
      <c r="AV15" s="21">
        <v>0.55153952927572802</v>
      </c>
      <c r="AW15" s="21">
        <v>0.52814428421799697</v>
      </c>
      <c r="AX15" s="21">
        <v>0.59643920175374998</v>
      </c>
    </row>
    <row r="16" spans="2:50">
      <c r="B16" s="18" t="s">
        <v>250</v>
      </c>
      <c r="C16" s="21">
        <v>8.1112413967106195E-2</v>
      </c>
      <c r="D16" s="21">
        <v>7.8989696270680504E-2</v>
      </c>
      <c r="E16" s="21">
        <v>8.1849111231670504E-2</v>
      </c>
      <c r="F16" s="21"/>
      <c r="G16" s="21">
        <v>0.12191343628665</v>
      </c>
      <c r="H16" s="21">
        <v>8.4353515172397794E-2</v>
      </c>
      <c r="I16" s="21">
        <v>0.100577365826429</v>
      </c>
      <c r="J16" s="21">
        <v>5.3090155113647702E-2</v>
      </c>
      <c r="K16" s="21">
        <v>6.0201367150350099E-2</v>
      </c>
      <c r="L16" s="21">
        <v>7.23755252998763E-2</v>
      </c>
      <c r="M16" s="21"/>
      <c r="N16" s="21">
        <v>0.11054854854513201</v>
      </c>
      <c r="O16" s="21">
        <v>9.4429656188290204E-2</v>
      </c>
      <c r="P16" s="21">
        <v>6.4596933607565604E-2</v>
      </c>
      <c r="Q16" s="21">
        <v>4.9581365789798097E-2</v>
      </c>
      <c r="R16" s="21"/>
      <c r="S16" s="21">
        <v>0.107812976592411</v>
      </c>
      <c r="T16" s="21">
        <v>7.6693920485427503E-2</v>
      </c>
      <c r="U16" s="21">
        <v>8.7742580555185898E-2</v>
      </c>
      <c r="V16" s="21">
        <v>7.7254382108857794E-2</v>
      </c>
      <c r="W16" s="21">
        <v>0.14222506521122399</v>
      </c>
      <c r="X16" s="21">
        <v>6.4757835198686206E-2</v>
      </c>
      <c r="Y16" s="21">
        <v>5.9057261769744303E-2</v>
      </c>
      <c r="Z16" s="21">
        <v>6.3993045048725397E-2</v>
      </c>
      <c r="AA16" s="21">
        <v>6.8188699088673102E-2</v>
      </c>
      <c r="AB16" s="21">
        <v>9.7664645169810493E-2</v>
      </c>
      <c r="AC16" s="21">
        <v>4.4452810741929E-2</v>
      </c>
      <c r="AD16" s="21">
        <v>1.6259715286466699E-2</v>
      </c>
      <c r="AE16" s="21"/>
      <c r="AF16" s="21">
        <v>5.3250608654285797E-2</v>
      </c>
      <c r="AG16" s="21">
        <v>9.7282627518682205E-2</v>
      </c>
      <c r="AH16" s="21">
        <v>8.5551248181679002E-2</v>
      </c>
      <c r="AI16" s="21"/>
      <c r="AJ16" s="21">
        <v>6.4541752548908302E-2</v>
      </c>
      <c r="AK16" s="21">
        <v>9.0539519398512402E-2</v>
      </c>
      <c r="AL16" s="21">
        <v>0.107065160371817</v>
      </c>
      <c r="AM16" s="21">
        <v>0</v>
      </c>
      <c r="AN16" s="21">
        <v>7.75981238585393E-2</v>
      </c>
      <c r="AO16" s="21"/>
      <c r="AP16" s="21">
        <v>6.9002184828358001E-2</v>
      </c>
      <c r="AQ16" s="21">
        <v>8.8401410999712396E-2</v>
      </c>
      <c r="AR16" s="21">
        <v>0.13923729872229501</v>
      </c>
      <c r="AS16" s="21"/>
      <c r="AT16" s="21">
        <v>6.5856944319639399E-2</v>
      </c>
      <c r="AU16" s="21">
        <v>4.8285945616441998E-2</v>
      </c>
      <c r="AV16" s="21">
        <v>0.115485317923673</v>
      </c>
      <c r="AW16" s="21">
        <v>0.12465185785491401</v>
      </c>
      <c r="AX16" s="21">
        <v>0.18683858801391801</v>
      </c>
    </row>
    <row r="17" spans="2:50">
      <c r="B17" s="18" t="s">
        <v>251</v>
      </c>
      <c r="C17" s="22">
        <v>0.46766607496666901</v>
      </c>
      <c r="D17" s="22">
        <v>0.46952213373359297</v>
      </c>
      <c r="E17" s="22">
        <v>0.46708623999604498</v>
      </c>
      <c r="F17" s="22"/>
      <c r="G17" s="22">
        <v>0.36099025182158301</v>
      </c>
      <c r="H17" s="22">
        <v>0.53444864607002696</v>
      </c>
      <c r="I17" s="22">
        <v>0.43545171854988002</v>
      </c>
      <c r="J17" s="22">
        <v>0.51594502402694598</v>
      </c>
      <c r="K17" s="22">
        <v>0.50510226345878295</v>
      </c>
      <c r="L17" s="22">
        <v>0.44598290053380102</v>
      </c>
      <c r="M17" s="22"/>
      <c r="N17" s="22">
        <v>0.41689644390055097</v>
      </c>
      <c r="O17" s="22">
        <v>0.42467488151223798</v>
      </c>
      <c r="P17" s="22">
        <v>0.52176680326519598</v>
      </c>
      <c r="Q17" s="22">
        <v>0.52157454352030097</v>
      </c>
      <c r="R17" s="22"/>
      <c r="S17" s="22">
        <v>0.42758960550878899</v>
      </c>
      <c r="T17" s="22">
        <v>0.43756261824735498</v>
      </c>
      <c r="U17" s="22">
        <v>0.41803408652808699</v>
      </c>
      <c r="V17" s="22">
        <v>0.46768115281644901</v>
      </c>
      <c r="W17" s="22">
        <v>0.33209186693868198</v>
      </c>
      <c r="X17" s="22">
        <v>0.54194440100414598</v>
      </c>
      <c r="Y17" s="22">
        <v>0.54227475697082195</v>
      </c>
      <c r="Z17" s="22">
        <v>0.55151710229866902</v>
      </c>
      <c r="AA17" s="22">
        <v>0.47437499449091602</v>
      </c>
      <c r="AB17" s="22">
        <v>0.426072275203637</v>
      </c>
      <c r="AC17" s="22">
        <v>0.56563966551037603</v>
      </c>
      <c r="AD17" s="22">
        <v>0.63749384886303295</v>
      </c>
      <c r="AE17" s="22"/>
      <c r="AF17" s="22">
        <v>0.52511682276193605</v>
      </c>
      <c r="AG17" s="22">
        <v>0.45562549906899003</v>
      </c>
      <c r="AH17" s="22">
        <v>0.41065074216811498</v>
      </c>
      <c r="AI17" s="22"/>
      <c r="AJ17" s="22">
        <v>0.50720087799950897</v>
      </c>
      <c r="AK17" s="22">
        <v>0.51001282650989399</v>
      </c>
      <c r="AL17" s="22">
        <v>0.417657147275875</v>
      </c>
      <c r="AM17" s="22">
        <v>0.66571548556716298</v>
      </c>
      <c r="AN17" s="22">
        <v>0.33118390541551801</v>
      </c>
      <c r="AO17" s="22"/>
      <c r="AP17" s="22">
        <v>0.49456156360293801</v>
      </c>
      <c r="AQ17" s="22">
        <v>0.49366700283846399</v>
      </c>
      <c r="AR17" s="22">
        <v>0.42375363105393699</v>
      </c>
      <c r="AS17" s="22"/>
      <c r="AT17" s="22">
        <v>0.46070357884610602</v>
      </c>
      <c r="AU17" s="22">
        <v>0.51314386628421504</v>
      </c>
      <c r="AV17" s="22">
        <v>0.43605421135205402</v>
      </c>
      <c r="AW17" s="22">
        <v>0.40349242636308302</v>
      </c>
      <c r="AX17" s="22">
        <v>0.40960061373983198</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507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0.24313509923243401</v>
      </c>
      <c r="D9" s="17">
        <v>0.24439101455457601</v>
      </c>
      <c r="E9" s="17">
        <v>0.24285425955598799</v>
      </c>
      <c r="F9" s="17"/>
      <c r="G9" s="17">
        <v>0.20163083388866301</v>
      </c>
      <c r="H9" s="17">
        <v>0.2363047808233</v>
      </c>
      <c r="I9" s="17">
        <v>0.27573590402496301</v>
      </c>
      <c r="J9" s="17">
        <v>0.27330832672536998</v>
      </c>
      <c r="K9" s="17">
        <v>0.25349695679110601</v>
      </c>
      <c r="L9" s="17">
        <v>0.21814008897071999</v>
      </c>
      <c r="M9" s="17"/>
      <c r="N9" s="17">
        <v>0.218460242836473</v>
      </c>
      <c r="O9" s="17">
        <v>0.245662262232232</v>
      </c>
      <c r="P9" s="17">
        <v>0.25005648587646601</v>
      </c>
      <c r="Q9" s="17">
        <v>0.26285143992825399</v>
      </c>
      <c r="R9" s="17"/>
      <c r="S9" s="17">
        <v>0.25543216599809299</v>
      </c>
      <c r="T9" s="17">
        <v>0.22430592189386001</v>
      </c>
      <c r="U9" s="17">
        <v>0.24651803613520801</v>
      </c>
      <c r="V9" s="17">
        <v>0.22692182527781801</v>
      </c>
      <c r="W9" s="17">
        <v>0.221228651341453</v>
      </c>
      <c r="X9" s="17">
        <v>0.242830521320098</v>
      </c>
      <c r="Y9" s="17">
        <v>0.23561502414108401</v>
      </c>
      <c r="Z9" s="17">
        <v>0.29144467055357598</v>
      </c>
      <c r="AA9" s="17">
        <v>0.220754883654525</v>
      </c>
      <c r="AB9" s="17">
        <v>0.27555328174174099</v>
      </c>
      <c r="AC9" s="17">
        <v>0.25900874605213797</v>
      </c>
      <c r="AD9" s="17">
        <v>0.27289518477369901</v>
      </c>
      <c r="AE9" s="17"/>
      <c r="AF9" s="17">
        <v>0.270073170677681</v>
      </c>
      <c r="AG9" s="17">
        <v>0.23321294908753201</v>
      </c>
      <c r="AH9" s="17">
        <v>0.21793715942068001</v>
      </c>
      <c r="AI9" s="17"/>
      <c r="AJ9" s="17">
        <v>0.25034854179329802</v>
      </c>
      <c r="AK9" s="17">
        <v>0.24773042244794899</v>
      </c>
      <c r="AL9" s="17">
        <v>0.18140133205980799</v>
      </c>
      <c r="AM9" s="17">
        <v>0.49785522955580103</v>
      </c>
      <c r="AN9" s="17">
        <v>0.20863150146227799</v>
      </c>
      <c r="AO9" s="17"/>
      <c r="AP9" s="17">
        <v>0.23313352673541199</v>
      </c>
      <c r="AQ9" s="17">
        <v>0.251298505165788</v>
      </c>
      <c r="AR9" s="17">
        <v>0.23873974466564901</v>
      </c>
      <c r="AS9" s="17"/>
      <c r="AT9" s="17">
        <v>0.26472881010640698</v>
      </c>
      <c r="AU9" s="17">
        <v>0.25191829541174698</v>
      </c>
      <c r="AV9" s="17">
        <v>0.21969890272231599</v>
      </c>
      <c r="AW9" s="17">
        <v>0.245828196566444</v>
      </c>
      <c r="AX9" s="17">
        <v>0.33483392569751702</v>
      </c>
    </row>
    <row r="10" spans="2:50">
      <c r="B10" s="18" t="s">
        <v>245</v>
      </c>
      <c r="C10" s="17">
        <v>0.41470666618645202</v>
      </c>
      <c r="D10" s="17">
        <v>0.40130890634413502</v>
      </c>
      <c r="E10" s="17">
        <v>0.426487023677729</v>
      </c>
      <c r="F10" s="17"/>
      <c r="G10" s="17">
        <v>0.36287846017395398</v>
      </c>
      <c r="H10" s="17">
        <v>0.45261848401625598</v>
      </c>
      <c r="I10" s="17">
        <v>0.41998065520872602</v>
      </c>
      <c r="J10" s="17">
        <v>0.40648355698646899</v>
      </c>
      <c r="K10" s="17">
        <v>0.39364292548247298</v>
      </c>
      <c r="L10" s="17">
        <v>0.43456752371653201</v>
      </c>
      <c r="M10" s="17"/>
      <c r="N10" s="17">
        <v>0.458786327984748</v>
      </c>
      <c r="O10" s="17">
        <v>0.43406210120480299</v>
      </c>
      <c r="P10" s="17">
        <v>0.41435135801327599</v>
      </c>
      <c r="Q10" s="17">
        <v>0.344198185526987</v>
      </c>
      <c r="R10" s="17"/>
      <c r="S10" s="17">
        <v>0.39630331308510702</v>
      </c>
      <c r="T10" s="17">
        <v>0.41724122738436797</v>
      </c>
      <c r="U10" s="17">
        <v>0.37815622908258301</v>
      </c>
      <c r="V10" s="17">
        <v>0.40238760682730201</v>
      </c>
      <c r="W10" s="17">
        <v>0.39945175224326701</v>
      </c>
      <c r="X10" s="17">
        <v>0.39412583458365402</v>
      </c>
      <c r="Y10" s="17">
        <v>0.43925598745472</v>
      </c>
      <c r="Z10" s="17">
        <v>0.45421381557079499</v>
      </c>
      <c r="AA10" s="17">
        <v>0.39353082049189197</v>
      </c>
      <c r="AB10" s="17">
        <v>0.41459759823770398</v>
      </c>
      <c r="AC10" s="17">
        <v>0.47845748881087702</v>
      </c>
      <c r="AD10" s="17">
        <v>0.57460763314400498</v>
      </c>
      <c r="AE10" s="17"/>
      <c r="AF10" s="17">
        <v>0.39188519708430603</v>
      </c>
      <c r="AG10" s="17">
        <v>0.448325577020527</v>
      </c>
      <c r="AH10" s="17">
        <v>0.39086082146226597</v>
      </c>
      <c r="AI10" s="17"/>
      <c r="AJ10" s="17">
        <v>0.42043526870483999</v>
      </c>
      <c r="AK10" s="17">
        <v>0.41810302691369799</v>
      </c>
      <c r="AL10" s="17">
        <v>0.46291909732513198</v>
      </c>
      <c r="AM10" s="17">
        <v>0.31513717403347702</v>
      </c>
      <c r="AN10" s="17">
        <v>0.37299125704277097</v>
      </c>
      <c r="AO10" s="17"/>
      <c r="AP10" s="17">
        <v>0.39492302725393402</v>
      </c>
      <c r="AQ10" s="17">
        <v>0.43798275451575203</v>
      </c>
      <c r="AR10" s="17">
        <v>0.47269099582861401</v>
      </c>
      <c r="AS10" s="17"/>
      <c r="AT10" s="17">
        <v>0.34247110028962602</v>
      </c>
      <c r="AU10" s="17">
        <v>0.41241523461577201</v>
      </c>
      <c r="AV10" s="17">
        <v>0.455846420354656</v>
      </c>
      <c r="AW10" s="17">
        <v>0.50125378541283405</v>
      </c>
      <c r="AX10" s="17">
        <v>0.31398657246295802</v>
      </c>
    </row>
    <row r="11" spans="2:50">
      <c r="B11" s="18" t="s">
        <v>246</v>
      </c>
      <c r="C11" s="17">
        <v>0.18076829931831501</v>
      </c>
      <c r="D11" s="17">
        <v>0.20273813409741701</v>
      </c>
      <c r="E11" s="17">
        <v>0.16003091337383801</v>
      </c>
      <c r="F11" s="17"/>
      <c r="G11" s="17">
        <v>0.23840432835396899</v>
      </c>
      <c r="H11" s="17">
        <v>0.19179525764953101</v>
      </c>
      <c r="I11" s="17">
        <v>0.169031090460875</v>
      </c>
      <c r="J11" s="17">
        <v>0.17138021122143801</v>
      </c>
      <c r="K11" s="17">
        <v>0.18090396582328899</v>
      </c>
      <c r="L11" s="17">
        <v>0.15085497915201801</v>
      </c>
      <c r="M11" s="17"/>
      <c r="N11" s="17">
        <v>0.18663174717475001</v>
      </c>
      <c r="O11" s="17">
        <v>0.170281981791718</v>
      </c>
      <c r="P11" s="17">
        <v>0.17260346705104301</v>
      </c>
      <c r="Q11" s="17">
        <v>0.19570415216106099</v>
      </c>
      <c r="R11" s="17"/>
      <c r="S11" s="17">
        <v>0.17283735110439999</v>
      </c>
      <c r="T11" s="17">
        <v>0.189473552591993</v>
      </c>
      <c r="U11" s="17">
        <v>0.21542864700245701</v>
      </c>
      <c r="V11" s="17">
        <v>0.17777415372274899</v>
      </c>
      <c r="W11" s="17">
        <v>0.222659697675858</v>
      </c>
      <c r="X11" s="17">
        <v>0.16944204456131701</v>
      </c>
      <c r="Y11" s="17">
        <v>0.178671970622165</v>
      </c>
      <c r="Z11" s="17">
        <v>0.14388479574558399</v>
      </c>
      <c r="AA11" s="17">
        <v>0.212470533230039</v>
      </c>
      <c r="AB11" s="17">
        <v>0.17310552511695201</v>
      </c>
      <c r="AC11" s="17">
        <v>0.12302630150388801</v>
      </c>
      <c r="AD11" s="17">
        <v>9.0437799506974101E-2</v>
      </c>
      <c r="AE11" s="17"/>
      <c r="AF11" s="17">
        <v>0.17729217485711499</v>
      </c>
      <c r="AG11" s="17">
        <v>0.174005790314161</v>
      </c>
      <c r="AH11" s="17">
        <v>0.20173226685575801</v>
      </c>
      <c r="AI11" s="17"/>
      <c r="AJ11" s="17">
        <v>0.159477045562576</v>
      </c>
      <c r="AK11" s="17">
        <v>0.20630445309259199</v>
      </c>
      <c r="AL11" s="17">
        <v>0.21829527207791899</v>
      </c>
      <c r="AM11" s="17">
        <v>3.0219863277033101E-2</v>
      </c>
      <c r="AN11" s="17">
        <v>0.209732329972768</v>
      </c>
      <c r="AO11" s="17"/>
      <c r="AP11" s="17">
        <v>0.187151796101129</v>
      </c>
      <c r="AQ11" s="17">
        <v>0.178782131021267</v>
      </c>
      <c r="AR11" s="17">
        <v>0.17143500323986299</v>
      </c>
      <c r="AS11" s="17"/>
      <c r="AT11" s="17">
        <v>0.19085202528147599</v>
      </c>
      <c r="AU11" s="17">
        <v>0.204018087712281</v>
      </c>
      <c r="AV11" s="17">
        <v>0.17817998513266101</v>
      </c>
      <c r="AW11" s="17">
        <v>0.13673107746850399</v>
      </c>
      <c r="AX11" s="17">
        <v>0.204591271897547</v>
      </c>
    </row>
    <row r="12" spans="2:50">
      <c r="B12" s="18" t="s">
        <v>247</v>
      </c>
      <c r="C12" s="17">
        <v>6.0580491165921201E-2</v>
      </c>
      <c r="D12" s="17">
        <v>5.9605265293114197E-2</v>
      </c>
      <c r="E12" s="17">
        <v>6.1767594247571597E-2</v>
      </c>
      <c r="F12" s="17"/>
      <c r="G12" s="17">
        <v>5.5636167822461502E-2</v>
      </c>
      <c r="H12" s="17">
        <v>3.7436744913094497E-2</v>
      </c>
      <c r="I12" s="17">
        <v>3.1235362439110799E-2</v>
      </c>
      <c r="J12" s="17">
        <v>5.8350838186159E-2</v>
      </c>
      <c r="K12" s="17">
        <v>8.6500874624254806E-2</v>
      </c>
      <c r="L12" s="17">
        <v>9.1057075819865094E-2</v>
      </c>
      <c r="M12" s="17"/>
      <c r="N12" s="17">
        <v>7.0596419741702804E-2</v>
      </c>
      <c r="O12" s="17">
        <v>6.6499548999572597E-2</v>
      </c>
      <c r="P12" s="17">
        <v>6.0578312164637098E-2</v>
      </c>
      <c r="Q12" s="17">
        <v>4.4730372752100601E-2</v>
      </c>
      <c r="R12" s="17"/>
      <c r="S12" s="17">
        <v>6.9376007631811898E-2</v>
      </c>
      <c r="T12" s="17">
        <v>7.7544897513897204E-2</v>
      </c>
      <c r="U12" s="17">
        <v>7.4594376898869594E-2</v>
      </c>
      <c r="V12" s="17">
        <v>8.3710689189864698E-2</v>
      </c>
      <c r="W12" s="17">
        <v>2.7017260464202299E-2</v>
      </c>
      <c r="X12" s="17">
        <v>6.9078271733134994E-2</v>
      </c>
      <c r="Y12" s="17">
        <v>3.8415671321795603E-2</v>
      </c>
      <c r="Z12" s="17">
        <v>1.9122633911504101E-2</v>
      </c>
      <c r="AA12" s="17">
        <v>5.46642187730201E-2</v>
      </c>
      <c r="AB12" s="17">
        <v>5.5634033506218997E-2</v>
      </c>
      <c r="AC12" s="17">
        <v>6.1411625592109602E-2</v>
      </c>
      <c r="AD12" s="17">
        <v>4.2275033375814702E-2</v>
      </c>
      <c r="AE12" s="17"/>
      <c r="AF12" s="17">
        <v>6.0213329019494E-2</v>
      </c>
      <c r="AG12" s="17">
        <v>6.0676862097797601E-2</v>
      </c>
      <c r="AH12" s="17">
        <v>5.19794653799239E-2</v>
      </c>
      <c r="AI12" s="17"/>
      <c r="AJ12" s="17">
        <v>6.9865770062354907E-2</v>
      </c>
      <c r="AK12" s="17">
        <v>5.2456602137426499E-2</v>
      </c>
      <c r="AL12" s="17">
        <v>6.9347422924268404E-2</v>
      </c>
      <c r="AM12" s="17">
        <v>0</v>
      </c>
      <c r="AN12" s="17">
        <v>6.9894385604553702E-2</v>
      </c>
      <c r="AO12" s="17"/>
      <c r="AP12" s="17">
        <v>8.5306384611615202E-2</v>
      </c>
      <c r="AQ12" s="17">
        <v>4.6712654685873899E-2</v>
      </c>
      <c r="AR12" s="17">
        <v>7.4865034987052201E-2</v>
      </c>
      <c r="AS12" s="17"/>
      <c r="AT12" s="17">
        <v>6.6308636583762307E-2</v>
      </c>
      <c r="AU12" s="17">
        <v>3.900937014513E-2</v>
      </c>
      <c r="AV12" s="17">
        <v>6.8458648922194804E-2</v>
      </c>
      <c r="AW12" s="17">
        <v>5.1884254260931198E-2</v>
      </c>
      <c r="AX12" s="17">
        <v>4.0386954877828701E-2</v>
      </c>
    </row>
    <row r="13" spans="2:50">
      <c r="B13" s="18" t="s">
        <v>248</v>
      </c>
      <c r="C13" s="17">
        <v>1.7731732786888901E-2</v>
      </c>
      <c r="D13" s="17">
        <v>1.94439015107256E-2</v>
      </c>
      <c r="E13" s="17">
        <v>1.6129771914689801E-2</v>
      </c>
      <c r="F13" s="17"/>
      <c r="G13" s="17">
        <v>2.6408864752128901E-2</v>
      </c>
      <c r="H13" s="17">
        <v>1.6895301798217799E-2</v>
      </c>
      <c r="I13" s="17">
        <v>1.8559764015934201E-2</v>
      </c>
      <c r="J13" s="17">
        <v>1.9301265817391802E-2</v>
      </c>
      <c r="K13" s="17">
        <v>1.75159837005547E-3</v>
      </c>
      <c r="L13" s="17">
        <v>2.1385475006296999E-2</v>
      </c>
      <c r="M13" s="17"/>
      <c r="N13" s="17">
        <v>1.8555992310301E-2</v>
      </c>
      <c r="O13" s="17">
        <v>2.0499716507354802E-2</v>
      </c>
      <c r="P13" s="17">
        <v>7.33285585724173E-3</v>
      </c>
      <c r="Q13" s="17">
        <v>2.3416550357189401E-2</v>
      </c>
      <c r="R13" s="17"/>
      <c r="S13" s="17">
        <v>3.0513253797681699E-2</v>
      </c>
      <c r="T13" s="17">
        <v>1.7576244010445101E-2</v>
      </c>
      <c r="U13" s="17">
        <v>2.01186495943299E-2</v>
      </c>
      <c r="V13" s="17">
        <v>3.3801242472326501E-3</v>
      </c>
      <c r="W13" s="17">
        <v>1.40998821055934E-2</v>
      </c>
      <c r="X13" s="17">
        <v>1.4531862641591E-2</v>
      </c>
      <c r="Y13" s="17">
        <v>2.9818567853865101E-2</v>
      </c>
      <c r="Z13" s="17">
        <v>8.5636107265289994E-3</v>
      </c>
      <c r="AA13" s="17">
        <v>1.95042174791418E-2</v>
      </c>
      <c r="AB13" s="17">
        <v>1.33175638606878E-2</v>
      </c>
      <c r="AC13" s="17">
        <v>6.0430606496382697E-3</v>
      </c>
      <c r="AD13" s="17">
        <v>1.9784349199508101E-2</v>
      </c>
      <c r="AE13" s="17"/>
      <c r="AF13" s="17">
        <v>1.6576948772831598E-2</v>
      </c>
      <c r="AG13" s="17">
        <v>1.9523539072108999E-2</v>
      </c>
      <c r="AH13" s="17">
        <v>1.8576024197438101E-2</v>
      </c>
      <c r="AI13" s="17"/>
      <c r="AJ13" s="17">
        <v>2.0988904101776399E-2</v>
      </c>
      <c r="AK13" s="17">
        <v>1.08222517007003E-2</v>
      </c>
      <c r="AL13" s="17">
        <v>2.5244919148030599E-2</v>
      </c>
      <c r="AM13" s="17">
        <v>3.6461892289668001E-2</v>
      </c>
      <c r="AN13" s="17">
        <v>1.07280312968194E-2</v>
      </c>
      <c r="AO13" s="17"/>
      <c r="AP13" s="17">
        <v>3.2499321130264602E-2</v>
      </c>
      <c r="AQ13" s="17">
        <v>7.2525127274856204E-3</v>
      </c>
      <c r="AR13" s="17">
        <v>1.2475611281120701E-2</v>
      </c>
      <c r="AS13" s="17"/>
      <c r="AT13" s="17">
        <v>1.2377190287259299E-2</v>
      </c>
      <c r="AU13" s="17">
        <v>2.0773749829662399E-2</v>
      </c>
      <c r="AV13" s="17">
        <v>1.20160085390572E-2</v>
      </c>
      <c r="AW13" s="17">
        <v>1.4393917396177401E-2</v>
      </c>
      <c r="AX13" s="17">
        <v>6.33837677355433E-2</v>
      </c>
    </row>
    <row r="14" spans="2:50">
      <c r="B14" s="18" t="s">
        <v>113</v>
      </c>
      <c r="C14" s="17">
        <v>8.3077711309988797E-2</v>
      </c>
      <c r="D14" s="17">
        <v>7.2512778200032102E-2</v>
      </c>
      <c r="E14" s="17">
        <v>9.2730437230183302E-2</v>
      </c>
      <c r="F14" s="17"/>
      <c r="G14" s="17">
        <v>0.115041345008824</v>
      </c>
      <c r="H14" s="17">
        <v>6.4949430799600805E-2</v>
      </c>
      <c r="I14" s="17">
        <v>8.5457223850391298E-2</v>
      </c>
      <c r="J14" s="17">
        <v>7.1175801063172298E-2</v>
      </c>
      <c r="K14" s="17">
        <v>8.37036789088208E-2</v>
      </c>
      <c r="L14" s="17">
        <v>8.3994857334567297E-2</v>
      </c>
      <c r="M14" s="17"/>
      <c r="N14" s="17">
        <v>4.6969269952024599E-2</v>
      </c>
      <c r="O14" s="17">
        <v>6.2994389264319994E-2</v>
      </c>
      <c r="P14" s="17">
        <v>9.5077521037335702E-2</v>
      </c>
      <c r="Q14" s="17">
        <v>0.129099299274408</v>
      </c>
      <c r="R14" s="17"/>
      <c r="S14" s="17">
        <v>7.5537908382905694E-2</v>
      </c>
      <c r="T14" s="17">
        <v>7.38581566054375E-2</v>
      </c>
      <c r="U14" s="17">
        <v>6.5184061286553102E-2</v>
      </c>
      <c r="V14" s="17">
        <v>0.105825600735032</v>
      </c>
      <c r="W14" s="17">
        <v>0.115542756169626</v>
      </c>
      <c r="X14" s="17">
        <v>0.109991465160205</v>
      </c>
      <c r="Y14" s="17">
        <v>7.8222778606370502E-2</v>
      </c>
      <c r="Z14" s="17">
        <v>8.2770473492011401E-2</v>
      </c>
      <c r="AA14" s="17">
        <v>9.90753263713815E-2</v>
      </c>
      <c r="AB14" s="17">
        <v>6.7791997536695903E-2</v>
      </c>
      <c r="AC14" s="17">
        <v>7.2052777391348299E-2</v>
      </c>
      <c r="AD14" s="17">
        <v>0</v>
      </c>
      <c r="AE14" s="17"/>
      <c r="AF14" s="17">
        <v>8.39591795885722E-2</v>
      </c>
      <c r="AG14" s="17">
        <v>6.4255282407873204E-2</v>
      </c>
      <c r="AH14" s="17">
        <v>0.118914262683935</v>
      </c>
      <c r="AI14" s="17"/>
      <c r="AJ14" s="17">
        <v>7.88844697751548E-2</v>
      </c>
      <c r="AK14" s="17">
        <v>6.4583243707633603E-2</v>
      </c>
      <c r="AL14" s="17">
        <v>4.2791956464842101E-2</v>
      </c>
      <c r="AM14" s="17">
        <v>0.120325840844021</v>
      </c>
      <c r="AN14" s="17">
        <v>0.12802249462081</v>
      </c>
      <c r="AO14" s="17"/>
      <c r="AP14" s="17">
        <v>6.6985944167645806E-2</v>
      </c>
      <c r="AQ14" s="17">
        <v>7.7971441883833106E-2</v>
      </c>
      <c r="AR14" s="17">
        <v>2.97936099977021E-2</v>
      </c>
      <c r="AS14" s="17"/>
      <c r="AT14" s="17">
        <v>0.123262237451469</v>
      </c>
      <c r="AU14" s="17">
        <v>7.1865262285407003E-2</v>
      </c>
      <c r="AV14" s="17">
        <v>6.5800034329114396E-2</v>
      </c>
      <c r="AW14" s="17">
        <v>4.9908768895108598E-2</v>
      </c>
      <c r="AX14" s="17">
        <v>4.28175073286063E-2</v>
      </c>
    </row>
    <row r="15" spans="2:50">
      <c r="B15" s="18" t="s">
        <v>249</v>
      </c>
      <c r="C15" s="21">
        <v>0.65784176541888595</v>
      </c>
      <c r="D15" s="21">
        <v>0.64569992089871098</v>
      </c>
      <c r="E15" s="21">
        <v>0.669341283233717</v>
      </c>
      <c r="F15" s="21"/>
      <c r="G15" s="21">
        <v>0.56450929406261696</v>
      </c>
      <c r="H15" s="21">
        <v>0.68892326483955602</v>
      </c>
      <c r="I15" s="21">
        <v>0.69571655923368803</v>
      </c>
      <c r="J15" s="21">
        <v>0.67979188371183896</v>
      </c>
      <c r="K15" s="21">
        <v>0.64713988227357899</v>
      </c>
      <c r="L15" s="21">
        <v>0.65270761268725197</v>
      </c>
      <c r="M15" s="21"/>
      <c r="N15" s="21">
        <v>0.67724657082122197</v>
      </c>
      <c r="O15" s="21">
        <v>0.67972436343703402</v>
      </c>
      <c r="P15" s="21">
        <v>0.66440784388974194</v>
      </c>
      <c r="Q15" s="21">
        <v>0.60704962545524099</v>
      </c>
      <c r="R15" s="21"/>
      <c r="S15" s="21">
        <v>0.65173547908319995</v>
      </c>
      <c r="T15" s="21">
        <v>0.64154714927822698</v>
      </c>
      <c r="U15" s="21">
        <v>0.62467426521779001</v>
      </c>
      <c r="V15" s="21">
        <v>0.62930943210512102</v>
      </c>
      <c r="W15" s="21">
        <v>0.62068040358471999</v>
      </c>
      <c r="X15" s="21">
        <v>0.63695635590375199</v>
      </c>
      <c r="Y15" s="21">
        <v>0.67487101159580398</v>
      </c>
      <c r="Z15" s="21">
        <v>0.74565848612437102</v>
      </c>
      <c r="AA15" s="21">
        <v>0.61428570414641803</v>
      </c>
      <c r="AB15" s="21">
        <v>0.69015087997944502</v>
      </c>
      <c r="AC15" s="21">
        <v>0.73746623486301499</v>
      </c>
      <c r="AD15" s="21">
        <v>0.84750281791770299</v>
      </c>
      <c r="AE15" s="21"/>
      <c r="AF15" s="21">
        <v>0.66195836776198702</v>
      </c>
      <c r="AG15" s="21">
        <v>0.68153852610805898</v>
      </c>
      <c r="AH15" s="21">
        <v>0.60879798088294601</v>
      </c>
      <c r="AI15" s="21"/>
      <c r="AJ15" s="21">
        <v>0.67078381049813796</v>
      </c>
      <c r="AK15" s="21">
        <v>0.66583344936164701</v>
      </c>
      <c r="AL15" s="21">
        <v>0.64432042938494005</v>
      </c>
      <c r="AM15" s="21">
        <v>0.81299240358927805</v>
      </c>
      <c r="AN15" s="21">
        <v>0.58162275850504896</v>
      </c>
      <c r="AO15" s="21"/>
      <c r="AP15" s="21">
        <v>0.62805655398934601</v>
      </c>
      <c r="AQ15" s="21">
        <v>0.68928125968153997</v>
      </c>
      <c r="AR15" s="21">
        <v>0.71143074049426203</v>
      </c>
      <c r="AS15" s="21"/>
      <c r="AT15" s="21">
        <v>0.60719991039603305</v>
      </c>
      <c r="AU15" s="21">
        <v>0.66433353002751905</v>
      </c>
      <c r="AV15" s="21">
        <v>0.67554532307697202</v>
      </c>
      <c r="AW15" s="21">
        <v>0.747081981979278</v>
      </c>
      <c r="AX15" s="21">
        <v>0.64882049816047505</v>
      </c>
    </row>
    <row r="16" spans="2:50">
      <c r="B16" s="18" t="s">
        <v>250</v>
      </c>
      <c r="C16" s="21">
        <v>7.8312223952809998E-2</v>
      </c>
      <c r="D16" s="21">
        <v>7.9049166803839804E-2</v>
      </c>
      <c r="E16" s="21">
        <v>7.7897366162261394E-2</v>
      </c>
      <c r="F16" s="21"/>
      <c r="G16" s="21">
        <v>8.2045032574590407E-2</v>
      </c>
      <c r="H16" s="21">
        <v>5.4332046711312303E-2</v>
      </c>
      <c r="I16" s="21">
        <v>4.9795126455044997E-2</v>
      </c>
      <c r="J16" s="21">
        <v>7.7652104003550798E-2</v>
      </c>
      <c r="K16" s="21">
        <v>8.8252472994310299E-2</v>
      </c>
      <c r="L16" s="21">
        <v>0.112442550826162</v>
      </c>
      <c r="M16" s="21"/>
      <c r="N16" s="21">
        <v>8.9152412052003804E-2</v>
      </c>
      <c r="O16" s="21">
        <v>8.6999265506927395E-2</v>
      </c>
      <c r="P16" s="21">
        <v>6.7911168021878798E-2</v>
      </c>
      <c r="Q16" s="21">
        <v>6.8146923109290006E-2</v>
      </c>
      <c r="R16" s="21"/>
      <c r="S16" s="21">
        <v>9.98892614294936E-2</v>
      </c>
      <c r="T16" s="21">
        <v>9.5121141524342298E-2</v>
      </c>
      <c r="U16" s="21">
        <v>9.4713026493199501E-2</v>
      </c>
      <c r="V16" s="21">
        <v>8.7090813437097403E-2</v>
      </c>
      <c r="W16" s="21">
        <v>4.1117142569795699E-2</v>
      </c>
      <c r="X16" s="21">
        <v>8.3610134374726003E-2</v>
      </c>
      <c r="Y16" s="21">
        <v>6.8234239175660696E-2</v>
      </c>
      <c r="Z16" s="21">
        <v>2.7686244638033101E-2</v>
      </c>
      <c r="AA16" s="21">
        <v>7.4168436252162004E-2</v>
      </c>
      <c r="AB16" s="21">
        <v>6.89515973669068E-2</v>
      </c>
      <c r="AC16" s="21">
        <v>6.7454686241747899E-2</v>
      </c>
      <c r="AD16" s="21">
        <v>6.20593825753228E-2</v>
      </c>
      <c r="AE16" s="21"/>
      <c r="AF16" s="21">
        <v>7.6790277792325598E-2</v>
      </c>
      <c r="AG16" s="21">
        <v>8.0200401169906593E-2</v>
      </c>
      <c r="AH16" s="21">
        <v>7.0555489577362004E-2</v>
      </c>
      <c r="AI16" s="21"/>
      <c r="AJ16" s="21">
        <v>9.0854674164131205E-2</v>
      </c>
      <c r="AK16" s="21">
        <v>6.32788538381268E-2</v>
      </c>
      <c r="AL16" s="21">
        <v>9.4592342072298996E-2</v>
      </c>
      <c r="AM16" s="21">
        <v>3.6461892289668001E-2</v>
      </c>
      <c r="AN16" s="21">
        <v>8.0622416901373103E-2</v>
      </c>
      <c r="AO16" s="21"/>
      <c r="AP16" s="21">
        <v>0.11780570574188</v>
      </c>
      <c r="AQ16" s="21">
        <v>5.3965167413359501E-2</v>
      </c>
      <c r="AR16" s="21">
        <v>8.7340646268173006E-2</v>
      </c>
      <c r="AS16" s="21"/>
      <c r="AT16" s="21">
        <v>7.8685826871021602E-2</v>
      </c>
      <c r="AU16" s="21">
        <v>5.9783119974792402E-2</v>
      </c>
      <c r="AV16" s="21">
        <v>8.0474657461252E-2</v>
      </c>
      <c r="AW16" s="21">
        <v>6.62781716571086E-2</v>
      </c>
      <c r="AX16" s="21">
        <v>0.103770722613372</v>
      </c>
    </row>
    <row r="17" spans="2:50">
      <c r="B17" s="18" t="s">
        <v>251</v>
      </c>
      <c r="C17" s="22">
        <v>0.57952954146607605</v>
      </c>
      <c r="D17" s="22">
        <v>0.56665075409487198</v>
      </c>
      <c r="E17" s="22">
        <v>0.59144391707145605</v>
      </c>
      <c r="F17" s="22"/>
      <c r="G17" s="22">
        <v>0.48246426148802601</v>
      </c>
      <c r="H17" s="22">
        <v>0.63459121812824304</v>
      </c>
      <c r="I17" s="22">
        <v>0.645921432778643</v>
      </c>
      <c r="J17" s="22">
        <v>0.60213977970828803</v>
      </c>
      <c r="K17" s="22">
        <v>0.55888740927926905</v>
      </c>
      <c r="L17" s="22">
        <v>0.54026506186109002</v>
      </c>
      <c r="M17" s="22"/>
      <c r="N17" s="22">
        <v>0.588094158769218</v>
      </c>
      <c r="O17" s="22">
        <v>0.59272509793010697</v>
      </c>
      <c r="P17" s="22">
        <v>0.59649667586786403</v>
      </c>
      <c r="Q17" s="22">
        <v>0.53890270234595095</v>
      </c>
      <c r="R17" s="22"/>
      <c r="S17" s="22">
        <v>0.55184621765370701</v>
      </c>
      <c r="T17" s="22">
        <v>0.54642600775388495</v>
      </c>
      <c r="U17" s="22">
        <v>0.529961238724591</v>
      </c>
      <c r="V17" s="22">
        <v>0.54221861866802301</v>
      </c>
      <c r="W17" s="22">
        <v>0.57956326101492395</v>
      </c>
      <c r="X17" s="22">
        <v>0.55334622152902602</v>
      </c>
      <c r="Y17" s="22">
        <v>0.60663677242014302</v>
      </c>
      <c r="Z17" s="22">
        <v>0.71797224148633798</v>
      </c>
      <c r="AA17" s="22">
        <v>0.54011726789425596</v>
      </c>
      <c r="AB17" s="22">
        <v>0.62119928261253798</v>
      </c>
      <c r="AC17" s="22">
        <v>0.67001154862126799</v>
      </c>
      <c r="AD17" s="22">
        <v>0.78544343534238004</v>
      </c>
      <c r="AE17" s="22"/>
      <c r="AF17" s="22">
        <v>0.58516808996966196</v>
      </c>
      <c r="AG17" s="22">
        <v>0.60133812493815297</v>
      </c>
      <c r="AH17" s="22">
        <v>0.53824249130558399</v>
      </c>
      <c r="AI17" s="22"/>
      <c r="AJ17" s="22">
        <v>0.579929136334007</v>
      </c>
      <c r="AK17" s="22">
        <v>0.60255459552351998</v>
      </c>
      <c r="AL17" s="22">
        <v>0.549728087312641</v>
      </c>
      <c r="AM17" s="22">
        <v>0.77653051129961004</v>
      </c>
      <c r="AN17" s="22">
        <v>0.50100034160367601</v>
      </c>
      <c r="AO17" s="22"/>
      <c r="AP17" s="22">
        <v>0.51025084824746603</v>
      </c>
      <c r="AQ17" s="22">
        <v>0.63531609226818098</v>
      </c>
      <c r="AR17" s="22">
        <v>0.62409009422608897</v>
      </c>
      <c r="AS17" s="22"/>
      <c r="AT17" s="22">
        <v>0.52851408352501195</v>
      </c>
      <c r="AU17" s="22">
        <v>0.60455041005272703</v>
      </c>
      <c r="AV17" s="22">
        <v>0.59507066561571997</v>
      </c>
      <c r="AW17" s="22">
        <v>0.68080381032216997</v>
      </c>
      <c r="AX17" s="22">
        <v>0.54504977554710299</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508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0.124797265624996</v>
      </c>
      <c r="D9" s="17">
        <v>0.114639575125597</v>
      </c>
      <c r="E9" s="17">
        <v>0.135194842614866</v>
      </c>
      <c r="F9" s="17"/>
      <c r="G9" s="17">
        <v>0.13819975107371199</v>
      </c>
      <c r="H9" s="17">
        <v>0.14993510695371501</v>
      </c>
      <c r="I9" s="17">
        <v>0.15625452004566501</v>
      </c>
      <c r="J9" s="17">
        <v>0.112034863334566</v>
      </c>
      <c r="K9" s="17">
        <v>0.13524573507034601</v>
      </c>
      <c r="L9" s="17">
        <v>7.3324641722709194E-2</v>
      </c>
      <c r="M9" s="17"/>
      <c r="N9" s="17">
        <v>9.9903684293338693E-2</v>
      </c>
      <c r="O9" s="17">
        <v>0.108958762804825</v>
      </c>
      <c r="P9" s="17">
        <v>0.14724374485539601</v>
      </c>
      <c r="Q9" s="17">
        <v>0.144022773111837</v>
      </c>
      <c r="R9" s="17"/>
      <c r="S9" s="17">
        <v>0.112705084776953</v>
      </c>
      <c r="T9" s="17">
        <v>0.102026046933602</v>
      </c>
      <c r="U9" s="17">
        <v>0.120084763630482</v>
      </c>
      <c r="V9" s="17">
        <v>0.126385936260968</v>
      </c>
      <c r="W9" s="17">
        <v>0.112977027406298</v>
      </c>
      <c r="X9" s="17">
        <v>0.13966944215054</v>
      </c>
      <c r="Y9" s="17">
        <v>0.12899604409458201</v>
      </c>
      <c r="Z9" s="17">
        <v>0.132909649477157</v>
      </c>
      <c r="AA9" s="17">
        <v>0.122933701540414</v>
      </c>
      <c r="AB9" s="17">
        <v>0.15740202969634901</v>
      </c>
      <c r="AC9" s="17">
        <v>0.16168925092283101</v>
      </c>
      <c r="AD9" s="17">
        <v>9.6351016368177098E-2</v>
      </c>
      <c r="AE9" s="17"/>
      <c r="AF9" s="17">
        <v>0.14117591461339701</v>
      </c>
      <c r="AG9" s="17">
        <v>0.108160326659846</v>
      </c>
      <c r="AH9" s="17">
        <v>0.138657181401732</v>
      </c>
      <c r="AI9" s="17"/>
      <c r="AJ9" s="17">
        <v>0.118591389784185</v>
      </c>
      <c r="AK9" s="17">
        <v>0.124658870522474</v>
      </c>
      <c r="AL9" s="17">
        <v>0.15037480947863099</v>
      </c>
      <c r="AM9" s="17">
        <v>0.357529272551039</v>
      </c>
      <c r="AN9" s="17">
        <v>0.108825489910786</v>
      </c>
      <c r="AO9" s="17"/>
      <c r="AP9" s="17">
        <v>0.11789735142247799</v>
      </c>
      <c r="AQ9" s="17">
        <v>0.12057253720932801</v>
      </c>
      <c r="AR9" s="17">
        <v>0.13728287090858199</v>
      </c>
      <c r="AS9" s="17"/>
      <c r="AT9" s="17">
        <v>0.160028859041041</v>
      </c>
      <c r="AU9" s="17">
        <v>0.12614517349684701</v>
      </c>
      <c r="AV9" s="17">
        <v>0.10628002474869699</v>
      </c>
      <c r="AW9" s="17">
        <v>0.11228924239951101</v>
      </c>
      <c r="AX9" s="17">
        <v>0.127990023912321</v>
      </c>
    </row>
    <row r="10" spans="2:50">
      <c r="B10" s="18" t="s">
        <v>245</v>
      </c>
      <c r="C10" s="17">
        <v>0.25470012629792499</v>
      </c>
      <c r="D10" s="17">
        <v>0.25529892854345099</v>
      </c>
      <c r="E10" s="17">
        <v>0.25510548649480003</v>
      </c>
      <c r="F10" s="17"/>
      <c r="G10" s="17">
        <v>0.28606834200458803</v>
      </c>
      <c r="H10" s="17">
        <v>0.308418664260798</v>
      </c>
      <c r="I10" s="17">
        <v>0.30018214841042701</v>
      </c>
      <c r="J10" s="17">
        <v>0.26914553557435</v>
      </c>
      <c r="K10" s="17">
        <v>0.21625705065053999</v>
      </c>
      <c r="L10" s="17">
        <v>0.16725694520698201</v>
      </c>
      <c r="M10" s="17"/>
      <c r="N10" s="17">
        <v>0.225752654304017</v>
      </c>
      <c r="O10" s="17">
        <v>0.260059567778404</v>
      </c>
      <c r="P10" s="17">
        <v>0.294500026054898</v>
      </c>
      <c r="Q10" s="17">
        <v>0.24404034803872199</v>
      </c>
      <c r="R10" s="17"/>
      <c r="S10" s="17">
        <v>0.23009384763934401</v>
      </c>
      <c r="T10" s="17">
        <v>0.294217630001888</v>
      </c>
      <c r="U10" s="17">
        <v>0.240608612818865</v>
      </c>
      <c r="V10" s="17">
        <v>0.20605844319295299</v>
      </c>
      <c r="W10" s="17">
        <v>0.25547592904701699</v>
      </c>
      <c r="X10" s="17">
        <v>0.25520170409037002</v>
      </c>
      <c r="Y10" s="17">
        <v>0.28777622962453198</v>
      </c>
      <c r="Z10" s="17">
        <v>0.268532538327027</v>
      </c>
      <c r="AA10" s="17">
        <v>0.24606447103123899</v>
      </c>
      <c r="AB10" s="17">
        <v>0.25708131019073799</v>
      </c>
      <c r="AC10" s="17">
        <v>0.24582207814460599</v>
      </c>
      <c r="AD10" s="17">
        <v>0.31068418789963997</v>
      </c>
      <c r="AE10" s="17"/>
      <c r="AF10" s="17">
        <v>0.251849573040066</v>
      </c>
      <c r="AG10" s="17">
        <v>0.24231419033903101</v>
      </c>
      <c r="AH10" s="17">
        <v>0.29836337456478501</v>
      </c>
      <c r="AI10" s="17"/>
      <c r="AJ10" s="17">
        <v>0.24587910822690101</v>
      </c>
      <c r="AK10" s="17">
        <v>0.28863108798363801</v>
      </c>
      <c r="AL10" s="17">
        <v>0.20966880351730499</v>
      </c>
      <c r="AM10" s="17">
        <v>0.17134886179845699</v>
      </c>
      <c r="AN10" s="17">
        <v>0.271169846657146</v>
      </c>
      <c r="AO10" s="17"/>
      <c r="AP10" s="17">
        <v>0.23906314332065901</v>
      </c>
      <c r="AQ10" s="17">
        <v>0.27930398145879098</v>
      </c>
      <c r="AR10" s="17">
        <v>0.26501617981699299</v>
      </c>
      <c r="AS10" s="17"/>
      <c r="AT10" s="17">
        <v>0.26920382256937198</v>
      </c>
      <c r="AU10" s="17">
        <v>0.25461900819681299</v>
      </c>
      <c r="AV10" s="17">
        <v>0.23618239133027399</v>
      </c>
      <c r="AW10" s="17">
        <v>0.2488660549018</v>
      </c>
      <c r="AX10" s="17">
        <v>0.183410302283948</v>
      </c>
    </row>
    <row r="11" spans="2:50">
      <c r="B11" s="18" t="s">
        <v>246</v>
      </c>
      <c r="C11" s="17">
        <v>0.231691509701339</v>
      </c>
      <c r="D11" s="17">
        <v>0.24945954413881899</v>
      </c>
      <c r="E11" s="17">
        <v>0.215252434540884</v>
      </c>
      <c r="F11" s="17"/>
      <c r="G11" s="17">
        <v>0.25622537456583999</v>
      </c>
      <c r="H11" s="17">
        <v>0.2445216508792</v>
      </c>
      <c r="I11" s="17">
        <v>0.22016925821385899</v>
      </c>
      <c r="J11" s="17">
        <v>0.22561813270706599</v>
      </c>
      <c r="K11" s="17">
        <v>0.23196733901496799</v>
      </c>
      <c r="L11" s="17">
        <v>0.21920861686539</v>
      </c>
      <c r="M11" s="17"/>
      <c r="N11" s="17">
        <v>0.213571462705679</v>
      </c>
      <c r="O11" s="17">
        <v>0.237897184488369</v>
      </c>
      <c r="P11" s="17">
        <v>0.22511887175884199</v>
      </c>
      <c r="Q11" s="17">
        <v>0.25134326374319499</v>
      </c>
      <c r="R11" s="17"/>
      <c r="S11" s="17">
        <v>0.23561798354906899</v>
      </c>
      <c r="T11" s="17">
        <v>0.20746342448744601</v>
      </c>
      <c r="U11" s="17">
        <v>0.26123685844931499</v>
      </c>
      <c r="V11" s="17">
        <v>0.179513915184811</v>
      </c>
      <c r="W11" s="17">
        <v>0.23053657954024501</v>
      </c>
      <c r="X11" s="17">
        <v>0.236416728402043</v>
      </c>
      <c r="Y11" s="17">
        <v>0.22331354649226401</v>
      </c>
      <c r="Z11" s="17">
        <v>0.249244666928152</v>
      </c>
      <c r="AA11" s="17">
        <v>0.27231744918640099</v>
      </c>
      <c r="AB11" s="17">
        <v>0.225184373753053</v>
      </c>
      <c r="AC11" s="17">
        <v>0.231876025630566</v>
      </c>
      <c r="AD11" s="17">
        <v>0.25353226866036299</v>
      </c>
      <c r="AE11" s="17"/>
      <c r="AF11" s="17">
        <v>0.22596223112498501</v>
      </c>
      <c r="AG11" s="17">
        <v>0.223006753204778</v>
      </c>
      <c r="AH11" s="17">
        <v>0.23880196070075899</v>
      </c>
      <c r="AI11" s="17"/>
      <c r="AJ11" s="17">
        <v>0.21582612705819801</v>
      </c>
      <c r="AK11" s="17">
        <v>0.22765176297291401</v>
      </c>
      <c r="AL11" s="17">
        <v>0.225867662012909</v>
      </c>
      <c r="AM11" s="17">
        <v>0.17245074522146001</v>
      </c>
      <c r="AN11" s="17">
        <v>0.27570711422810701</v>
      </c>
      <c r="AO11" s="17"/>
      <c r="AP11" s="17">
        <v>0.20976461280772399</v>
      </c>
      <c r="AQ11" s="17">
        <v>0.23457752193512801</v>
      </c>
      <c r="AR11" s="17">
        <v>0.23823790333523601</v>
      </c>
      <c r="AS11" s="17"/>
      <c r="AT11" s="17">
        <v>0.24323434057576401</v>
      </c>
      <c r="AU11" s="17">
        <v>0.257886895251629</v>
      </c>
      <c r="AV11" s="17">
        <v>0.20768195638108999</v>
      </c>
      <c r="AW11" s="17">
        <v>0.25006431740970297</v>
      </c>
      <c r="AX11" s="17">
        <v>0.20351451780448199</v>
      </c>
    </row>
    <row r="12" spans="2:50">
      <c r="B12" s="18" t="s">
        <v>247</v>
      </c>
      <c r="C12" s="17">
        <v>0.160583791564613</v>
      </c>
      <c r="D12" s="17">
        <v>0.16853404856815399</v>
      </c>
      <c r="E12" s="17">
        <v>0.15237601036951801</v>
      </c>
      <c r="F12" s="17"/>
      <c r="G12" s="17">
        <v>0.130607693042537</v>
      </c>
      <c r="H12" s="17">
        <v>0.15113177276284401</v>
      </c>
      <c r="I12" s="17">
        <v>0.148119901112231</v>
      </c>
      <c r="J12" s="17">
        <v>0.16071862378230101</v>
      </c>
      <c r="K12" s="17">
        <v>0.17865670240825199</v>
      </c>
      <c r="L12" s="17">
        <v>0.186037954583786</v>
      </c>
      <c r="M12" s="17"/>
      <c r="N12" s="17">
        <v>0.23464223606049101</v>
      </c>
      <c r="O12" s="17">
        <v>0.16710492108545599</v>
      </c>
      <c r="P12" s="17">
        <v>0.11460174749899101</v>
      </c>
      <c r="Q12" s="17">
        <v>0.117289778534336</v>
      </c>
      <c r="R12" s="17"/>
      <c r="S12" s="17">
        <v>0.19440010457479401</v>
      </c>
      <c r="T12" s="17">
        <v>0.15751921760169901</v>
      </c>
      <c r="U12" s="17">
        <v>0.15058444276427199</v>
      </c>
      <c r="V12" s="17">
        <v>0.23197470257052999</v>
      </c>
      <c r="W12" s="17">
        <v>0.140038580105662</v>
      </c>
      <c r="X12" s="17">
        <v>0.121825313753248</v>
      </c>
      <c r="Y12" s="17">
        <v>0.12579658866184701</v>
      </c>
      <c r="Z12" s="17">
        <v>0.18398433260173999</v>
      </c>
      <c r="AA12" s="17">
        <v>0.147960064054873</v>
      </c>
      <c r="AB12" s="17">
        <v>0.16875183850654801</v>
      </c>
      <c r="AC12" s="17">
        <v>0.113850859702931</v>
      </c>
      <c r="AD12" s="17">
        <v>0.15439211707890799</v>
      </c>
      <c r="AE12" s="17"/>
      <c r="AF12" s="17">
        <v>0.14857663561587001</v>
      </c>
      <c r="AG12" s="17">
        <v>0.19615597727626799</v>
      </c>
      <c r="AH12" s="17">
        <v>0.103406469794143</v>
      </c>
      <c r="AI12" s="17"/>
      <c r="AJ12" s="17">
        <v>0.15243994887140799</v>
      </c>
      <c r="AK12" s="17">
        <v>0.179133992709199</v>
      </c>
      <c r="AL12" s="17">
        <v>0.24491166957204299</v>
      </c>
      <c r="AM12" s="17">
        <v>6.3331120453540696E-2</v>
      </c>
      <c r="AN12" s="17">
        <v>9.3008093187002094E-2</v>
      </c>
      <c r="AO12" s="17"/>
      <c r="AP12" s="17">
        <v>0.15410832491134099</v>
      </c>
      <c r="AQ12" s="17">
        <v>0.174067161879113</v>
      </c>
      <c r="AR12" s="17">
        <v>0.19540870242359801</v>
      </c>
      <c r="AS12" s="17"/>
      <c r="AT12" s="17">
        <v>9.3063018355313304E-2</v>
      </c>
      <c r="AU12" s="17">
        <v>0.15938287576492299</v>
      </c>
      <c r="AV12" s="17">
        <v>0.22486180104235001</v>
      </c>
      <c r="AW12" s="17">
        <v>0.204680582354719</v>
      </c>
      <c r="AX12" s="17">
        <v>0.12923230267472599</v>
      </c>
    </row>
    <row r="13" spans="2:50">
      <c r="B13" s="18" t="s">
        <v>248</v>
      </c>
      <c r="C13" s="17">
        <v>5.5990953764800601E-2</v>
      </c>
      <c r="D13" s="17">
        <v>6.8271417107322804E-2</v>
      </c>
      <c r="E13" s="17">
        <v>4.4224324153953297E-2</v>
      </c>
      <c r="F13" s="17"/>
      <c r="G13" s="17">
        <v>6.9135189275109504E-2</v>
      </c>
      <c r="H13" s="17">
        <v>5.3344853349868999E-2</v>
      </c>
      <c r="I13" s="17">
        <v>3.3877624266396802E-2</v>
      </c>
      <c r="J13" s="17">
        <v>6.3355331807503801E-2</v>
      </c>
      <c r="K13" s="17">
        <v>4.44026009796257E-2</v>
      </c>
      <c r="L13" s="17">
        <v>6.9214976238932302E-2</v>
      </c>
      <c r="M13" s="17"/>
      <c r="N13" s="17">
        <v>7.8858764431085804E-2</v>
      </c>
      <c r="O13" s="17">
        <v>5.6358993291035997E-2</v>
      </c>
      <c r="P13" s="17">
        <v>5.2790905005425E-2</v>
      </c>
      <c r="Q13" s="17">
        <v>3.47871960202744E-2</v>
      </c>
      <c r="R13" s="17"/>
      <c r="S13" s="17">
        <v>6.1922745191923798E-2</v>
      </c>
      <c r="T13" s="17">
        <v>5.9858163737553802E-2</v>
      </c>
      <c r="U13" s="17">
        <v>2.73414104848459E-2</v>
      </c>
      <c r="V13" s="17">
        <v>7.5416397677966193E-2</v>
      </c>
      <c r="W13" s="17">
        <v>2.0406569515816202E-2</v>
      </c>
      <c r="X13" s="17">
        <v>6.2747240848978494E-2</v>
      </c>
      <c r="Y13" s="17">
        <v>3.3198392014564503E-2</v>
      </c>
      <c r="Z13" s="17">
        <v>5.6121332126640902E-2</v>
      </c>
      <c r="AA13" s="17">
        <v>7.9137269633314203E-2</v>
      </c>
      <c r="AB13" s="17">
        <v>5.9469437819044103E-2</v>
      </c>
      <c r="AC13" s="17">
        <v>7.3246368282086596E-2</v>
      </c>
      <c r="AD13" s="17">
        <v>2.93560068607693E-2</v>
      </c>
      <c r="AE13" s="17"/>
      <c r="AF13" s="17">
        <v>3.8959759896918501E-2</v>
      </c>
      <c r="AG13" s="17">
        <v>7.4434904911175104E-2</v>
      </c>
      <c r="AH13" s="17">
        <v>4.2292334125098301E-2</v>
      </c>
      <c r="AI13" s="17"/>
      <c r="AJ13" s="17">
        <v>5.7829171264306901E-2</v>
      </c>
      <c r="AK13" s="17">
        <v>5.3521155424445202E-2</v>
      </c>
      <c r="AL13" s="17">
        <v>8.4883281301366506E-2</v>
      </c>
      <c r="AM13" s="17">
        <v>0</v>
      </c>
      <c r="AN13" s="17">
        <v>5.3482976070083399E-2</v>
      </c>
      <c r="AO13" s="17"/>
      <c r="AP13" s="17">
        <v>7.7109779215004004E-2</v>
      </c>
      <c r="AQ13" s="17">
        <v>6.7961143848917799E-2</v>
      </c>
      <c r="AR13" s="17">
        <v>5.7730221711402997E-2</v>
      </c>
      <c r="AS13" s="17"/>
      <c r="AT13" s="17">
        <v>2.7692574534079799E-2</v>
      </c>
      <c r="AU13" s="17">
        <v>5.0479380900571698E-2</v>
      </c>
      <c r="AV13" s="17">
        <v>8.62432418815791E-2</v>
      </c>
      <c r="AW13" s="17">
        <v>6.44056757732447E-2</v>
      </c>
      <c r="AX13" s="17">
        <v>0.23339140419093099</v>
      </c>
    </row>
    <row r="14" spans="2:50">
      <c r="B14" s="18" t="s">
        <v>113</v>
      </c>
      <c r="C14" s="17">
        <v>0.17223635304632701</v>
      </c>
      <c r="D14" s="17">
        <v>0.143796486516655</v>
      </c>
      <c r="E14" s="17">
        <v>0.197846901825979</v>
      </c>
      <c r="F14" s="17"/>
      <c r="G14" s="17">
        <v>0.119763650038214</v>
      </c>
      <c r="H14" s="17">
        <v>9.2647951793574101E-2</v>
      </c>
      <c r="I14" s="17">
        <v>0.14139654795142201</v>
      </c>
      <c r="J14" s="17">
        <v>0.16912751279421301</v>
      </c>
      <c r="K14" s="17">
        <v>0.19347057187626701</v>
      </c>
      <c r="L14" s="17">
        <v>0.284956865382199</v>
      </c>
      <c r="M14" s="17"/>
      <c r="N14" s="17">
        <v>0.147271198205389</v>
      </c>
      <c r="O14" s="17">
        <v>0.16962057055190999</v>
      </c>
      <c r="P14" s="17">
        <v>0.16574470482644801</v>
      </c>
      <c r="Q14" s="17">
        <v>0.20851664055163599</v>
      </c>
      <c r="R14" s="17"/>
      <c r="S14" s="17">
        <v>0.165260234267916</v>
      </c>
      <c r="T14" s="17">
        <v>0.17891551723781099</v>
      </c>
      <c r="U14" s="17">
        <v>0.20014391185222</v>
      </c>
      <c r="V14" s="17">
        <v>0.18065060511277201</v>
      </c>
      <c r="W14" s="17">
        <v>0.24056531438496101</v>
      </c>
      <c r="X14" s="17">
        <v>0.18413957075481999</v>
      </c>
      <c r="Y14" s="17">
        <v>0.20091919911221001</v>
      </c>
      <c r="Z14" s="17">
        <v>0.109207480539284</v>
      </c>
      <c r="AA14" s="17">
        <v>0.131587044553758</v>
      </c>
      <c r="AB14" s="17">
        <v>0.13211101003426901</v>
      </c>
      <c r="AC14" s="17">
        <v>0.173515417316979</v>
      </c>
      <c r="AD14" s="17">
        <v>0.15568440313214299</v>
      </c>
      <c r="AE14" s="17"/>
      <c r="AF14" s="17">
        <v>0.19347588570876301</v>
      </c>
      <c r="AG14" s="17">
        <v>0.15592784760890199</v>
      </c>
      <c r="AH14" s="17">
        <v>0.178478679413483</v>
      </c>
      <c r="AI14" s="17"/>
      <c r="AJ14" s="17">
        <v>0.209434254795001</v>
      </c>
      <c r="AK14" s="17">
        <v>0.12640313038732801</v>
      </c>
      <c r="AL14" s="17">
        <v>8.4293774117745093E-2</v>
      </c>
      <c r="AM14" s="17">
        <v>0.23533999997550401</v>
      </c>
      <c r="AN14" s="17">
        <v>0.197806479946875</v>
      </c>
      <c r="AO14" s="17"/>
      <c r="AP14" s="17">
        <v>0.202056788322795</v>
      </c>
      <c r="AQ14" s="17">
        <v>0.123517653668722</v>
      </c>
      <c r="AR14" s="17">
        <v>0.106324121804188</v>
      </c>
      <c r="AS14" s="17"/>
      <c r="AT14" s="17">
        <v>0.20677738492443101</v>
      </c>
      <c r="AU14" s="17">
        <v>0.15148666638921701</v>
      </c>
      <c r="AV14" s="17">
        <v>0.13875058461601</v>
      </c>
      <c r="AW14" s="17">
        <v>0.119694127161022</v>
      </c>
      <c r="AX14" s="17">
        <v>0.122461449133593</v>
      </c>
    </row>
    <row r="15" spans="2:50">
      <c r="B15" s="18" t="s">
        <v>249</v>
      </c>
      <c r="C15" s="21">
        <v>0.37949739192291998</v>
      </c>
      <c r="D15" s="21">
        <v>0.36993850366904901</v>
      </c>
      <c r="E15" s="21">
        <v>0.390300329109667</v>
      </c>
      <c r="F15" s="21"/>
      <c r="G15" s="21">
        <v>0.42426809307829999</v>
      </c>
      <c r="H15" s="21">
        <v>0.45835377121451198</v>
      </c>
      <c r="I15" s="21">
        <v>0.45643666845609199</v>
      </c>
      <c r="J15" s="21">
        <v>0.38118039890891497</v>
      </c>
      <c r="K15" s="21">
        <v>0.351502785720887</v>
      </c>
      <c r="L15" s="21">
        <v>0.240581586929692</v>
      </c>
      <c r="M15" s="21"/>
      <c r="N15" s="21">
        <v>0.32565633859735599</v>
      </c>
      <c r="O15" s="21">
        <v>0.36901833058322903</v>
      </c>
      <c r="P15" s="21">
        <v>0.44174377091029399</v>
      </c>
      <c r="Q15" s="21">
        <v>0.38806312115055902</v>
      </c>
      <c r="R15" s="21"/>
      <c r="S15" s="21">
        <v>0.342798932416297</v>
      </c>
      <c r="T15" s="21">
        <v>0.39624367693549001</v>
      </c>
      <c r="U15" s="21">
        <v>0.36069337644934701</v>
      </c>
      <c r="V15" s="21">
        <v>0.33244437945392002</v>
      </c>
      <c r="W15" s="21">
        <v>0.36845295645331599</v>
      </c>
      <c r="X15" s="21">
        <v>0.39487114624091002</v>
      </c>
      <c r="Y15" s="21">
        <v>0.41677227371911502</v>
      </c>
      <c r="Z15" s="21">
        <v>0.401442187804184</v>
      </c>
      <c r="AA15" s="21">
        <v>0.36899817257165302</v>
      </c>
      <c r="AB15" s="21">
        <v>0.41448333988708602</v>
      </c>
      <c r="AC15" s="21">
        <v>0.40751132906743698</v>
      </c>
      <c r="AD15" s="21">
        <v>0.40703520426781697</v>
      </c>
      <c r="AE15" s="21"/>
      <c r="AF15" s="21">
        <v>0.39302548765346301</v>
      </c>
      <c r="AG15" s="21">
        <v>0.35047451699887699</v>
      </c>
      <c r="AH15" s="21">
        <v>0.43702055596651701</v>
      </c>
      <c r="AI15" s="21"/>
      <c r="AJ15" s="21">
        <v>0.364470498011087</v>
      </c>
      <c r="AK15" s="21">
        <v>0.413289958506113</v>
      </c>
      <c r="AL15" s="21">
        <v>0.36004361299593601</v>
      </c>
      <c r="AM15" s="21">
        <v>0.52887813434949604</v>
      </c>
      <c r="AN15" s="21">
        <v>0.379995336567932</v>
      </c>
      <c r="AO15" s="21"/>
      <c r="AP15" s="21">
        <v>0.35696049474313701</v>
      </c>
      <c r="AQ15" s="21">
        <v>0.39987651866811902</v>
      </c>
      <c r="AR15" s="21">
        <v>0.40229905072557498</v>
      </c>
      <c r="AS15" s="21"/>
      <c r="AT15" s="21">
        <v>0.429232681610412</v>
      </c>
      <c r="AU15" s="21">
        <v>0.380764181693659</v>
      </c>
      <c r="AV15" s="21">
        <v>0.34246241607897099</v>
      </c>
      <c r="AW15" s="21">
        <v>0.36115529730131102</v>
      </c>
      <c r="AX15" s="21">
        <v>0.31140032619626801</v>
      </c>
    </row>
    <row r="16" spans="2:50">
      <c r="B16" s="18" t="s">
        <v>250</v>
      </c>
      <c r="C16" s="21">
        <v>0.21657474532941301</v>
      </c>
      <c r="D16" s="21">
        <v>0.236805465675477</v>
      </c>
      <c r="E16" s="21">
        <v>0.196600334523471</v>
      </c>
      <c r="F16" s="21"/>
      <c r="G16" s="21">
        <v>0.199742882317647</v>
      </c>
      <c r="H16" s="21">
        <v>0.204476626112713</v>
      </c>
      <c r="I16" s="21">
        <v>0.18199752537862801</v>
      </c>
      <c r="J16" s="21">
        <v>0.224073955589805</v>
      </c>
      <c r="K16" s="21">
        <v>0.22305930338787799</v>
      </c>
      <c r="L16" s="21">
        <v>0.25525293082271899</v>
      </c>
      <c r="M16" s="21"/>
      <c r="N16" s="21">
        <v>0.31350100049157698</v>
      </c>
      <c r="O16" s="21">
        <v>0.22346391437649199</v>
      </c>
      <c r="P16" s="21">
        <v>0.16739265250441601</v>
      </c>
      <c r="Q16" s="21">
        <v>0.15207697455461</v>
      </c>
      <c r="R16" s="21"/>
      <c r="S16" s="21">
        <v>0.25632284976671799</v>
      </c>
      <c r="T16" s="21">
        <v>0.217377381339253</v>
      </c>
      <c r="U16" s="21">
        <v>0.177925853249118</v>
      </c>
      <c r="V16" s="21">
        <v>0.30739110024849697</v>
      </c>
      <c r="W16" s="21">
        <v>0.16044514962147799</v>
      </c>
      <c r="X16" s="21">
        <v>0.18457255460222599</v>
      </c>
      <c r="Y16" s="21">
        <v>0.15899498067641199</v>
      </c>
      <c r="Z16" s="21">
        <v>0.24010566472838099</v>
      </c>
      <c r="AA16" s="21">
        <v>0.22709733368818699</v>
      </c>
      <c r="AB16" s="21">
        <v>0.228221276325592</v>
      </c>
      <c r="AC16" s="21">
        <v>0.18709722798501799</v>
      </c>
      <c r="AD16" s="21">
        <v>0.18374812393967699</v>
      </c>
      <c r="AE16" s="21"/>
      <c r="AF16" s="21">
        <v>0.187536395512789</v>
      </c>
      <c r="AG16" s="21">
        <v>0.27059088218744298</v>
      </c>
      <c r="AH16" s="21">
        <v>0.145698803919242</v>
      </c>
      <c r="AI16" s="21"/>
      <c r="AJ16" s="21">
        <v>0.210269120135714</v>
      </c>
      <c r="AK16" s="21">
        <v>0.23265514813364399</v>
      </c>
      <c r="AL16" s="21">
        <v>0.32979495087340999</v>
      </c>
      <c r="AM16" s="21">
        <v>6.3331120453540696E-2</v>
      </c>
      <c r="AN16" s="21">
        <v>0.14649106925708499</v>
      </c>
      <c r="AO16" s="21"/>
      <c r="AP16" s="21">
        <v>0.231218104126345</v>
      </c>
      <c r="AQ16" s="21">
        <v>0.242028305728031</v>
      </c>
      <c r="AR16" s="21">
        <v>0.253138924135001</v>
      </c>
      <c r="AS16" s="21"/>
      <c r="AT16" s="21">
        <v>0.120755592889393</v>
      </c>
      <c r="AU16" s="21">
        <v>0.20986225666549399</v>
      </c>
      <c r="AV16" s="21">
        <v>0.31110504292392899</v>
      </c>
      <c r="AW16" s="21">
        <v>0.269086258127963</v>
      </c>
      <c r="AX16" s="21">
        <v>0.36262370686565698</v>
      </c>
    </row>
    <row r="17" spans="2:50">
      <c r="B17" s="18" t="s">
        <v>251</v>
      </c>
      <c r="C17" s="22">
        <v>0.162922646593507</v>
      </c>
      <c r="D17" s="22">
        <v>0.13313303799357101</v>
      </c>
      <c r="E17" s="22">
        <v>0.19369999458619599</v>
      </c>
      <c r="F17" s="22"/>
      <c r="G17" s="22">
        <v>0.22452521076065299</v>
      </c>
      <c r="H17" s="22">
        <v>0.25387714510179898</v>
      </c>
      <c r="I17" s="22">
        <v>0.27443914307746398</v>
      </c>
      <c r="J17" s="22">
        <v>0.15710644331911</v>
      </c>
      <c r="K17" s="22">
        <v>0.12844348233300901</v>
      </c>
      <c r="L17" s="22">
        <v>-1.46713438930271E-2</v>
      </c>
      <c r="M17" s="22"/>
      <c r="N17" s="22">
        <v>1.21553381057787E-2</v>
      </c>
      <c r="O17" s="22">
        <v>0.14555441620673701</v>
      </c>
      <c r="P17" s="22">
        <v>0.274351118405879</v>
      </c>
      <c r="Q17" s="22">
        <v>0.23598614659594899</v>
      </c>
      <c r="R17" s="22"/>
      <c r="S17" s="22">
        <v>8.6476082649578706E-2</v>
      </c>
      <c r="T17" s="22">
        <v>0.17886629559623701</v>
      </c>
      <c r="U17" s="22">
        <v>0.18276752320022899</v>
      </c>
      <c r="V17" s="22">
        <v>2.5053279205423499E-2</v>
      </c>
      <c r="W17" s="22">
        <v>0.208007806831838</v>
      </c>
      <c r="X17" s="22">
        <v>0.210298591638684</v>
      </c>
      <c r="Y17" s="22">
        <v>0.25777729304270303</v>
      </c>
      <c r="Z17" s="22">
        <v>0.16133652307580301</v>
      </c>
      <c r="AA17" s="22">
        <v>0.141900838883465</v>
      </c>
      <c r="AB17" s="22">
        <v>0.186262063561494</v>
      </c>
      <c r="AC17" s="22">
        <v>0.22041410108241899</v>
      </c>
      <c r="AD17" s="22">
        <v>0.22328708032813999</v>
      </c>
      <c r="AE17" s="22"/>
      <c r="AF17" s="22">
        <v>0.20548909214067401</v>
      </c>
      <c r="AG17" s="22">
        <v>7.9883634811433596E-2</v>
      </c>
      <c r="AH17" s="22">
        <v>0.29132175204727501</v>
      </c>
      <c r="AI17" s="22"/>
      <c r="AJ17" s="22">
        <v>0.154201377875372</v>
      </c>
      <c r="AK17" s="22">
        <v>0.18063481037246901</v>
      </c>
      <c r="AL17" s="22">
        <v>3.0248662122525999E-2</v>
      </c>
      <c r="AM17" s="22">
        <v>0.46554701389595499</v>
      </c>
      <c r="AN17" s="22">
        <v>0.233504267310846</v>
      </c>
      <c r="AO17" s="22"/>
      <c r="AP17" s="22">
        <v>0.12574239061679199</v>
      </c>
      <c r="AQ17" s="22">
        <v>0.157848212940088</v>
      </c>
      <c r="AR17" s="22">
        <v>0.14916012659057401</v>
      </c>
      <c r="AS17" s="22"/>
      <c r="AT17" s="22">
        <v>0.30847708872101898</v>
      </c>
      <c r="AU17" s="22">
        <v>0.17090192502816501</v>
      </c>
      <c r="AV17" s="22">
        <v>3.1357373155042299E-2</v>
      </c>
      <c r="AW17" s="22">
        <v>9.2069039173348202E-2</v>
      </c>
      <c r="AX17" s="22">
        <v>-5.1223380669388099E-2</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509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510</v>
      </c>
      <c r="C9" s="17">
        <v>0.12639437467763001</v>
      </c>
      <c r="D9" s="17">
        <v>0.137278322045262</v>
      </c>
      <c r="E9" s="17">
        <v>0.11626414476442599</v>
      </c>
      <c r="F9" s="17"/>
      <c r="G9" s="17">
        <v>0.111416682178529</v>
      </c>
      <c r="H9" s="17">
        <v>0.16455248985300999</v>
      </c>
      <c r="I9" s="17">
        <v>0.15230452517564899</v>
      </c>
      <c r="J9" s="17">
        <v>0.11232731052858699</v>
      </c>
      <c r="K9" s="17">
        <v>0.10354444540148</v>
      </c>
      <c r="L9" s="17">
        <v>0.110858256217229</v>
      </c>
      <c r="M9" s="17"/>
      <c r="N9" s="17">
        <v>0.16216438634394201</v>
      </c>
      <c r="O9" s="17">
        <v>0.101408687084585</v>
      </c>
      <c r="P9" s="17">
        <v>0.15256044937847199</v>
      </c>
      <c r="Q9" s="17">
        <v>9.0999232418274401E-2</v>
      </c>
      <c r="R9" s="17"/>
      <c r="S9" s="17">
        <v>0.17222944149720201</v>
      </c>
      <c r="T9" s="17">
        <v>0.103513896920122</v>
      </c>
      <c r="U9" s="17">
        <v>0.157114169937286</v>
      </c>
      <c r="V9" s="17">
        <v>0.109824292729505</v>
      </c>
      <c r="W9" s="17">
        <v>7.5485570354244705E-2</v>
      </c>
      <c r="X9" s="17">
        <v>0.108009664858638</v>
      </c>
      <c r="Y9" s="17">
        <v>0.153087014094963</v>
      </c>
      <c r="Z9" s="17">
        <v>0.214812273355202</v>
      </c>
      <c r="AA9" s="17">
        <v>0.101942596510187</v>
      </c>
      <c r="AB9" s="17">
        <v>0.109233301268678</v>
      </c>
      <c r="AC9" s="17">
        <v>9.9769827105342004E-2</v>
      </c>
      <c r="AD9" s="17">
        <v>0.14937381706744099</v>
      </c>
      <c r="AE9" s="17"/>
      <c r="AF9" s="17">
        <v>0.141103434366779</v>
      </c>
      <c r="AG9" s="17">
        <v>0.12986285448895099</v>
      </c>
      <c r="AH9" s="17">
        <v>8.9868174724659702E-2</v>
      </c>
      <c r="AI9" s="17"/>
      <c r="AJ9" s="17">
        <v>0.14704990164510101</v>
      </c>
      <c r="AK9" s="17">
        <v>0.123546903478446</v>
      </c>
      <c r="AL9" s="17">
        <v>0.162300407490615</v>
      </c>
      <c r="AM9" s="17">
        <v>8.9586479892498794E-2</v>
      </c>
      <c r="AN9" s="17">
        <v>5.3169304617246699E-2</v>
      </c>
      <c r="AO9" s="17"/>
      <c r="AP9" s="17">
        <v>0.177610959851248</v>
      </c>
      <c r="AQ9" s="17">
        <v>0.11999910661511499</v>
      </c>
      <c r="AR9" s="17">
        <v>0.14882477768401201</v>
      </c>
      <c r="AS9" s="17"/>
      <c r="AT9" s="17">
        <v>0.11971596979053201</v>
      </c>
      <c r="AU9" s="17">
        <v>0.125055219281545</v>
      </c>
      <c r="AV9" s="17">
        <v>0.141242110800054</v>
      </c>
      <c r="AW9" s="17">
        <v>0.17609114913186999</v>
      </c>
      <c r="AX9" s="17">
        <v>0.15772309401827</v>
      </c>
    </row>
    <row r="10" spans="2:50">
      <c r="B10" s="18" t="s">
        <v>511</v>
      </c>
      <c r="C10" s="17">
        <v>0.47646429421832698</v>
      </c>
      <c r="D10" s="17">
        <v>0.48462262629476499</v>
      </c>
      <c r="E10" s="17">
        <v>0.46852189484302997</v>
      </c>
      <c r="F10" s="17"/>
      <c r="G10" s="17">
        <v>0.39700199032400002</v>
      </c>
      <c r="H10" s="17">
        <v>0.46690427004809898</v>
      </c>
      <c r="I10" s="17">
        <v>0.42422537537361599</v>
      </c>
      <c r="J10" s="17">
        <v>0.48800096106740998</v>
      </c>
      <c r="K10" s="17">
        <v>0.51167772872537898</v>
      </c>
      <c r="L10" s="17">
        <v>0.54638442650671504</v>
      </c>
      <c r="M10" s="17"/>
      <c r="N10" s="17">
        <v>0.54014067166197</v>
      </c>
      <c r="O10" s="17">
        <v>0.49735182664483801</v>
      </c>
      <c r="P10" s="17">
        <v>0.44371942720610102</v>
      </c>
      <c r="Q10" s="17">
        <v>0.42024444114876802</v>
      </c>
      <c r="R10" s="17"/>
      <c r="S10" s="17">
        <v>0.44108296546476999</v>
      </c>
      <c r="T10" s="17">
        <v>0.53281291508947504</v>
      </c>
      <c r="U10" s="17">
        <v>0.54505964977211196</v>
      </c>
      <c r="V10" s="17">
        <v>0.473366383410674</v>
      </c>
      <c r="W10" s="17">
        <v>0.43054924278759399</v>
      </c>
      <c r="X10" s="17">
        <v>0.41688743626075098</v>
      </c>
      <c r="Y10" s="17">
        <v>0.46388077984076698</v>
      </c>
      <c r="Z10" s="17">
        <v>0.46984268190338002</v>
      </c>
      <c r="AA10" s="17">
        <v>0.49216124425636598</v>
      </c>
      <c r="AB10" s="17">
        <v>0.48199938170732698</v>
      </c>
      <c r="AC10" s="17">
        <v>0.47367620382304698</v>
      </c>
      <c r="AD10" s="17">
        <v>0.48229274084781398</v>
      </c>
      <c r="AE10" s="17"/>
      <c r="AF10" s="17">
        <v>0.47782791873712499</v>
      </c>
      <c r="AG10" s="17">
        <v>0.51667951100281795</v>
      </c>
      <c r="AH10" s="17">
        <v>0.37472818246999301</v>
      </c>
      <c r="AI10" s="17"/>
      <c r="AJ10" s="17">
        <v>0.52495293526072395</v>
      </c>
      <c r="AK10" s="17">
        <v>0.47459077987142501</v>
      </c>
      <c r="AL10" s="17">
        <v>0.55950601287678003</v>
      </c>
      <c r="AM10" s="17">
        <v>0.35970336706308598</v>
      </c>
      <c r="AN10" s="17">
        <v>0.34340060074248502</v>
      </c>
      <c r="AO10" s="17"/>
      <c r="AP10" s="17">
        <v>0.53510233537451102</v>
      </c>
      <c r="AQ10" s="17">
        <v>0.48204614749769498</v>
      </c>
      <c r="AR10" s="17">
        <v>0.52298860745999198</v>
      </c>
      <c r="AS10" s="17"/>
      <c r="AT10" s="17">
        <v>0.439765952685855</v>
      </c>
      <c r="AU10" s="17">
        <v>0.49358532545928502</v>
      </c>
      <c r="AV10" s="17">
        <v>0.49900144457333101</v>
      </c>
      <c r="AW10" s="17">
        <v>0.466289254858123</v>
      </c>
      <c r="AX10" s="17">
        <v>0.41980087946170402</v>
      </c>
    </row>
    <row r="11" spans="2:50">
      <c r="B11" s="18" t="s">
        <v>512</v>
      </c>
      <c r="C11" s="17">
        <v>0.27768871033353298</v>
      </c>
      <c r="D11" s="17">
        <v>0.26284804135496898</v>
      </c>
      <c r="E11" s="17">
        <v>0.292177076571077</v>
      </c>
      <c r="F11" s="17"/>
      <c r="G11" s="17">
        <v>0.282125454178344</v>
      </c>
      <c r="H11" s="17">
        <v>0.243465235634231</v>
      </c>
      <c r="I11" s="17">
        <v>0.28796981899811203</v>
      </c>
      <c r="J11" s="17">
        <v>0.28410770365136301</v>
      </c>
      <c r="K11" s="17">
        <v>0.29556978781952598</v>
      </c>
      <c r="L11" s="17">
        <v>0.277039140594459</v>
      </c>
      <c r="M11" s="17"/>
      <c r="N11" s="17">
        <v>0.20059249850684199</v>
      </c>
      <c r="O11" s="17">
        <v>0.28573502352895003</v>
      </c>
      <c r="P11" s="17">
        <v>0.29145732894753501</v>
      </c>
      <c r="Q11" s="17">
        <v>0.33500837662817601</v>
      </c>
      <c r="R11" s="17"/>
      <c r="S11" s="17">
        <v>0.28167545332539701</v>
      </c>
      <c r="T11" s="17">
        <v>0.246203600314363</v>
      </c>
      <c r="U11" s="17">
        <v>0.176142704625595</v>
      </c>
      <c r="V11" s="17">
        <v>0.31331046951139102</v>
      </c>
      <c r="W11" s="17">
        <v>0.34392058721649199</v>
      </c>
      <c r="X11" s="17">
        <v>0.33369893000290402</v>
      </c>
      <c r="Y11" s="17">
        <v>0.26131110327652901</v>
      </c>
      <c r="Z11" s="17">
        <v>0.25886281616041501</v>
      </c>
      <c r="AA11" s="17">
        <v>0.27715138903710601</v>
      </c>
      <c r="AB11" s="17">
        <v>0.28100304884954402</v>
      </c>
      <c r="AC11" s="17">
        <v>0.27718077338125802</v>
      </c>
      <c r="AD11" s="17">
        <v>0.29897546064176</v>
      </c>
      <c r="AE11" s="17"/>
      <c r="AF11" s="17">
        <v>0.28241109741750797</v>
      </c>
      <c r="AG11" s="17">
        <v>0.25841815578154598</v>
      </c>
      <c r="AH11" s="17">
        <v>0.30602900904770802</v>
      </c>
      <c r="AI11" s="17"/>
      <c r="AJ11" s="17">
        <v>0.25846772471919099</v>
      </c>
      <c r="AK11" s="17">
        <v>0.28987270977652402</v>
      </c>
      <c r="AL11" s="17">
        <v>0.21145772039590199</v>
      </c>
      <c r="AM11" s="17">
        <v>0.27323234691845599</v>
      </c>
      <c r="AN11" s="17">
        <v>0.33219374467932</v>
      </c>
      <c r="AO11" s="17"/>
      <c r="AP11" s="17">
        <v>0.23083184088507</v>
      </c>
      <c r="AQ11" s="17">
        <v>0.29388989935000898</v>
      </c>
      <c r="AR11" s="17">
        <v>0.269055745962895</v>
      </c>
      <c r="AS11" s="17"/>
      <c r="AT11" s="17">
        <v>0.31258126753523702</v>
      </c>
      <c r="AU11" s="17">
        <v>0.29574179103412102</v>
      </c>
      <c r="AV11" s="17">
        <v>0.23141175020636701</v>
      </c>
      <c r="AW11" s="17">
        <v>0.24477600954977199</v>
      </c>
      <c r="AX11" s="17">
        <v>0.19864838072880101</v>
      </c>
    </row>
    <row r="12" spans="2:50">
      <c r="B12" s="18" t="s">
        <v>513</v>
      </c>
      <c r="C12" s="17">
        <v>6.1874250817087403E-2</v>
      </c>
      <c r="D12" s="17">
        <v>5.9757992816862802E-2</v>
      </c>
      <c r="E12" s="17">
        <v>6.3199731429241401E-2</v>
      </c>
      <c r="F12" s="17"/>
      <c r="G12" s="17">
        <v>0.115589797048892</v>
      </c>
      <c r="H12" s="17">
        <v>6.0075741486105803E-2</v>
      </c>
      <c r="I12" s="17">
        <v>6.9179449982640306E-2</v>
      </c>
      <c r="J12" s="17">
        <v>5.2155020731156902E-2</v>
      </c>
      <c r="K12" s="17">
        <v>5.0225078324160302E-2</v>
      </c>
      <c r="L12" s="17">
        <v>3.7577054251683999E-2</v>
      </c>
      <c r="M12" s="17"/>
      <c r="N12" s="17">
        <v>4.2899812206851601E-2</v>
      </c>
      <c r="O12" s="17">
        <v>5.4767967276079299E-2</v>
      </c>
      <c r="P12" s="17">
        <v>6.7051869311827897E-2</v>
      </c>
      <c r="Q12" s="17">
        <v>8.3932803043369295E-2</v>
      </c>
      <c r="R12" s="17"/>
      <c r="S12" s="17">
        <v>5.0266084549047602E-2</v>
      </c>
      <c r="T12" s="17">
        <v>5.9471076380405101E-2</v>
      </c>
      <c r="U12" s="17">
        <v>5.0542701025641699E-2</v>
      </c>
      <c r="V12" s="17">
        <v>3.7805797441101303E-2</v>
      </c>
      <c r="W12" s="17">
        <v>9.5594441274196806E-2</v>
      </c>
      <c r="X12" s="17">
        <v>8.4976268699278004E-2</v>
      </c>
      <c r="Y12" s="17">
        <v>6.3376983195048295E-2</v>
      </c>
      <c r="Z12" s="17">
        <v>2.0877470001523402E-2</v>
      </c>
      <c r="AA12" s="17">
        <v>7.0537175553455497E-2</v>
      </c>
      <c r="AB12" s="17">
        <v>7.1015337442191698E-2</v>
      </c>
      <c r="AC12" s="17">
        <v>8.0361357797920696E-2</v>
      </c>
      <c r="AD12" s="17">
        <v>4.1622438757844799E-2</v>
      </c>
      <c r="AE12" s="17"/>
      <c r="AF12" s="17">
        <v>5.4724009995390503E-2</v>
      </c>
      <c r="AG12" s="17">
        <v>4.7125133095866398E-2</v>
      </c>
      <c r="AH12" s="17">
        <v>0.11569891603818</v>
      </c>
      <c r="AI12" s="17"/>
      <c r="AJ12" s="17">
        <v>3.7850886274912003E-2</v>
      </c>
      <c r="AK12" s="17">
        <v>6.14116532272534E-2</v>
      </c>
      <c r="AL12" s="17">
        <v>4.77649720200925E-2</v>
      </c>
      <c r="AM12" s="17">
        <v>0.24617905150865799</v>
      </c>
      <c r="AN12" s="17">
        <v>0.130396111455892</v>
      </c>
      <c r="AO12" s="17"/>
      <c r="AP12" s="17">
        <v>3.5168660718591101E-2</v>
      </c>
      <c r="AQ12" s="17">
        <v>6.5346656988315405E-2</v>
      </c>
      <c r="AR12" s="17">
        <v>2.9130921031407801E-2</v>
      </c>
      <c r="AS12" s="17"/>
      <c r="AT12" s="17">
        <v>7.3938314430465599E-2</v>
      </c>
      <c r="AU12" s="17">
        <v>4.9125581435467899E-2</v>
      </c>
      <c r="AV12" s="17">
        <v>6.1503239070540297E-2</v>
      </c>
      <c r="AW12" s="17">
        <v>6.65655724001155E-2</v>
      </c>
      <c r="AX12" s="17">
        <v>2.1758459484737001E-2</v>
      </c>
    </row>
    <row r="13" spans="2:50">
      <c r="B13" s="18" t="s">
        <v>113</v>
      </c>
      <c r="C13" s="19">
        <v>5.7578369953422602E-2</v>
      </c>
      <c r="D13" s="19">
        <v>5.5493017488142199E-2</v>
      </c>
      <c r="E13" s="19">
        <v>5.9837152392224799E-2</v>
      </c>
      <c r="F13" s="19"/>
      <c r="G13" s="19">
        <v>9.3866076270233995E-2</v>
      </c>
      <c r="H13" s="19">
        <v>6.5002262978555006E-2</v>
      </c>
      <c r="I13" s="19">
        <v>6.63208304699828E-2</v>
      </c>
      <c r="J13" s="19">
        <v>6.3409004021483403E-2</v>
      </c>
      <c r="K13" s="19">
        <v>3.8982959729454501E-2</v>
      </c>
      <c r="L13" s="19">
        <v>2.8141122429912398E-2</v>
      </c>
      <c r="M13" s="19"/>
      <c r="N13" s="19">
        <v>5.4202631280395E-2</v>
      </c>
      <c r="O13" s="19">
        <v>6.0736495465547997E-2</v>
      </c>
      <c r="P13" s="19">
        <v>4.5210925156063501E-2</v>
      </c>
      <c r="Q13" s="19">
        <v>6.9815146761412594E-2</v>
      </c>
      <c r="R13" s="19"/>
      <c r="S13" s="19">
        <v>5.4746055163583697E-2</v>
      </c>
      <c r="T13" s="19">
        <v>5.7998511295634998E-2</v>
      </c>
      <c r="U13" s="19">
        <v>7.1140774639364607E-2</v>
      </c>
      <c r="V13" s="19">
        <v>6.5693056907328601E-2</v>
      </c>
      <c r="W13" s="19">
        <v>5.4450158367472599E-2</v>
      </c>
      <c r="X13" s="19">
        <v>5.6427700178428797E-2</v>
      </c>
      <c r="Y13" s="19">
        <v>5.83441195926937E-2</v>
      </c>
      <c r="Z13" s="19">
        <v>3.5604758579479402E-2</v>
      </c>
      <c r="AA13" s="19">
        <v>5.8207594642885198E-2</v>
      </c>
      <c r="AB13" s="19">
        <v>5.6748930732259499E-2</v>
      </c>
      <c r="AC13" s="19">
        <v>6.9011837892432801E-2</v>
      </c>
      <c r="AD13" s="19">
        <v>2.7735542685140901E-2</v>
      </c>
      <c r="AE13" s="19"/>
      <c r="AF13" s="19">
        <v>4.3933539483196997E-2</v>
      </c>
      <c r="AG13" s="19">
        <v>4.7914345630817999E-2</v>
      </c>
      <c r="AH13" s="19">
        <v>0.113675717719459</v>
      </c>
      <c r="AI13" s="19"/>
      <c r="AJ13" s="19">
        <v>3.1678552100072102E-2</v>
      </c>
      <c r="AK13" s="19">
        <v>5.0577953646351599E-2</v>
      </c>
      <c r="AL13" s="19">
        <v>1.8970887216610801E-2</v>
      </c>
      <c r="AM13" s="19">
        <v>3.1298754617301403E-2</v>
      </c>
      <c r="AN13" s="19">
        <v>0.140840238505057</v>
      </c>
      <c r="AO13" s="19"/>
      <c r="AP13" s="19">
        <v>2.1286203170579599E-2</v>
      </c>
      <c r="AQ13" s="19">
        <v>3.8718189548866001E-2</v>
      </c>
      <c r="AR13" s="19">
        <v>2.99999478616934E-2</v>
      </c>
      <c r="AS13" s="19"/>
      <c r="AT13" s="19">
        <v>5.3998495557910302E-2</v>
      </c>
      <c r="AU13" s="19">
        <v>3.6492082789581201E-2</v>
      </c>
      <c r="AV13" s="19">
        <v>6.6841455349707299E-2</v>
      </c>
      <c r="AW13" s="19">
        <v>4.6278014060118597E-2</v>
      </c>
      <c r="AX13" s="19">
        <v>0.20206918630648901</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514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510</v>
      </c>
      <c r="C9" s="17">
        <v>0.164366953425443</v>
      </c>
      <c r="D9" s="17">
        <v>0.18709878527624599</v>
      </c>
      <c r="E9" s="17">
        <v>0.142822220896624</v>
      </c>
      <c r="F9" s="17"/>
      <c r="G9" s="17">
        <v>0.123158988118691</v>
      </c>
      <c r="H9" s="17">
        <v>0.180436391491791</v>
      </c>
      <c r="I9" s="17">
        <v>0.14782958487053399</v>
      </c>
      <c r="J9" s="17">
        <v>0.13775065655100799</v>
      </c>
      <c r="K9" s="17">
        <v>0.170301483136203</v>
      </c>
      <c r="L9" s="17">
        <v>0.209637322729221</v>
      </c>
      <c r="M9" s="17"/>
      <c r="N9" s="17">
        <v>0.18868322018367401</v>
      </c>
      <c r="O9" s="17">
        <v>0.149795869117927</v>
      </c>
      <c r="P9" s="17">
        <v>0.19702817424775201</v>
      </c>
      <c r="Q9" s="17">
        <v>0.125471064260189</v>
      </c>
      <c r="R9" s="17"/>
      <c r="S9" s="17">
        <v>0.219273888399453</v>
      </c>
      <c r="T9" s="17">
        <v>0.173714081181711</v>
      </c>
      <c r="U9" s="17">
        <v>0.19564663599910601</v>
      </c>
      <c r="V9" s="17">
        <v>0.12760993401361301</v>
      </c>
      <c r="W9" s="17">
        <v>0.118839276383624</v>
      </c>
      <c r="X9" s="17">
        <v>0.13150868408219399</v>
      </c>
      <c r="Y9" s="17">
        <v>0.201694113822422</v>
      </c>
      <c r="Z9" s="17">
        <v>0.14857899299993799</v>
      </c>
      <c r="AA9" s="17">
        <v>0.199857594609649</v>
      </c>
      <c r="AB9" s="17">
        <v>0.110160965761473</v>
      </c>
      <c r="AC9" s="17">
        <v>0.111559957205477</v>
      </c>
      <c r="AD9" s="17">
        <v>0.141282985970137</v>
      </c>
      <c r="AE9" s="17"/>
      <c r="AF9" s="17">
        <v>0.22576881861501599</v>
      </c>
      <c r="AG9" s="17">
        <v>0.141570888807832</v>
      </c>
      <c r="AH9" s="17">
        <v>6.53213223655804E-2</v>
      </c>
      <c r="AI9" s="17"/>
      <c r="AJ9" s="17">
        <v>0.242128354550566</v>
      </c>
      <c r="AK9" s="17">
        <v>0.12595636187530099</v>
      </c>
      <c r="AL9" s="17">
        <v>0.197636887216595</v>
      </c>
      <c r="AM9" s="17">
        <v>0.19192137084742</v>
      </c>
      <c r="AN9" s="17">
        <v>6.8046539565131001E-2</v>
      </c>
      <c r="AO9" s="17"/>
      <c r="AP9" s="17">
        <v>0.29852129203642003</v>
      </c>
      <c r="AQ9" s="17">
        <v>0.128206466280362</v>
      </c>
      <c r="AR9" s="17">
        <v>0.18140355419413401</v>
      </c>
      <c r="AS9" s="17"/>
      <c r="AT9" s="17">
        <v>0.170501786236645</v>
      </c>
      <c r="AU9" s="17">
        <v>0.14724797034766601</v>
      </c>
      <c r="AV9" s="17">
        <v>0.16718928294073099</v>
      </c>
      <c r="AW9" s="17">
        <v>0.17011276255235599</v>
      </c>
      <c r="AX9" s="17">
        <v>0.26774034418450798</v>
      </c>
    </row>
    <row r="10" spans="2:50">
      <c r="B10" s="18" t="s">
        <v>511</v>
      </c>
      <c r="C10" s="17">
        <v>0.399628080242935</v>
      </c>
      <c r="D10" s="17">
        <v>0.39811710612579199</v>
      </c>
      <c r="E10" s="17">
        <v>0.40198563843594098</v>
      </c>
      <c r="F10" s="17"/>
      <c r="G10" s="17">
        <v>0.311981004689587</v>
      </c>
      <c r="H10" s="17">
        <v>0.38499297708458502</v>
      </c>
      <c r="I10" s="17">
        <v>0.43697652347437299</v>
      </c>
      <c r="J10" s="17">
        <v>0.38386291368757097</v>
      </c>
      <c r="K10" s="17">
        <v>0.42088386033837</v>
      </c>
      <c r="L10" s="17">
        <v>0.43758227511283099</v>
      </c>
      <c r="M10" s="17"/>
      <c r="N10" s="17">
        <v>0.42282101563017499</v>
      </c>
      <c r="O10" s="17">
        <v>0.42271486579525502</v>
      </c>
      <c r="P10" s="17">
        <v>0.37625262897504802</v>
      </c>
      <c r="Q10" s="17">
        <v>0.37500170153462098</v>
      </c>
      <c r="R10" s="17"/>
      <c r="S10" s="17">
        <v>0.397483757906619</v>
      </c>
      <c r="T10" s="17">
        <v>0.40256881426735402</v>
      </c>
      <c r="U10" s="17">
        <v>0.43418116532141698</v>
      </c>
      <c r="V10" s="17">
        <v>0.41974945192935598</v>
      </c>
      <c r="W10" s="17">
        <v>0.40453756096684301</v>
      </c>
      <c r="X10" s="17">
        <v>0.45550896185446099</v>
      </c>
      <c r="Y10" s="17">
        <v>0.45703996203103198</v>
      </c>
      <c r="Z10" s="17">
        <v>0.48570466627839398</v>
      </c>
      <c r="AA10" s="17">
        <v>0.35701405639039802</v>
      </c>
      <c r="AB10" s="17">
        <v>0.31970398884625501</v>
      </c>
      <c r="AC10" s="17">
        <v>0.32536506348466998</v>
      </c>
      <c r="AD10" s="17">
        <v>0.31630540333302998</v>
      </c>
      <c r="AE10" s="17"/>
      <c r="AF10" s="17">
        <v>0.44135295404776997</v>
      </c>
      <c r="AG10" s="17">
        <v>0.37687261838005198</v>
      </c>
      <c r="AH10" s="17">
        <v>0.36970277390984901</v>
      </c>
      <c r="AI10" s="17"/>
      <c r="AJ10" s="17">
        <v>0.50316275244967501</v>
      </c>
      <c r="AK10" s="17">
        <v>0.34725138237262199</v>
      </c>
      <c r="AL10" s="17">
        <v>0.40606690434665899</v>
      </c>
      <c r="AM10" s="17">
        <v>0.46456591815548198</v>
      </c>
      <c r="AN10" s="17">
        <v>0.28455739803400898</v>
      </c>
      <c r="AO10" s="17"/>
      <c r="AP10" s="17">
        <v>0.51165189097206298</v>
      </c>
      <c r="AQ10" s="17">
        <v>0.36032095018992799</v>
      </c>
      <c r="AR10" s="17">
        <v>0.44482740797037501</v>
      </c>
      <c r="AS10" s="17"/>
      <c r="AT10" s="17">
        <v>0.40485212799128201</v>
      </c>
      <c r="AU10" s="17">
        <v>0.44331000358348599</v>
      </c>
      <c r="AV10" s="17">
        <v>0.39742448871073699</v>
      </c>
      <c r="AW10" s="17">
        <v>0.40228667667437201</v>
      </c>
      <c r="AX10" s="17">
        <v>0.214188995975371</v>
      </c>
    </row>
    <row r="11" spans="2:50">
      <c r="B11" s="18" t="s">
        <v>512</v>
      </c>
      <c r="C11" s="17">
        <v>0.28021860053252401</v>
      </c>
      <c r="D11" s="17">
        <v>0.26168919269999302</v>
      </c>
      <c r="E11" s="17">
        <v>0.29715405403494899</v>
      </c>
      <c r="F11" s="17"/>
      <c r="G11" s="17">
        <v>0.39405170902175302</v>
      </c>
      <c r="H11" s="17">
        <v>0.24312175161298699</v>
      </c>
      <c r="I11" s="17">
        <v>0.25911144094063598</v>
      </c>
      <c r="J11" s="17">
        <v>0.31155419576483501</v>
      </c>
      <c r="K11" s="17">
        <v>0.26135921300189102</v>
      </c>
      <c r="L11" s="17">
        <v>0.239509110764098</v>
      </c>
      <c r="M11" s="17"/>
      <c r="N11" s="17">
        <v>0.26777418639738598</v>
      </c>
      <c r="O11" s="17">
        <v>0.27671085287123698</v>
      </c>
      <c r="P11" s="17">
        <v>0.27206070314106601</v>
      </c>
      <c r="Q11" s="17">
        <v>0.29933377463959498</v>
      </c>
      <c r="R11" s="17"/>
      <c r="S11" s="17">
        <v>0.23222573289366499</v>
      </c>
      <c r="T11" s="17">
        <v>0.29871955611890699</v>
      </c>
      <c r="U11" s="17">
        <v>0.22285007581227501</v>
      </c>
      <c r="V11" s="17">
        <v>0.31694292716439998</v>
      </c>
      <c r="W11" s="17">
        <v>0.30979901116230102</v>
      </c>
      <c r="X11" s="17">
        <v>0.26541616644663901</v>
      </c>
      <c r="Y11" s="17">
        <v>0.20605223194485101</v>
      </c>
      <c r="Z11" s="17">
        <v>0.23177520482279201</v>
      </c>
      <c r="AA11" s="17">
        <v>0.28613397905480098</v>
      </c>
      <c r="AB11" s="17">
        <v>0.34288479882154999</v>
      </c>
      <c r="AC11" s="17">
        <v>0.39018873816646998</v>
      </c>
      <c r="AD11" s="17">
        <v>0.311986771692637</v>
      </c>
      <c r="AE11" s="17"/>
      <c r="AF11" s="17">
        <v>0.235612734216299</v>
      </c>
      <c r="AG11" s="17">
        <v>0.30260501403399997</v>
      </c>
      <c r="AH11" s="17">
        <v>0.29841688983225501</v>
      </c>
      <c r="AI11" s="17"/>
      <c r="AJ11" s="17">
        <v>0.18789242957976701</v>
      </c>
      <c r="AK11" s="17">
        <v>0.34401828813984198</v>
      </c>
      <c r="AL11" s="17">
        <v>0.32343130683625598</v>
      </c>
      <c r="AM11" s="17">
        <v>0.24144844266243701</v>
      </c>
      <c r="AN11" s="17">
        <v>0.35374585933257802</v>
      </c>
      <c r="AO11" s="17"/>
      <c r="AP11" s="17">
        <v>0.138193458381872</v>
      </c>
      <c r="AQ11" s="17">
        <v>0.336777196811954</v>
      </c>
      <c r="AR11" s="17">
        <v>0.30937383558258502</v>
      </c>
      <c r="AS11" s="17"/>
      <c r="AT11" s="17">
        <v>0.27353461099807302</v>
      </c>
      <c r="AU11" s="17">
        <v>0.28908577145213998</v>
      </c>
      <c r="AV11" s="17">
        <v>0.26930670173055399</v>
      </c>
      <c r="AW11" s="17">
        <v>0.27451556423065498</v>
      </c>
      <c r="AX11" s="17">
        <v>0.174104238049827</v>
      </c>
    </row>
    <row r="12" spans="2:50">
      <c r="B12" s="18" t="s">
        <v>513</v>
      </c>
      <c r="C12" s="17">
        <v>0.101348493822118</v>
      </c>
      <c r="D12" s="17">
        <v>0.113311501634937</v>
      </c>
      <c r="E12" s="17">
        <v>9.0067912009229603E-2</v>
      </c>
      <c r="F12" s="17"/>
      <c r="G12" s="17">
        <v>8.8513631246987995E-2</v>
      </c>
      <c r="H12" s="17">
        <v>0.108961868922161</v>
      </c>
      <c r="I12" s="17">
        <v>9.8216776299977895E-2</v>
      </c>
      <c r="J12" s="17">
        <v>0.11565875570770701</v>
      </c>
      <c r="K12" s="17">
        <v>0.107271009723631</v>
      </c>
      <c r="L12" s="17">
        <v>9.0631458728262906E-2</v>
      </c>
      <c r="M12" s="17"/>
      <c r="N12" s="17">
        <v>8.3642763365512907E-2</v>
      </c>
      <c r="O12" s="17">
        <v>9.9424434452191499E-2</v>
      </c>
      <c r="P12" s="17">
        <v>0.107627508968191</v>
      </c>
      <c r="Q12" s="17">
        <v>0.116397262155399</v>
      </c>
      <c r="R12" s="17"/>
      <c r="S12" s="17">
        <v>7.9157418068092303E-2</v>
      </c>
      <c r="T12" s="17">
        <v>6.9643679639946096E-2</v>
      </c>
      <c r="U12" s="17">
        <v>9.4298841710420606E-2</v>
      </c>
      <c r="V12" s="17">
        <v>0.10592275606704001</v>
      </c>
      <c r="W12" s="17">
        <v>0.106333872691209</v>
      </c>
      <c r="X12" s="17">
        <v>9.7173651984122394E-2</v>
      </c>
      <c r="Y12" s="17">
        <v>8.3383477960769906E-2</v>
      </c>
      <c r="Z12" s="17">
        <v>6.66847740936517E-2</v>
      </c>
      <c r="AA12" s="17">
        <v>9.8945854057949603E-2</v>
      </c>
      <c r="AB12" s="17">
        <v>0.18016961296726799</v>
      </c>
      <c r="AC12" s="17">
        <v>0.13097724604761701</v>
      </c>
      <c r="AD12" s="17">
        <v>0.166143963555757</v>
      </c>
      <c r="AE12" s="17"/>
      <c r="AF12" s="17">
        <v>6.9670318952793006E-2</v>
      </c>
      <c r="AG12" s="17">
        <v>0.12912196689726299</v>
      </c>
      <c r="AH12" s="17">
        <v>0.12318444955716</v>
      </c>
      <c r="AI12" s="17"/>
      <c r="AJ12" s="17">
        <v>3.2345802134197597E-2</v>
      </c>
      <c r="AK12" s="17">
        <v>0.14422612255725101</v>
      </c>
      <c r="AL12" s="17">
        <v>5.2796807665137002E-2</v>
      </c>
      <c r="AM12" s="17">
        <v>7.0765513717359604E-2</v>
      </c>
      <c r="AN12" s="17">
        <v>0.14163747235773599</v>
      </c>
      <c r="AO12" s="17"/>
      <c r="AP12" s="17">
        <v>1.6408423265476198E-2</v>
      </c>
      <c r="AQ12" s="17">
        <v>0.149745772873528</v>
      </c>
      <c r="AR12" s="17">
        <v>3.89819820578855E-2</v>
      </c>
      <c r="AS12" s="17"/>
      <c r="AT12" s="17">
        <v>0.10018079342226099</v>
      </c>
      <c r="AU12" s="17">
        <v>8.2916559821180902E-2</v>
      </c>
      <c r="AV12" s="17">
        <v>0.112218360109134</v>
      </c>
      <c r="AW12" s="17">
        <v>0.119463116277382</v>
      </c>
      <c r="AX12" s="17">
        <v>0.16059941045985801</v>
      </c>
    </row>
    <row r="13" spans="2:50">
      <c r="B13" s="18" t="s">
        <v>113</v>
      </c>
      <c r="C13" s="19">
        <v>5.4437871976979503E-2</v>
      </c>
      <c r="D13" s="19">
        <v>3.9783414263032002E-2</v>
      </c>
      <c r="E13" s="19">
        <v>6.7970174623256996E-2</v>
      </c>
      <c r="F13" s="19"/>
      <c r="G13" s="19">
        <v>8.2294666922981194E-2</v>
      </c>
      <c r="H13" s="19">
        <v>8.2487010888475501E-2</v>
      </c>
      <c r="I13" s="19">
        <v>5.7865674414479103E-2</v>
      </c>
      <c r="J13" s="19">
        <v>5.1173478288879103E-2</v>
      </c>
      <c r="K13" s="19">
        <v>4.0184433799906202E-2</v>
      </c>
      <c r="L13" s="19">
        <v>2.2639832665587001E-2</v>
      </c>
      <c r="M13" s="19"/>
      <c r="N13" s="19">
        <v>3.7078814423252199E-2</v>
      </c>
      <c r="O13" s="19">
        <v>5.1353977763389499E-2</v>
      </c>
      <c r="P13" s="19">
        <v>4.7030984667942803E-2</v>
      </c>
      <c r="Q13" s="19">
        <v>8.3796197410196005E-2</v>
      </c>
      <c r="R13" s="19"/>
      <c r="S13" s="19">
        <v>7.1859202732170294E-2</v>
      </c>
      <c r="T13" s="19">
        <v>5.5353868792081602E-2</v>
      </c>
      <c r="U13" s="19">
        <v>5.3023281156781003E-2</v>
      </c>
      <c r="V13" s="19">
        <v>2.9774930825591701E-2</v>
      </c>
      <c r="W13" s="19">
        <v>6.0490278796024102E-2</v>
      </c>
      <c r="X13" s="19">
        <v>5.0392535632583502E-2</v>
      </c>
      <c r="Y13" s="19">
        <v>5.1830214240926001E-2</v>
      </c>
      <c r="Z13" s="19">
        <v>6.7256361805224305E-2</v>
      </c>
      <c r="AA13" s="19">
        <v>5.8048515887202799E-2</v>
      </c>
      <c r="AB13" s="19">
        <v>4.7080633603454401E-2</v>
      </c>
      <c r="AC13" s="19">
        <v>4.1908995095766198E-2</v>
      </c>
      <c r="AD13" s="19">
        <v>6.4280875448438704E-2</v>
      </c>
      <c r="AE13" s="19"/>
      <c r="AF13" s="19">
        <v>2.7595174168121898E-2</v>
      </c>
      <c r="AG13" s="19">
        <v>4.9829511880852898E-2</v>
      </c>
      <c r="AH13" s="19">
        <v>0.143374564335155</v>
      </c>
      <c r="AI13" s="19"/>
      <c r="AJ13" s="19">
        <v>3.4470661285794901E-2</v>
      </c>
      <c r="AK13" s="19">
        <v>3.8547845054983002E-2</v>
      </c>
      <c r="AL13" s="19">
        <v>2.00680939353533E-2</v>
      </c>
      <c r="AM13" s="19">
        <v>3.1298754617301403E-2</v>
      </c>
      <c r="AN13" s="19">
        <v>0.152012730710546</v>
      </c>
      <c r="AO13" s="19"/>
      <c r="AP13" s="19">
        <v>3.5224935344168998E-2</v>
      </c>
      <c r="AQ13" s="19">
        <v>2.4949613844227898E-2</v>
      </c>
      <c r="AR13" s="19">
        <v>2.5413220195020601E-2</v>
      </c>
      <c r="AS13" s="19"/>
      <c r="AT13" s="19">
        <v>5.09306813517399E-2</v>
      </c>
      <c r="AU13" s="19">
        <v>3.7439694795526501E-2</v>
      </c>
      <c r="AV13" s="19">
        <v>5.3861166508843698E-2</v>
      </c>
      <c r="AW13" s="19">
        <v>3.3621880265235701E-2</v>
      </c>
      <c r="AX13" s="19">
        <v>0.18336701133043601</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B2:AX18"/>
  <sheetViews>
    <sheetView showGridLines="0" workbookViewId="0">
      <pane xSplit="2" topLeftCell="C5"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515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516</v>
      </c>
      <c r="C9" s="17">
        <v>0.40189392235244298</v>
      </c>
      <c r="D9" s="17">
        <v>0.45496976347033102</v>
      </c>
      <c r="E9" s="17">
        <v>0.34875455203681299</v>
      </c>
      <c r="F9" s="17"/>
      <c r="G9" s="17">
        <v>0.34426350526996902</v>
      </c>
      <c r="H9" s="17">
        <v>0.35245820646118797</v>
      </c>
      <c r="I9" s="17">
        <v>0.411611874142565</v>
      </c>
      <c r="J9" s="17">
        <v>0.39999531622807699</v>
      </c>
      <c r="K9" s="17">
        <v>0.43957054152240299</v>
      </c>
      <c r="L9" s="17">
        <v>0.448579688008097</v>
      </c>
      <c r="M9" s="17"/>
      <c r="N9" s="17">
        <v>0.52515823690844798</v>
      </c>
      <c r="O9" s="17">
        <v>0.35831690066254301</v>
      </c>
      <c r="P9" s="17">
        <v>0.37592023434704203</v>
      </c>
      <c r="Q9" s="17">
        <v>0.33646401401389398</v>
      </c>
      <c r="R9" s="17"/>
      <c r="S9" s="17">
        <v>0.389156040938612</v>
      </c>
      <c r="T9" s="17">
        <v>0.34512122711048998</v>
      </c>
      <c r="U9" s="17">
        <v>0.40777780006259901</v>
      </c>
      <c r="V9" s="17">
        <v>0.367657157562991</v>
      </c>
      <c r="W9" s="17">
        <v>0.36184539372540803</v>
      </c>
      <c r="X9" s="17">
        <v>0.43115115885166799</v>
      </c>
      <c r="Y9" s="17">
        <v>0.37843098155294402</v>
      </c>
      <c r="Z9" s="17">
        <v>0.40975175043707301</v>
      </c>
      <c r="AA9" s="17">
        <v>0.41077468437944897</v>
      </c>
      <c r="AB9" s="17">
        <v>0.47173116614157101</v>
      </c>
      <c r="AC9" s="17">
        <v>0.47762736486917701</v>
      </c>
      <c r="AD9" s="17">
        <v>0.48452836089821799</v>
      </c>
      <c r="AE9" s="17"/>
      <c r="AF9" s="17">
        <v>0.42539350327529601</v>
      </c>
      <c r="AG9" s="17">
        <v>0.42735797221329003</v>
      </c>
      <c r="AH9" s="17">
        <v>0.28521994570423698</v>
      </c>
      <c r="AI9" s="17"/>
      <c r="AJ9" s="17">
        <v>0.46868358239943603</v>
      </c>
      <c r="AK9" s="17">
        <v>0.37887823999952902</v>
      </c>
      <c r="AL9" s="17">
        <v>0.46448720108320402</v>
      </c>
      <c r="AM9" s="17">
        <v>0.27733238365310803</v>
      </c>
      <c r="AN9" s="17">
        <v>0.28039535204232402</v>
      </c>
      <c r="AO9" s="17"/>
      <c r="AP9" s="17">
        <v>0.48236351789683501</v>
      </c>
      <c r="AQ9" s="17">
        <v>0.40923826411821002</v>
      </c>
      <c r="AR9" s="17">
        <v>0.43016646244197299</v>
      </c>
      <c r="AS9" s="17"/>
      <c r="AT9" s="17">
        <v>0.34769726172550902</v>
      </c>
      <c r="AU9" s="17">
        <v>0.38651927759007698</v>
      </c>
      <c r="AV9" s="17">
        <v>0.46905955070758598</v>
      </c>
      <c r="AW9" s="17">
        <v>0.46948587541258702</v>
      </c>
      <c r="AX9" s="17">
        <v>0.60866544398556599</v>
      </c>
    </row>
    <row r="10" spans="2:50">
      <c r="B10" s="18" t="s">
        <v>517</v>
      </c>
      <c r="C10" s="17">
        <v>0.46557765303923998</v>
      </c>
      <c r="D10" s="17">
        <v>0.42698082274638399</v>
      </c>
      <c r="E10" s="17">
        <v>0.50505248987680196</v>
      </c>
      <c r="F10" s="17"/>
      <c r="G10" s="17">
        <v>0.40337953303021401</v>
      </c>
      <c r="H10" s="17">
        <v>0.51434854571059596</v>
      </c>
      <c r="I10" s="17">
        <v>0.45451338974500899</v>
      </c>
      <c r="J10" s="17">
        <v>0.47901223602535098</v>
      </c>
      <c r="K10" s="17">
        <v>0.45474182023267501</v>
      </c>
      <c r="L10" s="17">
        <v>0.47238117167105897</v>
      </c>
      <c r="M10" s="17"/>
      <c r="N10" s="17">
        <v>0.40711440976812002</v>
      </c>
      <c r="O10" s="17">
        <v>0.51225928903522699</v>
      </c>
      <c r="P10" s="17">
        <v>0.47937423595140799</v>
      </c>
      <c r="Q10" s="17">
        <v>0.46635385137378599</v>
      </c>
      <c r="R10" s="17"/>
      <c r="S10" s="17">
        <v>0.47073158977422003</v>
      </c>
      <c r="T10" s="17">
        <v>0.51988204252710002</v>
      </c>
      <c r="U10" s="17">
        <v>0.45452571391195901</v>
      </c>
      <c r="V10" s="17">
        <v>0.53367227036513198</v>
      </c>
      <c r="W10" s="17">
        <v>0.52863406019555703</v>
      </c>
      <c r="X10" s="17">
        <v>0.46078111631478802</v>
      </c>
      <c r="Y10" s="17">
        <v>0.48250657206525899</v>
      </c>
      <c r="Z10" s="17">
        <v>0.44766455113005499</v>
      </c>
      <c r="AA10" s="17">
        <v>0.42521955565988601</v>
      </c>
      <c r="AB10" s="17">
        <v>0.36203961648668798</v>
      </c>
      <c r="AC10" s="17">
        <v>0.41953338675924301</v>
      </c>
      <c r="AD10" s="17">
        <v>0.41204107964811298</v>
      </c>
      <c r="AE10" s="17"/>
      <c r="AF10" s="17">
        <v>0.46585676181548802</v>
      </c>
      <c r="AG10" s="17">
        <v>0.47181319893221002</v>
      </c>
      <c r="AH10" s="17">
        <v>0.47790308592206998</v>
      </c>
      <c r="AI10" s="17"/>
      <c r="AJ10" s="17">
        <v>0.44887236436021599</v>
      </c>
      <c r="AK10" s="17">
        <v>0.49668717570174098</v>
      </c>
      <c r="AL10" s="17">
        <v>0.47744988143484002</v>
      </c>
      <c r="AM10" s="17">
        <v>0.523375870443619</v>
      </c>
      <c r="AN10" s="17">
        <v>0.44016672102978699</v>
      </c>
      <c r="AO10" s="17"/>
      <c r="AP10" s="17">
        <v>0.43956918520274402</v>
      </c>
      <c r="AQ10" s="17">
        <v>0.46555191229524101</v>
      </c>
      <c r="AR10" s="17">
        <v>0.49110321435368798</v>
      </c>
      <c r="AS10" s="17"/>
      <c r="AT10" s="17">
        <v>0.48999419167502301</v>
      </c>
      <c r="AU10" s="17">
        <v>0.48383543846090998</v>
      </c>
      <c r="AV10" s="17">
        <v>0.44045970667477802</v>
      </c>
      <c r="AW10" s="17">
        <v>0.39588404924182002</v>
      </c>
      <c r="AX10" s="17">
        <v>0.33111535419959298</v>
      </c>
    </row>
    <row r="11" spans="2:50">
      <c r="B11" s="18" t="s">
        <v>518</v>
      </c>
      <c r="C11" s="17">
        <v>8.1573482009324294E-2</v>
      </c>
      <c r="D11" s="17">
        <v>7.7156798987610603E-2</v>
      </c>
      <c r="E11" s="17">
        <v>8.6200592628544098E-2</v>
      </c>
      <c r="F11" s="17"/>
      <c r="G11" s="17">
        <v>0.14608510922106299</v>
      </c>
      <c r="H11" s="17">
        <v>8.1144790592448293E-2</v>
      </c>
      <c r="I11" s="17">
        <v>7.0133593893128995E-2</v>
      </c>
      <c r="J11" s="17">
        <v>8.2021275869759797E-2</v>
      </c>
      <c r="K11" s="17">
        <v>7.2510320868916706E-2</v>
      </c>
      <c r="L11" s="17">
        <v>5.4326420709752701E-2</v>
      </c>
      <c r="M11" s="17"/>
      <c r="N11" s="17">
        <v>4.6141139711881801E-2</v>
      </c>
      <c r="O11" s="17">
        <v>7.9528327421627604E-2</v>
      </c>
      <c r="P11" s="17">
        <v>8.4236934839214905E-2</v>
      </c>
      <c r="Q11" s="17">
        <v>0.120954484136037</v>
      </c>
      <c r="R11" s="17"/>
      <c r="S11" s="17">
        <v>0.10570898468345501</v>
      </c>
      <c r="T11" s="17">
        <v>8.4550323381279102E-2</v>
      </c>
      <c r="U11" s="17">
        <v>9.0391407063777199E-2</v>
      </c>
      <c r="V11" s="17">
        <v>5.7254866693798603E-2</v>
      </c>
      <c r="W11" s="17">
        <v>6.6142507189932004E-2</v>
      </c>
      <c r="X11" s="17">
        <v>5.5834036056737799E-2</v>
      </c>
      <c r="Y11" s="17">
        <v>7.6947643403779006E-2</v>
      </c>
      <c r="Z11" s="17">
        <v>6.8429006942507198E-2</v>
      </c>
      <c r="AA11" s="17">
        <v>9.8182079323032703E-2</v>
      </c>
      <c r="AB11" s="17">
        <v>0.100076148180228</v>
      </c>
      <c r="AC11" s="17">
        <v>6.3999842677926994E-2</v>
      </c>
      <c r="AD11" s="17">
        <v>6.1584481646547701E-2</v>
      </c>
      <c r="AE11" s="17"/>
      <c r="AF11" s="17">
        <v>7.1862686177927196E-2</v>
      </c>
      <c r="AG11" s="17">
        <v>6.7717567415121693E-2</v>
      </c>
      <c r="AH11" s="17">
        <v>0.11099970864647001</v>
      </c>
      <c r="AI11" s="17"/>
      <c r="AJ11" s="17">
        <v>5.5547827096817999E-2</v>
      </c>
      <c r="AK11" s="17">
        <v>9.1116435744675803E-2</v>
      </c>
      <c r="AL11" s="17">
        <v>4.0316085630594703E-2</v>
      </c>
      <c r="AM11" s="17">
        <v>0.16451622693513601</v>
      </c>
      <c r="AN11" s="17">
        <v>0.14665566922293599</v>
      </c>
      <c r="AO11" s="17"/>
      <c r="AP11" s="17">
        <v>5.3065853888756599E-2</v>
      </c>
      <c r="AQ11" s="17">
        <v>7.9341724658523793E-2</v>
      </c>
      <c r="AR11" s="17">
        <v>5.7667563114697798E-2</v>
      </c>
      <c r="AS11" s="17"/>
      <c r="AT11" s="17">
        <v>9.5156599914853604E-2</v>
      </c>
      <c r="AU11" s="17">
        <v>8.1812903324606306E-2</v>
      </c>
      <c r="AV11" s="17">
        <v>6.24699959574396E-2</v>
      </c>
      <c r="AW11" s="17">
        <v>7.3871014990515502E-2</v>
      </c>
      <c r="AX11" s="17">
        <v>6.0219201814841097E-2</v>
      </c>
    </row>
    <row r="12" spans="2:50">
      <c r="B12" s="18" t="s">
        <v>519</v>
      </c>
      <c r="C12" s="17">
        <v>1.9328414062584499E-2</v>
      </c>
      <c r="D12" s="17">
        <v>1.90786348330571E-2</v>
      </c>
      <c r="E12" s="17">
        <v>1.9647273980639899E-2</v>
      </c>
      <c r="F12" s="17"/>
      <c r="G12" s="17">
        <v>4.1342662592398702E-2</v>
      </c>
      <c r="H12" s="17">
        <v>1.5114990974046101E-2</v>
      </c>
      <c r="I12" s="17">
        <v>2.79419176559388E-2</v>
      </c>
      <c r="J12" s="17">
        <v>1.50081923563161E-2</v>
      </c>
      <c r="K12" s="17">
        <v>6.2108481991192E-3</v>
      </c>
      <c r="L12" s="17">
        <v>1.34509509941351E-2</v>
      </c>
      <c r="M12" s="17"/>
      <c r="N12" s="17">
        <v>1.0840693767585299E-2</v>
      </c>
      <c r="O12" s="17">
        <v>2.8865512355335601E-2</v>
      </c>
      <c r="P12" s="17">
        <v>1.5143077872834801E-2</v>
      </c>
      <c r="Q12" s="17">
        <v>2.2590909866278E-2</v>
      </c>
      <c r="R12" s="17"/>
      <c r="S12" s="17">
        <v>2.65360982959837E-2</v>
      </c>
      <c r="T12" s="17">
        <v>1.9196580535762901E-2</v>
      </c>
      <c r="U12" s="17">
        <v>1.15279042958112E-2</v>
      </c>
      <c r="V12" s="17">
        <v>6.1211020259070497E-3</v>
      </c>
      <c r="W12" s="17">
        <v>2.2086118183363802E-2</v>
      </c>
      <c r="X12" s="17">
        <v>0</v>
      </c>
      <c r="Y12" s="17">
        <v>3.5527757897319198E-2</v>
      </c>
      <c r="Z12" s="17">
        <v>2.7784501515922801E-2</v>
      </c>
      <c r="AA12" s="17">
        <v>1.76845782574288E-2</v>
      </c>
      <c r="AB12" s="17">
        <v>3.3183233519454403E-2</v>
      </c>
      <c r="AC12" s="17">
        <v>7.6093080010924902E-3</v>
      </c>
      <c r="AD12" s="17">
        <v>2.7627158597598699E-2</v>
      </c>
      <c r="AE12" s="17"/>
      <c r="AF12" s="17">
        <v>1.7056373958670702E-2</v>
      </c>
      <c r="AG12" s="17">
        <v>1.39478932560808E-2</v>
      </c>
      <c r="AH12" s="17">
        <v>4.1318666428375103E-2</v>
      </c>
      <c r="AI12" s="17"/>
      <c r="AJ12" s="17">
        <v>1.6936335596733802E-2</v>
      </c>
      <c r="AK12" s="17">
        <v>1.34072587863118E-2</v>
      </c>
      <c r="AL12" s="17">
        <v>5.7393516297872104E-3</v>
      </c>
      <c r="AM12" s="17">
        <v>3.4775518968137097E-2</v>
      </c>
      <c r="AN12" s="17">
        <v>3.57571015559748E-2</v>
      </c>
      <c r="AO12" s="17"/>
      <c r="AP12" s="17">
        <v>1.41235587303968E-2</v>
      </c>
      <c r="AQ12" s="17">
        <v>1.76131225070137E-2</v>
      </c>
      <c r="AR12" s="17">
        <v>1.48014247414205E-2</v>
      </c>
      <c r="AS12" s="17"/>
      <c r="AT12" s="17">
        <v>1.74321967514681E-2</v>
      </c>
      <c r="AU12" s="17">
        <v>1.84343253284419E-2</v>
      </c>
      <c r="AV12" s="17">
        <v>9.5621089070060394E-3</v>
      </c>
      <c r="AW12" s="17">
        <v>4.1128536359833302E-2</v>
      </c>
      <c r="AX12" s="17">
        <v>0</v>
      </c>
    </row>
    <row r="13" spans="2:50">
      <c r="B13" s="18" t="s">
        <v>113</v>
      </c>
      <c r="C13" s="19">
        <v>3.1626528536408099E-2</v>
      </c>
      <c r="D13" s="19">
        <v>2.18139799626169E-2</v>
      </c>
      <c r="E13" s="19">
        <v>4.0345091477200799E-2</v>
      </c>
      <c r="F13" s="19"/>
      <c r="G13" s="19">
        <v>6.4929189886355099E-2</v>
      </c>
      <c r="H13" s="19">
        <v>3.6933466261721698E-2</v>
      </c>
      <c r="I13" s="19">
        <v>3.5799224563358198E-2</v>
      </c>
      <c r="J13" s="19">
        <v>2.3962979520495802E-2</v>
      </c>
      <c r="K13" s="19">
        <v>2.6966469176886099E-2</v>
      </c>
      <c r="L13" s="19">
        <v>1.12617686169559E-2</v>
      </c>
      <c r="M13" s="19"/>
      <c r="N13" s="19">
        <v>1.07455198439643E-2</v>
      </c>
      <c r="O13" s="19">
        <v>2.1029970525266801E-2</v>
      </c>
      <c r="P13" s="19">
        <v>4.5325516989499798E-2</v>
      </c>
      <c r="Q13" s="19">
        <v>5.3636740610004702E-2</v>
      </c>
      <c r="R13" s="19"/>
      <c r="S13" s="19">
        <v>7.8672863077303597E-3</v>
      </c>
      <c r="T13" s="19">
        <v>3.1249826445368199E-2</v>
      </c>
      <c r="U13" s="19">
        <v>3.5777174665853097E-2</v>
      </c>
      <c r="V13" s="19">
        <v>3.52946033521708E-2</v>
      </c>
      <c r="W13" s="19">
        <v>2.1291920705739001E-2</v>
      </c>
      <c r="X13" s="19">
        <v>5.2233688776806501E-2</v>
      </c>
      <c r="Y13" s="19">
        <v>2.6587045080698299E-2</v>
      </c>
      <c r="Z13" s="19">
        <v>4.6370189974441603E-2</v>
      </c>
      <c r="AA13" s="19">
        <v>4.81391023802034E-2</v>
      </c>
      <c r="AB13" s="19">
        <v>3.29698356720588E-2</v>
      </c>
      <c r="AC13" s="19">
        <v>3.1230097692560702E-2</v>
      </c>
      <c r="AD13" s="19">
        <v>1.4218919209523199E-2</v>
      </c>
      <c r="AE13" s="19"/>
      <c r="AF13" s="19">
        <v>1.9830674772618E-2</v>
      </c>
      <c r="AG13" s="19">
        <v>1.91633681832971E-2</v>
      </c>
      <c r="AH13" s="19">
        <v>8.45585932988486E-2</v>
      </c>
      <c r="AI13" s="19"/>
      <c r="AJ13" s="19">
        <v>9.9598905467954708E-3</v>
      </c>
      <c r="AK13" s="19">
        <v>1.99108897677426E-2</v>
      </c>
      <c r="AL13" s="19">
        <v>1.20074802215741E-2</v>
      </c>
      <c r="AM13" s="19">
        <v>0</v>
      </c>
      <c r="AN13" s="19">
        <v>9.7025156148978706E-2</v>
      </c>
      <c r="AO13" s="19"/>
      <c r="AP13" s="19">
        <v>1.0877884281267401E-2</v>
      </c>
      <c r="AQ13" s="19">
        <v>2.8254976421012001E-2</v>
      </c>
      <c r="AR13" s="19">
        <v>6.2613353482206301E-3</v>
      </c>
      <c r="AS13" s="19"/>
      <c r="AT13" s="19">
        <v>4.9719749933146602E-2</v>
      </c>
      <c r="AU13" s="19">
        <v>2.93980552959653E-2</v>
      </c>
      <c r="AV13" s="19">
        <v>1.84486377531899E-2</v>
      </c>
      <c r="AW13" s="19">
        <v>1.9630523995243999E-2</v>
      </c>
      <c r="AX13" s="19">
        <v>0</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B2:AX19"/>
  <sheetViews>
    <sheetView showGridLines="0" workbookViewId="0">
      <pane xSplit="2" topLeftCell="C5"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520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1001</v>
      </c>
      <c r="D7" s="10">
        <v>494</v>
      </c>
      <c r="E7" s="10">
        <v>505</v>
      </c>
      <c r="F7" s="10"/>
      <c r="G7" s="10">
        <v>125</v>
      </c>
      <c r="H7" s="10">
        <v>173</v>
      </c>
      <c r="I7" s="10">
        <v>150</v>
      </c>
      <c r="J7" s="10">
        <v>153</v>
      </c>
      <c r="K7" s="10">
        <v>180</v>
      </c>
      <c r="L7" s="10">
        <v>220</v>
      </c>
      <c r="M7" s="10"/>
      <c r="N7" s="10">
        <v>292</v>
      </c>
      <c r="O7" s="10">
        <v>243</v>
      </c>
      <c r="P7" s="10">
        <v>212</v>
      </c>
      <c r="Q7" s="10">
        <v>248</v>
      </c>
      <c r="R7" s="10"/>
      <c r="S7" s="10">
        <v>142</v>
      </c>
      <c r="T7" s="10">
        <v>126</v>
      </c>
      <c r="U7" s="10">
        <v>86</v>
      </c>
      <c r="V7" s="10">
        <v>77</v>
      </c>
      <c r="W7" s="10">
        <v>66</v>
      </c>
      <c r="X7" s="10">
        <v>70</v>
      </c>
      <c r="Y7" s="10">
        <v>93</v>
      </c>
      <c r="Z7" s="10">
        <v>41</v>
      </c>
      <c r="AA7" s="10">
        <v>114</v>
      </c>
      <c r="AB7" s="10">
        <v>94</v>
      </c>
      <c r="AC7" s="10">
        <v>61</v>
      </c>
      <c r="AD7" s="10">
        <v>31</v>
      </c>
      <c r="AE7" s="10"/>
      <c r="AF7" s="10">
        <v>406</v>
      </c>
      <c r="AG7" s="10">
        <v>411</v>
      </c>
      <c r="AH7" s="10">
        <v>119</v>
      </c>
      <c r="AI7" s="10"/>
      <c r="AJ7" s="10">
        <v>366</v>
      </c>
      <c r="AK7" s="10">
        <v>269</v>
      </c>
      <c r="AL7" s="10">
        <v>77</v>
      </c>
      <c r="AM7" s="10">
        <v>12</v>
      </c>
      <c r="AN7" s="10">
        <v>106</v>
      </c>
      <c r="AO7" s="10"/>
      <c r="AP7" s="10">
        <v>235</v>
      </c>
      <c r="AQ7" s="10">
        <v>316</v>
      </c>
      <c r="AR7" s="10">
        <v>91</v>
      </c>
      <c r="AS7" s="10"/>
      <c r="AT7" s="10">
        <v>263</v>
      </c>
      <c r="AU7" s="10">
        <v>161</v>
      </c>
      <c r="AV7" s="10">
        <v>232</v>
      </c>
      <c r="AW7" s="10">
        <v>93</v>
      </c>
      <c r="AX7" s="10">
        <v>22</v>
      </c>
    </row>
    <row r="8" spans="2:50" ht="30" customHeight="1">
      <c r="B8" s="11" t="s">
        <v>77</v>
      </c>
      <c r="C8" s="11">
        <v>1004</v>
      </c>
      <c r="D8" s="11">
        <v>507</v>
      </c>
      <c r="E8" s="11">
        <v>495</v>
      </c>
      <c r="F8" s="11"/>
      <c r="G8" s="11">
        <v>152</v>
      </c>
      <c r="H8" s="11">
        <v>172</v>
      </c>
      <c r="I8" s="11">
        <v>163</v>
      </c>
      <c r="J8" s="11">
        <v>164</v>
      </c>
      <c r="K8" s="11">
        <v>150</v>
      </c>
      <c r="L8" s="11">
        <v>203</v>
      </c>
      <c r="M8" s="11"/>
      <c r="N8" s="11">
        <v>276</v>
      </c>
      <c r="O8" s="11">
        <v>255</v>
      </c>
      <c r="P8" s="11">
        <v>227</v>
      </c>
      <c r="Q8" s="11">
        <v>239</v>
      </c>
      <c r="R8" s="11"/>
      <c r="S8" s="11">
        <v>147</v>
      </c>
      <c r="T8" s="11">
        <v>132</v>
      </c>
      <c r="U8" s="11">
        <v>84</v>
      </c>
      <c r="V8" s="11">
        <v>82</v>
      </c>
      <c r="W8" s="11">
        <v>63</v>
      </c>
      <c r="X8" s="11">
        <v>90</v>
      </c>
      <c r="Y8" s="11">
        <v>88</v>
      </c>
      <c r="Z8" s="11">
        <v>36</v>
      </c>
      <c r="AA8" s="11">
        <v>114</v>
      </c>
      <c r="AB8" s="11">
        <v>83</v>
      </c>
      <c r="AC8" s="11">
        <v>58</v>
      </c>
      <c r="AD8" s="11">
        <v>27</v>
      </c>
      <c r="AE8" s="11"/>
      <c r="AF8" s="11">
        <v>404</v>
      </c>
      <c r="AG8" s="11">
        <v>401</v>
      </c>
      <c r="AH8" s="11">
        <v>123</v>
      </c>
      <c r="AI8" s="11"/>
      <c r="AJ8" s="11">
        <v>360</v>
      </c>
      <c r="AK8" s="11">
        <v>277</v>
      </c>
      <c r="AL8" s="11">
        <v>75</v>
      </c>
      <c r="AM8" s="11">
        <v>12</v>
      </c>
      <c r="AN8" s="11">
        <v>107</v>
      </c>
      <c r="AO8" s="11"/>
      <c r="AP8" s="11">
        <v>233</v>
      </c>
      <c r="AQ8" s="11">
        <v>329</v>
      </c>
      <c r="AR8" s="11">
        <v>91</v>
      </c>
      <c r="AS8" s="11"/>
      <c r="AT8" s="11">
        <v>258</v>
      </c>
      <c r="AU8" s="11">
        <v>167</v>
      </c>
      <c r="AV8" s="11">
        <v>235</v>
      </c>
      <c r="AW8" s="11">
        <v>91</v>
      </c>
      <c r="AX8" s="11">
        <v>19</v>
      </c>
    </row>
    <row r="9" spans="2:50">
      <c r="B9" s="18" t="s">
        <v>521</v>
      </c>
      <c r="C9" s="17">
        <v>7.1471191409177098E-2</v>
      </c>
      <c r="D9" s="17">
        <v>6.5506227528816893E-2</v>
      </c>
      <c r="E9" s="17">
        <v>7.7887939370282003E-2</v>
      </c>
      <c r="F9" s="17"/>
      <c r="G9" s="17">
        <v>7.21656402922628E-2</v>
      </c>
      <c r="H9" s="17">
        <v>0.119575817533511</v>
      </c>
      <c r="I9" s="17">
        <v>0.10651661597283101</v>
      </c>
      <c r="J9" s="17">
        <v>8.4996392400493004E-2</v>
      </c>
      <c r="K9" s="17">
        <v>3.0379428948762398E-2</v>
      </c>
      <c r="L9" s="17">
        <v>2.14828197682531E-2</v>
      </c>
      <c r="M9" s="17"/>
      <c r="N9" s="17">
        <v>8.7371250825479904E-2</v>
      </c>
      <c r="O9" s="17">
        <v>6.4656701397953306E-2</v>
      </c>
      <c r="P9" s="17">
        <v>4.0891739216363999E-2</v>
      </c>
      <c r="Q9" s="17">
        <v>9.1222626931317094E-2</v>
      </c>
      <c r="R9" s="17"/>
      <c r="S9" s="17">
        <v>0.150148913526744</v>
      </c>
      <c r="T9" s="17">
        <v>4.2096992613346103E-2</v>
      </c>
      <c r="U9" s="17">
        <v>3.8689292204786001E-2</v>
      </c>
      <c r="V9" s="17">
        <v>5.9767377587373799E-2</v>
      </c>
      <c r="W9" s="17">
        <v>7.1712777518922702E-2</v>
      </c>
      <c r="X9" s="17">
        <v>4.3084890708101002E-2</v>
      </c>
      <c r="Y9" s="17">
        <v>8.2745461269870604E-2</v>
      </c>
      <c r="Z9" s="17">
        <v>0.14086083870486499</v>
      </c>
      <c r="AA9" s="17">
        <v>5.39936101944982E-2</v>
      </c>
      <c r="AB9" s="17">
        <v>4.0061215967850103E-2</v>
      </c>
      <c r="AC9" s="17">
        <v>8.2917925895977601E-2</v>
      </c>
      <c r="AD9" s="17">
        <v>3.6001151201874901E-2</v>
      </c>
      <c r="AE9" s="17"/>
      <c r="AF9" s="17">
        <v>6.9709899462636005E-2</v>
      </c>
      <c r="AG9" s="17">
        <v>8.2209553098772398E-2</v>
      </c>
      <c r="AH9" s="17">
        <v>5.3287440884527602E-2</v>
      </c>
      <c r="AI9" s="17"/>
      <c r="AJ9" s="17">
        <v>8.2941853409917901E-2</v>
      </c>
      <c r="AK9" s="17">
        <v>7.9957853773666404E-2</v>
      </c>
      <c r="AL9" s="17">
        <v>0.151994434300323</v>
      </c>
      <c r="AM9" s="17">
        <v>0</v>
      </c>
      <c r="AN9" s="17">
        <v>1.6839032973321399E-2</v>
      </c>
      <c r="AO9" s="17"/>
      <c r="AP9" s="17">
        <v>0.102636074024436</v>
      </c>
      <c r="AQ9" s="17">
        <v>8.30246154871251E-2</v>
      </c>
      <c r="AR9" s="17">
        <v>0.11919385256597401</v>
      </c>
      <c r="AS9" s="17"/>
      <c r="AT9" s="17">
        <v>4.9749320466126901E-2</v>
      </c>
      <c r="AU9" s="17">
        <v>5.6073807970035798E-2</v>
      </c>
      <c r="AV9" s="17">
        <v>8.2026572343648199E-2</v>
      </c>
      <c r="AW9" s="17">
        <v>0.17834658237621701</v>
      </c>
      <c r="AX9" s="17">
        <v>0.233165542367398</v>
      </c>
    </row>
    <row r="10" spans="2:50">
      <c r="B10" s="18" t="s">
        <v>522</v>
      </c>
      <c r="C10" s="17">
        <v>0.24929092715894099</v>
      </c>
      <c r="D10" s="17">
        <v>0.26435274735872599</v>
      </c>
      <c r="E10" s="17">
        <v>0.234923730824354</v>
      </c>
      <c r="F10" s="17"/>
      <c r="G10" s="17">
        <v>0.26758623891318001</v>
      </c>
      <c r="H10" s="17">
        <v>0.33076705665102801</v>
      </c>
      <c r="I10" s="17">
        <v>0.27116048558685502</v>
      </c>
      <c r="J10" s="17">
        <v>0.25965779898944003</v>
      </c>
      <c r="K10" s="17">
        <v>0.223587106232813</v>
      </c>
      <c r="L10" s="17">
        <v>0.159591530899271</v>
      </c>
      <c r="M10" s="17"/>
      <c r="N10" s="17">
        <v>0.238339477580231</v>
      </c>
      <c r="O10" s="17">
        <v>0.24803054397208699</v>
      </c>
      <c r="P10" s="17">
        <v>0.28477261389886399</v>
      </c>
      <c r="Q10" s="17">
        <v>0.22391811003254</v>
      </c>
      <c r="R10" s="17"/>
      <c r="S10" s="17">
        <v>0.29006257957977999</v>
      </c>
      <c r="T10" s="17">
        <v>0.24191891260720699</v>
      </c>
      <c r="U10" s="17">
        <v>0.215295053437455</v>
      </c>
      <c r="V10" s="17">
        <v>0.294066162365963</v>
      </c>
      <c r="W10" s="17">
        <v>0.15379221175434499</v>
      </c>
      <c r="X10" s="17">
        <v>0.31973053437825</v>
      </c>
      <c r="Y10" s="17">
        <v>0.212100829954561</v>
      </c>
      <c r="Z10" s="17">
        <v>0.24468003986964801</v>
      </c>
      <c r="AA10" s="17">
        <v>0.27288165613359799</v>
      </c>
      <c r="AB10" s="17">
        <v>0.27310275531401801</v>
      </c>
      <c r="AC10" s="17">
        <v>0.131417074993573</v>
      </c>
      <c r="AD10" s="17">
        <v>0.227987565405255</v>
      </c>
      <c r="AE10" s="17"/>
      <c r="AF10" s="17">
        <v>0.24352034054140401</v>
      </c>
      <c r="AG10" s="17">
        <v>0.263473144973284</v>
      </c>
      <c r="AH10" s="17">
        <v>0.210933096440129</v>
      </c>
      <c r="AI10" s="17"/>
      <c r="AJ10" s="17">
        <v>0.25451645842526199</v>
      </c>
      <c r="AK10" s="17">
        <v>0.29084434746891402</v>
      </c>
      <c r="AL10" s="17">
        <v>0.190413867832601</v>
      </c>
      <c r="AM10" s="17">
        <v>0</v>
      </c>
      <c r="AN10" s="17">
        <v>0.19194829426291399</v>
      </c>
      <c r="AO10" s="17"/>
      <c r="AP10" s="17">
        <v>0.26188528644242598</v>
      </c>
      <c r="AQ10" s="17">
        <v>0.26080246515268402</v>
      </c>
      <c r="AR10" s="17">
        <v>0.258913994322644</v>
      </c>
      <c r="AS10" s="17"/>
      <c r="AT10" s="17">
        <v>0.22834540986412399</v>
      </c>
      <c r="AU10" s="17">
        <v>0.24933000505040301</v>
      </c>
      <c r="AV10" s="17">
        <v>0.27236040361696301</v>
      </c>
      <c r="AW10" s="17">
        <v>0.28728986442433502</v>
      </c>
      <c r="AX10" s="17">
        <v>0.102998181293407</v>
      </c>
    </row>
    <row r="11" spans="2:50">
      <c r="B11" s="18" t="s">
        <v>523</v>
      </c>
      <c r="C11" s="17">
        <v>0.34919707981916098</v>
      </c>
      <c r="D11" s="17">
        <v>0.33244950322068001</v>
      </c>
      <c r="E11" s="17">
        <v>0.36561518545029198</v>
      </c>
      <c r="F11" s="17"/>
      <c r="G11" s="17">
        <v>0.34834566818565199</v>
      </c>
      <c r="H11" s="17">
        <v>0.33221014823288803</v>
      </c>
      <c r="I11" s="17">
        <v>0.302242160102629</v>
      </c>
      <c r="J11" s="17">
        <v>0.34663568596878902</v>
      </c>
      <c r="K11" s="17">
        <v>0.36723561309036701</v>
      </c>
      <c r="L11" s="17">
        <v>0.39068693742416699</v>
      </c>
      <c r="M11" s="17"/>
      <c r="N11" s="17">
        <v>0.32671238339854702</v>
      </c>
      <c r="O11" s="17">
        <v>0.31594123973902299</v>
      </c>
      <c r="P11" s="17">
        <v>0.367466434175937</v>
      </c>
      <c r="Q11" s="17">
        <v>0.39416153140654497</v>
      </c>
      <c r="R11" s="17"/>
      <c r="S11" s="17">
        <v>0.289795535108472</v>
      </c>
      <c r="T11" s="17">
        <v>0.35598271471515103</v>
      </c>
      <c r="U11" s="17">
        <v>0.41811032754894001</v>
      </c>
      <c r="V11" s="17">
        <v>0.29622090733830297</v>
      </c>
      <c r="W11" s="17">
        <v>0.42729680483864602</v>
      </c>
      <c r="X11" s="17">
        <v>0.29191506317904697</v>
      </c>
      <c r="Y11" s="17">
        <v>0.32111146193635998</v>
      </c>
      <c r="Z11" s="17">
        <v>0.35129190327297699</v>
      </c>
      <c r="AA11" s="17">
        <v>0.37200960664495097</v>
      </c>
      <c r="AB11" s="17">
        <v>0.32292263049630598</v>
      </c>
      <c r="AC11" s="17">
        <v>0.51529530069464202</v>
      </c>
      <c r="AD11" s="17">
        <v>0.31004196010561402</v>
      </c>
      <c r="AE11" s="17"/>
      <c r="AF11" s="17">
        <v>0.36598001509047801</v>
      </c>
      <c r="AG11" s="17">
        <v>0.31646211572250599</v>
      </c>
      <c r="AH11" s="17">
        <v>0.39242457112389401</v>
      </c>
      <c r="AI11" s="17"/>
      <c r="AJ11" s="17">
        <v>0.33166113693114002</v>
      </c>
      <c r="AK11" s="17">
        <v>0.34084206061786798</v>
      </c>
      <c r="AL11" s="17">
        <v>0.33661169493169402</v>
      </c>
      <c r="AM11" s="17">
        <v>0.68006975128860003</v>
      </c>
      <c r="AN11" s="17">
        <v>0.47663379910207998</v>
      </c>
      <c r="AO11" s="17"/>
      <c r="AP11" s="17">
        <v>0.28980449154721699</v>
      </c>
      <c r="AQ11" s="17">
        <v>0.350513625596242</v>
      </c>
      <c r="AR11" s="17">
        <v>0.28304145941353798</v>
      </c>
      <c r="AS11" s="17"/>
      <c r="AT11" s="17">
        <v>0.37578515357895098</v>
      </c>
      <c r="AU11" s="17">
        <v>0.37652848449625798</v>
      </c>
      <c r="AV11" s="17">
        <v>0.26716433991185301</v>
      </c>
      <c r="AW11" s="17">
        <v>0.232309936329892</v>
      </c>
      <c r="AX11" s="17">
        <v>0.30213653517598199</v>
      </c>
    </row>
    <row r="12" spans="2:50">
      <c r="B12" s="18" t="s">
        <v>524</v>
      </c>
      <c r="C12" s="17">
        <v>0.22936566069713099</v>
      </c>
      <c r="D12" s="17">
        <v>0.24128120611928999</v>
      </c>
      <c r="E12" s="17">
        <v>0.21813694076387999</v>
      </c>
      <c r="F12" s="17"/>
      <c r="G12" s="17">
        <v>0.15516528171758701</v>
      </c>
      <c r="H12" s="17">
        <v>0.132964809658283</v>
      </c>
      <c r="I12" s="17">
        <v>0.23851427824604601</v>
      </c>
      <c r="J12" s="17">
        <v>0.204913747688382</v>
      </c>
      <c r="K12" s="17">
        <v>0.27526768562477599</v>
      </c>
      <c r="L12" s="17">
        <v>0.34512226776367799</v>
      </c>
      <c r="M12" s="17"/>
      <c r="N12" s="17">
        <v>0.24644876391116599</v>
      </c>
      <c r="O12" s="17">
        <v>0.25180219365712297</v>
      </c>
      <c r="P12" s="17">
        <v>0.23283204446653799</v>
      </c>
      <c r="Q12" s="17">
        <v>0.182895566038139</v>
      </c>
      <c r="R12" s="17"/>
      <c r="S12" s="17">
        <v>0.178145317098829</v>
      </c>
      <c r="T12" s="17">
        <v>0.22250831829405501</v>
      </c>
      <c r="U12" s="17">
        <v>0.259321941578601</v>
      </c>
      <c r="V12" s="17">
        <v>0.27602162131605201</v>
      </c>
      <c r="W12" s="17">
        <v>0.20650177656721899</v>
      </c>
      <c r="X12" s="17">
        <v>0.22026681266234099</v>
      </c>
      <c r="Y12" s="17">
        <v>0.28672581828330101</v>
      </c>
      <c r="Z12" s="17">
        <v>0.171049070535718</v>
      </c>
      <c r="AA12" s="17">
        <v>0.23579814254427001</v>
      </c>
      <c r="AB12" s="17">
        <v>0.232928175480662</v>
      </c>
      <c r="AC12" s="17">
        <v>0.17637478091964201</v>
      </c>
      <c r="AD12" s="17">
        <v>0.35897849972955398</v>
      </c>
      <c r="AE12" s="17"/>
      <c r="AF12" s="17">
        <v>0.24283199431397401</v>
      </c>
      <c r="AG12" s="17">
        <v>0.25510415352139398</v>
      </c>
      <c r="AH12" s="17">
        <v>0.141004268287997</v>
      </c>
      <c r="AI12" s="17"/>
      <c r="AJ12" s="17">
        <v>0.259800292272439</v>
      </c>
      <c r="AK12" s="17">
        <v>0.211948348752869</v>
      </c>
      <c r="AL12" s="17">
        <v>0.212205697241863</v>
      </c>
      <c r="AM12" s="17">
        <v>0.23935899184701501</v>
      </c>
      <c r="AN12" s="17">
        <v>0.15009681516024601</v>
      </c>
      <c r="AO12" s="17"/>
      <c r="AP12" s="17">
        <v>0.25405443385334198</v>
      </c>
      <c r="AQ12" s="17">
        <v>0.226150562272524</v>
      </c>
      <c r="AR12" s="17">
        <v>0.21625001500216301</v>
      </c>
      <c r="AS12" s="17"/>
      <c r="AT12" s="17">
        <v>0.241081424054541</v>
      </c>
      <c r="AU12" s="17">
        <v>0.25976019818193102</v>
      </c>
      <c r="AV12" s="17">
        <v>0.28299507429493798</v>
      </c>
      <c r="AW12" s="17">
        <v>0.16360291530895299</v>
      </c>
      <c r="AX12" s="17">
        <v>0.183985365572648</v>
      </c>
    </row>
    <row r="13" spans="2:50">
      <c r="B13" s="18" t="s">
        <v>525</v>
      </c>
      <c r="C13" s="17">
        <v>5.8497666236690497E-2</v>
      </c>
      <c r="D13" s="17">
        <v>6.4613989333327695E-2</v>
      </c>
      <c r="E13" s="17">
        <v>5.2480906960412001E-2</v>
      </c>
      <c r="F13" s="17"/>
      <c r="G13" s="17">
        <v>7.3804229060640505E-2</v>
      </c>
      <c r="H13" s="17">
        <v>2.8972580178923301E-2</v>
      </c>
      <c r="I13" s="17">
        <v>4.7449600241788799E-2</v>
      </c>
      <c r="J13" s="17">
        <v>5.6081732144835097E-2</v>
      </c>
      <c r="K13" s="17">
        <v>7.7741787880409696E-2</v>
      </c>
      <c r="L13" s="17">
        <v>6.8645833520455807E-2</v>
      </c>
      <c r="M13" s="17"/>
      <c r="N13" s="17">
        <v>7.6499341313236394E-2</v>
      </c>
      <c r="O13" s="17">
        <v>7.4960555929711695E-2</v>
      </c>
      <c r="P13" s="17">
        <v>3.9292868963739701E-2</v>
      </c>
      <c r="Q13" s="17">
        <v>3.9806128636412502E-2</v>
      </c>
      <c r="R13" s="17"/>
      <c r="S13" s="17">
        <v>4.4994086579743901E-2</v>
      </c>
      <c r="T13" s="17">
        <v>8.34162488678373E-2</v>
      </c>
      <c r="U13" s="17">
        <v>3.6111810931541602E-2</v>
      </c>
      <c r="V13" s="17">
        <v>6.05832228650309E-2</v>
      </c>
      <c r="W13" s="17">
        <v>6.8868090616651598E-2</v>
      </c>
      <c r="X13" s="17">
        <v>8.4053575476870104E-2</v>
      </c>
      <c r="Y13" s="17">
        <v>5.4446934771480097E-2</v>
      </c>
      <c r="Z13" s="17">
        <v>2.59444931073247E-2</v>
      </c>
      <c r="AA13" s="17">
        <v>2.3921781166908199E-2</v>
      </c>
      <c r="AB13" s="17">
        <v>9.7681601957926703E-2</v>
      </c>
      <c r="AC13" s="17">
        <v>4.8670017156963299E-2</v>
      </c>
      <c r="AD13" s="17">
        <v>6.6990823557701806E-2</v>
      </c>
      <c r="AE13" s="17"/>
      <c r="AF13" s="17">
        <v>4.9463424754916198E-2</v>
      </c>
      <c r="AG13" s="17">
        <v>6.1396765670369502E-2</v>
      </c>
      <c r="AH13" s="17">
        <v>5.8784698093289102E-2</v>
      </c>
      <c r="AI13" s="17"/>
      <c r="AJ13" s="17">
        <v>5.4596662162506998E-2</v>
      </c>
      <c r="AK13" s="17">
        <v>3.58370819626379E-2</v>
      </c>
      <c r="AL13" s="17">
        <v>9.92582644849829E-2</v>
      </c>
      <c r="AM13" s="17">
        <v>8.0571256864384294E-2</v>
      </c>
      <c r="AN13" s="17">
        <v>8.2195327613427599E-2</v>
      </c>
      <c r="AO13" s="17"/>
      <c r="AP13" s="17">
        <v>6.2168106403024698E-2</v>
      </c>
      <c r="AQ13" s="17">
        <v>4.4279722303128002E-2</v>
      </c>
      <c r="AR13" s="17">
        <v>0.10542128224483099</v>
      </c>
      <c r="AS13" s="17"/>
      <c r="AT13" s="17">
        <v>4.8297053702057301E-2</v>
      </c>
      <c r="AU13" s="17">
        <v>2.8294059225556799E-2</v>
      </c>
      <c r="AV13" s="17">
        <v>6.9120267753534401E-2</v>
      </c>
      <c r="AW13" s="17">
        <v>0.103031571067738</v>
      </c>
      <c r="AX13" s="17">
        <v>8.3646449078750601E-2</v>
      </c>
    </row>
    <row r="14" spans="2:50">
      <c r="B14" s="18" t="s">
        <v>113</v>
      </c>
      <c r="C14" s="19">
        <v>4.2177474678900297E-2</v>
      </c>
      <c r="D14" s="19">
        <v>3.1796326439158598E-2</v>
      </c>
      <c r="E14" s="19">
        <v>5.0955296630780002E-2</v>
      </c>
      <c r="F14" s="19"/>
      <c r="G14" s="19">
        <v>8.2932941830676801E-2</v>
      </c>
      <c r="H14" s="19">
        <v>5.5509587745366601E-2</v>
      </c>
      <c r="I14" s="19">
        <v>3.4116859849850897E-2</v>
      </c>
      <c r="J14" s="19">
        <v>4.7714642808061702E-2</v>
      </c>
      <c r="K14" s="19">
        <v>2.5788378222871298E-2</v>
      </c>
      <c r="L14" s="19">
        <v>1.44706106241748E-2</v>
      </c>
      <c r="M14" s="19"/>
      <c r="N14" s="19">
        <v>2.4628782971339899E-2</v>
      </c>
      <c r="O14" s="19">
        <v>4.4608765304102502E-2</v>
      </c>
      <c r="P14" s="19">
        <v>3.4744299278556698E-2</v>
      </c>
      <c r="Q14" s="19">
        <v>6.7996036955045899E-2</v>
      </c>
      <c r="R14" s="19"/>
      <c r="S14" s="19">
        <v>4.68535681064308E-2</v>
      </c>
      <c r="T14" s="19">
        <v>5.4076812902403598E-2</v>
      </c>
      <c r="U14" s="19">
        <v>3.2471574298676399E-2</v>
      </c>
      <c r="V14" s="19">
        <v>1.3340708527276901E-2</v>
      </c>
      <c r="W14" s="19">
        <v>7.1828338704215206E-2</v>
      </c>
      <c r="X14" s="19">
        <v>4.0949123595391802E-2</v>
      </c>
      <c r="Y14" s="19">
        <v>4.2869493784427802E-2</v>
      </c>
      <c r="Z14" s="19">
        <v>6.61736545094673E-2</v>
      </c>
      <c r="AA14" s="19">
        <v>4.1395203315773801E-2</v>
      </c>
      <c r="AB14" s="19">
        <v>3.3303620783237599E-2</v>
      </c>
      <c r="AC14" s="19">
        <v>4.53249003392018E-2</v>
      </c>
      <c r="AD14" s="19">
        <v>0</v>
      </c>
      <c r="AE14" s="19"/>
      <c r="AF14" s="19">
        <v>2.8494325836592199E-2</v>
      </c>
      <c r="AG14" s="19">
        <v>2.13542670136736E-2</v>
      </c>
      <c r="AH14" s="19">
        <v>0.14356592517016301</v>
      </c>
      <c r="AI14" s="19"/>
      <c r="AJ14" s="19">
        <v>1.6483596798734301E-2</v>
      </c>
      <c r="AK14" s="19">
        <v>4.0570307424045202E-2</v>
      </c>
      <c r="AL14" s="19">
        <v>9.5160412085359605E-3</v>
      </c>
      <c r="AM14" s="19">
        <v>0</v>
      </c>
      <c r="AN14" s="19">
        <v>8.22867308880115E-2</v>
      </c>
      <c r="AO14" s="19"/>
      <c r="AP14" s="19">
        <v>2.9451607729554099E-2</v>
      </c>
      <c r="AQ14" s="19">
        <v>3.5229009188296301E-2</v>
      </c>
      <c r="AR14" s="19">
        <v>1.7179396450850499E-2</v>
      </c>
      <c r="AS14" s="19"/>
      <c r="AT14" s="19">
        <v>5.6741638334199401E-2</v>
      </c>
      <c r="AU14" s="19">
        <v>3.0013445075815801E-2</v>
      </c>
      <c r="AV14" s="19">
        <v>2.63333420790627E-2</v>
      </c>
      <c r="AW14" s="19">
        <v>3.5419130492865103E-2</v>
      </c>
      <c r="AX14" s="19">
        <v>9.4067926511814101E-2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526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1058</v>
      </c>
      <c r="D7" s="10">
        <v>501</v>
      </c>
      <c r="E7" s="10">
        <v>553</v>
      </c>
      <c r="F7" s="10"/>
      <c r="G7" s="10">
        <v>124</v>
      </c>
      <c r="H7" s="10">
        <v>195</v>
      </c>
      <c r="I7" s="10">
        <v>166</v>
      </c>
      <c r="J7" s="10">
        <v>169</v>
      </c>
      <c r="K7" s="10">
        <v>161</v>
      </c>
      <c r="L7" s="10">
        <v>243</v>
      </c>
      <c r="M7" s="10"/>
      <c r="N7" s="10">
        <v>286</v>
      </c>
      <c r="O7" s="10">
        <v>257</v>
      </c>
      <c r="P7" s="10">
        <v>217</v>
      </c>
      <c r="Q7" s="10">
        <v>294</v>
      </c>
      <c r="R7" s="10"/>
      <c r="S7" s="10">
        <v>137</v>
      </c>
      <c r="T7" s="10">
        <v>140</v>
      </c>
      <c r="U7" s="10">
        <v>89</v>
      </c>
      <c r="V7" s="10">
        <v>90</v>
      </c>
      <c r="W7" s="10">
        <v>66</v>
      </c>
      <c r="X7" s="10">
        <v>77</v>
      </c>
      <c r="Y7" s="10">
        <v>92</v>
      </c>
      <c r="Z7" s="10">
        <v>49</v>
      </c>
      <c r="AA7" s="10">
        <v>130</v>
      </c>
      <c r="AB7" s="10">
        <v>102</v>
      </c>
      <c r="AC7" s="10">
        <v>57</v>
      </c>
      <c r="AD7" s="10">
        <v>29</v>
      </c>
      <c r="AE7" s="10"/>
      <c r="AF7" s="10">
        <v>411</v>
      </c>
      <c r="AG7" s="10">
        <v>461</v>
      </c>
      <c r="AH7" s="10">
        <v>128</v>
      </c>
      <c r="AI7" s="10"/>
      <c r="AJ7" s="10">
        <v>393</v>
      </c>
      <c r="AK7" s="10">
        <v>281</v>
      </c>
      <c r="AL7" s="10">
        <v>75</v>
      </c>
      <c r="AM7" s="10">
        <v>14</v>
      </c>
      <c r="AN7" s="10">
        <v>125</v>
      </c>
      <c r="AO7" s="10"/>
      <c r="AP7" s="10">
        <v>270</v>
      </c>
      <c r="AQ7" s="10">
        <v>332</v>
      </c>
      <c r="AR7" s="10">
        <v>80</v>
      </c>
      <c r="AS7" s="10"/>
      <c r="AT7" s="10">
        <v>260</v>
      </c>
      <c r="AU7" s="10">
        <v>189</v>
      </c>
      <c r="AV7" s="10">
        <v>247</v>
      </c>
      <c r="AW7" s="10">
        <v>91</v>
      </c>
      <c r="AX7" s="10">
        <v>15</v>
      </c>
    </row>
    <row r="8" spans="2:50" ht="30" customHeight="1">
      <c r="B8" s="11" t="s">
        <v>77</v>
      </c>
      <c r="C8" s="11">
        <v>1064</v>
      </c>
      <c r="D8" s="11">
        <v>514</v>
      </c>
      <c r="E8" s="11">
        <v>547</v>
      </c>
      <c r="F8" s="11"/>
      <c r="G8" s="11">
        <v>144</v>
      </c>
      <c r="H8" s="11">
        <v>197</v>
      </c>
      <c r="I8" s="11">
        <v>185</v>
      </c>
      <c r="J8" s="11">
        <v>180</v>
      </c>
      <c r="K8" s="11">
        <v>135</v>
      </c>
      <c r="L8" s="11">
        <v>223</v>
      </c>
      <c r="M8" s="11"/>
      <c r="N8" s="11">
        <v>272</v>
      </c>
      <c r="O8" s="11">
        <v>265</v>
      </c>
      <c r="P8" s="11">
        <v>235</v>
      </c>
      <c r="Q8" s="11">
        <v>288</v>
      </c>
      <c r="R8" s="11"/>
      <c r="S8" s="11">
        <v>145</v>
      </c>
      <c r="T8" s="11">
        <v>144</v>
      </c>
      <c r="U8" s="11">
        <v>85</v>
      </c>
      <c r="V8" s="11">
        <v>95</v>
      </c>
      <c r="W8" s="11">
        <v>64</v>
      </c>
      <c r="X8" s="11">
        <v>98</v>
      </c>
      <c r="Y8" s="11">
        <v>86</v>
      </c>
      <c r="Z8" s="11">
        <v>44</v>
      </c>
      <c r="AA8" s="11">
        <v>129</v>
      </c>
      <c r="AB8" s="11">
        <v>90</v>
      </c>
      <c r="AC8" s="11">
        <v>56</v>
      </c>
      <c r="AD8" s="11">
        <v>28</v>
      </c>
      <c r="AE8" s="11"/>
      <c r="AF8" s="11">
        <v>410</v>
      </c>
      <c r="AG8" s="11">
        <v>453</v>
      </c>
      <c r="AH8" s="11">
        <v>135</v>
      </c>
      <c r="AI8" s="11"/>
      <c r="AJ8" s="11">
        <v>388</v>
      </c>
      <c r="AK8" s="11">
        <v>287</v>
      </c>
      <c r="AL8" s="11">
        <v>75</v>
      </c>
      <c r="AM8" s="11">
        <v>13</v>
      </c>
      <c r="AN8" s="11">
        <v>130</v>
      </c>
      <c r="AO8" s="11"/>
      <c r="AP8" s="11">
        <v>265</v>
      </c>
      <c r="AQ8" s="11">
        <v>347</v>
      </c>
      <c r="AR8" s="11">
        <v>79</v>
      </c>
      <c r="AS8" s="11"/>
      <c r="AT8" s="11">
        <v>257</v>
      </c>
      <c r="AU8" s="11">
        <v>196</v>
      </c>
      <c r="AV8" s="11">
        <v>255</v>
      </c>
      <c r="AW8" s="11">
        <v>88</v>
      </c>
      <c r="AX8" s="11">
        <v>13</v>
      </c>
    </row>
    <row r="9" spans="2:50">
      <c r="B9" s="18" t="s">
        <v>521</v>
      </c>
      <c r="C9" s="17">
        <v>9.7304366992199298E-2</v>
      </c>
      <c r="D9" s="17">
        <v>0.102572457657526</v>
      </c>
      <c r="E9" s="17">
        <v>9.1048871116431104E-2</v>
      </c>
      <c r="F9" s="17"/>
      <c r="G9" s="17">
        <v>9.4952237512241494E-2</v>
      </c>
      <c r="H9" s="17">
        <v>0.16741095790903099</v>
      </c>
      <c r="I9" s="17">
        <v>0.14521563419009501</v>
      </c>
      <c r="J9" s="17">
        <v>5.5664721018305698E-2</v>
      </c>
      <c r="K9" s="17">
        <v>3.50045932804528E-2</v>
      </c>
      <c r="L9" s="17">
        <v>6.8666007581458702E-2</v>
      </c>
      <c r="M9" s="17"/>
      <c r="N9" s="17">
        <v>0.10185298183716</v>
      </c>
      <c r="O9" s="17">
        <v>0.118724343404797</v>
      </c>
      <c r="P9" s="17">
        <v>9.0202237643383101E-2</v>
      </c>
      <c r="Q9" s="17">
        <v>8.0476304820630395E-2</v>
      </c>
      <c r="R9" s="17"/>
      <c r="S9" s="17">
        <v>0.121863887788215</v>
      </c>
      <c r="T9" s="17">
        <v>9.8343986688689503E-2</v>
      </c>
      <c r="U9" s="17">
        <v>8.0552361838482398E-2</v>
      </c>
      <c r="V9" s="17">
        <v>7.5308654928694194E-2</v>
      </c>
      <c r="W9" s="17">
        <v>5.3338794118474697E-2</v>
      </c>
      <c r="X9" s="17">
        <v>0.107213429273668</v>
      </c>
      <c r="Y9" s="17">
        <v>8.3377464315556996E-2</v>
      </c>
      <c r="Z9" s="17">
        <v>0.135170445677601</v>
      </c>
      <c r="AA9" s="17">
        <v>0.13469499999947701</v>
      </c>
      <c r="AB9" s="17">
        <v>6.5653091473941994E-2</v>
      </c>
      <c r="AC9" s="17">
        <v>0.13142821181213901</v>
      </c>
      <c r="AD9" s="17">
        <v>0</v>
      </c>
      <c r="AE9" s="17"/>
      <c r="AF9" s="17">
        <v>8.2800904580402096E-2</v>
      </c>
      <c r="AG9" s="17">
        <v>0.132729727509767</v>
      </c>
      <c r="AH9" s="17">
        <v>3.4575177275824501E-2</v>
      </c>
      <c r="AI9" s="17"/>
      <c r="AJ9" s="17">
        <v>0.12370600319656901</v>
      </c>
      <c r="AK9" s="17">
        <v>9.9154906056133099E-2</v>
      </c>
      <c r="AL9" s="17">
        <v>0.15719480928715199</v>
      </c>
      <c r="AM9" s="17">
        <v>7.3531942706235698E-2</v>
      </c>
      <c r="AN9" s="17">
        <v>2.5882578409755101E-2</v>
      </c>
      <c r="AO9" s="17"/>
      <c r="AP9" s="17">
        <v>0.14497525336047601</v>
      </c>
      <c r="AQ9" s="17">
        <v>9.5411894740693906E-2</v>
      </c>
      <c r="AR9" s="17">
        <v>0.142161992924841</v>
      </c>
      <c r="AS9" s="17"/>
      <c r="AT9" s="17">
        <v>6.0250580316799002E-2</v>
      </c>
      <c r="AU9" s="17">
        <v>9.0307731507664205E-2</v>
      </c>
      <c r="AV9" s="17">
        <v>0.13544595399064499</v>
      </c>
      <c r="AW9" s="17">
        <v>0.146701398597467</v>
      </c>
      <c r="AX9" s="17">
        <v>0.160024234050055</v>
      </c>
    </row>
    <row r="10" spans="2:50">
      <c r="B10" s="18" t="s">
        <v>522</v>
      </c>
      <c r="C10" s="17">
        <v>0.29650490516516398</v>
      </c>
      <c r="D10" s="17">
        <v>0.30498536123730102</v>
      </c>
      <c r="E10" s="17">
        <v>0.29070886830332898</v>
      </c>
      <c r="F10" s="17"/>
      <c r="G10" s="17">
        <v>0.28745093323075699</v>
      </c>
      <c r="H10" s="17">
        <v>0.31954851908191201</v>
      </c>
      <c r="I10" s="17">
        <v>0.324524182312868</v>
      </c>
      <c r="J10" s="17">
        <v>0.27333290577598401</v>
      </c>
      <c r="K10" s="17">
        <v>0.34923301973294502</v>
      </c>
      <c r="L10" s="17">
        <v>0.245672655285571</v>
      </c>
      <c r="M10" s="17"/>
      <c r="N10" s="17">
        <v>0.34165573476910899</v>
      </c>
      <c r="O10" s="17">
        <v>0.320271222772958</v>
      </c>
      <c r="P10" s="17">
        <v>0.27338323703530798</v>
      </c>
      <c r="Q10" s="17">
        <v>0.24802965963357301</v>
      </c>
      <c r="R10" s="17"/>
      <c r="S10" s="17">
        <v>0.36191327229181702</v>
      </c>
      <c r="T10" s="17">
        <v>0.27987700784897901</v>
      </c>
      <c r="U10" s="17">
        <v>0.26275632376251101</v>
      </c>
      <c r="V10" s="17">
        <v>0.27114844984403202</v>
      </c>
      <c r="W10" s="17">
        <v>0.217572730800423</v>
      </c>
      <c r="X10" s="17">
        <v>0.39327334460143198</v>
      </c>
      <c r="Y10" s="17">
        <v>0.28313504447510901</v>
      </c>
      <c r="Z10" s="17">
        <v>0.282000725268574</v>
      </c>
      <c r="AA10" s="17">
        <v>0.29634906814562001</v>
      </c>
      <c r="AB10" s="17">
        <v>0.26469819015264301</v>
      </c>
      <c r="AC10" s="17">
        <v>0.191284208110062</v>
      </c>
      <c r="AD10" s="17">
        <v>0.45068628340824302</v>
      </c>
      <c r="AE10" s="17"/>
      <c r="AF10" s="17">
        <v>0.30133868186527202</v>
      </c>
      <c r="AG10" s="17">
        <v>0.30678731359203998</v>
      </c>
      <c r="AH10" s="17">
        <v>0.25392228832999902</v>
      </c>
      <c r="AI10" s="17"/>
      <c r="AJ10" s="17">
        <v>0.329165785380932</v>
      </c>
      <c r="AK10" s="17">
        <v>0.296560454252631</v>
      </c>
      <c r="AL10" s="17">
        <v>0.29971055008279202</v>
      </c>
      <c r="AM10" s="17">
        <v>0.337215411769621</v>
      </c>
      <c r="AN10" s="17">
        <v>0.203255985431437</v>
      </c>
      <c r="AO10" s="17"/>
      <c r="AP10" s="17">
        <v>0.31205532429398802</v>
      </c>
      <c r="AQ10" s="17">
        <v>0.29758608093046401</v>
      </c>
      <c r="AR10" s="17">
        <v>0.32324106002840203</v>
      </c>
      <c r="AS10" s="17"/>
      <c r="AT10" s="17">
        <v>0.27600317132499402</v>
      </c>
      <c r="AU10" s="17">
        <v>0.32844271628739802</v>
      </c>
      <c r="AV10" s="17">
        <v>0.33248153149689003</v>
      </c>
      <c r="AW10" s="17">
        <v>0.27448537486587399</v>
      </c>
      <c r="AX10" s="17">
        <v>0.39756332760038499</v>
      </c>
    </row>
    <row r="11" spans="2:50">
      <c r="B11" s="18" t="s">
        <v>523</v>
      </c>
      <c r="C11" s="17">
        <v>0.37587019349230699</v>
      </c>
      <c r="D11" s="17">
        <v>0.36867974588118302</v>
      </c>
      <c r="E11" s="17">
        <v>0.38192323129307498</v>
      </c>
      <c r="F11" s="17"/>
      <c r="G11" s="17">
        <v>0.32338067512570201</v>
      </c>
      <c r="H11" s="17">
        <v>0.31331042935669201</v>
      </c>
      <c r="I11" s="17">
        <v>0.36665566403439298</v>
      </c>
      <c r="J11" s="17">
        <v>0.434990804881278</v>
      </c>
      <c r="K11" s="17">
        <v>0.386287360619397</v>
      </c>
      <c r="L11" s="17">
        <v>0.41854085277299102</v>
      </c>
      <c r="M11" s="17"/>
      <c r="N11" s="17">
        <v>0.34764183635109103</v>
      </c>
      <c r="O11" s="17">
        <v>0.36914648153678398</v>
      </c>
      <c r="P11" s="17">
        <v>0.37082099224869303</v>
      </c>
      <c r="Q11" s="17">
        <v>0.41085395297181698</v>
      </c>
      <c r="R11" s="17"/>
      <c r="S11" s="17">
        <v>0.31482372757309601</v>
      </c>
      <c r="T11" s="17">
        <v>0.364115178753187</v>
      </c>
      <c r="U11" s="17">
        <v>0.34640571223171801</v>
      </c>
      <c r="V11" s="17">
        <v>0.46914445219546702</v>
      </c>
      <c r="W11" s="17">
        <v>0.44249126117983301</v>
      </c>
      <c r="X11" s="17">
        <v>0.293418886732359</v>
      </c>
      <c r="Y11" s="17">
        <v>0.382172321643172</v>
      </c>
      <c r="Z11" s="17">
        <v>0.46860103114336799</v>
      </c>
      <c r="AA11" s="17">
        <v>0.326887210815552</v>
      </c>
      <c r="AB11" s="17">
        <v>0.45338431259139</v>
      </c>
      <c r="AC11" s="17">
        <v>0.422069408782</v>
      </c>
      <c r="AD11" s="17">
        <v>0.38106218960821098</v>
      </c>
      <c r="AE11" s="17"/>
      <c r="AF11" s="17">
        <v>0.385204070604031</v>
      </c>
      <c r="AG11" s="17">
        <v>0.36636434706112803</v>
      </c>
      <c r="AH11" s="17">
        <v>0.40426971002344497</v>
      </c>
      <c r="AI11" s="17"/>
      <c r="AJ11" s="17">
        <v>0.343664758473124</v>
      </c>
      <c r="AK11" s="17">
        <v>0.39291465057338798</v>
      </c>
      <c r="AL11" s="17">
        <v>0.31407305660513102</v>
      </c>
      <c r="AM11" s="17">
        <v>0.58925264552414303</v>
      </c>
      <c r="AN11" s="17">
        <v>0.44353740341484899</v>
      </c>
      <c r="AO11" s="17"/>
      <c r="AP11" s="17">
        <v>0.33283427312352298</v>
      </c>
      <c r="AQ11" s="17">
        <v>0.36226969418500299</v>
      </c>
      <c r="AR11" s="17">
        <v>0.32037531187075002</v>
      </c>
      <c r="AS11" s="17"/>
      <c r="AT11" s="17">
        <v>0.42896097922730497</v>
      </c>
      <c r="AU11" s="17">
        <v>0.37677741386830899</v>
      </c>
      <c r="AV11" s="17">
        <v>0.34335499961355498</v>
      </c>
      <c r="AW11" s="17">
        <v>0.327535847360442</v>
      </c>
      <c r="AX11" s="17">
        <v>0.399968854632267</v>
      </c>
    </row>
    <row r="12" spans="2:50">
      <c r="B12" s="18" t="s">
        <v>524</v>
      </c>
      <c r="C12" s="17">
        <v>0.14987717987051499</v>
      </c>
      <c r="D12" s="17">
        <v>0.13638671143373499</v>
      </c>
      <c r="E12" s="17">
        <v>0.16364208468326299</v>
      </c>
      <c r="F12" s="17"/>
      <c r="G12" s="17">
        <v>0.15698130508149899</v>
      </c>
      <c r="H12" s="17">
        <v>0.137414110400358</v>
      </c>
      <c r="I12" s="17">
        <v>8.5712584418729795E-2</v>
      </c>
      <c r="J12" s="17">
        <v>0.17603174568816399</v>
      </c>
      <c r="K12" s="17">
        <v>0.176918726570678</v>
      </c>
      <c r="L12" s="17">
        <v>0.17197730032591799</v>
      </c>
      <c r="M12" s="17"/>
      <c r="N12" s="17">
        <v>0.16747972713019901</v>
      </c>
      <c r="O12" s="17">
        <v>0.115846938188735</v>
      </c>
      <c r="P12" s="17">
        <v>0.162846785700864</v>
      </c>
      <c r="Q12" s="17">
        <v>0.15624431206707901</v>
      </c>
      <c r="R12" s="17"/>
      <c r="S12" s="17">
        <v>0.120221334775111</v>
      </c>
      <c r="T12" s="17">
        <v>0.15365685471490101</v>
      </c>
      <c r="U12" s="17">
        <v>0.24045028179731201</v>
      </c>
      <c r="V12" s="17">
        <v>0.116851025918023</v>
      </c>
      <c r="W12" s="17">
        <v>0.188267168278865</v>
      </c>
      <c r="X12" s="17">
        <v>0.13900838500582799</v>
      </c>
      <c r="Y12" s="17">
        <v>0.20852985911538899</v>
      </c>
      <c r="Z12" s="17">
        <v>7.7824092358476094E-2</v>
      </c>
      <c r="AA12" s="17">
        <v>0.15671147474828501</v>
      </c>
      <c r="AB12" s="17">
        <v>0.13288456237826099</v>
      </c>
      <c r="AC12" s="17">
        <v>0.14651754091393701</v>
      </c>
      <c r="AD12" s="17">
        <v>3.4326853837393798E-2</v>
      </c>
      <c r="AE12" s="17"/>
      <c r="AF12" s="17">
        <v>0.16479200226687901</v>
      </c>
      <c r="AG12" s="17">
        <v>0.14288742294240001</v>
      </c>
      <c r="AH12" s="17">
        <v>9.8594368246756506E-2</v>
      </c>
      <c r="AI12" s="17"/>
      <c r="AJ12" s="17">
        <v>0.156221917877684</v>
      </c>
      <c r="AK12" s="17">
        <v>0.153326532135838</v>
      </c>
      <c r="AL12" s="17">
        <v>0.181517767805744</v>
      </c>
      <c r="AM12" s="17">
        <v>0</v>
      </c>
      <c r="AN12" s="17">
        <v>0.12905326828783001</v>
      </c>
      <c r="AO12" s="17"/>
      <c r="AP12" s="17">
        <v>0.14870275382918299</v>
      </c>
      <c r="AQ12" s="17">
        <v>0.17680431366043101</v>
      </c>
      <c r="AR12" s="17">
        <v>0.16813513908887101</v>
      </c>
      <c r="AS12" s="17"/>
      <c r="AT12" s="17">
        <v>0.13744212396091701</v>
      </c>
      <c r="AU12" s="17">
        <v>0.163135426789904</v>
      </c>
      <c r="AV12" s="17">
        <v>0.13923623103350699</v>
      </c>
      <c r="AW12" s="17">
        <v>0.15775430913555699</v>
      </c>
      <c r="AX12" s="17">
        <v>4.24435837172931E-2</v>
      </c>
    </row>
    <row r="13" spans="2:50">
      <c r="B13" s="18" t="s">
        <v>525</v>
      </c>
      <c r="C13" s="17">
        <v>3.7922079758638802E-2</v>
      </c>
      <c r="D13" s="17">
        <v>4.5835069476474997E-2</v>
      </c>
      <c r="E13" s="17">
        <v>3.0768210236580499E-2</v>
      </c>
      <c r="F13" s="17"/>
      <c r="G13" s="17">
        <v>4.4660527925382602E-2</v>
      </c>
      <c r="H13" s="17">
        <v>9.7136714423376701E-3</v>
      </c>
      <c r="I13" s="17">
        <v>3.6315241624949299E-2</v>
      </c>
      <c r="J13" s="17">
        <v>2.52358335283734E-2</v>
      </c>
      <c r="K13" s="17">
        <v>2.6401543289776098E-2</v>
      </c>
      <c r="L13" s="17">
        <v>7.6947749818625705E-2</v>
      </c>
      <c r="M13" s="17"/>
      <c r="N13" s="17">
        <v>2.1523192137211801E-2</v>
      </c>
      <c r="O13" s="17">
        <v>4.6041574485173799E-2</v>
      </c>
      <c r="P13" s="17">
        <v>4.9666130335252801E-2</v>
      </c>
      <c r="Q13" s="17">
        <v>3.6883825567390997E-2</v>
      </c>
      <c r="R13" s="17"/>
      <c r="S13" s="17">
        <v>3.72586802098238E-2</v>
      </c>
      <c r="T13" s="17">
        <v>4.8553884874020098E-2</v>
      </c>
      <c r="U13" s="17">
        <v>3.1552004333559203E-2</v>
      </c>
      <c r="V13" s="17">
        <v>4.378000673574E-2</v>
      </c>
      <c r="W13" s="17">
        <v>4.66880742291578E-2</v>
      </c>
      <c r="X13" s="17">
        <v>3.2845750011258001E-2</v>
      </c>
      <c r="Y13" s="17">
        <v>0</v>
      </c>
      <c r="Z13" s="17">
        <v>2.0096859011179E-2</v>
      </c>
      <c r="AA13" s="17">
        <v>4.5649691045889902E-2</v>
      </c>
      <c r="AB13" s="17">
        <v>3.0683730718757199E-2</v>
      </c>
      <c r="AC13" s="17">
        <v>4.3631141395522599E-2</v>
      </c>
      <c r="AD13" s="17">
        <v>0.10449457362968</v>
      </c>
      <c r="AE13" s="17"/>
      <c r="AF13" s="17">
        <v>4.5018197738266402E-2</v>
      </c>
      <c r="AG13" s="17">
        <v>2.6168959009761902E-2</v>
      </c>
      <c r="AH13" s="17">
        <v>5.6211429194146498E-2</v>
      </c>
      <c r="AI13" s="17"/>
      <c r="AJ13" s="17">
        <v>3.7301706715139799E-2</v>
      </c>
      <c r="AK13" s="17">
        <v>3.0088341494901999E-2</v>
      </c>
      <c r="AL13" s="17">
        <v>3.78950505022164E-2</v>
      </c>
      <c r="AM13" s="17">
        <v>0</v>
      </c>
      <c r="AN13" s="17">
        <v>4.63621934793602E-2</v>
      </c>
      <c r="AO13" s="17"/>
      <c r="AP13" s="17">
        <v>4.3478354400639602E-2</v>
      </c>
      <c r="AQ13" s="17">
        <v>3.8470624639503702E-2</v>
      </c>
      <c r="AR13" s="17">
        <v>4.6086496087135498E-2</v>
      </c>
      <c r="AS13" s="17"/>
      <c r="AT13" s="17">
        <v>4.20127631379561E-2</v>
      </c>
      <c r="AU13" s="17">
        <v>1.8211689548172299E-2</v>
      </c>
      <c r="AV13" s="17">
        <v>2.49111091870639E-2</v>
      </c>
      <c r="AW13" s="17">
        <v>7.4193433439269096E-2</v>
      </c>
      <c r="AX13" s="17">
        <v>0</v>
      </c>
    </row>
    <row r="14" spans="2:50">
      <c r="B14" s="18" t="s">
        <v>113</v>
      </c>
      <c r="C14" s="19">
        <v>4.2521274721175402E-2</v>
      </c>
      <c r="D14" s="19">
        <v>4.1540654313779998E-2</v>
      </c>
      <c r="E14" s="19">
        <v>4.1908734367321301E-2</v>
      </c>
      <c r="F14" s="19"/>
      <c r="G14" s="19">
        <v>9.2574321124417103E-2</v>
      </c>
      <c r="H14" s="19">
        <v>5.2602311809669601E-2</v>
      </c>
      <c r="I14" s="19">
        <v>4.1576693418965298E-2</v>
      </c>
      <c r="J14" s="19">
        <v>3.4743989107894897E-2</v>
      </c>
      <c r="K14" s="19">
        <v>2.61547565067515E-2</v>
      </c>
      <c r="L14" s="19">
        <v>1.8195434215436401E-2</v>
      </c>
      <c r="M14" s="19"/>
      <c r="N14" s="19">
        <v>1.9846527775230102E-2</v>
      </c>
      <c r="O14" s="19">
        <v>2.9969439611552899E-2</v>
      </c>
      <c r="P14" s="19">
        <v>5.3080617036499501E-2</v>
      </c>
      <c r="Q14" s="19">
        <v>6.7511944939510293E-2</v>
      </c>
      <c r="R14" s="19"/>
      <c r="S14" s="19">
        <v>4.3919097361938102E-2</v>
      </c>
      <c r="T14" s="19">
        <v>5.5453087120223003E-2</v>
      </c>
      <c r="U14" s="19">
        <v>3.82833160364172E-2</v>
      </c>
      <c r="V14" s="19">
        <v>2.3767410378042999E-2</v>
      </c>
      <c r="W14" s="19">
        <v>5.1641971393245903E-2</v>
      </c>
      <c r="X14" s="19">
        <v>3.42402043754539E-2</v>
      </c>
      <c r="Y14" s="19">
        <v>4.2785310450772898E-2</v>
      </c>
      <c r="Z14" s="19">
        <v>1.6306846540801799E-2</v>
      </c>
      <c r="AA14" s="19">
        <v>3.9707555245175698E-2</v>
      </c>
      <c r="AB14" s="19">
        <v>5.26961126850077E-2</v>
      </c>
      <c r="AC14" s="19">
        <v>6.50694889863392E-2</v>
      </c>
      <c r="AD14" s="19">
        <v>2.9430099516472099E-2</v>
      </c>
      <c r="AE14" s="19"/>
      <c r="AF14" s="19">
        <v>2.08461429451497E-2</v>
      </c>
      <c r="AG14" s="19">
        <v>2.5062229884903298E-2</v>
      </c>
      <c r="AH14" s="19">
        <v>0.15242702692982801</v>
      </c>
      <c r="AI14" s="19"/>
      <c r="AJ14" s="19">
        <v>9.9398283565514597E-3</v>
      </c>
      <c r="AK14" s="19">
        <v>2.7955115487107801E-2</v>
      </c>
      <c r="AL14" s="19">
        <v>9.6087657169647896E-3</v>
      </c>
      <c r="AM14" s="19">
        <v>0</v>
      </c>
      <c r="AN14" s="19">
        <v>0.15190857097676799</v>
      </c>
      <c r="AO14" s="19"/>
      <c r="AP14" s="19">
        <v>1.79540409921903E-2</v>
      </c>
      <c r="AQ14" s="19">
        <v>2.9457391843904199E-2</v>
      </c>
      <c r="AR14" s="19">
        <v>0</v>
      </c>
      <c r="AS14" s="19"/>
      <c r="AT14" s="19">
        <v>5.5330382032029002E-2</v>
      </c>
      <c r="AU14" s="19">
        <v>2.3125021998551602E-2</v>
      </c>
      <c r="AV14" s="19">
        <v>2.4570174678339E-2</v>
      </c>
      <c r="AW14" s="19">
        <v>1.93296366013904E-2</v>
      </c>
      <c r="AX14" s="19">
        <v>0</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B2:AX19"/>
  <sheetViews>
    <sheetView showGridLines="0" workbookViewId="0">
      <pane xSplit="2" topLeftCell="C7" activePane="topRight" state="frozen"/>
      <selection pane="topRight" activeCell="B19" sqref="B19"/>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527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1046</v>
      </c>
      <c r="D7" s="10">
        <v>505</v>
      </c>
      <c r="E7" s="10">
        <v>540</v>
      </c>
      <c r="F7" s="10"/>
      <c r="G7" s="10">
        <v>125</v>
      </c>
      <c r="H7" s="10">
        <v>189</v>
      </c>
      <c r="I7" s="10">
        <v>173</v>
      </c>
      <c r="J7" s="10">
        <v>165</v>
      </c>
      <c r="K7" s="10">
        <v>154</v>
      </c>
      <c r="L7" s="10">
        <v>240</v>
      </c>
      <c r="M7" s="10"/>
      <c r="N7" s="10">
        <v>305</v>
      </c>
      <c r="O7" s="10">
        <v>268</v>
      </c>
      <c r="P7" s="10">
        <v>204</v>
      </c>
      <c r="Q7" s="10">
        <v>263</v>
      </c>
      <c r="R7" s="10"/>
      <c r="S7" s="10">
        <v>145</v>
      </c>
      <c r="T7" s="10">
        <v>138</v>
      </c>
      <c r="U7" s="10">
        <v>78</v>
      </c>
      <c r="V7" s="10">
        <v>99</v>
      </c>
      <c r="W7" s="10">
        <v>84</v>
      </c>
      <c r="X7" s="10">
        <v>69</v>
      </c>
      <c r="Y7" s="10">
        <v>81</v>
      </c>
      <c r="Z7" s="10">
        <v>39</v>
      </c>
      <c r="AA7" s="10">
        <v>114</v>
      </c>
      <c r="AB7" s="10">
        <v>108</v>
      </c>
      <c r="AC7" s="10">
        <v>52</v>
      </c>
      <c r="AD7" s="10">
        <v>39</v>
      </c>
      <c r="AE7" s="10"/>
      <c r="AF7" s="10">
        <v>395</v>
      </c>
      <c r="AG7" s="10">
        <v>444</v>
      </c>
      <c r="AH7" s="10">
        <v>139</v>
      </c>
      <c r="AI7" s="10"/>
      <c r="AJ7" s="10">
        <v>382</v>
      </c>
      <c r="AK7" s="10">
        <v>285</v>
      </c>
      <c r="AL7" s="10">
        <v>69</v>
      </c>
      <c r="AM7" s="10">
        <v>15</v>
      </c>
      <c r="AN7" s="10">
        <v>123</v>
      </c>
      <c r="AO7" s="10"/>
      <c r="AP7" s="10">
        <v>264</v>
      </c>
      <c r="AQ7" s="10">
        <v>329</v>
      </c>
      <c r="AR7" s="10">
        <v>79</v>
      </c>
      <c r="AS7" s="10"/>
      <c r="AT7" s="10">
        <v>252</v>
      </c>
      <c r="AU7" s="10">
        <v>189</v>
      </c>
      <c r="AV7" s="10">
        <v>250</v>
      </c>
      <c r="AW7" s="10">
        <v>97</v>
      </c>
      <c r="AX7" s="10">
        <v>22</v>
      </c>
    </row>
    <row r="8" spans="2:50" ht="30" customHeight="1">
      <c r="B8" s="11" t="s">
        <v>77</v>
      </c>
      <c r="C8" s="11">
        <v>1047</v>
      </c>
      <c r="D8" s="11">
        <v>519</v>
      </c>
      <c r="E8" s="11">
        <v>527</v>
      </c>
      <c r="F8" s="11"/>
      <c r="G8" s="11">
        <v>145</v>
      </c>
      <c r="H8" s="11">
        <v>189</v>
      </c>
      <c r="I8" s="11">
        <v>188</v>
      </c>
      <c r="J8" s="11">
        <v>174</v>
      </c>
      <c r="K8" s="11">
        <v>131</v>
      </c>
      <c r="L8" s="11">
        <v>221</v>
      </c>
      <c r="M8" s="11"/>
      <c r="N8" s="11">
        <v>289</v>
      </c>
      <c r="O8" s="11">
        <v>277</v>
      </c>
      <c r="P8" s="11">
        <v>221</v>
      </c>
      <c r="Q8" s="11">
        <v>253</v>
      </c>
      <c r="R8" s="11"/>
      <c r="S8" s="11">
        <v>150</v>
      </c>
      <c r="T8" s="11">
        <v>142</v>
      </c>
      <c r="U8" s="11">
        <v>76</v>
      </c>
      <c r="V8" s="11">
        <v>104</v>
      </c>
      <c r="W8" s="11">
        <v>83</v>
      </c>
      <c r="X8" s="11">
        <v>90</v>
      </c>
      <c r="Y8" s="11">
        <v>74</v>
      </c>
      <c r="Z8" s="11">
        <v>35</v>
      </c>
      <c r="AA8" s="11">
        <v>113</v>
      </c>
      <c r="AB8" s="11">
        <v>96</v>
      </c>
      <c r="AC8" s="11">
        <v>50</v>
      </c>
      <c r="AD8" s="11">
        <v>36</v>
      </c>
      <c r="AE8" s="11"/>
      <c r="AF8" s="11">
        <v>389</v>
      </c>
      <c r="AG8" s="11">
        <v>436</v>
      </c>
      <c r="AH8" s="11">
        <v>145</v>
      </c>
      <c r="AI8" s="11"/>
      <c r="AJ8" s="11">
        <v>373</v>
      </c>
      <c r="AK8" s="11">
        <v>293</v>
      </c>
      <c r="AL8" s="11">
        <v>71</v>
      </c>
      <c r="AM8" s="11">
        <v>15</v>
      </c>
      <c r="AN8" s="11">
        <v>126</v>
      </c>
      <c r="AO8" s="11"/>
      <c r="AP8" s="11">
        <v>262</v>
      </c>
      <c r="AQ8" s="11">
        <v>339</v>
      </c>
      <c r="AR8" s="11">
        <v>80</v>
      </c>
      <c r="AS8" s="11"/>
      <c r="AT8" s="11">
        <v>249</v>
      </c>
      <c r="AU8" s="11">
        <v>194</v>
      </c>
      <c r="AV8" s="11">
        <v>254</v>
      </c>
      <c r="AW8" s="11">
        <v>94</v>
      </c>
      <c r="AX8" s="11">
        <v>20</v>
      </c>
    </row>
    <row r="9" spans="2:50">
      <c r="B9" s="18" t="s">
        <v>521</v>
      </c>
      <c r="C9" s="17">
        <v>8.8271615782523793E-2</v>
      </c>
      <c r="D9" s="17">
        <v>0.109592654461038</v>
      </c>
      <c r="E9" s="17">
        <v>6.7477561920140303E-2</v>
      </c>
      <c r="F9" s="17"/>
      <c r="G9" s="17">
        <v>0.14441951780871801</v>
      </c>
      <c r="H9" s="17">
        <v>0.107852560588032</v>
      </c>
      <c r="I9" s="17">
        <v>0.14785551481301201</v>
      </c>
      <c r="J9" s="17">
        <v>5.1551311930242399E-2</v>
      </c>
      <c r="K9" s="17">
        <v>5.5136953055166499E-2</v>
      </c>
      <c r="L9" s="17">
        <v>3.25571299983409E-2</v>
      </c>
      <c r="M9" s="17"/>
      <c r="N9" s="17">
        <v>0.108301582869197</v>
      </c>
      <c r="O9" s="17">
        <v>6.0611180966577902E-2</v>
      </c>
      <c r="P9" s="17">
        <v>8.6184135247798499E-2</v>
      </c>
      <c r="Q9" s="17">
        <v>9.9707761904621606E-2</v>
      </c>
      <c r="R9" s="17"/>
      <c r="S9" s="17">
        <v>0.17749354426761599</v>
      </c>
      <c r="T9" s="17">
        <v>7.5065783176972503E-2</v>
      </c>
      <c r="U9" s="17">
        <v>7.7150835947893306E-2</v>
      </c>
      <c r="V9" s="17">
        <v>4.5899132915375403E-2</v>
      </c>
      <c r="W9" s="17">
        <v>5.63326050457457E-2</v>
      </c>
      <c r="X9" s="17">
        <v>9.8164210750201597E-2</v>
      </c>
      <c r="Y9" s="17">
        <v>3.7174784515631401E-2</v>
      </c>
      <c r="Z9" s="17">
        <v>6.8890175763536995E-2</v>
      </c>
      <c r="AA9" s="17">
        <v>9.1374006596708898E-2</v>
      </c>
      <c r="AB9" s="17">
        <v>4.8979248588072802E-2</v>
      </c>
      <c r="AC9" s="17">
        <v>0.220075449072937</v>
      </c>
      <c r="AD9" s="17">
        <v>0</v>
      </c>
      <c r="AE9" s="17"/>
      <c r="AF9" s="17">
        <v>8.0612985472955104E-2</v>
      </c>
      <c r="AG9" s="17">
        <v>9.5178751196258196E-2</v>
      </c>
      <c r="AH9" s="17">
        <v>6.8939228396121197E-2</v>
      </c>
      <c r="AI9" s="17"/>
      <c r="AJ9" s="17">
        <v>9.0404250244090906E-2</v>
      </c>
      <c r="AK9" s="17">
        <v>0.102011960755186</v>
      </c>
      <c r="AL9" s="17">
        <v>0.13586593009638401</v>
      </c>
      <c r="AM9" s="17">
        <v>0</v>
      </c>
      <c r="AN9" s="17">
        <v>5.8798265507478797E-2</v>
      </c>
      <c r="AO9" s="17"/>
      <c r="AP9" s="17">
        <v>0.13063482140128299</v>
      </c>
      <c r="AQ9" s="17">
        <v>8.8681402479162202E-2</v>
      </c>
      <c r="AR9" s="17">
        <v>0.106157423405342</v>
      </c>
      <c r="AS9" s="17"/>
      <c r="AT9" s="17">
        <v>5.5069918876123003E-2</v>
      </c>
      <c r="AU9" s="17">
        <v>0.101718559656683</v>
      </c>
      <c r="AV9" s="17">
        <v>0.101910261341512</v>
      </c>
      <c r="AW9" s="17">
        <v>0.16407542711031001</v>
      </c>
      <c r="AX9" s="17">
        <v>0.13182942316781701</v>
      </c>
    </row>
    <row r="10" spans="2:50">
      <c r="B10" s="18" t="s">
        <v>522</v>
      </c>
      <c r="C10" s="17">
        <v>0.21541392270291901</v>
      </c>
      <c r="D10" s="17">
        <v>0.20378502544990401</v>
      </c>
      <c r="E10" s="17">
        <v>0.227353437816359</v>
      </c>
      <c r="F10" s="17"/>
      <c r="G10" s="17">
        <v>0.21335870444698701</v>
      </c>
      <c r="H10" s="17">
        <v>0.31485436385488702</v>
      </c>
      <c r="I10" s="17">
        <v>0.17370617221599699</v>
      </c>
      <c r="J10" s="17">
        <v>0.23206503034586601</v>
      </c>
      <c r="K10" s="17">
        <v>0.163021886585443</v>
      </c>
      <c r="L10" s="17">
        <v>0.18499131969824401</v>
      </c>
      <c r="M10" s="17"/>
      <c r="N10" s="17">
        <v>0.181383746726308</v>
      </c>
      <c r="O10" s="17">
        <v>0.20869068699333501</v>
      </c>
      <c r="P10" s="17">
        <v>0.24035868218802001</v>
      </c>
      <c r="Q10" s="17">
        <v>0.23741476478309401</v>
      </c>
      <c r="R10" s="17"/>
      <c r="S10" s="17">
        <v>0.24749953077395501</v>
      </c>
      <c r="T10" s="17">
        <v>0.20548584541904</v>
      </c>
      <c r="U10" s="17">
        <v>0.18118855953483701</v>
      </c>
      <c r="V10" s="17">
        <v>0.232786830596491</v>
      </c>
      <c r="W10" s="17">
        <v>0.16213397744663999</v>
      </c>
      <c r="X10" s="17">
        <v>0.26002016968451802</v>
      </c>
      <c r="Y10" s="17">
        <v>0.28587120942600303</v>
      </c>
      <c r="Z10" s="17">
        <v>0.27640225894955001</v>
      </c>
      <c r="AA10" s="17">
        <v>0.21573896147788499</v>
      </c>
      <c r="AB10" s="17">
        <v>0.15184513607698799</v>
      </c>
      <c r="AC10" s="17">
        <v>0.16629108278826299</v>
      </c>
      <c r="AD10" s="17">
        <v>0.18763466736645301</v>
      </c>
      <c r="AE10" s="17"/>
      <c r="AF10" s="17">
        <v>0.22211385798177499</v>
      </c>
      <c r="AG10" s="17">
        <v>0.236600059670558</v>
      </c>
      <c r="AH10" s="17">
        <v>0.145685311420749</v>
      </c>
      <c r="AI10" s="17"/>
      <c r="AJ10" s="17">
        <v>0.23785995651721301</v>
      </c>
      <c r="AK10" s="17">
        <v>0.26515105007780299</v>
      </c>
      <c r="AL10" s="17">
        <v>0.23234856690412201</v>
      </c>
      <c r="AM10" s="17">
        <v>0.30337838691518099</v>
      </c>
      <c r="AN10" s="17">
        <v>0.12231724319889099</v>
      </c>
      <c r="AO10" s="17"/>
      <c r="AP10" s="17">
        <v>0.21536532780599801</v>
      </c>
      <c r="AQ10" s="17">
        <v>0.23553105802875701</v>
      </c>
      <c r="AR10" s="17">
        <v>0.26514698805140202</v>
      </c>
      <c r="AS10" s="17"/>
      <c r="AT10" s="17">
        <v>0.22451581531050399</v>
      </c>
      <c r="AU10" s="17">
        <v>0.20282232515124601</v>
      </c>
      <c r="AV10" s="17">
        <v>0.23575825637484499</v>
      </c>
      <c r="AW10" s="17">
        <v>0.19633723996731201</v>
      </c>
      <c r="AX10" s="17">
        <v>0.15428061370461299</v>
      </c>
    </row>
    <row r="11" spans="2:50">
      <c r="B11" s="18" t="s">
        <v>523</v>
      </c>
      <c r="C11" s="17">
        <v>0.363513525530412</v>
      </c>
      <c r="D11" s="17">
        <v>0.36045784435157702</v>
      </c>
      <c r="E11" s="17">
        <v>0.36734724051409301</v>
      </c>
      <c r="F11" s="17"/>
      <c r="G11" s="17">
        <v>0.31048100471939299</v>
      </c>
      <c r="H11" s="17">
        <v>0.324916306673114</v>
      </c>
      <c r="I11" s="17">
        <v>0.35771998712139502</v>
      </c>
      <c r="J11" s="17">
        <v>0.35078897378696999</v>
      </c>
      <c r="K11" s="17">
        <v>0.417885741267158</v>
      </c>
      <c r="L11" s="17">
        <v>0.414071281463253</v>
      </c>
      <c r="M11" s="17"/>
      <c r="N11" s="17">
        <v>0.35724268095873601</v>
      </c>
      <c r="O11" s="17">
        <v>0.36752540501394099</v>
      </c>
      <c r="P11" s="17">
        <v>0.34876467643843001</v>
      </c>
      <c r="Q11" s="17">
        <v>0.37610820204186202</v>
      </c>
      <c r="R11" s="17"/>
      <c r="S11" s="17">
        <v>0.28997514015505099</v>
      </c>
      <c r="T11" s="17">
        <v>0.37842611903516299</v>
      </c>
      <c r="U11" s="17">
        <v>0.48133764888637198</v>
      </c>
      <c r="V11" s="17">
        <v>0.37155254473971899</v>
      </c>
      <c r="W11" s="17">
        <v>0.35641060936042701</v>
      </c>
      <c r="X11" s="17">
        <v>0.30006901548508702</v>
      </c>
      <c r="Y11" s="17">
        <v>0.44390327900440202</v>
      </c>
      <c r="Z11" s="17">
        <v>0.394236197878158</v>
      </c>
      <c r="AA11" s="17">
        <v>0.39077048552577198</v>
      </c>
      <c r="AB11" s="17">
        <v>0.33166076593177002</v>
      </c>
      <c r="AC11" s="17">
        <v>0.283549382398328</v>
      </c>
      <c r="AD11" s="17">
        <v>0.43045344255560197</v>
      </c>
      <c r="AE11" s="17"/>
      <c r="AF11" s="17">
        <v>0.38849348693699998</v>
      </c>
      <c r="AG11" s="17">
        <v>0.33269823372838803</v>
      </c>
      <c r="AH11" s="17">
        <v>0.420309339208424</v>
      </c>
      <c r="AI11" s="17"/>
      <c r="AJ11" s="17">
        <v>0.36071585536822198</v>
      </c>
      <c r="AK11" s="17">
        <v>0.34280607236273702</v>
      </c>
      <c r="AL11" s="17">
        <v>0.31754984850436102</v>
      </c>
      <c r="AM11" s="17">
        <v>0.42705624290344901</v>
      </c>
      <c r="AN11" s="17">
        <v>0.42960370541846099</v>
      </c>
      <c r="AO11" s="17"/>
      <c r="AP11" s="17">
        <v>0.34779428955383601</v>
      </c>
      <c r="AQ11" s="17">
        <v>0.34450953352989699</v>
      </c>
      <c r="AR11" s="17">
        <v>0.263098611450436</v>
      </c>
      <c r="AS11" s="17"/>
      <c r="AT11" s="17">
        <v>0.42381976434173502</v>
      </c>
      <c r="AU11" s="17">
        <v>0.38992120073092201</v>
      </c>
      <c r="AV11" s="17">
        <v>0.289232558386389</v>
      </c>
      <c r="AW11" s="17">
        <v>0.38487630668878497</v>
      </c>
      <c r="AX11" s="17">
        <v>0.37947921676830199</v>
      </c>
    </row>
    <row r="12" spans="2:50">
      <c r="B12" s="18" t="s">
        <v>524</v>
      </c>
      <c r="C12" s="17">
        <v>0.24514744919961901</v>
      </c>
      <c r="D12" s="17">
        <v>0.24545349218477699</v>
      </c>
      <c r="E12" s="17">
        <v>0.24313324877103301</v>
      </c>
      <c r="F12" s="17"/>
      <c r="G12" s="17">
        <v>0.21409249369953301</v>
      </c>
      <c r="H12" s="17">
        <v>0.17564048511947999</v>
      </c>
      <c r="I12" s="17">
        <v>0.23807278489469899</v>
      </c>
      <c r="J12" s="17">
        <v>0.24772749632542199</v>
      </c>
      <c r="K12" s="17">
        <v>0.28280821480567597</v>
      </c>
      <c r="L12" s="17">
        <v>0.30668155209666698</v>
      </c>
      <c r="M12" s="17"/>
      <c r="N12" s="17">
        <v>0.26055995583026198</v>
      </c>
      <c r="O12" s="17">
        <v>0.28357714540895601</v>
      </c>
      <c r="P12" s="17">
        <v>0.23057106355634599</v>
      </c>
      <c r="Q12" s="17">
        <v>0.19931202580728799</v>
      </c>
      <c r="R12" s="17"/>
      <c r="S12" s="17">
        <v>0.18167804650057401</v>
      </c>
      <c r="T12" s="17">
        <v>0.23519428403758699</v>
      </c>
      <c r="U12" s="17">
        <v>0.23366927570118301</v>
      </c>
      <c r="V12" s="17">
        <v>0.27494207656700498</v>
      </c>
      <c r="W12" s="17">
        <v>0.31909554523254402</v>
      </c>
      <c r="X12" s="17">
        <v>0.21805929447084901</v>
      </c>
      <c r="Y12" s="17">
        <v>0.15328391853107401</v>
      </c>
      <c r="Z12" s="17">
        <v>0.20714960941459601</v>
      </c>
      <c r="AA12" s="17">
        <v>0.23967233682977299</v>
      </c>
      <c r="AB12" s="17">
        <v>0.36296980979525301</v>
      </c>
      <c r="AC12" s="17">
        <v>0.27364191928886999</v>
      </c>
      <c r="AD12" s="17">
        <v>0.27151630189970299</v>
      </c>
      <c r="AE12" s="17"/>
      <c r="AF12" s="17">
        <v>0.237088123388139</v>
      </c>
      <c r="AG12" s="17">
        <v>0.26816433423694302</v>
      </c>
      <c r="AH12" s="17">
        <v>0.205479333147013</v>
      </c>
      <c r="AI12" s="17"/>
      <c r="AJ12" s="17">
        <v>0.25815403975005402</v>
      </c>
      <c r="AK12" s="17">
        <v>0.220119466291646</v>
      </c>
      <c r="AL12" s="17">
        <v>0.270832272812915</v>
      </c>
      <c r="AM12" s="17">
        <v>0.20475629191707401</v>
      </c>
      <c r="AN12" s="17">
        <v>0.21775113980313701</v>
      </c>
      <c r="AO12" s="17"/>
      <c r="AP12" s="17">
        <v>0.23956109371023601</v>
      </c>
      <c r="AQ12" s="17">
        <v>0.25698975953432501</v>
      </c>
      <c r="AR12" s="17">
        <v>0.26658332181372402</v>
      </c>
      <c r="AS12" s="17"/>
      <c r="AT12" s="17">
        <v>0.209682812546303</v>
      </c>
      <c r="AU12" s="17">
        <v>0.24401426986726699</v>
      </c>
      <c r="AV12" s="17">
        <v>0.28816028314647602</v>
      </c>
      <c r="AW12" s="17">
        <v>0.19711914826492599</v>
      </c>
      <c r="AX12" s="17">
        <v>0.20787901454374499</v>
      </c>
    </row>
    <row r="13" spans="2:50">
      <c r="B13" s="18" t="s">
        <v>525</v>
      </c>
      <c r="C13" s="17">
        <v>4.3114908793202802E-2</v>
      </c>
      <c r="D13" s="17">
        <v>4.72472667914915E-2</v>
      </c>
      <c r="E13" s="17">
        <v>3.9143700501391501E-2</v>
      </c>
      <c r="F13" s="17"/>
      <c r="G13" s="17">
        <v>6.1536643397965801E-2</v>
      </c>
      <c r="H13" s="17">
        <v>1.54821325141243E-2</v>
      </c>
      <c r="I13" s="17">
        <v>2.86538702249233E-2</v>
      </c>
      <c r="J13" s="17">
        <v>5.8173508761017699E-2</v>
      </c>
      <c r="K13" s="17">
        <v>4.8580586953819803E-2</v>
      </c>
      <c r="L13" s="17">
        <v>5.1878154373697097E-2</v>
      </c>
      <c r="M13" s="17"/>
      <c r="N13" s="17">
        <v>6.5771819781532306E-2</v>
      </c>
      <c r="O13" s="17">
        <v>3.8904968615380203E-2</v>
      </c>
      <c r="P13" s="17">
        <v>3.6027028057354298E-2</v>
      </c>
      <c r="Q13" s="17">
        <v>2.90769484076254E-2</v>
      </c>
      <c r="R13" s="17"/>
      <c r="S13" s="17">
        <v>6.1689052855702399E-2</v>
      </c>
      <c r="T13" s="17">
        <v>4.4072337705116198E-2</v>
      </c>
      <c r="U13" s="17">
        <v>0</v>
      </c>
      <c r="V13" s="17">
        <v>3.1384887564109502E-2</v>
      </c>
      <c r="W13" s="17">
        <v>5.7659238961268899E-2</v>
      </c>
      <c r="X13" s="17">
        <v>6.5931674668676499E-2</v>
      </c>
      <c r="Y13" s="17">
        <v>1.43910382028109E-2</v>
      </c>
      <c r="Z13" s="17">
        <v>2.6995819822452399E-2</v>
      </c>
      <c r="AA13" s="17">
        <v>3.1895831325774102E-2</v>
      </c>
      <c r="AB13" s="17">
        <v>6.6564106685313207E-2</v>
      </c>
      <c r="AC13" s="17">
        <v>3.4767593486803403E-2</v>
      </c>
      <c r="AD13" s="17">
        <v>5.4884786506993397E-2</v>
      </c>
      <c r="AE13" s="17"/>
      <c r="AF13" s="17">
        <v>3.7169648723556298E-2</v>
      </c>
      <c r="AG13" s="17">
        <v>4.0482642155412897E-2</v>
      </c>
      <c r="AH13" s="17">
        <v>5.39408759234083E-2</v>
      </c>
      <c r="AI13" s="17"/>
      <c r="AJ13" s="17">
        <v>3.5876564965440297E-2</v>
      </c>
      <c r="AK13" s="17">
        <v>3.7572745009640002E-2</v>
      </c>
      <c r="AL13" s="17">
        <v>1.4178959055773099E-2</v>
      </c>
      <c r="AM13" s="17">
        <v>6.4809078264295605E-2</v>
      </c>
      <c r="AN13" s="17">
        <v>6.6222701143025101E-2</v>
      </c>
      <c r="AO13" s="17"/>
      <c r="AP13" s="17">
        <v>5.0717443894769197E-2</v>
      </c>
      <c r="AQ13" s="17">
        <v>3.6756485179914797E-2</v>
      </c>
      <c r="AR13" s="17">
        <v>8.4516821009201604E-2</v>
      </c>
      <c r="AS13" s="17"/>
      <c r="AT13" s="17">
        <v>2.88419101546993E-2</v>
      </c>
      <c r="AU13" s="17">
        <v>2.7336099048259899E-2</v>
      </c>
      <c r="AV13" s="17">
        <v>5.0721379473744201E-2</v>
      </c>
      <c r="AW13" s="17">
        <v>4.6221245579978198E-2</v>
      </c>
      <c r="AX13" s="17">
        <v>3.7260488658438298E-2</v>
      </c>
    </row>
    <row r="14" spans="2:50">
      <c r="B14" s="18" t="s">
        <v>113</v>
      </c>
      <c r="C14" s="19">
        <v>4.4538577991323297E-2</v>
      </c>
      <c r="D14" s="19">
        <v>3.3463716761211702E-2</v>
      </c>
      <c r="E14" s="19">
        <v>5.5544810476983203E-2</v>
      </c>
      <c r="F14" s="19"/>
      <c r="G14" s="19">
        <v>5.6111635927402898E-2</v>
      </c>
      <c r="H14" s="19">
        <v>6.1254151250363098E-2</v>
      </c>
      <c r="I14" s="19">
        <v>5.3991670729973698E-2</v>
      </c>
      <c r="J14" s="19">
        <v>5.9693678850481102E-2</v>
      </c>
      <c r="K14" s="19">
        <v>3.25666173327364E-2</v>
      </c>
      <c r="L14" s="19">
        <v>9.8205623697990296E-3</v>
      </c>
      <c r="M14" s="19"/>
      <c r="N14" s="19">
        <v>2.6740213833964702E-2</v>
      </c>
      <c r="O14" s="19">
        <v>4.06906130018099E-2</v>
      </c>
      <c r="P14" s="19">
        <v>5.8094414512050802E-2</v>
      </c>
      <c r="Q14" s="19">
        <v>5.8380297055509303E-2</v>
      </c>
      <c r="R14" s="19"/>
      <c r="S14" s="19">
        <v>4.16646854471013E-2</v>
      </c>
      <c r="T14" s="19">
        <v>6.17556306261208E-2</v>
      </c>
      <c r="U14" s="19">
        <v>2.6653679929714499E-2</v>
      </c>
      <c r="V14" s="19">
        <v>4.3434527617300399E-2</v>
      </c>
      <c r="W14" s="19">
        <v>4.83680239533738E-2</v>
      </c>
      <c r="X14" s="19">
        <v>5.7755634940667801E-2</v>
      </c>
      <c r="Y14" s="19">
        <v>6.5375770320078394E-2</v>
      </c>
      <c r="Z14" s="19">
        <v>2.63259381717059E-2</v>
      </c>
      <c r="AA14" s="19">
        <v>3.0548378244087598E-2</v>
      </c>
      <c r="AB14" s="19">
        <v>3.7980932922603197E-2</v>
      </c>
      <c r="AC14" s="19">
        <v>2.1674572964798799E-2</v>
      </c>
      <c r="AD14" s="19">
        <v>5.5510801671248999E-2</v>
      </c>
      <c r="AE14" s="19"/>
      <c r="AF14" s="19">
        <v>3.4521897496573903E-2</v>
      </c>
      <c r="AG14" s="19">
        <v>2.6875979012440002E-2</v>
      </c>
      <c r="AH14" s="19">
        <v>0.105645911904284</v>
      </c>
      <c r="AI14" s="19"/>
      <c r="AJ14" s="19">
        <v>1.6989333154980801E-2</v>
      </c>
      <c r="AK14" s="19">
        <v>3.2338705502987897E-2</v>
      </c>
      <c r="AL14" s="19">
        <v>2.9224422626444601E-2</v>
      </c>
      <c r="AM14" s="19">
        <v>0</v>
      </c>
      <c r="AN14" s="19">
        <v>0.105306944929007</v>
      </c>
      <c r="AO14" s="19"/>
      <c r="AP14" s="19">
        <v>1.5927023633877699E-2</v>
      </c>
      <c r="AQ14" s="19">
        <v>3.7531761247944197E-2</v>
      </c>
      <c r="AR14" s="19">
        <v>1.44968342698944E-2</v>
      </c>
      <c r="AS14" s="19"/>
      <c r="AT14" s="19">
        <v>5.8069778770636002E-2</v>
      </c>
      <c r="AU14" s="19">
        <v>3.4187545545621499E-2</v>
      </c>
      <c r="AV14" s="19">
        <v>3.4217261277033902E-2</v>
      </c>
      <c r="AW14" s="19">
        <v>1.13706323886885E-2</v>
      </c>
      <c r="AX14" s="19">
        <v>8.9271243157084998E-2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528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976</v>
      </c>
      <c r="D7" s="10">
        <v>474</v>
      </c>
      <c r="E7" s="10">
        <v>498</v>
      </c>
      <c r="F7" s="10"/>
      <c r="G7" s="10">
        <v>121</v>
      </c>
      <c r="H7" s="10">
        <v>173</v>
      </c>
      <c r="I7" s="10">
        <v>150</v>
      </c>
      <c r="J7" s="10">
        <v>150</v>
      </c>
      <c r="K7" s="10">
        <v>171</v>
      </c>
      <c r="L7" s="10">
        <v>211</v>
      </c>
      <c r="M7" s="10"/>
      <c r="N7" s="10">
        <v>262</v>
      </c>
      <c r="O7" s="10">
        <v>248</v>
      </c>
      <c r="P7" s="10">
        <v>211</v>
      </c>
      <c r="Q7" s="10">
        <v>253</v>
      </c>
      <c r="R7" s="10"/>
      <c r="S7" s="10">
        <v>116</v>
      </c>
      <c r="T7" s="10">
        <v>133</v>
      </c>
      <c r="U7" s="10">
        <v>81</v>
      </c>
      <c r="V7" s="10">
        <v>78</v>
      </c>
      <c r="W7" s="10">
        <v>80</v>
      </c>
      <c r="X7" s="10">
        <v>69</v>
      </c>
      <c r="Y7" s="10">
        <v>82</v>
      </c>
      <c r="Z7" s="10">
        <v>49</v>
      </c>
      <c r="AA7" s="10">
        <v>102</v>
      </c>
      <c r="AB7" s="10">
        <v>106</v>
      </c>
      <c r="AC7" s="10">
        <v>50</v>
      </c>
      <c r="AD7" s="10">
        <v>30</v>
      </c>
      <c r="AE7" s="10"/>
      <c r="AF7" s="10">
        <v>381</v>
      </c>
      <c r="AG7" s="10">
        <v>409</v>
      </c>
      <c r="AH7" s="10">
        <v>132</v>
      </c>
      <c r="AI7" s="10"/>
      <c r="AJ7" s="10">
        <v>338</v>
      </c>
      <c r="AK7" s="10">
        <v>258</v>
      </c>
      <c r="AL7" s="10">
        <v>76</v>
      </c>
      <c r="AM7" s="10">
        <v>14</v>
      </c>
      <c r="AN7" s="10">
        <v>120</v>
      </c>
      <c r="AO7" s="10"/>
      <c r="AP7" s="10">
        <v>232</v>
      </c>
      <c r="AQ7" s="10">
        <v>296</v>
      </c>
      <c r="AR7" s="10">
        <v>81</v>
      </c>
      <c r="AS7" s="10"/>
      <c r="AT7" s="10">
        <v>259</v>
      </c>
      <c r="AU7" s="10">
        <v>150</v>
      </c>
      <c r="AV7" s="10">
        <v>235</v>
      </c>
      <c r="AW7" s="10">
        <v>85</v>
      </c>
      <c r="AX7" s="10">
        <v>22</v>
      </c>
    </row>
    <row r="8" spans="2:50" ht="30" customHeight="1">
      <c r="B8" s="11" t="s">
        <v>77</v>
      </c>
      <c r="C8" s="11">
        <v>973</v>
      </c>
      <c r="D8" s="11">
        <v>484</v>
      </c>
      <c r="E8" s="11">
        <v>485</v>
      </c>
      <c r="F8" s="11"/>
      <c r="G8" s="11">
        <v>141</v>
      </c>
      <c r="H8" s="11">
        <v>170</v>
      </c>
      <c r="I8" s="11">
        <v>165</v>
      </c>
      <c r="J8" s="11">
        <v>160</v>
      </c>
      <c r="K8" s="11">
        <v>145</v>
      </c>
      <c r="L8" s="11">
        <v>191</v>
      </c>
      <c r="M8" s="11"/>
      <c r="N8" s="11">
        <v>247</v>
      </c>
      <c r="O8" s="11">
        <v>255</v>
      </c>
      <c r="P8" s="11">
        <v>224</v>
      </c>
      <c r="Q8" s="11">
        <v>245</v>
      </c>
      <c r="R8" s="11"/>
      <c r="S8" s="11">
        <v>123</v>
      </c>
      <c r="T8" s="11">
        <v>138</v>
      </c>
      <c r="U8" s="11">
        <v>77</v>
      </c>
      <c r="V8" s="11">
        <v>81</v>
      </c>
      <c r="W8" s="11">
        <v>79</v>
      </c>
      <c r="X8" s="11">
        <v>88</v>
      </c>
      <c r="Y8" s="11">
        <v>77</v>
      </c>
      <c r="Z8" s="11">
        <v>43</v>
      </c>
      <c r="AA8" s="11">
        <v>102</v>
      </c>
      <c r="AB8" s="11">
        <v>92</v>
      </c>
      <c r="AC8" s="11">
        <v>46</v>
      </c>
      <c r="AD8" s="11">
        <v>27</v>
      </c>
      <c r="AE8" s="11"/>
      <c r="AF8" s="11">
        <v>376</v>
      </c>
      <c r="AG8" s="11">
        <v>398</v>
      </c>
      <c r="AH8" s="11">
        <v>137</v>
      </c>
      <c r="AI8" s="11"/>
      <c r="AJ8" s="11">
        <v>332</v>
      </c>
      <c r="AK8" s="11">
        <v>262</v>
      </c>
      <c r="AL8" s="11">
        <v>76</v>
      </c>
      <c r="AM8" s="11">
        <v>13</v>
      </c>
      <c r="AN8" s="11">
        <v>122</v>
      </c>
      <c r="AO8" s="11"/>
      <c r="AP8" s="11">
        <v>229</v>
      </c>
      <c r="AQ8" s="11">
        <v>305</v>
      </c>
      <c r="AR8" s="11">
        <v>80</v>
      </c>
      <c r="AS8" s="11"/>
      <c r="AT8" s="11">
        <v>258</v>
      </c>
      <c r="AU8" s="11">
        <v>155</v>
      </c>
      <c r="AV8" s="11">
        <v>240</v>
      </c>
      <c r="AW8" s="11">
        <v>80</v>
      </c>
      <c r="AX8" s="11">
        <v>20</v>
      </c>
    </row>
    <row r="9" spans="2:50">
      <c r="B9" s="18" t="s">
        <v>521</v>
      </c>
      <c r="C9" s="17">
        <v>8.1841967349251199E-2</v>
      </c>
      <c r="D9" s="17">
        <v>9.6612264382425497E-2</v>
      </c>
      <c r="E9" s="17">
        <v>6.7785144366289393E-2</v>
      </c>
      <c r="F9" s="17"/>
      <c r="G9" s="17">
        <v>0.154880426007768</v>
      </c>
      <c r="H9" s="17">
        <v>0.102436179658878</v>
      </c>
      <c r="I9" s="17">
        <v>0.119631894930356</v>
      </c>
      <c r="J9" s="17">
        <v>6.0033812460684698E-2</v>
      </c>
      <c r="K9" s="17">
        <v>3.07065048352675E-2</v>
      </c>
      <c r="L9" s="17">
        <v>3.4037971669071E-2</v>
      </c>
      <c r="M9" s="17"/>
      <c r="N9" s="17">
        <v>0.122598768998431</v>
      </c>
      <c r="O9" s="17">
        <v>6.8427754986547198E-2</v>
      </c>
      <c r="P9" s="17">
        <v>5.0742849530116901E-2</v>
      </c>
      <c r="Q9" s="17">
        <v>8.3971222136539306E-2</v>
      </c>
      <c r="R9" s="17"/>
      <c r="S9" s="17">
        <v>0.174888234381507</v>
      </c>
      <c r="T9" s="17">
        <v>6.6396680884976397E-2</v>
      </c>
      <c r="U9" s="17">
        <v>1.57171456689865E-2</v>
      </c>
      <c r="V9" s="17">
        <v>5.4493985652343702E-2</v>
      </c>
      <c r="W9" s="17">
        <v>6.0782923486296998E-2</v>
      </c>
      <c r="X9" s="17">
        <v>8.0370200450027504E-2</v>
      </c>
      <c r="Y9" s="17">
        <v>0.106060013737501</v>
      </c>
      <c r="Z9" s="17">
        <v>0.105810163553594</v>
      </c>
      <c r="AA9" s="17">
        <v>7.8136762642939006E-2</v>
      </c>
      <c r="AB9" s="17">
        <v>7.2888079539951606E-2</v>
      </c>
      <c r="AC9" s="17">
        <v>5.0076625596504103E-2</v>
      </c>
      <c r="AD9" s="17">
        <v>6.6249273689778607E-2</v>
      </c>
      <c r="AE9" s="17"/>
      <c r="AF9" s="17">
        <v>7.7520096587314305E-2</v>
      </c>
      <c r="AG9" s="17">
        <v>9.6709513174709896E-2</v>
      </c>
      <c r="AH9" s="17">
        <v>5.4012123139186997E-2</v>
      </c>
      <c r="AI9" s="17"/>
      <c r="AJ9" s="17">
        <v>8.6203133558567901E-2</v>
      </c>
      <c r="AK9" s="17">
        <v>8.3664417396126706E-2</v>
      </c>
      <c r="AL9" s="17">
        <v>0.13942204193855201</v>
      </c>
      <c r="AM9" s="17">
        <v>7.2857056639983403E-2</v>
      </c>
      <c r="AN9" s="17">
        <v>5.6075821728818899E-2</v>
      </c>
      <c r="AO9" s="17"/>
      <c r="AP9" s="17">
        <v>0.12509774388696601</v>
      </c>
      <c r="AQ9" s="17">
        <v>9.1447407770260294E-2</v>
      </c>
      <c r="AR9" s="17">
        <v>0.102147308924776</v>
      </c>
      <c r="AS9" s="17"/>
      <c r="AT9" s="17">
        <v>5.69457004622103E-2</v>
      </c>
      <c r="AU9" s="17">
        <v>7.6161792001272294E-2</v>
      </c>
      <c r="AV9" s="17">
        <v>9.4740623813970304E-2</v>
      </c>
      <c r="AW9" s="17">
        <v>0.22280580253373899</v>
      </c>
      <c r="AX9" s="17">
        <v>0.19484681401180401</v>
      </c>
    </row>
    <row r="10" spans="2:50">
      <c r="B10" s="18" t="s">
        <v>522</v>
      </c>
      <c r="C10" s="17">
        <v>0.19113752601877801</v>
      </c>
      <c r="D10" s="17">
        <v>0.17524450594317301</v>
      </c>
      <c r="E10" s="17">
        <v>0.20856428309789801</v>
      </c>
      <c r="F10" s="17"/>
      <c r="G10" s="17">
        <v>0.24872608284532499</v>
      </c>
      <c r="H10" s="17">
        <v>0.33870787854809198</v>
      </c>
      <c r="I10" s="17">
        <v>0.13509796864444901</v>
      </c>
      <c r="J10" s="17">
        <v>0.15133072123556501</v>
      </c>
      <c r="K10" s="17">
        <v>0.177493507141465</v>
      </c>
      <c r="L10" s="17">
        <v>0.109110056488793</v>
      </c>
      <c r="M10" s="17"/>
      <c r="N10" s="17">
        <v>0.16178207710269099</v>
      </c>
      <c r="O10" s="17">
        <v>0.18933473407276</v>
      </c>
      <c r="P10" s="17">
        <v>0.23837594048671501</v>
      </c>
      <c r="Q10" s="17">
        <v>0.18104231588633601</v>
      </c>
      <c r="R10" s="17"/>
      <c r="S10" s="17">
        <v>0.19906991572805099</v>
      </c>
      <c r="T10" s="17">
        <v>0.20149723785030799</v>
      </c>
      <c r="U10" s="17">
        <v>0.238263148163191</v>
      </c>
      <c r="V10" s="17">
        <v>0.154953015375524</v>
      </c>
      <c r="W10" s="17">
        <v>0.20137509053429001</v>
      </c>
      <c r="X10" s="17">
        <v>0.229499702176367</v>
      </c>
      <c r="Y10" s="17">
        <v>0.168612916614196</v>
      </c>
      <c r="Z10" s="17">
        <v>0.28059923242517298</v>
      </c>
      <c r="AA10" s="17">
        <v>0.18858847049704799</v>
      </c>
      <c r="AB10" s="17">
        <v>0.14754135310154401</v>
      </c>
      <c r="AC10" s="17">
        <v>0.14781748340724399</v>
      </c>
      <c r="AD10" s="17">
        <v>7.3520259568796806E-2</v>
      </c>
      <c r="AE10" s="17"/>
      <c r="AF10" s="17">
        <v>0.20626011956573101</v>
      </c>
      <c r="AG10" s="17">
        <v>0.17261911946127401</v>
      </c>
      <c r="AH10" s="17">
        <v>0.175630707102892</v>
      </c>
      <c r="AI10" s="17"/>
      <c r="AJ10" s="17">
        <v>0.174953216272311</v>
      </c>
      <c r="AK10" s="17">
        <v>0.28379199669704702</v>
      </c>
      <c r="AL10" s="17">
        <v>9.2108362460336504E-2</v>
      </c>
      <c r="AM10" s="17">
        <v>0.215896499657348</v>
      </c>
      <c r="AN10" s="17">
        <v>0.133829110002194</v>
      </c>
      <c r="AO10" s="17"/>
      <c r="AP10" s="17">
        <v>0.19404808502512899</v>
      </c>
      <c r="AQ10" s="17">
        <v>0.22276987413166</v>
      </c>
      <c r="AR10" s="17">
        <v>0.131369156345476</v>
      </c>
      <c r="AS10" s="17"/>
      <c r="AT10" s="17">
        <v>0.18481350392757401</v>
      </c>
      <c r="AU10" s="17">
        <v>0.184168551843787</v>
      </c>
      <c r="AV10" s="17">
        <v>0.218628760713802</v>
      </c>
      <c r="AW10" s="17">
        <v>0.18485503233296299</v>
      </c>
      <c r="AX10" s="17">
        <v>9.5741449728881697E-2</v>
      </c>
    </row>
    <row r="11" spans="2:50">
      <c r="B11" s="18" t="s">
        <v>523</v>
      </c>
      <c r="C11" s="17">
        <v>0.272636013865243</v>
      </c>
      <c r="D11" s="17">
        <v>0.26230043388367003</v>
      </c>
      <c r="E11" s="17">
        <v>0.285191739721327</v>
      </c>
      <c r="F11" s="17"/>
      <c r="G11" s="17">
        <v>0.22710177871187301</v>
      </c>
      <c r="H11" s="17">
        <v>0.25341414004833701</v>
      </c>
      <c r="I11" s="17">
        <v>0.33879125831790802</v>
      </c>
      <c r="J11" s="17">
        <v>0.24853021090865801</v>
      </c>
      <c r="K11" s="17">
        <v>0.297755730157442</v>
      </c>
      <c r="L11" s="17">
        <v>0.26745076183195099</v>
      </c>
      <c r="M11" s="17"/>
      <c r="N11" s="17">
        <v>0.22494937705267501</v>
      </c>
      <c r="O11" s="17">
        <v>0.26923080534791499</v>
      </c>
      <c r="P11" s="17">
        <v>0.27875396796483798</v>
      </c>
      <c r="Q11" s="17">
        <v>0.31713764003179201</v>
      </c>
      <c r="R11" s="17"/>
      <c r="S11" s="17">
        <v>0.22973628050164099</v>
      </c>
      <c r="T11" s="17">
        <v>0.25412017660358099</v>
      </c>
      <c r="U11" s="17">
        <v>0.3242385230414</v>
      </c>
      <c r="V11" s="17">
        <v>0.30650263266676298</v>
      </c>
      <c r="W11" s="17">
        <v>0.28727070998415699</v>
      </c>
      <c r="X11" s="17">
        <v>0.237829415710299</v>
      </c>
      <c r="Y11" s="17">
        <v>0.236766613027795</v>
      </c>
      <c r="Z11" s="17">
        <v>0.23865583719339001</v>
      </c>
      <c r="AA11" s="17">
        <v>0.297495897702719</v>
      </c>
      <c r="AB11" s="17">
        <v>0.25999242189583899</v>
      </c>
      <c r="AC11" s="17">
        <v>0.338341600240462</v>
      </c>
      <c r="AD11" s="17">
        <v>0.37631364977398202</v>
      </c>
      <c r="AE11" s="17"/>
      <c r="AF11" s="17">
        <v>0.272044031205947</v>
      </c>
      <c r="AG11" s="17">
        <v>0.261521963725933</v>
      </c>
      <c r="AH11" s="17">
        <v>0.32085995388003802</v>
      </c>
      <c r="AI11" s="17"/>
      <c r="AJ11" s="17">
        <v>0.26841050758303803</v>
      </c>
      <c r="AK11" s="17">
        <v>0.23291920530205701</v>
      </c>
      <c r="AL11" s="17">
        <v>0.18732212797842299</v>
      </c>
      <c r="AM11" s="17">
        <v>0.42865378337302001</v>
      </c>
      <c r="AN11" s="17">
        <v>0.36959218748009098</v>
      </c>
      <c r="AO11" s="17"/>
      <c r="AP11" s="17">
        <v>0.23897766458402001</v>
      </c>
      <c r="AQ11" s="17">
        <v>0.240839204874263</v>
      </c>
      <c r="AR11" s="17">
        <v>0.240520938412708</v>
      </c>
      <c r="AS11" s="17"/>
      <c r="AT11" s="17">
        <v>0.29552827677557802</v>
      </c>
      <c r="AU11" s="17">
        <v>0.36042182936523698</v>
      </c>
      <c r="AV11" s="17">
        <v>0.20547020814164901</v>
      </c>
      <c r="AW11" s="17">
        <v>0.181706000213298</v>
      </c>
      <c r="AX11" s="17">
        <v>0.21485206252578801</v>
      </c>
    </row>
    <row r="12" spans="2:50">
      <c r="B12" s="18" t="s">
        <v>524</v>
      </c>
      <c r="C12" s="17">
        <v>0.31341729346615499</v>
      </c>
      <c r="D12" s="17">
        <v>0.30576697942424103</v>
      </c>
      <c r="E12" s="17">
        <v>0.31993319887132698</v>
      </c>
      <c r="F12" s="17"/>
      <c r="G12" s="17">
        <v>0.210495679991486</v>
      </c>
      <c r="H12" s="17">
        <v>0.165033209039852</v>
      </c>
      <c r="I12" s="17">
        <v>0.28345783554895998</v>
      </c>
      <c r="J12" s="17">
        <v>0.40040537535579601</v>
      </c>
      <c r="K12" s="17">
        <v>0.38160548558125501</v>
      </c>
      <c r="L12" s="17">
        <v>0.42287164075010503</v>
      </c>
      <c r="M12" s="17"/>
      <c r="N12" s="17">
        <v>0.34539242353305399</v>
      </c>
      <c r="O12" s="17">
        <v>0.34001042430275502</v>
      </c>
      <c r="P12" s="17">
        <v>0.32146053555019699</v>
      </c>
      <c r="Q12" s="17">
        <v>0.248939467309268</v>
      </c>
      <c r="R12" s="17"/>
      <c r="S12" s="17">
        <v>0.19847529625010599</v>
      </c>
      <c r="T12" s="17">
        <v>0.35618211724256998</v>
      </c>
      <c r="U12" s="17">
        <v>0.34371946382773799</v>
      </c>
      <c r="V12" s="17">
        <v>0.371005820551988</v>
      </c>
      <c r="W12" s="17">
        <v>0.296923497329243</v>
      </c>
      <c r="X12" s="17">
        <v>0.29047243839741199</v>
      </c>
      <c r="Y12" s="17">
        <v>0.349579960429446</v>
      </c>
      <c r="Z12" s="17">
        <v>0.27615168079907998</v>
      </c>
      <c r="AA12" s="17">
        <v>0.27331179896719299</v>
      </c>
      <c r="AB12" s="17">
        <v>0.38687214583518598</v>
      </c>
      <c r="AC12" s="17">
        <v>0.28814330138319799</v>
      </c>
      <c r="AD12" s="17">
        <v>0.384156550083531</v>
      </c>
      <c r="AE12" s="17"/>
      <c r="AF12" s="17">
        <v>0.311487332611457</v>
      </c>
      <c r="AG12" s="17">
        <v>0.33985816826721699</v>
      </c>
      <c r="AH12" s="17">
        <v>0.274797945585737</v>
      </c>
      <c r="AI12" s="17"/>
      <c r="AJ12" s="17">
        <v>0.35220325560035498</v>
      </c>
      <c r="AK12" s="17">
        <v>0.27196992582066898</v>
      </c>
      <c r="AL12" s="17">
        <v>0.47902834948858197</v>
      </c>
      <c r="AM12" s="17">
        <v>0</v>
      </c>
      <c r="AN12" s="17">
        <v>0.27061794990973898</v>
      </c>
      <c r="AO12" s="17"/>
      <c r="AP12" s="17">
        <v>0.32387963024807398</v>
      </c>
      <c r="AQ12" s="17">
        <v>0.29685569166467302</v>
      </c>
      <c r="AR12" s="17">
        <v>0.40156070554110501</v>
      </c>
      <c r="AS12" s="17"/>
      <c r="AT12" s="17">
        <v>0.32408122975135301</v>
      </c>
      <c r="AU12" s="17">
        <v>0.28618658289481702</v>
      </c>
      <c r="AV12" s="17">
        <v>0.34988700707614701</v>
      </c>
      <c r="AW12" s="17">
        <v>0.28793702755732498</v>
      </c>
      <c r="AX12" s="17">
        <v>0.23378289303084401</v>
      </c>
    </row>
    <row r="13" spans="2:50">
      <c r="B13" s="18" t="s">
        <v>525</v>
      </c>
      <c r="C13" s="17">
        <v>9.7688739908824901E-2</v>
      </c>
      <c r="D13" s="17">
        <v>0.117364647979214</v>
      </c>
      <c r="E13" s="17">
        <v>7.6403836901865196E-2</v>
      </c>
      <c r="F13" s="17"/>
      <c r="G13" s="17">
        <v>0.111043316115676</v>
      </c>
      <c r="H13" s="17">
        <v>9.0133756373165105E-2</v>
      </c>
      <c r="I13" s="17">
        <v>6.3405420095405701E-2</v>
      </c>
      <c r="J13" s="17">
        <v>8.8539638705562806E-2</v>
      </c>
      <c r="K13" s="17">
        <v>8.7998321917641398E-2</v>
      </c>
      <c r="L13" s="17">
        <v>0.139178359681745</v>
      </c>
      <c r="M13" s="17"/>
      <c r="N13" s="17">
        <v>0.130119167175892</v>
      </c>
      <c r="O13" s="17">
        <v>9.2060550252122897E-2</v>
      </c>
      <c r="P13" s="17">
        <v>5.2506146635624099E-2</v>
      </c>
      <c r="Q13" s="17">
        <v>0.108069903557252</v>
      </c>
      <c r="R13" s="17"/>
      <c r="S13" s="17">
        <v>0.15765369968599</v>
      </c>
      <c r="T13" s="17">
        <v>9.2025171315111703E-2</v>
      </c>
      <c r="U13" s="17">
        <v>5.6263561599452297E-2</v>
      </c>
      <c r="V13" s="17">
        <v>5.3552631669972102E-2</v>
      </c>
      <c r="W13" s="17">
        <v>0.116147226048975</v>
      </c>
      <c r="X13" s="17">
        <v>7.8474494439782896E-2</v>
      </c>
      <c r="Y13" s="17">
        <v>8.5327340391618101E-2</v>
      </c>
      <c r="Z13" s="17">
        <v>7.7678832495333597E-2</v>
      </c>
      <c r="AA13" s="17">
        <v>0.13727006174022</v>
      </c>
      <c r="AB13" s="17">
        <v>9.5987546131928794E-2</v>
      </c>
      <c r="AC13" s="17">
        <v>8.0253203985533997E-2</v>
      </c>
      <c r="AD13" s="17">
        <v>6.7482854948687401E-2</v>
      </c>
      <c r="AE13" s="17"/>
      <c r="AF13" s="17">
        <v>9.3576618545403098E-2</v>
      </c>
      <c r="AG13" s="17">
        <v>9.9388479742932301E-2</v>
      </c>
      <c r="AH13" s="17">
        <v>0.102125209055117</v>
      </c>
      <c r="AI13" s="17"/>
      <c r="AJ13" s="17">
        <v>9.3782807862104606E-2</v>
      </c>
      <c r="AK13" s="17">
        <v>9.5387162921792307E-2</v>
      </c>
      <c r="AL13" s="17">
        <v>9.2728089661422194E-2</v>
      </c>
      <c r="AM13" s="17">
        <v>0.28259266032964903</v>
      </c>
      <c r="AN13" s="17">
        <v>0.101109565692886</v>
      </c>
      <c r="AO13" s="17"/>
      <c r="AP13" s="17">
        <v>8.71201817739993E-2</v>
      </c>
      <c r="AQ13" s="17">
        <v>0.11600693323466101</v>
      </c>
      <c r="AR13" s="17">
        <v>0.111084707360187</v>
      </c>
      <c r="AS13" s="17"/>
      <c r="AT13" s="17">
        <v>8.5521270776576994E-2</v>
      </c>
      <c r="AU13" s="17">
        <v>5.3958093398895901E-2</v>
      </c>
      <c r="AV13" s="17">
        <v>0.107401240369665</v>
      </c>
      <c r="AW13" s="17">
        <v>7.3139657146843201E-2</v>
      </c>
      <c r="AX13" s="17">
        <v>0.11740308671206</v>
      </c>
    </row>
    <row r="14" spans="2:50">
      <c r="B14" s="18" t="s">
        <v>113</v>
      </c>
      <c r="C14" s="19">
        <v>4.3278459391747903E-2</v>
      </c>
      <c r="D14" s="19">
        <v>4.2711168387277301E-2</v>
      </c>
      <c r="E14" s="19">
        <v>4.21217970412937E-2</v>
      </c>
      <c r="F14" s="19"/>
      <c r="G14" s="19">
        <v>4.7752716327872001E-2</v>
      </c>
      <c r="H14" s="19">
        <v>5.0274836331675898E-2</v>
      </c>
      <c r="I14" s="19">
        <v>5.9615622462921299E-2</v>
      </c>
      <c r="J14" s="19">
        <v>5.11602413337328E-2</v>
      </c>
      <c r="K14" s="19">
        <v>2.4440450366929101E-2</v>
      </c>
      <c r="L14" s="19">
        <v>2.7351209578335599E-2</v>
      </c>
      <c r="M14" s="19"/>
      <c r="N14" s="19">
        <v>1.5158186137257199E-2</v>
      </c>
      <c r="O14" s="19">
        <v>4.0935731037899499E-2</v>
      </c>
      <c r="P14" s="19">
        <v>5.8160559832508299E-2</v>
      </c>
      <c r="Q14" s="19">
        <v>6.0839451078813001E-2</v>
      </c>
      <c r="R14" s="19"/>
      <c r="S14" s="19">
        <v>4.0176573452705498E-2</v>
      </c>
      <c r="T14" s="19">
        <v>2.9778616103453399E-2</v>
      </c>
      <c r="U14" s="19">
        <v>2.17981576992324E-2</v>
      </c>
      <c r="V14" s="19">
        <v>5.9491914083409897E-2</v>
      </c>
      <c r="W14" s="19">
        <v>3.75005526170369E-2</v>
      </c>
      <c r="X14" s="19">
        <v>8.3353748826111004E-2</v>
      </c>
      <c r="Y14" s="19">
        <v>5.3653155799442902E-2</v>
      </c>
      <c r="Z14" s="19">
        <v>2.11042535334292E-2</v>
      </c>
      <c r="AA14" s="19">
        <v>2.5197008449881299E-2</v>
      </c>
      <c r="AB14" s="19">
        <v>3.6718453495549599E-2</v>
      </c>
      <c r="AC14" s="19">
        <v>9.5367785387057799E-2</v>
      </c>
      <c r="AD14" s="19">
        <v>3.2277411935223502E-2</v>
      </c>
      <c r="AE14" s="19"/>
      <c r="AF14" s="19">
        <v>3.9111801484148202E-2</v>
      </c>
      <c r="AG14" s="19">
        <v>2.9902755627933798E-2</v>
      </c>
      <c r="AH14" s="19">
        <v>7.2574061237028295E-2</v>
      </c>
      <c r="AI14" s="19"/>
      <c r="AJ14" s="19">
        <v>2.4447079123623799E-2</v>
      </c>
      <c r="AK14" s="19">
        <v>3.2267291862307798E-2</v>
      </c>
      <c r="AL14" s="19">
        <v>9.3910284726853501E-3</v>
      </c>
      <c r="AM14" s="19">
        <v>0</v>
      </c>
      <c r="AN14" s="19">
        <v>6.8775365186270407E-2</v>
      </c>
      <c r="AO14" s="19"/>
      <c r="AP14" s="19">
        <v>3.0876694481811399E-2</v>
      </c>
      <c r="AQ14" s="19">
        <v>3.2080888324483199E-2</v>
      </c>
      <c r="AR14" s="19">
        <v>1.3317183415747899E-2</v>
      </c>
      <c r="AS14" s="19"/>
      <c r="AT14" s="19">
        <v>5.31100183067083E-2</v>
      </c>
      <c r="AU14" s="19">
        <v>3.9103150495990703E-2</v>
      </c>
      <c r="AV14" s="19">
        <v>2.3872159884767302E-2</v>
      </c>
      <c r="AW14" s="19">
        <v>4.9556480215832699E-2</v>
      </c>
      <c r="AX14" s="19">
        <v>0.143373693990622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166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975</v>
      </c>
      <c r="D7" s="10">
        <v>459</v>
      </c>
      <c r="E7" s="10">
        <v>514</v>
      </c>
      <c r="F7" s="10"/>
      <c r="G7" s="10">
        <v>104</v>
      </c>
      <c r="H7" s="10">
        <v>171</v>
      </c>
      <c r="I7" s="10">
        <v>162</v>
      </c>
      <c r="J7" s="10">
        <v>141</v>
      </c>
      <c r="K7" s="10">
        <v>175</v>
      </c>
      <c r="L7" s="10">
        <v>222</v>
      </c>
      <c r="M7" s="10"/>
      <c r="N7" s="10">
        <v>262</v>
      </c>
      <c r="O7" s="10">
        <v>245</v>
      </c>
      <c r="P7" s="10">
        <v>214</v>
      </c>
      <c r="Q7" s="10">
        <v>248</v>
      </c>
      <c r="R7" s="10"/>
      <c r="S7" s="10">
        <v>121</v>
      </c>
      <c r="T7" s="10">
        <v>131</v>
      </c>
      <c r="U7" s="10">
        <v>74</v>
      </c>
      <c r="V7" s="10">
        <v>78</v>
      </c>
      <c r="W7" s="10">
        <v>70</v>
      </c>
      <c r="X7" s="10">
        <v>67</v>
      </c>
      <c r="Y7" s="10">
        <v>93</v>
      </c>
      <c r="Z7" s="10">
        <v>41</v>
      </c>
      <c r="AA7" s="10">
        <v>112</v>
      </c>
      <c r="AB7" s="10">
        <v>103</v>
      </c>
      <c r="AC7" s="10">
        <v>56</v>
      </c>
      <c r="AD7" s="10">
        <v>29</v>
      </c>
      <c r="AE7" s="10"/>
      <c r="AF7" s="10">
        <v>393</v>
      </c>
      <c r="AG7" s="10">
        <v>416</v>
      </c>
      <c r="AH7" s="10">
        <v>116</v>
      </c>
      <c r="AI7" s="10"/>
      <c r="AJ7" s="10">
        <v>363</v>
      </c>
      <c r="AK7" s="10">
        <v>256</v>
      </c>
      <c r="AL7" s="10">
        <v>77</v>
      </c>
      <c r="AM7" s="10">
        <v>16</v>
      </c>
      <c r="AN7" s="10">
        <v>112</v>
      </c>
      <c r="AO7" s="10"/>
      <c r="AP7" s="10">
        <v>246</v>
      </c>
      <c r="AQ7" s="10">
        <v>302</v>
      </c>
      <c r="AR7" s="10">
        <v>79</v>
      </c>
      <c r="AS7" s="10"/>
      <c r="AT7" s="10">
        <v>240</v>
      </c>
      <c r="AU7" s="10">
        <v>159</v>
      </c>
      <c r="AV7" s="10">
        <v>223</v>
      </c>
      <c r="AW7" s="10">
        <v>89</v>
      </c>
      <c r="AX7" s="10">
        <v>22</v>
      </c>
    </row>
    <row r="8" spans="2:50" ht="30" customHeight="1">
      <c r="B8" s="11" t="s">
        <v>77</v>
      </c>
      <c r="C8" s="11">
        <v>970</v>
      </c>
      <c r="D8" s="11">
        <v>466</v>
      </c>
      <c r="E8" s="11">
        <v>502</v>
      </c>
      <c r="F8" s="11"/>
      <c r="G8" s="11">
        <v>123</v>
      </c>
      <c r="H8" s="11">
        <v>170</v>
      </c>
      <c r="I8" s="11">
        <v>176</v>
      </c>
      <c r="J8" s="11">
        <v>149</v>
      </c>
      <c r="K8" s="11">
        <v>149</v>
      </c>
      <c r="L8" s="11">
        <v>204</v>
      </c>
      <c r="M8" s="11"/>
      <c r="N8" s="11">
        <v>242</v>
      </c>
      <c r="O8" s="11">
        <v>253</v>
      </c>
      <c r="P8" s="11">
        <v>227</v>
      </c>
      <c r="Q8" s="11">
        <v>242</v>
      </c>
      <c r="R8" s="11"/>
      <c r="S8" s="11">
        <v>121</v>
      </c>
      <c r="T8" s="11">
        <v>135</v>
      </c>
      <c r="U8" s="11">
        <v>72</v>
      </c>
      <c r="V8" s="11">
        <v>83</v>
      </c>
      <c r="W8" s="11">
        <v>69</v>
      </c>
      <c r="X8" s="11">
        <v>84</v>
      </c>
      <c r="Y8" s="11">
        <v>87</v>
      </c>
      <c r="Z8" s="11">
        <v>37</v>
      </c>
      <c r="AA8" s="11">
        <v>112</v>
      </c>
      <c r="AB8" s="11">
        <v>89</v>
      </c>
      <c r="AC8" s="11">
        <v>53</v>
      </c>
      <c r="AD8" s="11">
        <v>27</v>
      </c>
      <c r="AE8" s="11"/>
      <c r="AF8" s="11">
        <v>388</v>
      </c>
      <c r="AG8" s="11">
        <v>406</v>
      </c>
      <c r="AH8" s="11">
        <v>119</v>
      </c>
      <c r="AI8" s="11"/>
      <c r="AJ8" s="11">
        <v>353</v>
      </c>
      <c r="AK8" s="11">
        <v>260</v>
      </c>
      <c r="AL8" s="11">
        <v>78</v>
      </c>
      <c r="AM8" s="11">
        <v>15</v>
      </c>
      <c r="AN8" s="11">
        <v>115</v>
      </c>
      <c r="AO8" s="11"/>
      <c r="AP8" s="11">
        <v>242</v>
      </c>
      <c r="AQ8" s="11">
        <v>312</v>
      </c>
      <c r="AR8" s="11">
        <v>77</v>
      </c>
      <c r="AS8" s="11"/>
      <c r="AT8" s="11">
        <v>239</v>
      </c>
      <c r="AU8" s="11">
        <v>162</v>
      </c>
      <c r="AV8" s="11">
        <v>227</v>
      </c>
      <c r="AW8" s="11">
        <v>84</v>
      </c>
      <c r="AX8" s="11">
        <v>18</v>
      </c>
    </row>
    <row r="9" spans="2:50">
      <c r="B9" s="18" t="s">
        <v>158</v>
      </c>
      <c r="C9" s="17">
        <v>3.11656319691163E-2</v>
      </c>
      <c r="D9" s="17">
        <v>4.1467238101708E-2</v>
      </c>
      <c r="E9" s="17">
        <v>2.17377289801436E-2</v>
      </c>
      <c r="F9" s="17"/>
      <c r="G9" s="17">
        <v>5.03409122113559E-2</v>
      </c>
      <c r="H9" s="17">
        <v>5.2763592997927301E-2</v>
      </c>
      <c r="I9" s="17">
        <v>3.7141755834232598E-2</v>
      </c>
      <c r="J9" s="17">
        <v>1.16688636557758E-2</v>
      </c>
      <c r="K9" s="17">
        <v>2.7540810085872301E-2</v>
      </c>
      <c r="L9" s="17">
        <v>1.34206760010077E-2</v>
      </c>
      <c r="M9" s="17"/>
      <c r="N9" s="17">
        <v>4.7532146952046397E-2</v>
      </c>
      <c r="O9" s="17">
        <v>2.0370484838230701E-2</v>
      </c>
      <c r="P9" s="17">
        <v>2.5909221743583399E-2</v>
      </c>
      <c r="Q9" s="17">
        <v>3.1798768784742498E-2</v>
      </c>
      <c r="R9" s="17"/>
      <c r="S9" s="17">
        <v>6.71944165575422E-2</v>
      </c>
      <c r="T9" s="17">
        <v>2.2822942462593601E-2</v>
      </c>
      <c r="U9" s="17">
        <v>1.4404685685657901E-2</v>
      </c>
      <c r="V9" s="17">
        <v>3.1073972328047698E-2</v>
      </c>
      <c r="W9" s="17">
        <v>3.9440909668785502E-2</v>
      </c>
      <c r="X9" s="17">
        <v>2.7990416887036799E-2</v>
      </c>
      <c r="Y9" s="17">
        <v>3.5091002595894101E-2</v>
      </c>
      <c r="Z9" s="17">
        <v>7.2930072219700506E-2</v>
      </c>
      <c r="AA9" s="17">
        <v>0</v>
      </c>
      <c r="AB9" s="17">
        <v>2.7390707578401299E-2</v>
      </c>
      <c r="AC9" s="17">
        <v>1.9237249323483099E-2</v>
      </c>
      <c r="AD9" s="17">
        <v>3.9667538683143398E-2</v>
      </c>
      <c r="AE9" s="17"/>
      <c r="AF9" s="17">
        <v>3.6912310653031501E-2</v>
      </c>
      <c r="AG9" s="17">
        <v>3.5043412011327699E-2</v>
      </c>
      <c r="AH9" s="17">
        <v>5.5197406242751797E-3</v>
      </c>
      <c r="AI9" s="17"/>
      <c r="AJ9" s="17">
        <v>2.69524020591893E-2</v>
      </c>
      <c r="AK9" s="17">
        <v>4.9276520965740603E-2</v>
      </c>
      <c r="AL9" s="17">
        <v>4.0801446636811498E-2</v>
      </c>
      <c r="AM9" s="17">
        <v>0</v>
      </c>
      <c r="AN9" s="17">
        <v>0</v>
      </c>
      <c r="AO9" s="17"/>
      <c r="AP9" s="17">
        <v>3.2594293039613899E-2</v>
      </c>
      <c r="AQ9" s="17">
        <v>4.51314662698497E-2</v>
      </c>
      <c r="AR9" s="17">
        <v>4.0718743073905501E-2</v>
      </c>
      <c r="AS9" s="17"/>
      <c r="AT9" s="17">
        <v>3.48397171480214E-2</v>
      </c>
      <c r="AU9" s="17">
        <v>2.50242316563851E-2</v>
      </c>
      <c r="AV9" s="17">
        <v>3.1855934844049603E-2</v>
      </c>
      <c r="AW9" s="17">
        <v>4.4396705528903797E-2</v>
      </c>
      <c r="AX9" s="17">
        <v>0.14541509315642601</v>
      </c>
    </row>
    <row r="10" spans="2:50">
      <c r="B10" s="18" t="s">
        <v>159</v>
      </c>
      <c r="C10" s="17">
        <v>8.0825848815759896E-2</v>
      </c>
      <c r="D10" s="17">
        <v>0.107638592128907</v>
      </c>
      <c r="E10" s="17">
        <v>5.6285820950915597E-2</v>
      </c>
      <c r="F10" s="17"/>
      <c r="G10" s="17">
        <v>0.12361951784424501</v>
      </c>
      <c r="H10" s="17">
        <v>0.14750186455685299</v>
      </c>
      <c r="I10" s="17">
        <v>0.11108852788733101</v>
      </c>
      <c r="J10" s="17">
        <v>4.7090628958938403E-2</v>
      </c>
      <c r="K10" s="17">
        <v>3.3643009724220199E-2</v>
      </c>
      <c r="L10" s="17">
        <v>3.2641512857899901E-2</v>
      </c>
      <c r="M10" s="17"/>
      <c r="N10" s="17">
        <v>0.106936888014687</v>
      </c>
      <c r="O10" s="17">
        <v>3.8516985849132601E-2</v>
      </c>
      <c r="P10" s="17">
        <v>0.115875134432284</v>
      </c>
      <c r="Q10" s="17">
        <v>6.8021187836024302E-2</v>
      </c>
      <c r="R10" s="17"/>
      <c r="S10" s="17">
        <v>0.163957543624346</v>
      </c>
      <c r="T10" s="17">
        <v>7.5922338341536597E-2</v>
      </c>
      <c r="U10" s="17">
        <v>2.6806572481236302E-2</v>
      </c>
      <c r="V10" s="17">
        <v>3.3077850810159799E-2</v>
      </c>
      <c r="W10" s="17">
        <v>8.0293174220026298E-2</v>
      </c>
      <c r="X10" s="17">
        <v>9.8233013286777401E-2</v>
      </c>
      <c r="Y10" s="17">
        <v>5.1209692999751401E-2</v>
      </c>
      <c r="Z10" s="17">
        <v>7.1575920344067401E-2</v>
      </c>
      <c r="AA10" s="17">
        <v>9.6316244707674498E-2</v>
      </c>
      <c r="AB10" s="17">
        <v>5.4993532986709497E-2</v>
      </c>
      <c r="AC10" s="17">
        <v>7.6948111247113399E-2</v>
      </c>
      <c r="AD10" s="17">
        <v>0.109022123241522</v>
      </c>
      <c r="AE10" s="17"/>
      <c r="AF10" s="17">
        <v>8.0602056123006E-2</v>
      </c>
      <c r="AG10" s="17">
        <v>9.2308440090463198E-2</v>
      </c>
      <c r="AH10" s="17">
        <v>5.1577249110133998E-2</v>
      </c>
      <c r="AI10" s="17"/>
      <c r="AJ10" s="17">
        <v>8.8142479276950597E-2</v>
      </c>
      <c r="AK10" s="17">
        <v>7.3696604572708005E-2</v>
      </c>
      <c r="AL10" s="17">
        <v>0.16332316685357601</v>
      </c>
      <c r="AM10" s="17">
        <v>0</v>
      </c>
      <c r="AN10" s="17">
        <v>4.6509975748691E-2</v>
      </c>
      <c r="AO10" s="17"/>
      <c r="AP10" s="17">
        <v>0.107243155644368</v>
      </c>
      <c r="AQ10" s="17">
        <v>7.3116525374563895E-2</v>
      </c>
      <c r="AR10" s="17">
        <v>0.14932597963541799</v>
      </c>
      <c r="AS10" s="17"/>
      <c r="AT10" s="17">
        <v>0.100569323979649</v>
      </c>
      <c r="AU10" s="17">
        <v>7.1126476446079598E-2</v>
      </c>
      <c r="AV10" s="17">
        <v>7.4682702043321406E-2</v>
      </c>
      <c r="AW10" s="17">
        <v>0.13967649570478299</v>
      </c>
      <c r="AX10" s="17">
        <v>7.7613446998452199E-2</v>
      </c>
    </row>
    <row r="11" spans="2:50">
      <c r="B11" s="18" t="s">
        <v>160</v>
      </c>
      <c r="C11" s="17">
        <v>0.23069240663731599</v>
      </c>
      <c r="D11" s="17">
        <v>0.25224976911359598</v>
      </c>
      <c r="E11" s="17">
        <v>0.209520631709885</v>
      </c>
      <c r="F11" s="17"/>
      <c r="G11" s="17">
        <v>0.26093756548812502</v>
      </c>
      <c r="H11" s="17">
        <v>0.31234295540318502</v>
      </c>
      <c r="I11" s="17">
        <v>0.20391160279731399</v>
      </c>
      <c r="J11" s="17">
        <v>0.22978548030746301</v>
      </c>
      <c r="K11" s="17">
        <v>0.20658464331930701</v>
      </c>
      <c r="L11" s="17">
        <v>0.18600860857680199</v>
      </c>
      <c r="M11" s="17"/>
      <c r="N11" s="17">
        <v>0.27331400781344301</v>
      </c>
      <c r="O11" s="17">
        <v>0.25667297675520601</v>
      </c>
      <c r="P11" s="17">
        <v>0.20767677160293799</v>
      </c>
      <c r="Q11" s="17">
        <v>0.185121999170203</v>
      </c>
      <c r="R11" s="17"/>
      <c r="S11" s="17">
        <v>0.171174010127325</v>
      </c>
      <c r="T11" s="17">
        <v>0.2312644658179</v>
      </c>
      <c r="U11" s="17">
        <v>0.30056934698304599</v>
      </c>
      <c r="V11" s="17">
        <v>0.26258191319482599</v>
      </c>
      <c r="W11" s="17">
        <v>0.16613725014198999</v>
      </c>
      <c r="X11" s="17">
        <v>0.22824072154113301</v>
      </c>
      <c r="Y11" s="17">
        <v>0.224412697777678</v>
      </c>
      <c r="Z11" s="17">
        <v>0.24652283105245901</v>
      </c>
      <c r="AA11" s="17">
        <v>0.25476942201563901</v>
      </c>
      <c r="AB11" s="17">
        <v>0.234783303958641</v>
      </c>
      <c r="AC11" s="17">
        <v>0.28985305320657501</v>
      </c>
      <c r="AD11" s="17">
        <v>0.15182725002988401</v>
      </c>
      <c r="AE11" s="17"/>
      <c r="AF11" s="17">
        <v>0.207641279012135</v>
      </c>
      <c r="AG11" s="17">
        <v>0.25792339379738799</v>
      </c>
      <c r="AH11" s="17">
        <v>0.22824341934603401</v>
      </c>
      <c r="AI11" s="17"/>
      <c r="AJ11" s="17">
        <v>0.19932078803817399</v>
      </c>
      <c r="AK11" s="17">
        <v>0.26744378177582201</v>
      </c>
      <c r="AL11" s="17">
        <v>0.26700169808242802</v>
      </c>
      <c r="AM11" s="17">
        <v>0.31456611265441897</v>
      </c>
      <c r="AN11" s="17">
        <v>0.219513162425679</v>
      </c>
      <c r="AO11" s="17"/>
      <c r="AP11" s="17">
        <v>0.21863911753323301</v>
      </c>
      <c r="AQ11" s="17">
        <v>0.26452959314965502</v>
      </c>
      <c r="AR11" s="17">
        <v>0.27119827098563598</v>
      </c>
      <c r="AS11" s="17"/>
      <c r="AT11" s="17">
        <v>0.17387388942141299</v>
      </c>
      <c r="AU11" s="17">
        <v>0.26674477294300902</v>
      </c>
      <c r="AV11" s="17">
        <v>0.21968835169266199</v>
      </c>
      <c r="AW11" s="17">
        <v>0.28120423131280398</v>
      </c>
      <c r="AX11" s="17">
        <v>0.256632149204438</v>
      </c>
    </row>
    <row r="12" spans="2:50">
      <c r="B12" s="18" t="s">
        <v>161</v>
      </c>
      <c r="C12" s="17">
        <v>0.26954888192537602</v>
      </c>
      <c r="D12" s="17">
        <v>0.26505544577644702</v>
      </c>
      <c r="E12" s="17">
        <v>0.27257521446118999</v>
      </c>
      <c r="F12" s="17"/>
      <c r="G12" s="17">
        <v>0.250413930644663</v>
      </c>
      <c r="H12" s="17">
        <v>0.21205730103724599</v>
      </c>
      <c r="I12" s="17">
        <v>0.27674411821413503</v>
      </c>
      <c r="J12" s="17">
        <v>0.25052212522691503</v>
      </c>
      <c r="K12" s="17">
        <v>0.29805008075990602</v>
      </c>
      <c r="L12" s="17">
        <v>0.315746539316696</v>
      </c>
      <c r="M12" s="17"/>
      <c r="N12" s="17">
        <v>0.28682931207666901</v>
      </c>
      <c r="O12" s="17">
        <v>0.28440933093375598</v>
      </c>
      <c r="P12" s="17">
        <v>0.237991703634235</v>
      </c>
      <c r="Q12" s="17">
        <v>0.25952736068403598</v>
      </c>
      <c r="R12" s="17"/>
      <c r="S12" s="17">
        <v>0.239902678362719</v>
      </c>
      <c r="T12" s="17">
        <v>0.29489709198520297</v>
      </c>
      <c r="U12" s="17">
        <v>0.26186928927869302</v>
      </c>
      <c r="V12" s="17">
        <v>0.25195499600645799</v>
      </c>
      <c r="W12" s="17">
        <v>0.34693723339508598</v>
      </c>
      <c r="X12" s="17">
        <v>0.24898710137286501</v>
      </c>
      <c r="Y12" s="17">
        <v>0.249068556971908</v>
      </c>
      <c r="Z12" s="17">
        <v>0.26552583554485099</v>
      </c>
      <c r="AA12" s="17">
        <v>0.27707368706173202</v>
      </c>
      <c r="AB12" s="17">
        <v>0.236908289378126</v>
      </c>
      <c r="AC12" s="17">
        <v>0.31744864109325299</v>
      </c>
      <c r="AD12" s="17">
        <v>0.27114510598125302</v>
      </c>
      <c r="AE12" s="17"/>
      <c r="AF12" s="17">
        <v>0.27202132380073402</v>
      </c>
      <c r="AG12" s="17">
        <v>0.283933972468909</v>
      </c>
      <c r="AH12" s="17">
        <v>0.21077609469577199</v>
      </c>
      <c r="AI12" s="17"/>
      <c r="AJ12" s="17">
        <v>0.30859541985602401</v>
      </c>
      <c r="AK12" s="17">
        <v>0.25825177912478198</v>
      </c>
      <c r="AL12" s="17">
        <v>0.23568048390417701</v>
      </c>
      <c r="AM12" s="17">
        <v>0.239950025231772</v>
      </c>
      <c r="AN12" s="17">
        <v>0.21925289507331799</v>
      </c>
      <c r="AO12" s="17"/>
      <c r="AP12" s="17">
        <v>0.30628312755343701</v>
      </c>
      <c r="AQ12" s="17">
        <v>0.27155406591410902</v>
      </c>
      <c r="AR12" s="17">
        <v>0.239036748533584</v>
      </c>
      <c r="AS12" s="17"/>
      <c r="AT12" s="17">
        <v>0.22537940926547201</v>
      </c>
      <c r="AU12" s="17">
        <v>0.30744565815721903</v>
      </c>
      <c r="AV12" s="17">
        <v>0.31639747244386301</v>
      </c>
      <c r="AW12" s="17">
        <v>0.246527729861832</v>
      </c>
      <c r="AX12" s="17">
        <v>0.13924597077720399</v>
      </c>
    </row>
    <row r="13" spans="2:50">
      <c r="B13" s="18" t="s">
        <v>162</v>
      </c>
      <c r="C13" s="17">
        <v>0.18026507812235201</v>
      </c>
      <c r="D13" s="17">
        <v>0.181187342016044</v>
      </c>
      <c r="E13" s="17">
        <v>0.18023496810300099</v>
      </c>
      <c r="F13" s="17"/>
      <c r="G13" s="17">
        <v>0.13003797574315701</v>
      </c>
      <c r="H13" s="17">
        <v>0.104517114344858</v>
      </c>
      <c r="I13" s="17">
        <v>0.14994374395219401</v>
      </c>
      <c r="J13" s="17">
        <v>0.25472478503898099</v>
      </c>
      <c r="K13" s="17">
        <v>0.20575971908111201</v>
      </c>
      <c r="L13" s="17">
        <v>0.22657408019074499</v>
      </c>
      <c r="M13" s="17"/>
      <c r="N13" s="17">
        <v>0.17467048275378499</v>
      </c>
      <c r="O13" s="17">
        <v>0.18710870662974999</v>
      </c>
      <c r="P13" s="17">
        <v>0.18222909478417901</v>
      </c>
      <c r="Q13" s="17">
        <v>0.18140265731003499</v>
      </c>
      <c r="R13" s="17"/>
      <c r="S13" s="17">
        <v>0.191784894843394</v>
      </c>
      <c r="T13" s="17">
        <v>0.158876275593794</v>
      </c>
      <c r="U13" s="17">
        <v>0.20837257650697</v>
      </c>
      <c r="V13" s="17">
        <v>0.20005152040437699</v>
      </c>
      <c r="W13" s="17">
        <v>0.17545508320939501</v>
      </c>
      <c r="X13" s="17">
        <v>0.13344071041736</v>
      </c>
      <c r="Y13" s="17">
        <v>0.20889907159387799</v>
      </c>
      <c r="Z13" s="17">
        <v>0.14016026854254601</v>
      </c>
      <c r="AA13" s="17">
        <v>0.17049832567666201</v>
      </c>
      <c r="AB13" s="17">
        <v>0.23580162961107801</v>
      </c>
      <c r="AC13" s="17">
        <v>9.8586933302439797E-2</v>
      </c>
      <c r="AD13" s="17">
        <v>0.238391773590375</v>
      </c>
      <c r="AE13" s="17"/>
      <c r="AF13" s="17">
        <v>0.19448348932086601</v>
      </c>
      <c r="AG13" s="17">
        <v>0.155937683014544</v>
      </c>
      <c r="AH13" s="17">
        <v>0.19944088808986801</v>
      </c>
      <c r="AI13" s="17"/>
      <c r="AJ13" s="17">
        <v>0.20121904933489301</v>
      </c>
      <c r="AK13" s="17">
        <v>0.17822449142960001</v>
      </c>
      <c r="AL13" s="17">
        <v>0.17554749337422901</v>
      </c>
      <c r="AM13" s="17">
        <v>0.25018378870651498</v>
      </c>
      <c r="AN13" s="17">
        <v>0.131542688090828</v>
      </c>
      <c r="AO13" s="17"/>
      <c r="AP13" s="17">
        <v>0.18615934200120099</v>
      </c>
      <c r="AQ13" s="17">
        <v>0.17509919472155899</v>
      </c>
      <c r="AR13" s="17">
        <v>0.186457158327897</v>
      </c>
      <c r="AS13" s="17"/>
      <c r="AT13" s="17">
        <v>0.20710203806726701</v>
      </c>
      <c r="AU13" s="17">
        <v>0.142485315483838</v>
      </c>
      <c r="AV13" s="17">
        <v>0.18182361189469601</v>
      </c>
      <c r="AW13" s="17">
        <v>0.14259297615161601</v>
      </c>
      <c r="AX13" s="17">
        <v>0.13072849310899101</v>
      </c>
    </row>
    <row r="14" spans="2:50">
      <c r="B14" s="18" t="s">
        <v>163</v>
      </c>
      <c r="C14" s="17">
        <v>4.8415206925952199E-2</v>
      </c>
      <c r="D14" s="17">
        <v>4.2611354419625103E-2</v>
      </c>
      <c r="E14" s="17">
        <v>5.4029389445844699E-2</v>
      </c>
      <c r="F14" s="17"/>
      <c r="G14" s="17">
        <v>1.4440647188232E-2</v>
      </c>
      <c r="H14" s="17">
        <v>3.0075829157310802E-2</v>
      </c>
      <c r="I14" s="17">
        <v>2.0476855460640798E-2</v>
      </c>
      <c r="J14" s="17">
        <v>5.6283440344248599E-2</v>
      </c>
      <c r="K14" s="17">
        <v>6.1725649604825697E-2</v>
      </c>
      <c r="L14" s="17">
        <v>9.27423909653812E-2</v>
      </c>
      <c r="M14" s="17"/>
      <c r="N14" s="17">
        <v>4.26882337186857E-2</v>
      </c>
      <c r="O14" s="17">
        <v>5.21495610538351E-2</v>
      </c>
      <c r="P14" s="17">
        <v>5.0718945716399198E-2</v>
      </c>
      <c r="Q14" s="17">
        <v>4.9293890056794298E-2</v>
      </c>
      <c r="R14" s="17"/>
      <c r="S14" s="17">
        <v>4.2684116266023399E-2</v>
      </c>
      <c r="T14" s="17">
        <v>6.34684380459863E-2</v>
      </c>
      <c r="U14" s="17">
        <v>6.3835635342744002E-2</v>
      </c>
      <c r="V14" s="17">
        <v>4.8680449419172697E-2</v>
      </c>
      <c r="W14" s="17">
        <v>0</v>
      </c>
      <c r="X14" s="17">
        <v>9.2619342700950499E-2</v>
      </c>
      <c r="Y14" s="17">
        <v>5.0988759440598497E-2</v>
      </c>
      <c r="Z14" s="17">
        <v>4.4325265512599701E-2</v>
      </c>
      <c r="AA14" s="17">
        <v>2.7929704312827298E-2</v>
      </c>
      <c r="AB14" s="17">
        <v>6.7489986816369002E-2</v>
      </c>
      <c r="AC14" s="17">
        <v>1.37247441682602E-2</v>
      </c>
      <c r="AD14" s="17">
        <v>2.9118693137109599E-2</v>
      </c>
      <c r="AE14" s="17"/>
      <c r="AF14" s="17">
        <v>4.7364705223148999E-2</v>
      </c>
      <c r="AG14" s="17">
        <v>5.8554464067874998E-2</v>
      </c>
      <c r="AH14" s="17">
        <v>2.5454757559584502E-2</v>
      </c>
      <c r="AI14" s="17"/>
      <c r="AJ14" s="17">
        <v>4.9281329060748398E-2</v>
      </c>
      <c r="AK14" s="17">
        <v>4.8020214472704402E-2</v>
      </c>
      <c r="AL14" s="17">
        <v>4.8690322017764E-2</v>
      </c>
      <c r="AM14" s="17">
        <v>0</v>
      </c>
      <c r="AN14" s="17">
        <v>4.0137711409385199E-2</v>
      </c>
      <c r="AO14" s="17"/>
      <c r="AP14" s="17">
        <v>4.3311689145495602E-2</v>
      </c>
      <c r="AQ14" s="17">
        <v>5.0402311806055297E-2</v>
      </c>
      <c r="AR14" s="17">
        <v>3.3919706612249703E-2</v>
      </c>
      <c r="AS14" s="17"/>
      <c r="AT14" s="17">
        <v>5.1419221709652602E-2</v>
      </c>
      <c r="AU14" s="17">
        <v>7.1180705122622895E-2</v>
      </c>
      <c r="AV14" s="17">
        <v>4.4014147040901799E-2</v>
      </c>
      <c r="AW14" s="17">
        <v>5.3920944482034203E-2</v>
      </c>
      <c r="AX14" s="17">
        <v>3.0695291369419599E-2</v>
      </c>
    </row>
    <row r="15" spans="2:50">
      <c r="B15" s="18" t="s">
        <v>92</v>
      </c>
      <c r="C15" s="19">
        <v>0.15908694560412801</v>
      </c>
      <c r="D15" s="19">
        <v>0.109790258443672</v>
      </c>
      <c r="E15" s="19">
        <v>0.20561624634902001</v>
      </c>
      <c r="F15" s="19"/>
      <c r="G15" s="19">
        <v>0.17020945088022299</v>
      </c>
      <c r="H15" s="19">
        <v>0.14074134250261899</v>
      </c>
      <c r="I15" s="19">
        <v>0.200693395854152</v>
      </c>
      <c r="J15" s="19">
        <v>0.14992467646767799</v>
      </c>
      <c r="K15" s="19">
        <v>0.166696087424757</v>
      </c>
      <c r="L15" s="19">
        <v>0.13286619209146799</v>
      </c>
      <c r="M15" s="19"/>
      <c r="N15" s="19">
        <v>6.8028928670684899E-2</v>
      </c>
      <c r="O15" s="19">
        <v>0.16077195394009</v>
      </c>
      <c r="P15" s="19">
        <v>0.17959912808638101</v>
      </c>
      <c r="Q15" s="19">
        <v>0.224834136158166</v>
      </c>
      <c r="R15" s="19"/>
      <c r="S15" s="19">
        <v>0.12330234021865</v>
      </c>
      <c r="T15" s="19">
        <v>0.15274844775298599</v>
      </c>
      <c r="U15" s="19">
        <v>0.124141893721653</v>
      </c>
      <c r="V15" s="19">
        <v>0.172579297836958</v>
      </c>
      <c r="W15" s="19">
        <v>0.19173634936471701</v>
      </c>
      <c r="X15" s="19">
        <v>0.17048869379387699</v>
      </c>
      <c r="Y15" s="19">
        <v>0.180330218620292</v>
      </c>
      <c r="Z15" s="19">
        <v>0.158959806783776</v>
      </c>
      <c r="AA15" s="19">
        <v>0.173412616225465</v>
      </c>
      <c r="AB15" s="19">
        <v>0.14263254967067501</v>
      </c>
      <c r="AC15" s="19">
        <v>0.18420126765887501</v>
      </c>
      <c r="AD15" s="19">
        <v>0.160827515336713</v>
      </c>
      <c r="AE15" s="19"/>
      <c r="AF15" s="19">
        <v>0.160974835867078</v>
      </c>
      <c r="AG15" s="19">
        <v>0.116298634549493</v>
      </c>
      <c r="AH15" s="19">
        <v>0.27898785057433301</v>
      </c>
      <c r="AI15" s="19"/>
      <c r="AJ15" s="19">
        <v>0.126488532374021</v>
      </c>
      <c r="AK15" s="19">
        <v>0.12508660765864399</v>
      </c>
      <c r="AL15" s="19">
        <v>6.8955389131014594E-2</v>
      </c>
      <c r="AM15" s="19">
        <v>0.19530007340729399</v>
      </c>
      <c r="AN15" s="19">
        <v>0.343043567252099</v>
      </c>
      <c r="AO15" s="19"/>
      <c r="AP15" s="19">
        <v>0.10576927508265099</v>
      </c>
      <c r="AQ15" s="19">
        <v>0.120166842764207</v>
      </c>
      <c r="AR15" s="19">
        <v>7.9343392831309506E-2</v>
      </c>
      <c r="AS15" s="19"/>
      <c r="AT15" s="19">
        <v>0.206816400408524</v>
      </c>
      <c r="AU15" s="19">
        <v>0.11599284019084601</v>
      </c>
      <c r="AV15" s="19">
        <v>0.13153778004050701</v>
      </c>
      <c r="AW15" s="19">
        <v>9.1680916958026298E-2</v>
      </c>
      <c r="AX15" s="19">
        <v>0.21966955538506899</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529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985</v>
      </c>
      <c r="D7" s="10">
        <v>460</v>
      </c>
      <c r="E7" s="10">
        <v>525</v>
      </c>
      <c r="F7" s="10"/>
      <c r="G7" s="10">
        <v>103</v>
      </c>
      <c r="H7" s="10">
        <v>152</v>
      </c>
      <c r="I7" s="10">
        <v>144</v>
      </c>
      <c r="J7" s="10">
        <v>167</v>
      </c>
      <c r="K7" s="10">
        <v>173</v>
      </c>
      <c r="L7" s="10">
        <v>246</v>
      </c>
      <c r="M7" s="10"/>
      <c r="N7" s="10">
        <v>293</v>
      </c>
      <c r="O7" s="10">
        <v>240</v>
      </c>
      <c r="P7" s="10">
        <v>193</v>
      </c>
      <c r="Q7" s="10">
        <v>255</v>
      </c>
      <c r="R7" s="10"/>
      <c r="S7" s="10">
        <v>136</v>
      </c>
      <c r="T7" s="10">
        <v>113</v>
      </c>
      <c r="U7" s="10">
        <v>86</v>
      </c>
      <c r="V7" s="10">
        <v>88</v>
      </c>
      <c r="W7" s="10">
        <v>72</v>
      </c>
      <c r="X7" s="10">
        <v>66</v>
      </c>
      <c r="Y7" s="10">
        <v>82</v>
      </c>
      <c r="Z7" s="10">
        <v>51</v>
      </c>
      <c r="AA7" s="10">
        <v>101</v>
      </c>
      <c r="AB7" s="10">
        <v>106</v>
      </c>
      <c r="AC7" s="10">
        <v>47</v>
      </c>
      <c r="AD7" s="10">
        <v>37</v>
      </c>
      <c r="AE7" s="10"/>
      <c r="AF7" s="10">
        <v>425</v>
      </c>
      <c r="AG7" s="10">
        <v>392</v>
      </c>
      <c r="AH7" s="10">
        <v>109</v>
      </c>
      <c r="AI7" s="10"/>
      <c r="AJ7" s="10">
        <v>396</v>
      </c>
      <c r="AK7" s="10">
        <v>237</v>
      </c>
      <c r="AL7" s="10">
        <v>63</v>
      </c>
      <c r="AM7" s="10">
        <v>21</v>
      </c>
      <c r="AN7" s="10">
        <v>108</v>
      </c>
      <c r="AO7" s="10"/>
      <c r="AP7" s="10">
        <v>255</v>
      </c>
      <c r="AQ7" s="10">
        <v>290</v>
      </c>
      <c r="AR7" s="10">
        <v>74</v>
      </c>
      <c r="AS7" s="10"/>
      <c r="AT7" s="10">
        <v>249</v>
      </c>
      <c r="AU7" s="10">
        <v>175</v>
      </c>
      <c r="AV7" s="10">
        <v>226</v>
      </c>
      <c r="AW7" s="10">
        <v>90</v>
      </c>
      <c r="AX7" s="10">
        <v>21</v>
      </c>
    </row>
    <row r="8" spans="2:50" ht="30" customHeight="1">
      <c r="B8" s="11" t="s">
        <v>77</v>
      </c>
      <c r="C8" s="11">
        <v>976</v>
      </c>
      <c r="D8" s="11">
        <v>468</v>
      </c>
      <c r="E8" s="11">
        <v>508</v>
      </c>
      <c r="F8" s="11"/>
      <c r="G8" s="11">
        <v>121</v>
      </c>
      <c r="H8" s="11">
        <v>153</v>
      </c>
      <c r="I8" s="11">
        <v>156</v>
      </c>
      <c r="J8" s="11">
        <v>175</v>
      </c>
      <c r="K8" s="11">
        <v>146</v>
      </c>
      <c r="L8" s="11">
        <v>226</v>
      </c>
      <c r="M8" s="11"/>
      <c r="N8" s="11">
        <v>275</v>
      </c>
      <c r="O8" s="11">
        <v>247</v>
      </c>
      <c r="P8" s="11">
        <v>205</v>
      </c>
      <c r="Q8" s="11">
        <v>246</v>
      </c>
      <c r="R8" s="11"/>
      <c r="S8" s="11">
        <v>140</v>
      </c>
      <c r="T8" s="11">
        <v>118</v>
      </c>
      <c r="U8" s="11">
        <v>81</v>
      </c>
      <c r="V8" s="11">
        <v>93</v>
      </c>
      <c r="W8" s="11">
        <v>69</v>
      </c>
      <c r="X8" s="11">
        <v>83</v>
      </c>
      <c r="Y8" s="11">
        <v>76</v>
      </c>
      <c r="Z8" s="11">
        <v>45</v>
      </c>
      <c r="AA8" s="11">
        <v>102</v>
      </c>
      <c r="AB8" s="11">
        <v>92</v>
      </c>
      <c r="AC8" s="11">
        <v>45</v>
      </c>
      <c r="AD8" s="11">
        <v>34</v>
      </c>
      <c r="AE8" s="11"/>
      <c r="AF8" s="11">
        <v>418</v>
      </c>
      <c r="AG8" s="11">
        <v>384</v>
      </c>
      <c r="AH8" s="11">
        <v>109</v>
      </c>
      <c r="AI8" s="11"/>
      <c r="AJ8" s="11">
        <v>385</v>
      </c>
      <c r="AK8" s="11">
        <v>242</v>
      </c>
      <c r="AL8" s="11">
        <v>63</v>
      </c>
      <c r="AM8" s="11">
        <v>20</v>
      </c>
      <c r="AN8" s="11">
        <v>107</v>
      </c>
      <c r="AO8" s="11"/>
      <c r="AP8" s="11">
        <v>251</v>
      </c>
      <c r="AQ8" s="11">
        <v>298</v>
      </c>
      <c r="AR8" s="11">
        <v>73</v>
      </c>
      <c r="AS8" s="11"/>
      <c r="AT8" s="11">
        <v>245</v>
      </c>
      <c r="AU8" s="11">
        <v>179</v>
      </c>
      <c r="AV8" s="11">
        <v>226</v>
      </c>
      <c r="AW8" s="11">
        <v>88</v>
      </c>
      <c r="AX8" s="11">
        <v>18</v>
      </c>
    </row>
    <row r="9" spans="2:50">
      <c r="B9" s="18" t="s">
        <v>521</v>
      </c>
      <c r="C9" s="17">
        <v>8.7609407708893E-2</v>
      </c>
      <c r="D9" s="17">
        <v>0.115607475006604</v>
      </c>
      <c r="E9" s="17">
        <v>6.1855101221404397E-2</v>
      </c>
      <c r="F9" s="17"/>
      <c r="G9" s="17">
        <v>0.106778412036419</v>
      </c>
      <c r="H9" s="17">
        <v>0.146383417814242</v>
      </c>
      <c r="I9" s="17">
        <v>0.11929265325307201</v>
      </c>
      <c r="J9" s="17">
        <v>8.7589168414606206E-2</v>
      </c>
      <c r="K9" s="17">
        <v>5.43538663285714E-2</v>
      </c>
      <c r="L9" s="17">
        <v>3.7190213559747998E-2</v>
      </c>
      <c r="M9" s="17"/>
      <c r="N9" s="17">
        <v>0.12084813005643399</v>
      </c>
      <c r="O9" s="17">
        <v>4.7945098075282203E-2</v>
      </c>
      <c r="P9" s="17">
        <v>8.7574154829136594E-2</v>
      </c>
      <c r="Q9" s="17">
        <v>9.1563592774213401E-2</v>
      </c>
      <c r="R9" s="17"/>
      <c r="S9" s="17">
        <v>0.115341659118194</v>
      </c>
      <c r="T9" s="17">
        <v>7.0408782790406799E-2</v>
      </c>
      <c r="U9" s="17">
        <v>7.4966390187810594E-2</v>
      </c>
      <c r="V9" s="17">
        <v>8.5336238163987804E-2</v>
      </c>
      <c r="W9" s="17">
        <v>5.1189099929915202E-2</v>
      </c>
      <c r="X9" s="17">
        <v>0.10621196906005601</v>
      </c>
      <c r="Y9" s="17">
        <v>0.10315286238657601</v>
      </c>
      <c r="Z9" s="17">
        <v>6.1572059369512898E-2</v>
      </c>
      <c r="AA9" s="17">
        <v>0.112753240467051</v>
      </c>
      <c r="AB9" s="17">
        <v>5.8531713081081502E-2</v>
      </c>
      <c r="AC9" s="17">
        <v>0.130314892784436</v>
      </c>
      <c r="AD9" s="17">
        <v>4.3051057684040897E-2</v>
      </c>
      <c r="AE9" s="17"/>
      <c r="AF9" s="17">
        <v>8.7883044455459705E-2</v>
      </c>
      <c r="AG9" s="17">
        <v>8.5314203863759597E-2</v>
      </c>
      <c r="AH9" s="17">
        <v>9.2890334986114806E-2</v>
      </c>
      <c r="AI9" s="17"/>
      <c r="AJ9" s="17">
        <v>9.5884971419655907E-2</v>
      </c>
      <c r="AK9" s="17">
        <v>0.111016254313363</v>
      </c>
      <c r="AL9" s="17">
        <v>0.187480197958975</v>
      </c>
      <c r="AM9" s="17">
        <v>0</v>
      </c>
      <c r="AN9" s="17">
        <v>5.18747765867143E-2</v>
      </c>
      <c r="AO9" s="17"/>
      <c r="AP9" s="17">
        <v>0.11844208327863701</v>
      </c>
      <c r="AQ9" s="17">
        <v>8.5923925835408504E-2</v>
      </c>
      <c r="AR9" s="17">
        <v>0.17214238757414599</v>
      </c>
      <c r="AS9" s="17"/>
      <c r="AT9" s="17">
        <v>6.9915969772863101E-2</v>
      </c>
      <c r="AU9" s="17">
        <v>9.7521291881540406E-2</v>
      </c>
      <c r="AV9" s="17">
        <v>0.113376221014948</v>
      </c>
      <c r="AW9" s="17">
        <v>9.7326877540625897E-2</v>
      </c>
      <c r="AX9" s="17">
        <v>7.7685640935929307E-2</v>
      </c>
    </row>
    <row r="10" spans="2:50">
      <c r="B10" s="18" t="s">
        <v>522</v>
      </c>
      <c r="C10" s="17">
        <v>0.21380932929252999</v>
      </c>
      <c r="D10" s="17">
        <v>0.19258142255980301</v>
      </c>
      <c r="E10" s="17">
        <v>0.233336034842208</v>
      </c>
      <c r="F10" s="17"/>
      <c r="G10" s="17">
        <v>0.193568878599746</v>
      </c>
      <c r="H10" s="17">
        <v>0.36846068818970301</v>
      </c>
      <c r="I10" s="17">
        <v>0.21641964616275</v>
      </c>
      <c r="J10" s="17">
        <v>0.21101677026687701</v>
      </c>
      <c r="K10" s="17">
        <v>0.18450267645202001</v>
      </c>
      <c r="L10" s="17">
        <v>0.13921501369140499</v>
      </c>
      <c r="M10" s="17"/>
      <c r="N10" s="17">
        <v>0.177450802707496</v>
      </c>
      <c r="O10" s="17">
        <v>0.23840312255217</v>
      </c>
      <c r="P10" s="17">
        <v>0.23883294825788801</v>
      </c>
      <c r="Q10" s="17">
        <v>0.21215793446119399</v>
      </c>
      <c r="R10" s="17"/>
      <c r="S10" s="17">
        <v>0.26132737199523398</v>
      </c>
      <c r="T10" s="17">
        <v>0.19038803912164901</v>
      </c>
      <c r="U10" s="17">
        <v>0.15254753488254599</v>
      </c>
      <c r="V10" s="17">
        <v>0.27333846144153101</v>
      </c>
      <c r="W10" s="17">
        <v>0.14863348946441901</v>
      </c>
      <c r="X10" s="17">
        <v>0.15850142560416799</v>
      </c>
      <c r="Y10" s="17">
        <v>0.30703694412857402</v>
      </c>
      <c r="Z10" s="17">
        <v>0.340079794104102</v>
      </c>
      <c r="AA10" s="17">
        <v>0.260646747160027</v>
      </c>
      <c r="AB10" s="17">
        <v>0.18212273868173001</v>
      </c>
      <c r="AC10" s="17">
        <v>0.105628798794446</v>
      </c>
      <c r="AD10" s="17">
        <v>5.8845689361654102E-2</v>
      </c>
      <c r="AE10" s="17"/>
      <c r="AF10" s="17">
        <v>0.21138665014082</v>
      </c>
      <c r="AG10" s="17">
        <v>0.217228098089606</v>
      </c>
      <c r="AH10" s="17">
        <v>0.24165369329796099</v>
      </c>
      <c r="AI10" s="17"/>
      <c r="AJ10" s="17">
        <v>0.20829171790937101</v>
      </c>
      <c r="AK10" s="17">
        <v>0.28064777043796602</v>
      </c>
      <c r="AL10" s="17">
        <v>9.49628017439621E-2</v>
      </c>
      <c r="AM10" s="17">
        <v>0.29228730433942202</v>
      </c>
      <c r="AN10" s="17">
        <v>0.21791830931042799</v>
      </c>
      <c r="AO10" s="17"/>
      <c r="AP10" s="17">
        <v>0.22597763988314101</v>
      </c>
      <c r="AQ10" s="17">
        <v>0.25284524815207798</v>
      </c>
      <c r="AR10" s="17">
        <v>0.17358807870818399</v>
      </c>
      <c r="AS10" s="17"/>
      <c r="AT10" s="17">
        <v>0.21718365834978001</v>
      </c>
      <c r="AU10" s="17">
        <v>0.21541774629235</v>
      </c>
      <c r="AV10" s="17">
        <v>0.226888983002483</v>
      </c>
      <c r="AW10" s="17">
        <v>0.26174599147350802</v>
      </c>
      <c r="AX10" s="17">
        <v>0.32425924580333598</v>
      </c>
    </row>
    <row r="11" spans="2:50">
      <c r="B11" s="18" t="s">
        <v>523</v>
      </c>
      <c r="C11" s="17">
        <v>0.33280626364873001</v>
      </c>
      <c r="D11" s="17">
        <v>0.32463250053498599</v>
      </c>
      <c r="E11" s="17">
        <v>0.34032498264276201</v>
      </c>
      <c r="F11" s="17"/>
      <c r="G11" s="17">
        <v>0.31368947553308801</v>
      </c>
      <c r="H11" s="17">
        <v>0.23563903670771399</v>
      </c>
      <c r="I11" s="17">
        <v>0.33094216607954502</v>
      </c>
      <c r="J11" s="17">
        <v>0.35069490261105601</v>
      </c>
      <c r="K11" s="17">
        <v>0.39107187192822601</v>
      </c>
      <c r="L11" s="17">
        <v>0.35862504541266399</v>
      </c>
      <c r="M11" s="17"/>
      <c r="N11" s="17">
        <v>0.28290822314644298</v>
      </c>
      <c r="O11" s="17">
        <v>0.29944958019853202</v>
      </c>
      <c r="P11" s="17">
        <v>0.40174636689315002</v>
      </c>
      <c r="Q11" s="17">
        <v>0.36142296326940399</v>
      </c>
      <c r="R11" s="17"/>
      <c r="S11" s="17">
        <v>0.31908075118905999</v>
      </c>
      <c r="T11" s="17">
        <v>0.37108962405729701</v>
      </c>
      <c r="U11" s="17">
        <v>0.34502259023145998</v>
      </c>
      <c r="V11" s="17">
        <v>0.28591810359118502</v>
      </c>
      <c r="W11" s="17">
        <v>0.37032514488274898</v>
      </c>
      <c r="X11" s="17">
        <v>0.34313009400018601</v>
      </c>
      <c r="Y11" s="17">
        <v>0.20199181636541699</v>
      </c>
      <c r="Z11" s="17">
        <v>0.35501362501903699</v>
      </c>
      <c r="AA11" s="17">
        <v>0.34439972938394298</v>
      </c>
      <c r="AB11" s="17">
        <v>0.30413661097685502</v>
      </c>
      <c r="AC11" s="17">
        <v>0.43959413521756702</v>
      </c>
      <c r="AD11" s="17">
        <v>0.42169087337850197</v>
      </c>
      <c r="AE11" s="17"/>
      <c r="AF11" s="17">
        <v>0.35396878190355402</v>
      </c>
      <c r="AG11" s="17">
        <v>0.30113737227155701</v>
      </c>
      <c r="AH11" s="17">
        <v>0.36063875748233898</v>
      </c>
      <c r="AI11" s="17"/>
      <c r="AJ11" s="17">
        <v>0.31244834118238601</v>
      </c>
      <c r="AK11" s="17">
        <v>0.32919131615863001</v>
      </c>
      <c r="AL11" s="17">
        <v>0.36410598622957802</v>
      </c>
      <c r="AM11" s="17">
        <v>0.33261148718947198</v>
      </c>
      <c r="AN11" s="17">
        <v>0.35537381861865502</v>
      </c>
      <c r="AO11" s="17"/>
      <c r="AP11" s="17">
        <v>0.28260762134669298</v>
      </c>
      <c r="AQ11" s="17">
        <v>0.34421128541489499</v>
      </c>
      <c r="AR11" s="17">
        <v>0.26357428469263</v>
      </c>
      <c r="AS11" s="17"/>
      <c r="AT11" s="17">
        <v>0.368175559780961</v>
      </c>
      <c r="AU11" s="17">
        <v>0.37403011708068001</v>
      </c>
      <c r="AV11" s="17">
        <v>0.240727422003223</v>
      </c>
      <c r="AW11" s="17">
        <v>0.23319729131973199</v>
      </c>
      <c r="AX11" s="17">
        <v>0.37265421384303299</v>
      </c>
    </row>
    <row r="12" spans="2:50">
      <c r="B12" s="18" t="s">
        <v>524</v>
      </c>
      <c r="C12" s="17">
        <v>0.27057988492902402</v>
      </c>
      <c r="D12" s="17">
        <v>0.25241272123493502</v>
      </c>
      <c r="E12" s="17">
        <v>0.28729113491677699</v>
      </c>
      <c r="F12" s="17"/>
      <c r="G12" s="17">
        <v>0.215240546198667</v>
      </c>
      <c r="H12" s="17">
        <v>0.185215486825132</v>
      </c>
      <c r="I12" s="17">
        <v>0.236245883736284</v>
      </c>
      <c r="J12" s="17">
        <v>0.26244014113330399</v>
      </c>
      <c r="K12" s="17">
        <v>0.28931518382745303</v>
      </c>
      <c r="L12" s="17">
        <v>0.37592917007721</v>
      </c>
      <c r="M12" s="17"/>
      <c r="N12" s="17">
        <v>0.340155935443824</v>
      </c>
      <c r="O12" s="17">
        <v>0.32053723379190902</v>
      </c>
      <c r="P12" s="17">
        <v>0.18762231582250599</v>
      </c>
      <c r="Q12" s="17">
        <v>0.21232490165067799</v>
      </c>
      <c r="R12" s="17"/>
      <c r="S12" s="17">
        <v>0.23354741747744301</v>
      </c>
      <c r="T12" s="17">
        <v>0.25069087331519502</v>
      </c>
      <c r="U12" s="17">
        <v>0.37271319628990002</v>
      </c>
      <c r="V12" s="17">
        <v>0.24630379864848101</v>
      </c>
      <c r="W12" s="17">
        <v>0.32630696968183498</v>
      </c>
      <c r="X12" s="17">
        <v>0.232251165143747</v>
      </c>
      <c r="Y12" s="17">
        <v>0.29501547576824</v>
      </c>
      <c r="Z12" s="17">
        <v>0.131349837215021</v>
      </c>
      <c r="AA12" s="17">
        <v>0.22400060678067199</v>
      </c>
      <c r="AB12" s="17">
        <v>0.34819113458753798</v>
      </c>
      <c r="AC12" s="17">
        <v>0.30135921093393397</v>
      </c>
      <c r="AD12" s="17">
        <v>0.315836747618642</v>
      </c>
      <c r="AE12" s="17"/>
      <c r="AF12" s="17">
        <v>0.25678672858709001</v>
      </c>
      <c r="AG12" s="17">
        <v>0.32954494206485202</v>
      </c>
      <c r="AH12" s="17">
        <v>0.136105454170908</v>
      </c>
      <c r="AI12" s="17"/>
      <c r="AJ12" s="17">
        <v>0.28367897038161499</v>
      </c>
      <c r="AK12" s="17">
        <v>0.24073922236852099</v>
      </c>
      <c r="AL12" s="17">
        <v>0.30373557232374698</v>
      </c>
      <c r="AM12" s="17">
        <v>0.20208803734856601</v>
      </c>
      <c r="AN12" s="17">
        <v>0.252582270410461</v>
      </c>
      <c r="AO12" s="17"/>
      <c r="AP12" s="17">
        <v>0.26968316807302201</v>
      </c>
      <c r="AQ12" s="17">
        <v>0.261685755183519</v>
      </c>
      <c r="AR12" s="17">
        <v>0.291555428444704</v>
      </c>
      <c r="AS12" s="17"/>
      <c r="AT12" s="17">
        <v>0.24668285380940599</v>
      </c>
      <c r="AU12" s="17">
        <v>0.25401537858955597</v>
      </c>
      <c r="AV12" s="17">
        <v>0.32536519759892502</v>
      </c>
      <c r="AW12" s="17">
        <v>0.33021479036132201</v>
      </c>
      <c r="AX12" s="17">
        <v>0.125416483133381</v>
      </c>
    </row>
    <row r="13" spans="2:50">
      <c r="B13" s="18" t="s">
        <v>525</v>
      </c>
      <c r="C13" s="17">
        <v>5.83982896220036E-2</v>
      </c>
      <c r="D13" s="17">
        <v>7.6640511740925205E-2</v>
      </c>
      <c r="E13" s="17">
        <v>4.1617996380049802E-2</v>
      </c>
      <c r="F13" s="17"/>
      <c r="G13" s="17">
        <v>0.104279701275029</v>
      </c>
      <c r="H13" s="17">
        <v>1.6697006984082802E-2</v>
      </c>
      <c r="I13" s="17">
        <v>4.3040914284203501E-2</v>
      </c>
      <c r="J13" s="17">
        <v>5.6167283068027297E-2</v>
      </c>
      <c r="K13" s="17">
        <v>5.9991387580473399E-2</v>
      </c>
      <c r="L13" s="17">
        <v>7.3336954931236806E-2</v>
      </c>
      <c r="M13" s="17"/>
      <c r="N13" s="17">
        <v>6.4766594086347898E-2</v>
      </c>
      <c r="O13" s="17">
        <v>6.8585430407459805E-2</v>
      </c>
      <c r="P13" s="17">
        <v>3.8969399417749601E-2</v>
      </c>
      <c r="Q13" s="17">
        <v>5.8080071832297103E-2</v>
      </c>
      <c r="R13" s="17"/>
      <c r="S13" s="17">
        <v>6.2042834641488999E-2</v>
      </c>
      <c r="T13" s="17">
        <v>9.2980875313496206E-2</v>
      </c>
      <c r="U13" s="17">
        <v>1.21893305379463E-2</v>
      </c>
      <c r="V13" s="17">
        <v>6.9524822268591704E-2</v>
      </c>
      <c r="W13" s="17">
        <v>3.5268155785795702E-2</v>
      </c>
      <c r="X13" s="17">
        <v>0.112432816953643</v>
      </c>
      <c r="Y13" s="17">
        <v>5.0927174936468499E-2</v>
      </c>
      <c r="Z13" s="17">
        <v>4.1789035002134801E-2</v>
      </c>
      <c r="AA13" s="17">
        <v>3.9030695192968999E-2</v>
      </c>
      <c r="AB13" s="17">
        <v>7.3170255882310395E-2</v>
      </c>
      <c r="AC13" s="17">
        <v>0</v>
      </c>
      <c r="AD13" s="17">
        <v>5.1589650572839603E-2</v>
      </c>
      <c r="AE13" s="17"/>
      <c r="AF13" s="17">
        <v>6.8726534243529605E-2</v>
      </c>
      <c r="AG13" s="17">
        <v>3.7994048321079298E-2</v>
      </c>
      <c r="AH13" s="17">
        <v>8.7926408940603995E-2</v>
      </c>
      <c r="AI13" s="17"/>
      <c r="AJ13" s="17">
        <v>7.5725015731694198E-2</v>
      </c>
      <c r="AK13" s="17">
        <v>2.1693285072512E-2</v>
      </c>
      <c r="AL13" s="17">
        <v>3.1233983195436799E-2</v>
      </c>
      <c r="AM13" s="17">
        <v>0.132416063707151</v>
      </c>
      <c r="AN13" s="17">
        <v>6.7293213655878106E-2</v>
      </c>
      <c r="AO13" s="17"/>
      <c r="AP13" s="17">
        <v>7.9013046647256599E-2</v>
      </c>
      <c r="AQ13" s="17">
        <v>3.7695094561342901E-2</v>
      </c>
      <c r="AR13" s="17">
        <v>6.8744308982119695E-2</v>
      </c>
      <c r="AS13" s="17"/>
      <c r="AT13" s="17">
        <v>5.6712335485239899E-2</v>
      </c>
      <c r="AU13" s="17">
        <v>2.8515989358278499E-2</v>
      </c>
      <c r="AV13" s="17">
        <v>6.3874357031374701E-2</v>
      </c>
      <c r="AW13" s="17">
        <v>5.20726088983249E-2</v>
      </c>
      <c r="AX13" s="17">
        <v>0</v>
      </c>
    </row>
    <row r="14" spans="2:50">
      <c r="B14" s="18" t="s">
        <v>113</v>
      </c>
      <c r="C14" s="19">
        <v>3.6796824798819301E-2</v>
      </c>
      <c r="D14" s="19">
        <v>3.8125368922746601E-2</v>
      </c>
      <c r="E14" s="19">
        <v>3.5574749996799902E-2</v>
      </c>
      <c r="F14" s="19"/>
      <c r="G14" s="19">
        <v>6.6442986357051204E-2</v>
      </c>
      <c r="H14" s="19">
        <v>4.7604363479125701E-2</v>
      </c>
      <c r="I14" s="19">
        <v>5.4058736484146101E-2</v>
      </c>
      <c r="J14" s="19">
        <v>3.2091734506129503E-2</v>
      </c>
      <c r="K14" s="19">
        <v>2.0765013883256599E-2</v>
      </c>
      <c r="L14" s="19">
        <v>1.5703602327736099E-2</v>
      </c>
      <c r="M14" s="19"/>
      <c r="N14" s="19">
        <v>1.38703145594542E-2</v>
      </c>
      <c r="O14" s="19">
        <v>2.5079534974646999E-2</v>
      </c>
      <c r="P14" s="19">
        <v>4.5254814779568997E-2</v>
      </c>
      <c r="Q14" s="19">
        <v>6.44505360122134E-2</v>
      </c>
      <c r="R14" s="19"/>
      <c r="S14" s="19">
        <v>8.6599655785798996E-3</v>
      </c>
      <c r="T14" s="19">
        <v>2.44418054019559E-2</v>
      </c>
      <c r="U14" s="19">
        <v>4.2560957870337403E-2</v>
      </c>
      <c r="V14" s="19">
        <v>3.95785758862243E-2</v>
      </c>
      <c r="W14" s="19">
        <v>6.8277140255286306E-2</v>
      </c>
      <c r="X14" s="19">
        <v>4.7472529238200702E-2</v>
      </c>
      <c r="Y14" s="19">
        <v>4.18757264147245E-2</v>
      </c>
      <c r="Z14" s="19">
        <v>7.0195649290191994E-2</v>
      </c>
      <c r="AA14" s="19">
        <v>1.9168981015337899E-2</v>
      </c>
      <c r="AB14" s="19">
        <v>3.3847546790484601E-2</v>
      </c>
      <c r="AC14" s="19">
        <v>2.31029622696176E-2</v>
      </c>
      <c r="AD14" s="19">
        <v>0.108985981384321</v>
      </c>
      <c r="AE14" s="19"/>
      <c r="AF14" s="19">
        <v>2.1248260669547499E-2</v>
      </c>
      <c r="AG14" s="19">
        <v>2.8781335389145901E-2</v>
      </c>
      <c r="AH14" s="19">
        <v>8.0785351122073898E-2</v>
      </c>
      <c r="AI14" s="19"/>
      <c r="AJ14" s="19">
        <v>2.3970983375277699E-2</v>
      </c>
      <c r="AK14" s="19">
        <v>1.6712151649008199E-2</v>
      </c>
      <c r="AL14" s="19">
        <v>1.8481458548301601E-2</v>
      </c>
      <c r="AM14" s="19">
        <v>4.0597107415388897E-2</v>
      </c>
      <c r="AN14" s="19">
        <v>5.4957611417863997E-2</v>
      </c>
      <c r="AO14" s="19"/>
      <c r="AP14" s="19">
        <v>2.42764407712509E-2</v>
      </c>
      <c r="AQ14" s="19">
        <v>1.7638690852756201E-2</v>
      </c>
      <c r="AR14" s="19">
        <v>3.0395511598215401E-2</v>
      </c>
      <c r="AS14" s="19"/>
      <c r="AT14" s="19">
        <v>4.1329622801749899E-2</v>
      </c>
      <c r="AU14" s="19">
        <v>3.04994767975953E-2</v>
      </c>
      <c r="AV14" s="19">
        <v>2.97678193490464E-2</v>
      </c>
      <c r="AW14" s="19">
        <v>2.5442440406487202E-2</v>
      </c>
      <c r="AX14" s="19">
        <v>9.9984416284320296E-2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530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1045</v>
      </c>
      <c r="D7" s="10">
        <v>506</v>
      </c>
      <c r="E7" s="10">
        <v>538</v>
      </c>
      <c r="F7" s="10"/>
      <c r="G7" s="10">
        <v>119</v>
      </c>
      <c r="H7" s="10">
        <v>162</v>
      </c>
      <c r="I7" s="10">
        <v>171</v>
      </c>
      <c r="J7" s="10">
        <v>177</v>
      </c>
      <c r="K7" s="10">
        <v>175</v>
      </c>
      <c r="L7" s="10">
        <v>241</v>
      </c>
      <c r="M7" s="10"/>
      <c r="N7" s="10">
        <v>296</v>
      </c>
      <c r="O7" s="10">
        <v>271</v>
      </c>
      <c r="P7" s="10">
        <v>208</v>
      </c>
      <c r="Q7" s="10">
        <v>265</v>
      </c>
      <c r="R7" s="10"/>
      <c r="S7" s="10">
        <v>143</v>
      </c>
      <c r="T7" s="10">
        <v>118</v>
      </c>
      <c r="U7" s="10">
        <v>90</v>
      </c>
      <c r="V7" s="10">
        <v>90</v>
      </c>
      <c r="W7" s="10">
        <v>73</v>
      </c>
      <c r="X7" s="10">
        <v>78</v>
      </c>
      <c r="Y7" s="10">
        <v>95</v>
      </c>
      <c r="Z7" s="10">
        <v>50</v>
      </c>
      <c r="AA7" s="10">
        <v>111</v>
      </c>
      <c r="AB7" s="10">
        <v>108</v>
      </c>
      <c r="AC7" s="10">
        <v>54</v>
      </c>
      <c r="AD7" s="10">
        <v>35</v>
      </c>
      <c r="AE7" s="10"/>
      <c r="AF7" s="10">
        <v>433</v>
      </c>
      <c r="AG7" s="10">
        <v>439</v>
      </c>
      <c r="AH7" s="10">
        <v>120</v>
      </c>
      <c r="AI7" s="10"/>
      <c r="AJ7" s="10">
        <v>402</v>
      </c>
      <c r="AK7" s="10">
        <v>275</v>
      </c>
      <c r="AL7" s="10">
        <v>72</v>
      </c>
      <c r="AM7" s="10">
        <v>20</v>
      </c>
      <c r="AN7" s="10">
        <v>123</v>
      </c>
      <c r="AO7" s="10"/>
      <c r="AP7" s="10">
        <v>286</v>
      </c>
      <c r="AQ7" s="10">
        <v>321</v>
      </c>
      <c r="AR7" s="10">
        <v>84</v>
      </c>
      <c r="AS7" s="10"/>
      <c r="AT7" s="10">
        <v>265</v>
      </c>
      <c r="AU7" s="10">
        <v>153</v>
      </c>
      <c r="AV7" s="10">
        <v>241</v>
      </c>
      <c r="AW7" s="10">
        <v>102</v>
      </c>
      <c r="AX7" s="10">
        <v>21</v>
      </c>
    </row>
    <row r="8" spans="2:50" ht="30" customHeight="1">
      <c r="B8" s="11" t="s">
        <v>77</v>
      </c>
      <c r="C8" s="11">
        <v>1047</v>
      </c>
      <c r="D8" s="11">
        <v>521</v>
      </c>
      <c r="E8" s="11">
        <v>525</v>
      </c>
      <c r="F8" s="11"/>
      <c r="G8" s="11">
        <v>143</v>
      </c>
      <c r="H8" s="11">
        <v>160</v>
      </c>
      <c r="I8" s="11">
        <v>189</v>
      </c>
      <c r="J8" s="11">
        <v>188</v>
      </c>
      <c r="K8" s="11">
        <v>148</v>
      </c>
      <c r="L8" s="11">
        <v>219</v>
      </c>
      <c r="M8" s="11"/>
      <c r="N8" s="11">
        <v>281</v>
      </c>
      <c r="O8" s="11">
        <v>281</v>
      </c>
      <c r="P8" s="11">
        <v>225</v>
      </c>
      <c r="Q8" s="11">
        <v>254</v>
      </c>
      <c r="R8" s="11"/>
      <c r="S8" s="11">
        <v>150</v>
      </c>
      <c r="T8" s="11">
        <v>121</v>
      </c>
      <c r="U8" s="11">
        <v>86</v>
      </c>
      <c r="V8" s="11">
        <v>93</v>
      </c>
      <c r="W8" s="11">
        <v>71</v>
      </c>
      <c r="X8" s="11">
        <v>100</v>
      </c>
      <c r="Y8" s="11">
        <v>89</v>
      </c>
      <c r="Z8" s="11">
        <v>43</v>
      </c>
      <c r="AA8" s="11">
        <v>112</v>
      </c>
      <c r="AB8" s="11">
        <v>97</v>
      </c>
      <c r="AC8" s="11">
        <v>51</v>
      </c>
      <c r="AD8" s="11">
        <v>32</v>
      </c>
      <c r="AE8" s="11"/>
      <c r="AF8" s="11">
        <v>430</v>
      </c>
      <c r="AG8" s="11">
        <v>432</v>
      </c>
      <c r="AH8" s="11">
        <v>124</v>
      </c>
      <c r="AI8" s="11"/>
      <c r="AJ8" s="11">
        <v>396</v>
      </c>
      <c r="AK8" s="11">
        <v>280</v>
      </c>
      <c r="AL8" s="11">
        <v>74</v>
      </c>
      <c r="AM8" s="11">
        <v>19</v>
      </c>
      <c r="AN8" s="11">
        <v>122</v>
      </c>
      <c r="AO8" s="11"/>
      <c r="AP8" s="11">
        <v>285</v>
      </c>
      <c r="AQ8" s="11">
        <v>330</v>
      </c>
      <c r="AR8" s="11">
        <v>86</v>
      </c>
      <c r="AS8" s="11"/>
      <c r="AT8" s="11">
        <v>260</v>
      </c>
      <c r="AU8" s="11">
        <v>157</v>
      </c>
      <c r="AV8" s="11">
        <v>245</v>
      </c>
      <c r="AW8" s="11">
        <v>102</v>
      </c>
      <c r="AX8" s="11">
        <v>19</v>
      </c>
    </row>
    <row r="9" spans="2:50">
      <c r="B9" s="18" t="s">
        <v>521</v>
      </c>
      <c r="C9" s="17">
        <v>8.1272930321847806E-2</v>
      </c>
      <c r="D9" s="17">
        <v>0.112468942226276</v>
      </c>
      <c r="E9" s="17">
        <v>5.0375520662354199E-2</v>
      </c>
      <c r="F9" s="17"/>
      <c r="G9" s="17">
        <v>0.108870637475577</v>
      </c>
      <c r="H9" s="17">
        <v>0.1540338339208</v>
      </c>
      <c r="I9" s="17">
        <v>0.118641387475554</v>
      </c>
      <c r="J9" s="17">
        <v>5.9789854252824098E-2</v>
      </c>
      <c r="K9" s="17">
        <v>2.3736824319497501E-2</v>
      </c>
      <c r="L9" s="17">
        <v>3.5072422382632702E-2</v>
      </c>
      <c r="M9" s="17"/>
      <c r="N9" s="17">
        <v>9.20118118423804E-2</v>
      </c>
      <c r="O9" s="17">
        <v>7.8918523487220504E-2</v>
      </c>
      <c r="P9" s="17">
        <v>7.0700412174376906E-2</v>
      </c>
      <c r="Q9" s="17">
        <v>8.2817750396563999E-2</v>
      </c>
      <c r="R9" s="17"/>
      <c r="S9" s="17">
        <v>0.16703354097775799</v>
      </c>
      <c r="T9" s="17">
        <v>6.2973857723355994E-2</v>
      </c>
      <c r="U9" s="17">
        <v>2.3985000144254399E-2</v>
      </c>
      <c r="V9" s="17">
        <v>6.7021107333047697E-2</v>
      </c>
      <c r="W9" s="17">
        <v>2.8115289549039298E-2</v>
      </c>
      <c r="X9" s="17">
        <v>5.2456846578460697E-2</v>
      </c>
      <c r="Y9" s="17">
        <v>8.91145546528124E-2</v>
      </c>
      <c r="Z9" s="17">
        <v>0.113445835923004</v>
      </c>
      <c r="AA9" s="17">
        <v>0.12911142270297099</v>
      </c>
      <c r="AB9" s="17">
        <v>2.7225752753165199E-2</v>
      </c>
      <c r="AC9" s="17">
        <v>9.0045167410221102E-2</v>
      </c>
      <c r="AD9" s="17">
        <v>6.8136083434034406E-2</v>
      </c>
      <c r="AE9" s="17"/>
      <c r="AF9" s="17">
        <v>8.3578524922619593E-2</v>
      </c>
      <c r="AG9" s="17">
        <v>8.1243080420322203E-2</v>
      </c>
      <c r="AH9" s="17">
        <v>8.5030674548261798E-2</v>
      </c>
      <c r="AI9" s="17"/>
      <c r="AJ9" s="17">
        <v>9.6744292023527106E-2</v>
      </c>
      <c r="AK9" s="17">
        <v>6.3925271781948498E-2</v>
      </c>
      <c r="AL9" s="17">
        <v>0.12672593150392999</v>
      </c>
      <c r="AM9" s="17">
        <v>0.104535933305982</v>
      </c>
      <c r="AN9" s="17">
        <v>8.0938907450005898E-2</v>
      </c>
      <c r="AO9" s="17"/>
      <c r="AP9" s="17">
        <v>0.12586220905822301</v>
      </c>
      <c r="AQ9" s="17">
        <v>8.1617919654045801E-2</v>
      </c>
      <c r="AR9" s="17">
        <v>8.1818102025215805E-2</v>
      </c>
      <c r="AS9" s="17"/>
      <c r="AT9" s="17">
        <v>5.66493119452589E-2</v>
      </c>
      <c r="AU9" s="17">
        <v>7.2324273442824896E-2</v>
      </c>
      <c r="AV9" s="17">
        <v>0.120970963453797</v>
      </c>
      <c r="AW9" s="17">
        <v>0.122933299263527</v>
      </c>
      <c r="AX9" s="17">
        <v>0.21246886992424299</v>
      </c>
    </row>
    <row r="10" spans="2:50">
      <c r="B10" s="18" t="s">
        <v>522</v>
      </c>
      <c r="C10" s="17">
        <v>0.17280708899319</v>
      </c>
      <c r="D10" s="17">
        <v>0.183724524631454</v>
      </c>
      <c r="E10" s="17">
        <v>0.16218381571753099</v>
      </c>
      <c r="F10" s="17"/>
      <c r="G10" s="17">
        <v>0.18242696908217801</v>
      </c>
      <c r="H10" s="17">
        <v>0.29664450362912997</v>
      </c>
      <c r="I10" s="17">
        <v>0.166691144475312</v>
      </c>
      <c r="J10" s="17">
        <v>0.140076121115631</v>
      </c>
      <c r="K10" s="17">
        <v>0.18480403941383799</v>
      </c>
      <c r="L10" s="17">
        <v>0.10094101117722</v>
      </c>
      <c r="M10" s="17"/>
      <c r="N10" s="17">
        <v>0.19155170947340899</v>
      </c>
      <c r="O10" s="17">
        <v>0.143185790007444</v>
      </c>
      <c r="P10" s="17">
        <v>0.18567332527528599</v>
      </c>
      <c r="Q10" s="17">
        <v>0.16941390409787899</v>
      </c>
      <c r="R10" s="17"/>
      <c r="S10" s="17">
        <v>0.239811400191772</v>
      </c>
      <c r="T10" s="17">
        <v>0.171950835293018</v>
      </c>
      <c r="U10" s="17">
        <v>0.17586895426895799</v>
      </c>
      <c r="V10" s="17">
        <v>0.13216673563321299</v>
      </c>
      <c r="W10" s="17">
        <v>0.15316043253727599</v>
      </c>
      <c r="X10" s="17">
        <v>0.21788767342738999</v>
      </c>
      <c r="Y10" s="17">
        <v>0.151699331615616</v>
      </c>
      <c r="Z10" s="17">
        <v>0.232626557386092</v>
      </c>
      <c r="AA10" s="17">
        <v>0.111991096950239</v>
      </c>
      <c r="AB10" s="17">
        <v>0.15107707790330399</v>
      </c>
      <c r="AC10" s="17">
        <v>0.140163612593908</v>
      </c>
      <c r="AD10" s="17">
        <v>0.182964752386017</v>
      </c>
      <c r="AE10" s="17"/>
      <c r="AF10" s="17">
        <v>0.16183281025898399</v>
      </c>
      <c r="AG10" s="17">
        <v>0.194926585345819</v>
      </c>
      <c r="AH10" s="17">
        <v>0.14139790699454699</v>
      </c>
      <c r="AI10" s="17"/>
      <c r="AJ10" s="17">
        <v>0.15269385338682201</v>
      </c>
      <c r="AK10" s="17">
        <v>0.24183829683225899</v>
      </c>
      <c r="AL10" s="17">
        <v>0.18348959323844799</v>
      </c>
      <c r="AM10" s="17">
        <v>0.100440498660397</v>
      </c>
      <c r="AN10" s="17">
        <v>0.10045655605956599</v>
      </c>
      <c r="AO10" s="17"/>
      <c r="AP10" s="17">
        <v>0.17315106837489599</v>
      </c>
      <c r="AQ10" s="17">
        <v>0.20128159844298599</v>
      </c>
      <c r="AR10" s="17">
        <v>0.19875009700337201</v>
      </c>
      <c r="AS10" s="17"/>
      <c r="AT10" s="17">
        <v>0.15300480085542301</v>
      </c>
      <c r="AU10" s="17">
        <v>0.140490813722777</v>
      </c>
      <c r="AV10" s="17">
        <v>0.20246188428846101</v>
      </c>
      <c r="AW10" s="17">
        <v>0.24249734961411801</v>
      </c>
      <c r="AX10" s="17">
        <v>0.217498789258914</v>
      </c>
    </row>
    <row r="11" spans="2:50">
      <c r="B11" s="18" t="s">
        <v>523</v>
      </c>
      <c r="C11" s="17">
        <v>0.31512873487015203</v>
      </c>
      <c r="D11" s="17">
        <v>0.299536222906918</v>
      </c>
      <c r="E11" s="17">
        <v>0.32972559925320999</v>
      </c>
      <c r="F11" s="17"/>
      <c r="G11" s="17">
        <v>0.37984320182304998</v>
      </c>
      <c r="H11" s="17">
        <v>0.275330781367916</v>
      </c>
      <c r="I11" s="17">
        <v>0.31649059947112601</v>
      </c>
      <c r="J11" s="17">
        <v>0.261486352486272</v>
      </c>
      <c r="K11" s="17">
        <v>0.31688246317826202</v>
      </c>
      <c r="L11" s="17">
        <v>0.34559685239843901</v>
      </c>
      <c r="M11" s="17"/>
      <c r="N11" s="17">
        <v>0.281351076189502</v>
      </c>
      <c r="O11" s="17">
        <v>0.34530421675440798</v>
      </c>
      <c r="P11" s="17">
        <v>0.326647050425598</v>
      </c>
      <c r="Q11" s="17">
        <v>0.30791691366997098</v>
      </c>
      <c r="R11" s="17"/>
      <c r="S11" s="17">
        <v>0.26731759798332699</v>
      </c>
      <c r="T11" s="17">
        <v>0.28804985145020501</v>
      </c>
      <c r="U11" s="17">
        <v>0.36584992431179197</v>
      </c>
      <c r="V11" s="17">
        <v>0.26556813444882399</v>
      </c>
      <c r="W11" s="17">
        <v>0.36656168147138801</v>
      </c>
      <c r="X11" s="17">
        <v>0.34230377786754601</v>
      </c>
      <c r="Y11" s="17">
        <v>0.27272359845786898</v>
      </c>
      <c r="Z11" s="17">
        <v>0.28592986541272902</v>
      </c>
      <c r="AA11" s="17">
        <v>0.32622796844060897</v>
      </c>
      <c r="AB11" s="17">
        <v>0.34243007699212202</v>
      </c>
      <c r="AC11" s="17">
        <v>0.37898217234584602</v>
      </c>
      <c r="AD11" s="17">
        <v>0.384841789303076</v>
      </c>
      <c r="AE11" s="17"/>
      <c r="AF11" s="17">
        <v>0.32234315386718199</v>
      </c>
      <c r="AG11" s="17">
        <v>0.301996512446843</v>
      </c>
      <c r="AH11" s="17">
        <v>0.317830835776506</v>
      </c>
      <c r="AI11" s="17"/>
      <c r="AJ11" s="17">
        <v>0.32725871866056</v>
      </c>
      <c r="AK11" s="17">
        <v>0.32748461722973399</v>
      </c>
      <c r="AL11" s="17">
        <v>0.22807616748281601</v>
      </c>
      <c r="AM11" s="17">
        <v>0.258461208088136</v>
      </c>
      <c r="AN11" s="17">
        <v>0.33391784077983699</v>
      </c>
      <c r="AO11" s="17"/>
      <c r="AP11" s="17">
        <v>0.29446947965701398</v>
      </c>
      <c r="AQ11" s="17">
        <v>0.29766761512748402</v>
      </c>
      <c r="AR11" s="17">
        <v>0.28502552083031302</v>
      </c>
      <c r="AS11" s="17"/>
      <c r="AT11" s="17">
        <v>0.34945782228771199</v>
      </c>
      <c r="AU11" s="17">
        <v>0.306987074155468</v>
      </c>
      <c r="AV11" s="17">
        <v>0.24989294003795601</v>
      </c>
      <c r="AW11" s="17">
        <v>0.262370716219609</v>
      </c>
      <c r="AX11" s="17">
        <v>0.26184008440630502</v>
      </c>
    </row>
    <row r="12" spans="2:50">
      <c r="B12" s="18" t="s">
        <v>524</v>
      </c>
      <c r="C12" s="17">
        <v>0.29255816365278198</v>
      </c>
      <c r="D12" s="17">
        <v>0.26311633092296699</v>
      </c>
      <c r="E12" s="17">
        <v>0.32220331111670403</v>
      </c>
      <c r="F12" s="17"/>
      <c r="G12" s="17">
        <v>0.19487225272239</v>
      </c>
      <c r="H12" s="17">
        <v>0.157014518056317</v>
      </c>
      <c r="I12" s="17">
        <v>0.27141631592490001</v>
      </c>
      <c r="J12" s="17">
        <v>0.37284266206078398</v>
      </c>
      <c r="K12" s="17">
        <v>0.32233943467217702</v>
      </c>
      <c r="L12" s="17">
        <v>0.38502220454074199</v>
      </c>
      <c r="M12" s="17"/>
      <c r="N12" s="17">
        <v>0.307982711092814</v>
      </c>
      <c r="O12" s="17">
        <v>0.30267132002915398</v>
      </c>
      <c r="P12" s="17">
        <v>0.27738246199562799</v>
      </c>
      <c r="Q12" s="17">
        <v>0.27882743086844503</v>
      </c>
      <c r="R12" s="17"/>
      <c r="S12" s="17">
        <v>0.22882701289619101</v>
      </c>
      <c r="T12" s="17">
        <v>0.29895477164943601</v>
      </c>
      <c r="U12" s="17">
        <v>0.33065951163909302</v>
      </c>
      <c r="V12" s="17">
        <v>0.36294603110308998</v>
      </c>
      <c r="W12" s="17">
        <v>0.29363257364030199</v>
      </c>
      <c r="X12" s="17">
        <v>0.27834364159534503</v>
      </c>
      <c r="Y12" s="17">
        <v>0.37156650862704099</v>
      </c>
      <c r="Z12" s="17">
        <v>0.19792041533856999</v>
      </c>
      <c r="AA12" s="17">
        <v>0.27066798305149697</v>
      </c>
      <c r="AB12" s="17">
        <v>0.329962389508488</v>
      </c>
      <c r="AC12" s="17">
        <v>0.245336968152923</v>
      </c>
      <c r="AD12" s="17">
        <v>0.24950632738922701</v>
      </c>
      <c r="AE12" s="17"/>
      <c r="AF12" s="17">
        <v>0.31438735477232599</v>
      </c>
      <c r="AG12" s="17">
        <v>0.30306892779002498</v>
      </c>
      <c r="AH12" s="17">
        <v>0.227477658423891</v>
      </c>
      <c r="AI12" s="17"/>
      <c r="AJ12" s="17">
        <v>0.29774503130397001</v>
      </c>
      <c r="AK12" s="17">
        <v>0.27043144407165898</v>
      </c>
      <c r="AL12" s="17">
        <v>0.34412400225372802</v>
      </c>
      <c r="AM12" s="17">
        <v>0.35259125795004098</v>
      </c>
      <c r="AN12" s="17">
        <v>0.26643385963983302</v>
      </c>
      <c r="AO12" s="17"/>
      <c r="AP12" s="17">
        <v>0.29082827777974601</v>
      </c>
      <c r="AQ12" s="17">
        <v>0.292624540824232</v>
      </c>
      <c r="AR12" s="17">
        <v>0.316051138416031</v>
      </c>
      <c r="AS12" s="17"/>
      <c r="AT12" s="17">
        <v>0.30600761048611302</v>
      </c>
      <c r="AU12" s="17">
        <v>0.32345697382123301</v>
      </c>
      <c r="AV12" s="17">
        <v>0.292103625530856</v>
      </c>
      <c r="AW12" s="17">
        <v>0.236909671085026</v>
      </c>
      <c r="AX12" s="17">
        <v>0.250386023332966</v>
      </c>
    </row>
    <row r="13" spans="2:50">
      <c r="B13" s="18" t="s">
        <v>525</v>
      </c>
      <c r="C13" s="17">
        <v>9.7200296127677999E-2</v>
      </c>
      <c r="D13" s="17">
        <v>0.10026678003221701</v>
      </c>
      <c r="E13" s="17">
        <v>9.4280367800213094E-2</v>
      </c>
      <c r="F13" s="17"/>
      <c r="G13" s="17">
        <v>7.3883764122987305E-2</v>
      </c>
      <c r="H13" s="17">
        <v>7.4619004119342497E-2</v>
      </c>
      <c r="I13" s="17">
        <v>8.0320986554597004E-2</v>
      </c>
      <c r="J13" s="17">
        <v>0.13297223212391801</v>
      </c>
      <c r="K13" s="17">
        <v>0.106722998953123</v>
      </c>
      <c r="L13" s="17">
        <v>0.106438590494012</v>
      </c>
      <c r="M13" s="17"/>
      <c r="N13" s="17">
        <v>0.10578577253169601</v>
      </c>
      <c r="O13" s="17">
        <v>9.1700796524026199E-2</v>
      </c>
      <c r="P13" s="17">
        <v>8.9274502970367597E-2</v>
      </c>
      <c r="Q13" s="17">
        <v>0.10254809489032</v>
      </c>
      <c r="R13" s="17"/>
      <c r="S13" s="17">
        <v>8.2563924183694001E-2</v>
      </c>
      <c r="T13" s="17">
        <v>0.117322701191689</v>
      </c>
      <c r="U13" s="17">
        <v>8.0772218534835599E-2</v>
      </c>
      <c r="V13" s="17">
        <v>0.13413101840102001</v>
      </c>
      <c r="W13" s="17">
        <v>0.110839473898465</v>
      </c>
      <c r="X13" s="17">
        <v>9.8764185163962695E-2</v>
      </c>
      <c r="Y13" s="17">
        <v>8.0985642175830305E-2</v>
      </c>
      <c r="Z13" s="17">
        <v>0.100672096796453</v>
      </c>
      <c r="AA13" s="17">
        <v>0.117020506325218</v>
      </c>
      <c r="AB13" s="17">
        <v>9.8017246766011701E-2</v>
      </c>
      <c r="AC13" s="17">
        <v>5.59656348100908E-2</v>
      </c>
      <c r="AD13" s="17">
        <v>2.5965661418127201E-2</v>
      </c>
      <c r="AE13" s="17"/>
      <c r="AF13" s="17">
        <v>9.3132985301562998E-2</v>
      </c>
      <c r="AG13" s="17">
        <v>8.5843486093810595E-2</v>
      </c>
      <c r="AH13" s="17">
        <v>0.13532636730935399</v>
      </c>
      <c r="AI13" s="17"/>
      <c r="AJ13" s="17">
        <v>9.4811547483769895E-2</v>
      </c>
      <c r="AK13" s="17">
        <v>8.05241277385597E-2</v>
      </c>
      <c r="AL13" s="17">
        <v>0.117584305521078</v>
      </c>
      <c r="AM13" s="17">
        <v>0.183971101995445</v>
      </c>
      <c r="AN13" s="17">
        <v>0.13311821087039699</v>
      </c>
      <c r="AO13" s="17"/>
      <c r="AP13" s="17">
        <v>9.1590303493268702E-2</v>
      </c>
      <c r="AQ13" s="17">
        <v>9.6456622785383597E-2</v>
      </c>
      <c r="AR13" s="17">
        <v>9.4058323928839796E-2</v>
      </c>
      <c r="AS13" s="17"/>
      <c r="AT13" s="17">
        <v>8.8449901698961997E-2</v>
      </c>
      <c r="AU13" s="17">
        <v>9.2144283796336005E-2</v>
      </c>
      <c r="AV13" s="17">
        <v>0.11896752433256499</v>
      </c>
      <c r="AW13" s="17">
        <v>0.119546679678039</v>
      </c>
      <c r="AX13" s="17">
        <v>5.7806233077570997E-2</v>
      </c>
    </row>
    <row r="14" spans="2:50">
      <c r="B14" s="18" t="s">
        <v>113</v>
      </c>
      <c r="C14" s="19">
        <v>4.1032786034349497E-2</v>
      </c>
      <c r="D14" s="19">
        <v>4.0887199280166799E-2</v>
      </c>
      <c r="E14" s="19">
        <v>4.1231385449987702E-2</v>
      </c>
      <c r="F14" s="19"/>
      <c r="G14" s="19">
        <v>6.0103174773817603E-2</v>
      </c>
      <c r="H14" s="19">
        <v>4.2357358906494703E-2</v>
      </c>
      <c r="I14" s="19">
        <v>4.6439566098510902E-2</v>
      </c>
      <c r="J14" s="19">
        <v>3.2832777960570401E-2</v>
      </c>
      <c r="K14" s="19">
        <v>4.5514239463103401E-2</v>
      </c>
      <c r="L14" s="19">
        <v>2.6928919006954401E-2</v>
      </c>
      <c r="M14" s="19"/>
      <c r="N14" s="19">
        <v>2.13169188701995E-2</v>
      </c>
      <c r="O14" s="19">
        <v>3.8219353197746601E-2</v>
      </c>
      <c r="P14" s="19">
        <v>5.0322247158743699E-2</v>
      </c>
      <c r="Q14" s="19">
        <v>5.8475906076821599E-2</v>
      </c>
      <c r="R14" s="19"/>
      <c r="S14" s="19">
        <v>1.4446523767258799E-2</v>
      </c>
      <c r="T14" s="19">
        <v>6.0747982692295602E-2</v>
      </c>
      <c r="U14" s="19">
        <v>2.2864391101065699E-2</v>
      </c>
      <c r="V14" s="19">
        <v>3.8166973080804897E-2</v>
      </c>
      <c r="W14" s="19">
        <v>4.7690548903530201E-2</v>
      </c>
      <c r="X14" s="19">
        <v>1.02438753672956E-2</v>
      </c>
      <c r="Y14" s="19">
        <v>3.3910364470830998E-2</v>
      </c>
      <c r="Z14" s="19">
        <v>6.9405229143152294E-2</v>
      </c>
      <c r="AA14" s="19">
        <v>4.4981022529465502E-2</v>
      </c>
      <c r="AB14" s="19">
        <v>5.1287456076909099E-2</v>
      </c>
      <c r="AC14" s="19">
        <v>8.9506444687011105E-2</v>
      </c>
      <c r="AD14" s="19">
        <v>8.8585386069518296E-2</v>
      </c>
      <c r="AE14" s="19"/>
      <c r="AF14" s="19">
        <v>2.4725170877324999E-2</v>
      </c>
      <c r="AG14" s="19">
        <v>3.2921407903180697E-2</v>
      </c>
      <c r="AH14" s="19">
        <v>9.2936556947439297E-2</v>
      </c>
      <c r="AI14" s="19"/>
      <c r="AJ14" s="19">
        <v>3.07465571413514E-2</v>
      </c>
      <c r="AK14" s="19">
        <v>1.57962423458392E-2</v>
      </c>
      <c r="AL14" s="19">
        <v>0</v>
      </c>
      <c r="AM14" s="19">
        <v>0</v>
      </c>
      <c r="AN14" s="19">
        <v>8.5134625200361497E-2</v>
      </c>
      <c r="AO14" s="19"/>
      <c r="AP14" s="19">
        <v>2.4098661636853098E-2</v>
      </c>
      <c r="AQ14" s="19">
        <v>3.0351703165868701E-2</v>
      </c>
      <c r="AR14" s="19">
        <v>2.4296817796228401E-2</v>
      </c>
      <c r="AS14" s="19"/>
      <c r="AT14" s="19">
        <v>4.6430552726530398E-2</v>
      </c>
      <c r="AU14" s="19">
        <v>6.4596581061361402E-2</v>
      </c>
      <c r="AV14" s="19">
        <v>1.5603062356364701E-2</v>
      </c>
      <c r="AW14" s="19">
        <v>1.5742284139681099E-2</v>
      </c>
      <c r="AX14" s="19">
        <v>0</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B2:AX18"/>
  <sheetViews>
    <sheetView showGridLines="0" topLeftCell="A7"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531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1001</v>
      </c>
      <c r="D7" s="10">
        <v>494</v>
      </c>
      <c r="E7" s="10">
        <v>505</v>
      </c>
      <c r="F7" s="10"/>
      <c r="G7" s="10">
        <v>125</v>
      </c>
      <c r="H7" s="10">
        <v>173</v>
      </c>
      <c r="I7" s="10">
        <v>150</v>
      </c>
      <c r="J7" s="10">
        <v>153</v>
      </c>
      <c r="K7" s="10">
        <v>180</v>
      </c>
      <c r="L7" s="10">
        <v>220</v>
      </c>
      <c r="M7" s="10"/>
      <c r="N7" s="10">
        <v>292</v>
      </c>
      <c r="O7" s="10">
        <v>243</v>
      </c>
      <c r="P7" s="10">
        <v>212</v>
      </c>
      <c r="Q7" s="10">
        <v>248</v>
      </c>
      <c r="R7" s="10"/>
      <c r="S7" s="10">
        <v>142</v>
      </c>
      <c r="T7" s="10">
        <v>126</v>
      </c>
      <c r="U7" s="10">
        <v>86</v>
      </c>
      <c r="V7" s="10">
        <v>77</v>
      </c>
      <c r="W7" s="10">
        <v>66</v>
      </c>
      <c r="X7" s="10">
        <v>70</v>
      </c>
      <c r="Y7" s="10">
        <v>93</v>
      </c>
      <c r="Z7" s="10">
        <v>41</v>
      </c>
      <c r="AA7" s="10">
        <v>114</v>
      </c>
      <c r="AB7" s="10">
        <v>94</v>
      </c>
      <c r="AC7" s="10">
        <v>61</v>
      </c>
      <c r="AD7" s="10">
        <v>31</v>
      </c>
      <c r="AE7" s="10"/>
      <c r="AF7" s="10">
        <v>406</v>
      </c>
      <c r="AG7" s="10">
        <v>411</v>
      </c>
      <c r="AH7" s="10">
        <v>119</v>
      </c>
      <c r="AI7" s="10"/>
      <c r="AJ7" s="10">
        <v>366</v>
      </c>
      <c r="AK7" s="10">
        <v>269</v>
      </c>
      <c r="AL7" s="10">
        <v>77</v>
      </c>
      <c r="AM7" s="10">
        <v>12</v>
      </c>
      <c r="AN7" s="10">
        <v>106</v>
      </c>
      <c r="AO7" s="10"/>
      <c r="AP7" s="10">
        <v>235</v>
      </c>
      <c r="AQ7" s="10">
        <v>316</v>
      </c>
      <c r="AR7" s="10">
        <v>91</v>
      </c>
      <c r="AS7" s="10"/>
      <c r="AT7" s="10">
        <v>263</v>
      </c>
      <c r="AU7" s="10">
        <v>161</v>
      </c>
      <c r="AV7" s="10">
        <v>232</v>
      </c>
      <c r="AW7" s="10">
        <v>93</v>
      </c>
      <c r="AX7" s="10">
        <v>22</v>
      </c>
    </row>
    <row r="8" spans="2:50" ht="30" customHeight="1">
      <c r="B8" s="11" t="s">
        <v>77</v>
      </c>
      <c r="C8" s="11">
        <v>1004</v>
      </c>
      <c r="D8" s="11">
        <v>507</v>
      </c>
      <c r="E8" s="11">
        <v>495</v>
      </c>
      <c r="F8" s="11"/>
      <c r="G8" s="11">
        <v>152</v>
      </c>
      <c r="H8" s="11">
        <v>172</v>
      </c>
      <c r="I8" s="11">
        <v>163</v>
      </c>
      <c r="J8" s="11">
        <v>164</v>
      </c>
      <c r="K8" s="11">
        <v>150</v>
      </c>
      <c r="L8" s="11">
        <v>203</v>
      </c>
      <c r="M8" s="11"/>
      <c r="N8" s="11">
        <v>276</v>
      </c>
      <c r="O8" s="11">
        <v>255</v>
      </c>
      <c r="P8" s="11">
        <v>227</v>
      </c>
      <c r="Q8" s="11">
        <v>239</v>
      </c>
      <c r="R8" s="11"/>
      <c r="S8" s="11">
        <v>147</v>
      </c>
      <c r="T8" s="11">
        <v>132</v>
      </c>
      <c r="U8" s="11">
        <v>84</v>
      </c>
      <c r="V8" s="11">
        <v>82</v>
      </c>
      <c r="W8" s="11">
        <v>63</v>
      </c>
      <c r="X8" s="11">
        <v>90</v>
      </c>
      <c r="Y8" s="11">
        <v>88</v>
      </c>
      <c r="Z8" s="11">
        <v>36</v>
      </c>
      <c r="AA8" s="11">
        <v>114</v>
      </c>
      <c r="AB8" s="11">
        <v>83</v>
      </c>
      <c r="AC8" s="11">
        <v>58</v>
      </c>
      <c r="AD8" s="11">
        <v>27</v>
      </c>
      <c r="AE8" s="11"/>
      <c r="AF8" s="11">
        <v>404</v>
      </c>
      <c r="AG8" s="11">
        <v>401</v>
      </c>
      <c r="AH8" s="11">
        <v>123</v>
      </c>
      <c r="AI8" s="11"/>
      <c r="AJ8" s="11">
        <v>360</v>
      </c>
      <c r="AK8" s="11">
        <v>277</v>
      </c>
      <c r="AL8" s="11">
        <v>75</v>
      </c>
      <c r="AM8" s="11">
        <v>12</v>
      </c>
      <c r="AN8" s="11">
        <v>107</v>
      </c>
      <c r="AO8" s="11"/>
      <c r="AP8" s="11">
        <v>233</v>
      </c>
      <c r="AQ8" s="11">
        <v>329</v>
      </c>
      <c r="AR8" s="11">
        <v>91</v>
      </c>
      <c r="AS8" s="11"/>
      <c r="AT8" s="11">
        <v>258</v>
      </c>
      <c r="AU8" s="11">
        <v>167</v>
      </c>
      <c r="AV8" s="11">
        <v>235</v>
      </c>
      <c r="AW8" s="11">
        <v>91</v>
      </c>
      <c r="AX8" s="11">
        <v>19</v>
      </c>
    </row>
    <row r="9" spans="2:50" ht="30">
      <c r="B9" s="18" t="s">
        <v>532</v>
      </c>
      <c r="C9" s="17">
        <v>6.2238298541382298E-2</v>
      </c>
      <c r="D9" s="17">
        <v>6.6042619721905699E-2</v>
      </c>
      <c r="E9" s="17">
        <v>5.86063178684397E-2</v>
      </c>
      <c r="F9" s="17"/>
      <c r="G9" s="17">
        <v>6.5603506396217995E-2</v>
      </c>
      <c r="H9" s="17">
        <v>0.100116721016798</v>
      </c>
      <c r="I9" s="17">
        <v>9.0196958285067394E-2</v>
      </c>
      <c r="J9" s="17">
        <v>7.1087467953580605E-2</v>
      </c>
      <c r="K9" s="17">
        <v>2.5123570636957401E-2</v>
      </c>
      <c r="L9" s="17">
        <v>2.5451843405763199E-2</v>
      </c>
      <c r="M9" s="17"/>
      <c r="N9" s="17">
        <v>6.1086548141528002E-2</v>
      </c>
      <c r="O9" s="17">
        <v>4.6739202512295797E-2</v>
      </c>
      <c r="P9" s="17">
        <v>7.8750677917535497E-2</v>
      </c>
      <c r="Q9" s="17">
        <v>6.6022300516884597E-2</v>
      </c>
      <c r="R9" s="17"/>
      <c r="S9" s="17">
        <v>0.129641976058639</v>
      </c>
      <c r="T9" s="17">
        <v>5.0237748378668103E-2</v>
      </c>
      <c r="U9" s="17">
        <v>1.29429573204093E-2</v>
      </c>
      <c r="V9" s="17">
        <v>4.8181128198041198E-2</v>
      </c>
      <c r="W9" s="17">
        <v>3.5819580159765899E-2</v>
      </c>
      <c r="X9" s="17">
        <v>9.6139860908047395E-2</v>
      </c>
      <c r="Y9" s="17">
        <v>8.4298327422095101E-2</v>
      </c>
      <c r="Z9" s="17">
        <v>0.10150070366648201</v>
      </c>
      <c r="AA9" s="17">
        <v>9.6950666091074403E-3</v>
      </c>
      <c r="AB9" s="17">
        <v>5.8972867330595299E-2</v>
      </c>
      <c r="AC9" s="17">
        <v>3.3532232723394402E-2</v>
      </c>
      <c r="AD9" s="17">
        <v>6.89961256070213E-2</v>
      </c>
      <c r="AE9" s="17"/>
      <c r="AF9" s="17">
        <v>6.50140713304979E-2</v>
      </c>
      <c r="AG9" s="17">
        <v>6.6500933116753203E-2</v>
      </c>
      <c r="AH9" s="17">
        <v>5.3942819339931697E-2</v>
      </c>
      <c r="AI9" s="17"/>
      <c r="AJ9" s="17">
        <v>5.46280336371456E-2</v>
      </c>
      <c r="AK9" s="17">
        <v>7.2169411533519301E-2</v>
      </c>
      <c r="AL9" s="17">
        <v>8.7440175172620302E-2</v>
      </c>
      <c r="AM9" s="17">
        <v>0</v>
      </c>
      <c r="AN9" s="17">
        <v>3.0139487937067399E-2</v>
      </c>
      <c r="AO9" s="17"/>
      <c r="AP9" s="17">
        <v>7.3272721011105602E-2</v>
      </c>
      <c r="AQ9" s="17">
        <v>6.4443356219308703E-2</v>
      </c>
      <c r="AR9" s="17">
        <v>0.124976786104868</v>
      </c>
      <c r="AS9" s="17"/>
      <c r="AT9" s="17">
        <v>4.8253223232222198E-2</v>
      </c>
      <c r="AU9" s="17">
        <v>4.3392189914765997E-2</v>
      </c>
      <c r="AV9" s="17">
        <v>7.5888563320310895E-2</v>
      </c>
      <c r="AW9" s="17">
        <v>9.4217922239684004E-2</v>
      </c>
      <c r="AX9" s="17">
        <v>0.134944812561723</v>
      </c>
    </row>
    <row r="10" spans="2:50" ht="30">
      <c r="B10" s="18" t="s">
        <v>533</v>
      </c>
      <c r="C10" s="17">
        <v>0.41806570691011102</v>
      </c>
      <c r="D10" s="17">
        <v>0.40920154719031898</v>
      </c>
      <c r="E10" s="17">
        <v>0.42893310209011198</v>
      </c>
      <c r="F10" s="17"/>
      <c r="G10" s="17">
        <v>0.46506375339293299</v>
      </c>
      <c r="H10" s="17">
        <v>0.46499079233839902</v>
      </c>
      <c r="I10" s="17">
        <v>0.42489154823879</v>
      </c>
      <c r="J10" s="17">
        <v>0.45480313258753402</v>
      </c>
      <c r="K10" s="17">
        <v>0.37635698808262202</v>
      </c>
      <c r="L10" s="17">
        <v>0.33873580329255198</v>
      </c>
      <c r="M10" s="17"/>
      <c r="N10" s="17">
        <v>0.41294602224487298</v>
      </c>
      <c r="O10" s="17">
        <v>0.44607989558825401</v>
      </c>
      <c r="P10" s="17">
        <v>0.40846609736676698</v>
      </c>
      <c r="Q10" s="17">
        <v>0.39866573181516601</v>
      </c>
      <c r="R10" s="17"/>
      <c r="S10" s="17">
        <v>0.41358392983722397</v>
      </c>
      <c r="T10" s="17">
        <v>0.43509402087178001</v>
      </c>
      <c r="U10" s="17">
        <v>0.43015747737229298</v>
      </c>
      <c r="V10" s="17">
        <v>0.366540835634727</v>
      </c>
      <c r="W10" s="17">
        <v>0.49746203039951897</v>
      </c>
      <c r="X10" s="17">
        <v>0.38608072070660199</v>
      </c>
      <c r="Y10" s="17">
        <v>0.345842470064815</v>
      </c>
      <c r="Z10" s="17">
        <v>0.39356832216837201</v>
      </c>
      <c r="AA10" s="17">
        <v>0.484502342015314</v>
      </c>
      <c r="AB10" s="17">
        <v>0.40553823286196999</v>
      </c>
      <c r="AC10" s="17">
        <v>0.482169815771817</v>
      </c>
      <c r="AD10" s="17">
        <v>0.285096315068467</v>
      </c>
      <c r="AE10" s="17"/>
      <c r="AF10" s="17">
        <v>0.39609461105727001</v>
      </c>
      <c r="AG10" s="17">
        <v>0.41773007689674302</v>
      </c>
      <c r="AH10" s="17">
        <v>0.451718950330391</v>
      </c>
      <c r="AI10" s="17"/>
      <c r="AJ10" s="17">
        <v>0.41443361051416699</v>
      </c>
      <c r="AK10" s="17">
        <v>0.46383470924283798</v>
      </c>
      <c r="AL10" s="17">
        <v>0.45338661808345998</v>
      </c>
      <c r="AM10" s="17">
        <v>0.33483290984466701</v>
      </c>
      <c r="AN10" s="17">
        <v>0.40179251529927501</v>
      </c>
      <c r="AO10" s="17"/>
      <c r="AP10" s="17">
        <v>0.414697129017434</v>
      </c>
      <c r="AQ10" s="17">
        <v>0.44963754750838297</v>
      </c>
      <c r="AR10" s="17">
        <v>0.453869397564721</v>
      </c>
      <c r="AS10" s="17"/>
      <c r="AT10" s="17">
        <v>0.46715727103080701</v>
      </c>
      <c r="AU10" s="17">
        <v>0.43608273545443699</v>
      </c>
      <c r="AV10" s="17">
        <v>0.41416332213719498</v>
      </c>
      <c r="AW10" s="17">
        <v>0.38251078901018498</v>
      </c>
      <c r="AX10" s="17">
        <v>0.308504416431156</v>
      </c>
    </row>
    <row r="11" spans="2:50" ht="30">
      <c r="B11" s="18" t="s">
        <v>534</v>
      </c>
      <c r="C11" s="17">
        <v>0.346509917747783</v>
      </c>
      <c r="D11" s="17">
        <v>0.34383291418027701</v>
      </c>
      <c r="E11" s="17">
        <v>0.34850028789860399</v>
      </c>
      <c r="F11" s="17"/>
      <c r="G11" s="17">
        <v>0.25846977798695597</v>
      </c>
      <c r="H11" s="17">
        <v>0.28779805820260801</v>
      </c>
      <c r="I11" s="17">
        <v>0.29685320183300401</v>
      </c>
      <c r="J11" s="17">
        <v>0.31114227169707798</v>
      </c>
      <c r="K11" s="17">
        <v>0.43318608309878098</v>
      </c>
      <c r="L11" s="17">
        <v>0.46660849840394097</v>
      </c>
      <c r="M11" s="17"/>
      <c r="N11" s="17">
        <v>0.35170831767953498</v>
      </c>
      <c r="O11" s="17">
        <v>0.37182796984481797</v>
      </c>
      <c r="P11" s="17">
        <v>0.37743800895301</v>
      </c>
      <c r="Q11" s="17">
        <v>0.28757318343235999</v>
      </c>
      <c r="R11" s="17"/>
      <c r="S11" s="17">
        <v>0.32186253641503199</v>
      </c>
      <c r="T11" s="17">
        <v>0.28443176890969502</v>
      </c>
      <c r="U11" s="17">
        <v>0.44173934161703399</v>
      </c>
      <c r="V11" s="17">
        <v>0.44414785969970699</v>
      </c>
      <c r="W11" s="17">
        <v>0.34191527986279602</v>
      </c>
      <c r="X11" s="17">
        <v>0.31777041089188401</v>
      </c>
      <c r="Y11" s="17">
        <v>0.40058375414124803</v>
      </c>
      <c r="Z11" s="17">
        <v>0.34771048405731497</v>
      </c>
      <c r="AA11" s="17">
        <v>0.29363880743794502</v>
      </c>
      <c r="AB11" s="17">
        <v>0.34532304090911198</v>
      </c>
      <c r="AC11" s="17">
        <v>0.29948424265845303</v>
      </c>
      <c r="AD11" s="17">
        <v>0.450543904413781</v>
      </c>
      <c r="AE11" s="17"/>
      <c r="AF11" s="17">
        <v>0.38664266746238501</v>
      </c>
      <c r="AG11" s="17">
        <v>0.36453368936788599</v>
      </c>
      <c r="AH11" s="17">
        <v>0.22073717215378</v>
      </c>
      <c r="AI11" s="17"/>
      <c r="AJ11" s="17">
        <v>0.39479522064834</v>
      </c>
      <c r="AK11" s="17">
        <v>0.30051912530157598</v>
      </c>
      <c r="AL11" s="17">
        <v>0.28019361021365702</v>
      </c>
      <c r="AM11" s="17">
        <v>0.58721203176398695</v>
      </c>
      <c r="AN11" s="17">
        <v>0.26970809483045299</v>
      </c>
      <c r="AO11" s="17"/>
      <c r="AP11" s="17">
        <v>0.36045713475929603</v>
      </c>
      <c r="AQ11" s="17">
        <v>0.32954636396313203</v>
      </c>
      <c r="AR11" s="17">
        <v>0.28081311975900403</v>
      </c>
      <c r="AS11" s="17"/>
      <c r="AT11" s="17">
        <v>0.29230092454064799</v>
      </c>
      <c r="AU11" s="17">
        <v>0.374269077644165</v>
      </c>
      <c r="AV11" s="17">
        <v>0.33631324766503101</v>
      </c>
      <c r="AW11" s="17">
        <v>0.39539754158928497</v>
      </c>
      <c r="AX11" s="17">
        <v>0.34220308398670002</v>
      </c>
    </row>
    <row r="12" spans="2:50" ht="30">
      <c r="B12" s="18" t="s">
        <v>535</v>
      </c>
      <c r="C12" s="17">
        <v>8.0348949320856594E-2</v>
      </c>
      <c r="D12" s="17">
        <v>9.5871454610587506E-2</v>
      </c>
      <c r="E12" s="17">
        <v>6.4788238221855393E-2</v>
      </c>
      <c r="F12" s="17"/>
      <c r="G12" s="17">
        <v>9.8354951987929096E-2</v>
      </c>
      <c r="H12" s="17">
        <v>6.2501517672303206E-2</v>
      </c>
      <c r="I12" s="17">
        <v>6.3308123099302296E-2</v>
      </c>
      <c r="J12" s="17">
        <v>5.92408084150223E-2</v>
      </c>
      <c r="K12" s="17">
        <v>7.5617674190541495E-2</v>
      </c>
      <c r="L12" s="17">
        <v>0.11626296225661301</v>
      </c>
      <c r="M12" s="17"/>
      <c r="N12" s="17">
        <v>0.10077762629760199</v>
      </c>
      <c r="O12" s="17">
        <v>8.0053084642120201E-2</v>
      </c>
      <c r="P12" s="17">
        <v>7.9256222910799895E-2</v>
      </c>
      <c r="Q12" s="17">
        <v>6.0110428314299802E-2</v>
      </c>
      <c r="R12" s="17"/>
      <c r="S12" s="17">
        <v>5.1481680169802001E-2</v>
      </c>
      <c r="T12" s="17">
        <v>0.110454589600778</v>
      </c>
      <c r="U12" s="17">
        <v>7.7292351767661499E-2</v>
      </c>
      <c r="V12" s="17">
        <v>5.3335176653138999E-2</v>
      </c>
      <c r="W12" s="17">
        <v>7.6842306107419503E-2</v>
      </c>
      <c r="X12" s="17">
        <v>8.4958619112795897E-2</v>
      </c>
      <c r="Y12" s="17">
        <v>7.5100351403934396E-2</v>
      </c>
      <c r="Z12" s="17">
        <v>9.7535460842416793E-2</v>
      </c>
      <c r="AA12" s="17">
        <v>6.9176183189374102E-2</v>
      </c>
      <c r="AB12" s="17">
        <v>0.104913571246859</v>
      </c>
      <c r="AC12" s="17">
        <v>7.0585250109050895E-2</v>
      </c>
      <c r="AD12" s="17">
        <v>0.161444137080238</v>
      </c>
      <c r="AE12" s="17"/>
      <c r="AF12" s="17">
        <v>8.3949551388530497E-2</v>
      </c>
      <c r="AG12" s="17">
        <v>7.1627397977952895E-2</v>
      </c>
      <c r="AH12" s="17">
        <v>7.62163962949442E-2</v>
      </c>
      <c r="AI12" s="17"/>
      <c r="AJ12" s="17">
        <v>7.3485586306879999E-2</v>
      </c>
      <c r="AK12" s="17">
        <v>6.7756704466168993E-2</v>
      </c>
      <c r="AL12" s="17">
        <v>0.14159004226698901</v>
      </c>
      <c r="AM12" s="17">
        <v>7.7955058391346102E-2</v>
      </c>
      <c r="AN12" s="17">
        <v>0.10530828049834599</v>
      </c>
      <c r="AO12" s="17"/>
      <c r="AP12" s="17">
        <v>8.6002038553017995E-2</v>
      </c>
      <c r="AQ12" s="17">
        <v>7.0183441968370799E-2</v>
      </c>
      <c r="AR12" s="17">
        <v>0.114513299089907</v>
      </c>
      <c r="AS12" s="17"/>
      <c r="AT12" s="17">
        <v>5.2317062426223603E-2</v>
      </c>
      <c r="AU12" s="17">
        <v>7.56769040166098E-2</v>
      </c>
      <c r="AV12" s="17">
        <v>0.109265947859467</v>
      </c>
      <c r="AW12" s="17">
        <v>5.4412387195265102E-2</v>
      </c>
      <c r="AX12" s="17">
        <v>0.173217554864568</v>
      </c>
    </row>
    <row r="13" spans="2:50">
      <c r="B13" s="18" t="s">
        <v>113</v>
      </c>
      <c r="C13" s="19">
        <v>9.2837127479866902E-2</v>
      </c>
      <c r="D13" s="19">
        <v>8.5051464296910795E-2</v>
      </c>
      <c r="E13" s="19">
        <v>9.9172053920988795E-2</v>
      </c>
      <c r="F13" s="19"/>
      <c r="G13" s="19">
        <v>0.112508010235964</v>
      </c>
      <c r="H13" s="19">
        <v>8.4592910769892907E-2</v>
      </c>
      <c r="I13" s="19">
        <v>0.124750168543836</v>
      </c>
      <c r="J13" s="19">
        <v>0.103726319346785</v>
      </c>
      <c r="K13" s="19">
        <v>8.9715683991097403E-2</v>
      </c>
      <c r="L13" s="19">
        <v>5.2940892641130402E-2</v>
      </c>
      <c r="M13" s="19"/>
      <c r="N13" s="19">
        <v>7.3481485636462507E-2</v>
      </c>
      <c r="O13" s="19">
        <v>5.52998474125121E-2</v>
      </c>
      <c r="P13" s="19">
        <v>5.6088992851887801E-2</v>
      </c>
      <c r="Q13" s="19">
        <v>0.18762835592128899</v>
      </c>
      <c r="R13" s="19"/>
      <c r="S13" s="19">
        <v>8.3429877519303502E-2</v>
      </c>
      <c r="T13" s="19">
        <v>0.119781872239079</v>
      </c>
      <c r="U13" s="19">
        <v>3.7867871922601701E-2</v>
      </c>
      <c r="V13" s="19">
        <v>8.7794999814385793E-2</v>
      </c>
      <c r="W13" s="19">
        <v>4.7960803470500003E-2</v>
      </c>
      <c r="X13" s="19">
        <v>0.115050388380671</v>
      </c>
      <c r="Y13" s="19">
        <v>9.4175096967906893E-2</v>
      </c>
      <c r="Z13" s="19">
        <v>5.9685029265413699E-2</v>
      </c>
      <c r="AA13" s="19">
        <v>0.14298760074826</v>
      </c>
      <c r="AB13" s="19">
        <v>8.5252287651463796E-2</v>
      </c>
      <c r="AC13" s="19">
        <v>0.114228458737284</v>
      </c>
      <c r="AD13" s="19">
        <v>3.3919517830492803E-2</v>
      </c>
      <c r="AE13" s="19"/>
      <c r="AF13" s="19">
        <v>6.8299098761316804E-2</v>
      </c>
      <c r="AG13" s="19">
        <v>7.9607902640664793E-2</v>
      </c>
      <c r="AH13" s="19">
        <v>0.19738466188095399</v>
      </c>
      <c r="AI13" s="19"/>
      <c r="AJ13" s="19">
        <v>6.2657548893467793E-2</v>
      </c>
      <c r="AK13" s="19">
        <v>9.5720049455898307E-2</v>
      </c>
      <c r="AL13" s="19">
        <v>3.73895542632737E-2</v>
      </c>
      <c r="AM13" s="19">
        <v>0</v>
      </c>
      <c r="AN13" s="19">
        <v>0.19305162143485899</v>
      </c>
      <c r="AO13" s="19"/>
      <c r="AP13" s="19">
        <v>6.5570976659145699E-2</v>
      </c>
      <c r="AQ13" s="19">
        <v>8.6189290340805205E-2</v>
      </c>
      <c r="AR13" s="19">
        <v>2.5827397481498902E-2</v>
      </c>
      <c r="AS13" s="19"/>
      <c r="AT13" s="19">
        <v>0.139971518770099</v>
      </c>
      <c r="AU13" s="19">
        <v>7.0579092970021406E-2</v>
      </c>
      <c r="AV13" s="19">
        <v>6.4368919017995394E-2</v>
      </c>
      <c r="AW13" s="19">
        <v>7.3461359965580994E-2</v>
      </c>
      <c r="AX13" s="19">
        <v>4.11301321558541E-2</v>
      </c>
    </row>
    <row r="14" spans="2:50">
      <c r="B14" s="28" t="s">
        <v>27</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B2:AX18"/>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536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1058</v>
      </c>
      <c r="D7" s="10">
        <v>501</v>
      </c>
      <c r="E7" s="10">
        <v>553</v>
      </c>
      <c r="F7" s="10"/>
      <c r="G7" s="10">
        <v>124</v>
      </c>
      <c r="H7" s="10">
        <v>195</v>
      </c>
      <c r="I7" s="10">
        <v>166</v>
      </c>
      <c r="J7" s="10">
        <v>169</v>
      </c>
      <c r="K7" s="10">
        <v>161</v>
      </c>
      <c r="L7" s="10">
        <v>243</v>
      </c>
      <c r="M7" s="10"/>
      <c r="N7" s="10">
        <v>286</v>
      </c>
      <c r="O7" s="10">
        <v>257</v>
      </c>
      <c r="P7" s="10">
        <v>217</v>
      </c>
      <c r="Q7" s="10">
        <v>294</v>
      </c>
      <c r="R7" s="10"/>
      <c r="S7" s="10">
        <v>137</v>
      </c>
      <c r="T7" s="10">
        <v>140</v>
      </c>
      <c r="U7" s="10">
        <v>89</v>
      </c>
      <c r="V7" s="10">
        <v>90</v>
      </c>
      <c r="W7" s="10">
        <v>66</v>
      </c>
      <c r="X7" s="10">
        <v>77</v>
      </c>
      <c r="Y7" s="10">
        <v>92</v>
      </c>
      <c r="Z7" s="10">
        <v>49</v>
      </c>
      <c r="AA7" s="10">
        <v>130</v>
      </c>
      <c r="AB7" s="10">
        <v>102</v>
      </c>
      <c r="AC7" s="10">
        <v>57</v>
      </c>
      <c r="AD7" s="10">
        <v>29</v>
      </c>
      <c r="AE7" s="10"/>
      <c r="AF7" s="10">
        <v>411</v>
      </c>
      <c r="AG7" s="10">
        <v>461</v>
      </c>
      <c r="AH7" s="10">
        <v>128</v>
      </c>
      <c r="AI7" s="10"/>
      <c r="AJ7" s="10">
        <v>393</v>
      </c>
      <c r="AK7" s="10">
        <v>281</v>
      </c>
      <c r="AL7" s="10">
        <v>75</v>
      </c>
      <c r="AM7" s="10">
        <v>14</v>
      </c>
      <c r="AN7" s="10">
        <v>125</v>
      </c>
      <c r="AO7" s="10"/>
      <c r="AP7" s="10">
        <v>270</v>
      </c>
      <c r="AQ7" s="10">
        <v>332</v>
      </c>
      <c r="AR7" s="10">
        <v>80</v>
      </c>
      <c r="AS7" s="10"/>
      <c r="AT7" s="10">
        <v>260</v>
      </c>
      <c r="AU7" s="10">
        <v>189</v>
      </c>
      <c r="AV7" s="10">
        <v>247</v>
      </c>
      <c r="AW7" s="10">
        <v>91</v>
      </c>
      <c r="AX7" s="10">
        <v>15</v>
      </c>
    </row>
    <row r="8" spans="2:50" ht="30" customHeight="1">
      <c r="B8" s="11" t="s">
        <v>77</v>
      </c>
      <c r="C8" s="11">
        <v>1064</v>
      </c>
      <c r="D8" s="11">
        <v>514</v>
      </c>
      <c r="E8" s="11">
        <v>547</v>
      </c>
      <c r="F8" s="11"/>
      <c r="G8" s="11">
        <v>144</v>
      </c>
      <c r="H8" s="11">
        <v>197</v>
      </c>
      <c r="I8" s="11">
        <v>185</v>
      </c>
      <c r="J8" s="11">
        <v>180</v>
      </c>
      <c r="K8" s="11">
        <v>135</v>
      </c>
      <c r="L8" s="11">
        <v>223</v>
      </c>
      <c r="M8" s="11"/>
      <c r="N8" s="11">
        <v>272</v>
      </c>
      <c r="O8" s="11">
        <v>265</v>
      </c>
      <c r="P8" s="11">
        <v>235</v>
      </c>
      <c r="Q8" s="11">
        <v>288</v>
      </c>
      <c r="R8" s="11"/>
      <c r="S8" s="11">
        <v>145</v>
      </c>
      <c r="T8" s="11">
        <v>144</v>
      </c>
      <c r="U8" s="11">
        <v>85</v>
      </c>
      <c r="V8" s="11">
        <v>95</v>
      </c>
      <c r="W8" s="11">
        <v>64</v>
      </c>
      <c r="X8" s="11">
        <v>98</v>
      </c>
      <c r="Y8" s="11">
        <v>86</v>
      </c>
      <c r="Z8" s="11">
        <v>44</v>
      </c>
      <c r="AA8" s="11">
        <v>129</v>
      </c>
      <c r="AB8" s="11">
        <v>90</v>
      </c>
      <c r="AC8" s="11">
        <v>56</v>
      </c>
      <c r="AD8" s="11">
        <v>28</v>
      </c>
      <c r="AE8" s="11"/>
      <c r="AF8" s="11">
        <v>410</v>
      </c>
      <c r="AG8" s="11">
        <v>453</v>
      </c>
      <c r="AH8" s="11">
        <v>135</v>
      </c>
      <c r="AI8" s="11"/>
      <c r="AJ8" s="11">
        <v>388</v>
      </c>
      <c r="AK8" s="11">
        <v>287</v>
      </c>
      <c r="AL8" s="11">
        <v>75</v>
      </c>
      <c r="AM8" s="11">
        <v>13</v>
      </c>
      <c r="AN8" s="11">
        <v>130</v>
      </c>
      <c r="AO8" s="11"/>
      <c r="AP8" s="11">
        <v>265</v>
      </c>
      <c r="AQ8" s="11">
        <v>347</v>
      </c>
      <c r="AR8" s="11">
        <v>79</v>
      </c>
      <c r="AS8" s="11"/>
      <c r="AT8" s="11">
        <v>257</v>
      </c>
      <c r="AU8" s="11">
        <v>196</v>
      </c>
      <c r="AV8" s="11">
        <v>255</v>
      </c>
      <c r="AW8" s="11">
        <v>88</v>
      </c>
      <c r="AX8" s="11">
        <v>13</v>
      </c>
    </row>
    <row r="9" spans="2:50" ht="30">
      <c r="B9" s="18" t="s">
        <v>532</v>
      </c>
      <c r="C9" s="17">
        <v>6.79495519116705E-2</v>
      </c>
      <c r="D9" s="17">
        <v>8.3199293208625694E-2</v>
      </c>
      <c r="E9" s="17">
        <v>5.4125237871602998E-2</v>
      </c>
      <c r="F9" s="17"/>
      <c r="G9" s="17">
        <v>6.4134859405808001E-2</v>
      </c>
      <c r="H9" s="17">
        <v>0.114862865634075</v>
      </c>
      <c r="I9" s="17">
        <v>8.89881979343108E-2</v>
      </c>
      <c r="J9" s="17">
        <v>5.7030186977676499E-2</v>
      </c>
      <c r="K9" s="17">
        <v>2.62732590237095E-2</v>
      </c>
      <c r="L9" s="17">
        <v>4.5680952056757401E-2</v>
      </c>
      <c r="M9" s="17"/>
      <c r="N9" s="17">
        <v>9.0201493732414401E-2</v>
      </c>
      <c r="O9" s="17">
        <v>5.1285763785869097E-2</v>
      </c>
      <c r="P9" s="17">
        <v>7.11341752670933E-2</v>
      </c>
      <c r="Q9" s="17">
        <v>5.7682519133278397E-2</v>
      </c>
      <c r="R9" s="17"/>
      <c r="S9" s="17">
        <v>0.12849550407614099</v>
      </c>
      <c r="T9" s="17">
        <v>8.1688323008706196E-2</v>
      </c>
      <c r="U9" s="17">
        <v>4.8827114675962298E-2</v>
      </c>
      <c r="V9" s="17">
        <v>7.6829264542987996E-2</v>
      </c>
      <c r="W9" s="17">
        <v>6.3716877169486694E-2</v>
      </c>
      <c r="X9" s="17">
        <v>5.1722172372384502E-2</v>
      </c>
      <c r="Y9" s="17">
        <v>4.6610760163907701E-2</v>
      </c>
      <c r="Z9" s="17">
        <v>4.06572234629035E-2</v>
      </c>
      <c r="AA9" s="17">
        <v>5.4632495672954598E-2</v>
      </c>
      <c r="AB9" s="17">
        <v>3.7958376874884903E-2</v>
      </c>
      <c r="AC9" s="17">
        <v>9.0362114837667401E-2</v>
      </c>
      <c r="AD9" s="17">
        <v>0</v>
      </c>
      <c r="AE9" s="17"/>
      <c r="AF9" s="17">
        <v>5.2729645948781399E-2</v>
      </c>
      <c r="AG9" s="17">
        <v>9.10022346904861E-2</v>
      </c>
      <c r="AH9" s="17">
        <v>5.8175789816076601E-2</v>
      </c>
      <c r="AI9" s="17"/>
      <c r="AJ9" s="17">
        <v>7.2912634266415893E-2</v>
      </c>
      <c r="AK9" s="17">
        <v>7.6745828814391195E-2</v>
      </c>
      <c r="AL9" s="17">
        <v>0.151040833379954</v>
      </c>
      <c r="AM9" s="17">
        <v>0</v>
      </c>
      <c r="AN9" s="17">
        <v>4.1180462814079999E-2</v>
      </c>
      <c r="AO9" s="17"/>
      <c r="AP9" s="17">
        <v>7.1521165482323304E-2</v>
      </c>
      <c r="AQ9" s="17">
        <v>7.38071137339429E-2</v>
      </c>
      <c r="AR9" s="17">
        <v>0.142101581688379</v>
      </c>
      <c r="AS9" s="17"/>
      <c r="AT9" s="17">
        <v>4.8327826978209497E-2</v>
      </c>
      <c r="AU9" s="17">
        <v>5.3154577837852199E-2</v>
      </c>
      <c r="AV9" s="17">
        <v>9.9814673448106503E-2</v>
      </c>
      <c r="AW9" s="17">
        <v>7.7215802875139697E-2</v>
      </c>
      <c r="AX9" s="17">
        <v>0.23902542588266601</v>
      </c>
    </row>
    <row r="10" spans="2:50" ht="30">
      <c r="B10" s="18" t="s">
        <v>533</v>
      </c>
      <c r="C10" s="17">
        <v>0.50094710069152304</v>
      </c>
      <c r="D10" s="17">
        <v>0.50427992878391703</v>
      </c>
      <c r="E10" s="17">
        <v>0.49929264706686899</v>
      </c>
      <c r="F10" s="17"/>
      <c r="G10" s="17">
        <v>0.49599162799916002</v>
      </c>
      <c r="H10" s="17">
        <v>0.48799897504488698</v>
      </c>
      <c r="I10" s="17">
        <v>0.55705943450323303</v>
      </c>
      <c r="J10" s="17">
        <v>0.517239110242949</v>
      </c>
      <c r="K10" s="17">
        <v>0.51124139352163001</v>
      </c>
      <c r="L10" s="17">
        <v>0.44964919977625001</v>
      </c>
      <c r="M10" s="17"/>
      <c r="N10" s="17">
        <v>0.52814264767724095</v>
      </c>
      <c r="O10" s="17">
        <v>0.53534675939841203</v>
      </c>
      <c r="P10" s="17">
        <v>0.46131200336716399</v>
      </c>
      <c r="Q10" s="17">
        <v>0.47911795239930699</v>
      </c>
      <c r="R10" s="17"/>
      <c r="S10" s="17">
        <v>0.41320927510838001</v>
      </c>
      <c r="T10" s="17">
        <v>0.44408141047614103</v>
      </c>
      <c r="U10" s="17">
        <v>0.48858076399578698</v>
      </c>
      <c r="V10" s="17">
        <v>0.55818805571256203</v>
      </c>
      <c r="W10" s="17">
        <v>0.51907891331327805</v>
      </c>
      <c r="X10" s="17">
        <v>0.59719002378141794</v>
      </c>
      <c r="Y10" s="17">
        <v>0.50090367466838803</v>
      </c>
      <c r="Z10" s="17">
        <v>0.61506942121762798</v>
      </c>
      <c r="AA10" s="17">
        <v>0.51583301418420702</v>
      </c>
      <c r="AB10" s="17">
        <v>0.53237798219589605</v>
      </c>
      <c r="AC10" s="17">
        <v>0.40605771956230402</v>
      </c>
      <c r="AD10" s="17">
        <v>0.54972958026031304</v>
      </c>
      <c r="AE10" s="17"/>
      <c r="AF10" s="17">
        <v>0.52031720116169999</v>
      </c>
      <c r="AG10" s="17">
        <v>0.50485216386544496</v>
      </c>
      <c r="AH10" s="17">
        <v>0.42132784597098399</v>
      </c>
      <c r="AI10" s="17"/>
      <c r="AJ10" s="17">
        <v>0.52528146719159197</v>
      </c>
      <c r="AK10" s="17">
        <v>0.56466969541425704</v>
      </c>
      <c r="AL10" s="17">
        <v>0.43198291057835198</v>
      </c>
      <c r="AM10" s="17">
        <v>0.60835472359774201</v>
      </c>
      <c r="AN10" s="17">
        <v>0.35487615847711801</v>
      </c>
      <c r="AO10" s="17"/>
      <c r="AP10" s="17">
        <v>0.53940896511394099</v>
      </c>
      <c r="AQ10" s="17">
        <v>0.53580745611441905</v>
      </c>
      <c r="AR10" s="17">
        <v>0.52387356685131503</v>
      </c>
      <c r="AS10" s="17"/>
      <c r="AT10" s="17">
        <v>0.48121849762195501</v>
      </c>
      <c r="AU10" s="17">
        <v>0.48734333991642997</v>
      </c>
      <c r="AV10" s="17">
        <v>0.51977133665400799</v>
      </c>
      <c r="AW10" s="17">
        <v>0.54462041954406404</v>
      </c>
      <c r="AX10" s="17">
        <v>0.50382214861812102</v>
      </c>
    </row>
    <row r="11" spans="2:50" ht="30">
      <c r="B11" s="18" t="s">
        <v>534</v>
      </c>
      <c r="C11" s="17">
        <v>0.27884825900952698</v>
      </c>
      <c r="D11" s="17">
        <v>0.27623614815387598</v>
      </c>
      <c r="E11" s="17">
        <v>0.28207979136202699</v>
      </c>
      <c r="F11" s="17"/>
      <c r="G11" s="17">
        <v>0.266783932244819</v>
      </c>
      <c r="H11" s="17">
        <v>0.26859108394973802</v>
      </c>
      <c r="I11" s="17">
        <v>0.195854748278395</v>
      </c>
      <c r="J11" s="17">
        <v>0.25796319003289597</v>
      </c>
      <c r="K11" s="17">
        <v>0.312737931814005</v>
      </c>
      <c r="L11" s="17">
        <v>0.36088344805630401</v>
      </c>
      <c r="M11" s="17"/>
      <c r="N11" s="17">
        <v>0.31739154119943502</v>
      </c>
      <c r="O11" s="17">
        <v>0.26538007450520501</v>
      </c>
      <c r="P11" s="17">
        <v>0.27608466669158599</v>
      </c>
      <c r="Q11" s="17">
        <v>0.25775686596856801</v>
      </c>
      <c r="R11" s="17"/>
      <c r="S11" s="17">
        <v>0.34300663015703903</v>
      </c>
      <c r="T11" s="17">
        <v>0.30515010808644699</v>
      </c>
      <c r="U11" s="17">
        <v>0.27563520853398998</v>
      </c>
      <c r="V11" s="17">
        <v>0.248607934978749</v>
      </c>
      <c r="W11" s="17">
        <v>0.31175545876409</v>
      </c>
      <c r="X11" s="17">
        <v>0.191331199766692</v>
      </c>
      <c r="Y11" s="17">
        <v>0.27611887270350899</v>
      </c>
      <c r="Z11" s="17">
        <v>0.19818748081512799</v>
      </c>
      <c r="AA11" s="17">
        <v>0.27817376512935998</v>
      </c>
      <c r="AB11" s="17">
        <v>0.27084633301334798</v>
      </c>
      <c r="AC11" s="17">
        <v>0.33068947690047701</v>
      </c>
      <c r="AD11" s="17">
        <v>0.21737430370320901</v>
      </c>
      <c r="AE11" s="17"/>
      <c r="AF11" s="17">
        <v>0.28231225632342799</v>
      </c>
      <c r="AG11" s="17">
        <v>0.27377592335629197</v>
      </c>
      <c r="AH11" s="17">
        <v>0.26481435023987299</v>
      </c>
      <c r="AI11" s="17"/>
      <c r="AJ11" s="17">
        <v>0.29948487766847598</v>
      </c>
      <c r="AK11" s="17">
        <v>0.230754792721442</v>
      </c>
      <c r="AL11" s="17">
        <v>0.33550643838816802</v>
      </c>
      <c r="AM11" s="17">
        <v>0.25229217061478698</v>
      </c>
      <c r="AN11" s="17">
        <v>0.25732732338568698</v>
      </c>
      <c r="AO11" s="17"/>
      <c r="AP11" s="17">
        <v>0.28050238288462398</v>
      </c>
      <c r="AQ11" s="17">
        <v>0.26815007163703702</v>
      </c>
      <c r="AR11" s="17">
        <v>0.25544292703993199</v>
      </c>
      <c r="AS11" s="17"/>
      <c r="AT11" s="17">
        <v>0.27455466787392302</v>
      </c>
      <c r="AU11" s="17">
        <v>0.310345274121689</v>
      </c>
      <c r="AV11" s="17">
        <v>0.29564949335900997</v>
      </c>
      <c r="AW11" s="17">
        <v>0.246165631586793</v>
      </c>
      <c r="AX11" s="17">
        <v>0.20664943586385001</v>
      </c>
    </row>
    <row r="12" spans="2:50" ht="30">
      <c r="B12" s="18" t="s">
        <v>535</v>
      </c>
      <c r="C12" s="17">
        <v>5.5284157543120598E-2</v>
      </c>
      <c r="D12" s="17">
        <v>5.1085364237744298E-2</v>
      </c>
      <c r="E12" s="17">
        <v>5.7611840776041402E-2</v>
      </c>
      <c r="F12" s="17"/>
      <c r="G12" s="17">
        <v>5.6134279397154603E-2</v>
      </c>
      <c r="H12" s="17">
        <v>4.58010062264676E-2</v>
      </c>
      <c r="I12" s="17">
        <v>4.7500942376688803E-2</v>
      </c>
      <c r="J12" s="17">
        <v>6.4905892414522798E-2</v>
      </c>
      <c r="K12" s="17">
        <v>4.4553969767141197E-2</v>
      </c>
      <c r="L12" s="17">
        <v>6.8255728253420703E-2</v>
      </c>
      <c r="M12" s="17"/>
      <c r="N12" s="17">
        <v>2.3927623291494299E-2</v>
      </c>
      <c r="O12" s="17">
        <v>6.9349092298342394E-2</v>
      </c>
      <c r="P12" s="17">
        <v>0.10128475141884</v>
      </c>
      <c r="Q12" s="17">
        <v>3.51644427028266E-2</v>
      </c>
      <c r="R12" s="17"/>
      <c r="S12" s="17">
        <v>2.5812782686941801E-2</v>
      </c>
      <c r="T12" s="17">
        <v>4.1514676889756803E-2</v>
      </c>
      <c r="U12" s="17">
        <v>9.69355373226886E-2</v>
      </c>
      <c r="V12" s="17">
        <v>5.3921981099685899E-2</v>
      </c>
      <c r="W12" s="17">
        <v>2.7424901707712199E-2</v>
      </c>
      <c r="X12" s="17">
        <v>7.0339861864445505E-2</v>
      </c>
      <c r="Y12" s="17">
        <v>9.1767236189194204E-2</v>
      </c>
      <c r="Z12" s="17">
        <v>5.14531708925558E-2</v>
      </c>
      <c r="AA12" s="17">
        <v>6.0239998021105502E-2</v>
      </c>
      <c r="AB12" s="17">
        <v>5.7340573976862999E-2</v>
      </c>
      <c r="AC12" s="17">
        <v>1.9256266804514002E-2</v>
      </c>
      <c r="AD12" s="17">
        <v>0.10449457362968</v>
      </c>
      <c r="AE12" s="17"/>
      <c r="AF12" s="17">
        <v>7.1743360643807499E-2</v>
      </c>
      <c r="AG12" s="17">
        <v>4.7650472112496997E-2</v>
      </c>
      <c r="AH12" s="17">
        <v>3.2920739278708401E-2</v>
      </c>
      <c r="AI12" s="17"/>
      <c r="AJ12" s="17">
        <v>5.4206930170327301E-2</v>
      </c>
      <c r="AK12" s="17">
        <v>4.6523480742752497E-2</v>
      </c>
      <c r="AL12" s="17">
        <v>2.7027538033841999E-2</v>
      </c>
      <c r="AM12" s="17">
        <v>7.7002840634104605E-2</v>
      </c>
      <c r="AN12" s="17">
        <v>6.5240502170681003E-2</v>
      </c>
      <c r="AO12" s="17"/>
      <c r="AP12" s="17">
        <v>5.2866990900609701E-2</v>
      </c>
      <c r="AQ12" s="17">
        <v>4.80409178939806E-2</v>
      </c>
      <c r="AR12" s="17">
        <v>3.6415691569550698E-2</v>
      </c>
      <c r="AS12" s="17"/>
      <c r="AT12" s="17">
        <v>6.66903249627043E-2</v>
      </c>
      <c r="AU12" s="17">
        <v>5.1712727873770001E-2</v>
      </c>
      <c r="AV12" s="17">
        <v>3.0252838106017602E-2</v>
      </c>
      <c r="AW12" s="17">
        <v>8.7245239392522905E-2</v>
      </c>
      <c r="AX12" s="17">
        <v>0</v>
      </c>
    </row>
    <row r="13" spans="2:50">
      <c r="B13" s="18" t="s">
        <v>113</v>
      </c>
      <c r="C13" s="19">
        <v>9.6970930844159503E-2</v>
      </c>
      <c r="D13" s="19">
        <v>8.5199265615837197E-2</v>
      </c>
      <c r="E13" s="19">
        <v>0.10689048292346</v>
      </c>
      <c r="F13" s="19"/>
      <c r="G13" s="19">
        <v>0.116955300953059</v>
      </c>
      <c r="H13" s="19">
        <v>8.2746069144832707E-2</v>
      </c>
      <c r="I13" s="19">
        <v>0.110596676907372</v>
      </c>
      <c r="J13" s="19">
        <v>0.10286162033195501</v>
      </c>
      <c r="K13" s="19">
        <v>0.10519344587351501</v>
      </c>
      <c r="L13" s="19">
        <v>7.5530671857267695E-2</v>
      </c>
      <c r="M13" s="19"/>
      <c r="N13" s="19">
        <v>4.03366940994161E-2</v>
      </c>
      <c r="O13" s="19">
        <v>7.8638310012171794E-2</v>
      </c>
      <c r="P13" s="19">
        <v>9.0184403255317402E-2</v>
      </c>
      <c r="Q13" s="19">
        <v>0.17027821979602001</v>
      </c>
      <c r="R13" s="19"/>
      <c r="S13" s="19">
        <v>8.9475807971497595E-2</v>
      </c>
      <c r="T13" s="19">
        <v>0.127565481538949</v>
      </c>
      <c r="U13" s="19">
        <v>9.0021375471571602E-2</v>
      </c>
      <c r="V13" s="19">
        <v>6.24527636660153E-2</v>
      </c>
      <c r="W13" s="19">
        <v>7.8023849045433594E-2</v>
      </c>
      <c r="X13" s="19">
        <v>8.9416742215060796E-2</v>
      </c>
      <c r="Y13" s="19">
        <v>8.4599456275001303E-2</v>
      </c>
      <c r="Z13" s="19">
        <v>9.4632703611784996E-2</v>
      </c>
      <c r="AA13" s="19">
        <v>9.1120726992372794E-2</v>
      </c>
      <c r="AB13" s="19">
        <v>0.101476733939008</v>
      </c>
      <c r="AC13" s="19">
        <v>0.15363442189503701</v>
      </c>
      <c r="AD13" s="19">
        <v>0.12840154240679799</v>
      </c>
      <c r="AE13" s="19"/>
      <c r="AF13" s="19">
        <v>7.2897535922283499E-2</v>
      </c>
      <c r="AG13" s="19">
        <v>8.2719205975279902E-2</v>
      </c>
      <c r="AH13" s="19">
        <v>0.222761274694358</v>
      </c>
      <c r="AI13" s="19"/>
      <c r="AJ13" s="19">
        <v>4.8114090703188402E-2</v>
      </c>
      <c r="AK13" s="19">
        <v>8.1306202307157294E-2</v>
      </c>
      <c r="AL13" s="19">
        <v>5.4442279619684002E-2</v>
      </c>
      <c r="AM13" s="19">
        <v>6.2350265153366301E-2</v>
      </c>
      <c r="AN13" s="19">
        <v>0.28137555315243301</v>
      </c>
      <c r="AO13" s="19"/>
      <c r="AP13" s="19">
        <v>5.5700495618501301E-2</v>
      </c>
      <c r="AQ13" s="19">
        <v>7.4194440620620306E-2</v>
      </c>
      <c r="AR13" s="19">
        <v>4.2166232850822397E-2</v>
      </c>
      <c r="AS13" s="19"/>
      <c r="AT13" s="19">
        <v>0.129208682563208</v>
      </c>
      <c r="AU13" s="19">
        <v>9.7444080250258996E-2</v>
      </c>
      <c r="AV13" s="19">
        <v>5.4511658432858302E-2</v>
      </c>
      <c r="AW13" s="19">
        <v>4.4752906601480798E-2</v>
      </c>
      <c r="AX13" s="19">
        <v>5.0502989635363101E-2</v>
      </c>
    </row>
    <row r="14" spans="2:50">
      <c r="B14" s="16" t="s">
        <v>27</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B2:AX18"/>
  <sheetViews>
    <sheetView showGridLines="0" topLeftCell="A7"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537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1046</v>
      </c>
      <c r="D7" s="10">
        <v>505</v>
      </c>
      <c r="E7" s="10">
        <v>540</v>
      </c>
      <c r="F7" s="10"/>
      <c r="G7" s="10">
        <v>125</v>
      </c>
      <c r="H7" s="10">
        <v>189</v>
      </c>
      <c r="I7" s="10">
        <v>173</v>
      </c>
      <c r="J7" s="10">
        <v>165</v>
      </c>
      <c r="K7" s="10">
        <v>154</v>
      </c>
      <c r="L7" s="10">
        <v>240</v>
      </c>
      <c r="M7" s="10"/>
      <c r="N7" s="10">
        <v>305</v>
      </c>
      <c r="O7" s="10">
        <v>268</v>
      </c>
      <c r="P7" s="10">
        <v>204</v>
      </c>
      <c r="Q7" s="10">
        <v>263</v>
      </c>
      <c r="R7" s="10"/>
      <c r="S7" s="10">
        <v>145</v>
      </c>
      <c r="T7" s="10">
        <v>138</v>
      </c>
      <c r="U7" s="10">
        <v>78</v>
      </c>
      <c r="V7" s="10">
        <v>99</v>
      </c>
      <c r="W7" s="10">
        <v>84</v>
      </c>
      <c r="X7" s="10">
        <v>69</v>
      </c>
      <c r="Y7" s="10">
        <v>81</v>
      </c>
      <c r="Z7" s="10">
        <v>39</v>
      </c>
      <c r="AA7" s="10">
        <v>114</v>
      </c>
      <c r="AB7" s="10">
        <v>108</v>
      </c>
      <c r="AC7" s="10">
        <v>52</v>
      </c>
      <c r="AD7" s="10">
        <v>39</v>
      </c>
      <c r="AE7" s="10"/>
      <c r="AF7" s="10">
        <v>395</v>
      </c>
      <c r="AG7" s="10">
        <v>444</v>
      </c>
      <c r="AH7" s="10">
        <v>139</v>
      </c>
      <c r="AI7" s="10"/>
      <c r="AJ7" s="10">
        <v>382</v>
      </c>
      <c r="AK7" s="10">
        <v>285</v>
      </c>
      <c r="AL7" s="10">
        <v>69</v>
      </c>
      <c r="AM7" s="10">
        <v>15</v>
      </c>
      <c r="AN7" s="10">
        <v>123</v>
      </c>
      <c r="AO7" s="10"/>
      <c r="AP7" s="10">
        <v>264</v>
      </c>
      <c r="AQ7" s="10">
        <v>329</v>
      </c>
      <c r="AR7" s="10">
        <v>79</v>
      </c>
      <c r="AS7" s="10"/>
      <c r="AT7" s="10">
        <v>252</v>
      </c>
      <c r="AU7" s="10">
        <v>189</v>
      </c>
      <c r="AV7" s="10">
        <v>250</v>
      </c>
      <c r="AW7" s="10">
        <v>97</v>
      </c>
      <c r="AX7" s="10">
        <v>22</v>
      </c>
    </row>
    <row r="8" spans="2:50" ht="30" customHeight="1">
      <c r="B8" s="11" t="s">
        <v>77</v>
      </c>
      <c r="C8" s="11">
        <v>1047</v>
      </c>
      <c r="D8" s="11">
        <v>519</v>
      </c>
      <c r="E8" s="11">
        <v>527</v>
      </c>
      <c r="F8" s="11"/>
      <c r="G8" s="11">
        <v>145</v>
      </c>
      <c r="H8" s="11">
        <v>189</v>
      </c>
      <c r="I8" s="11">
        <v>188</v>
      </c>
      <c r="J8" s="11">
        <v>174</v>
      </c>
      <c r="K8" s="11">
        <v>131</v>
      </c>
      <c r="L8" s="11">
        <v>221</v>
      </c>
      <c r="M8" s="11"/>
      <c r="N8" s="11">
        <v>289</v>
      </c>
      <c r="O8" s="11">
        <v>277</v>
      </c>
      <c r="P8" s="11">
        <v>221</v>
      </c>
      <c r="Q8" s="11">
        <v>253</v>
      </c>
      <c r="R8" s="11"/>
      <c r="S8" s="11">
        <v>150</v>
      </c>
      <c r="T8" s="11">
        <v>142</v>
      </c>
      <c r="U8" s="11">
        <v>76</v>
      </c>
      <c r="V8" s="11">
        <v>104</v>
      </c>
      <c r="W8" s="11">
        <v>83</v>
      </c>
      <c r="X8" s="11">
        <v>90</v>
      </c>
      <c r="Y8" s="11">
        <v>74</v>
      </c>
      <c r="Z8" s="11">
        <v>35</v>
      </c>
      <c r="AA8" s="11">
        <v>113</v>
      </c>
      <c r="AB8" s="11">
        <v>96</v>
      </c>
      <c r="AC8" s="11">
        <v>50</v>
      </c>
      <c r="AD8" s="11">
        <v>36</v>
      </c>
      <c r="AE8" s="11"/>
      <c r="AF8" s="11">
        <v>389</v>
      </c>
      <c r="AG8" s="11">
        <v>436</v>
      </c>
      <c r="AH8" s="11">
        <v>145</v>
      </c>
      <c r="AI8" s="11"/>
      <c r="AJ8" s="11">
        <v>373</v>
      </c>
      <c r="AK8" s="11">
        <v>293</v>
      </c>
      <c r="AL8" s="11">
        <v>71</v>
      </c>
      <c r="AM8" s="11">
        <v>15</v>
      </c>
      <c r="AN8" s="11">
        <v>126</v>
      </c>
      <c r="AO8" s="11"/>
      <c r="AP8" s="11">
        <v>262</v>
      </c>
      <c r="AQ8" s="11">
        <v>339</v>
      </c>
      <c r="AR8" s="11">
        <v>80</v>
      </c>
      <c r="AS8" s="11"/>
      <c r="AT8" s="11">
        <v>249</v>
      </c>
      <c r="AU8" s="11">
        <v>194</v>
      </c>
      <c r="AV8" s="11">
        <v>254</v>
      </c>
      <c r="AW8" s="11">
        <v>94</v>
      </c>
      <c r="AX8" s="11">
        <v>20</v>
      </c>
    </row>
    <row r="9" spans="2:50" ht="30">
      <c r="B9" s="18" t="s">
        <v>532</v>
      </c>
      <c r="C9" s="17">
        <v>6.3765935378637201E-2</v>
      </c>
      <c r="D9" s="17">
        <v>8.2970464569994906E-2</v>
      </c>
      <c r="E9" s="17">
        <v>4.5000355111732601E-2</v>
      </c>
      <c r="F9" s="17"/>
      <c r="G9" s="17">
        <v>4.8584302623949097E-2</v>
      </c>
      <c r="H9" s="17">
        <v>0.10286242029133701</v>
      </c>
      <c r="I9" s="17">
        <v>0.14590866949247</v>
      </c>
      <c r="J9" s="17">
        <v>1.54131680436381E-2</v>
      </c>
      <c r="K9" s="17">
        <v>4.1892820446951903E-2</v>
      </c>
      <c r="L9" s="17">
        <v>2.1502228021631199E-2</v>
      </c>
      <c r="M9" s="17"/>
      <c r="N9" s="17">
        <v>0.12056996566832701</v>
      </c>
      <c r="O9" s="17">
        <v>3.0782225873120499E-2</v>
      </c>
      <c r="P9" s="17">
        <v>4.1894581630673E-2</v>
      </c>
      <c r="Q9" s="17">
        <v>5.5646857491576503E-2</v>
      </c>
      <c r="R9" s="17"/>
      <c r="S9" s="17">
        <v>0.16021990021733101</v>
      </c>
      <c r="T9" s="17">
        <v>5.5693339422325502E-2</v>
      </c>
      <c r="U9" s="17">
        <v>7.2007615387650797E-2</v>
      </c>
      <c r="V9" s="17">
        <v>5.0704583323525898E-2</v>
      </c>
      <c r="W9" s="17">
        <v>3.0625021912841801E-2</v>
      </c>
      <c r="X9" s="17">
        <v>6.3444967073641806E-2</v>
      </c>
      <c r="Y9" s="17">
        <v>3.55044885792999E-2</v>
      </c>
      <c r="Z9" s="17">
        <v>2.6554856958316699E-2</v>
      </c>
      <c r="AA9" s="17">
        <v>5.3441711646271303E-2</v>
      </c>
      <c r="AB9" s="17">
        <v>1.25211581609922E-2</v>
      </c>
      <c r="AC9" s="17">
        <v>0.10337386881616401</v>
      </c>
      <c r="AD9" s="17">
        <v>0</v>
      </c>
      <c r="AE9" s="17"/>
      <c r="AF9" s="17">
        <v>5.7552338991672003E-2</v>
      </c>
      <c r="AG9" s="17">
        <v>7.7850515765903003E-2</v>
      </c>
      <c r="AH9" s="17">
        <v>3.9298972082583303E-2</v>
      </c>
      <c r="AI9" s="17"/>
      <c r="AJ9" s="17">
        <v>7.3498031618456999E-2</v>
      </c>
      <c r="AK9" s="17">
        <v>6.5402133167828599E-2</v>
      </c>
      <c r="AL9" s="17">
        <v>0.12189306968380099</v>
      </c>
      <c r="AM9" s="17">
        <v>0</v>
      </c>
      <c r="AN9" s="17">
        <v>3.2895710708617798E-2</v>
      </c>
      <c r="AO9" s="17"/>
      <c r="AP9" s="17">
        <v>8.6044462051244899E-2</v>
      </c>
      <c r="AQ9" s="17">
        <v>6.8188946791400806E-2</v>
      </c>
      <c r="AR9" s="17">
        <v>0.10809310485373699</v>
      </c>
      <c r="AS9" s="17"/>
      <c r="AT9" s="17">
        <v>4.7091758916578103E-2</v>
      </c>
      <c r="AU9" s="17">
        <v>6.6237365019291602E-2</v>
      </c>
      <c r="AV9" s="17">
        <v>8.9588927139171201E-2</v>
      </c>
      <c r="AW9" s="17">
        <v>0.115473671450417</v>
      </c>
      <c r="AX9" s="17">
        <v>0.121196450458789</v>
      </c>
    </row>
    <row r="10" spans="2:50" ht="30">
      <c r="B10" s="18" t="s">
        <v>533</v>
      </c>
      <c r="C10" s="17">
        <v>0.44092158282386001</v>
      </c>
      <c r="D10" s="17">
        <v>0.43877975655594698</v>
      </c>
      <c r="E10" s="17">
        <v>0.44403109294554399</v>
      </c>
      <c r="F10" s="17"/>
      <c r="G10" s="17">
        <v>0.417953160055057</v>
      </c>
      <c r="H10" s="17">
        <v>0.46703566658323598</v>
      </c>
      <c r="I10" s="17">
        <v>0.37711671728527202</v>
      </c>
      <c r="J10" s="17">
        <v>0.49365741661996798</v>
      </c>
      <c r="K10" s="17">
        <v>0.41848348221159598</v>
      </c>
      <c r="L10" s="17">
        <v>0.459654228807091</v>
      </c>
      <c r="M10" s="17"/>
      <c r="N10" s="17">
        <v>0.39191788034593</v>
      </c>
      <c r="O10" s="17">
        <v>0.43774243054856599</v>
      </c>
      <c r="P10" s="17">
        <v>0.45139873062883201</v>
      </c>
      <c r="Q10" s="17">
        <v>0.49159570030497701</v>
      </c>
      <c r="R10" s="17"/>
      <c r="S10" s="17">
        <v>0.39992941265044701</v>
      </c>
      <c r="T10" s="17">
        <v>0.46639026556485003</v>
      </c>
      <c r="U10" s="17">
        <v>0.38821463622312902</v>
      </c>
      <c r="V10" s="17">
        <v>0.39402992934403203</v>
      </c>
      <c r="W10" s="17">
        <v>0.48967499249013902</v>
      </c>
      <c r="X10" s="17">
        <v>0.55388507208743498</v>
      </c>
      <c r="Y10" s="17">
        <v>0.48354159763841498</v>
      </c>
      <c r="Z10" s="17">
        <v>0.48568546136090202</v>
      </c>
      <c r="AA10" s="17">
        <v>0.36261999630505298</v>
      </c>
      <c r="AB10" s="17">
        <v>0.426328990123998</v>
      </c>
      <c r="AC10" s="17">
        <v>0.457931015314745</v>
      </c>
      <c r="AD10" s="17">
        <v>0.49421842119914</v>
      </c>
      <c r="AE10" s="17"/>
      <c r="AF10" s="17">
        <v>0.47687377482604498</v>
      </c>
      <c r="AG10" s="17">
        <v>0.424581906781898</v>
      </c>
      <c r="AH10" s="17">
        <v>0.40919465703768598</v>
      </c>
      <c r="AI10" s="17"/>
      <c r="AJ10" s="17">
        <v>0.45671102933805702</v>
      </c>
      <c r="AK10" s="17">
        <v>0.458534157087095</v>
      </c>
      <c r="AL10" s="17">
        <v>0.54856475788673698</v>
      </c>
      <c r="AM10" s="17">
        <v>0.688474625476858</v>
      </c>
      <c r="AN10" s="17">
        <v>0.35380573688079903</v>
      </c>
      <c r="AO10" s="17"/>
      <c r="AP10" s="17">
        <v>0.48783221538895699</v>
      </c>
      <c r="AQ10" s="17">
        <v>0.44953522916292699</v>
      </c>
      <c r="AR10" s="17">
        <v>0.52464566618626896</v>
      </c>
      <c r="AS10" s="17"/>
      <c r="AT10" s="17">
        <v>0.43902092794118103</v>
      </c>
      <c r="AU10" s="17">
        <v>0.45581944004702701</v>
      </c>
      <c r="AV10" s="17">
        <v>0.382883833405473</v>
      </c>
      <c r="AW10" s="17">
        <v>0.41880304695841403</v>
      </c>
      <c r="AX10" s="17">
        <v>0.42435677294270802</v>
      </c>
    </row>
    <row r="11" spans="2:50" ht="30">
      <c r="B11" s="18" t="s">
        <v>534</v>
      </c>
      <c r="C11" s="17">
        <v>0.339093449503794</v>
      </c>
      <c r="D11" s="17">
        <v>0.33958018869350298</v>
      </c>
      <c r="E11" s="17">
        <v>0.33711449575644198</v>
      </c>
      <c r="F11" s="17"/>
      <c r="G11" s="17">
        <v>0.31547877091847498</v>
      </c>
      <c r="H11" s="17">
        <v>0.28659844336726797</v>
      </c>
      <c r="I11" s="17">
        <v>0.34134815414308201</v>
      </c>
      <c r="J11" s="17">
        <v>0.31989533526485298</v>
      </c>
      <c r="K11" s="17">
        <v>0.39678543771066499</v>
      </c>
      <c r="L11" s="17">
        <v>0.37852646619451702</v>
      </c>
      <c r="M11" s="17"/>
      <c r="N11" s="17">
        <v>0.38661179823919301</v>
      </c>
      <c r="O11" s="17">
        <v>0.35049462930290298</v>
      </c>
      <c r="P11" s="17">
        <v>0.33677674173371502</v>
      </c>
      <c r="Q11" s="17">
        <v>0.27306555907239</v>
      </c>
      <c r="R11" s="17"/>
      <c r="S11" s="17">
        <v>0.29427455969112398</v>
      </c>
      <c r="T11" s="17">
        <v>0.327256827208462</v>
      </c>
      <c r="U11" s="17">
        <v>0.44412644284483199</v>
      </c>
      <c r="V11" s="17">
        <v>0.421965375108941</v>
      </c>
      <c r="W11" s="17">
        <v>0.30562084391726102</v>
      </c>
      <c r="X11" s="17">
        <v>0.29225502918944701</v>
      </c>
      <c r="Y11" s="17">
        <v>0.214578854304914</v>
      </c>
      <c r="Z11" s="17">
        <v>0.24150232194617899</v>
      </c>
      <c r="AA11" s="17">
        <v>0.41760930182103601</v>
      </c>
      <c r="AB11" s="17">
        <v>0.36237996659340899</v>
      </c>
      <c r="AC11" s="17">
        <v>0.33392331606834302</v>
      </c>
      <c r="AD11" s="17">
        <v>0.35353786820981598</v>
      </c>
      <c r="AE11" s="17"/>
      <c r="AF11" s="17">
        <v>0.329619807915214</v>
      </c>
      <c r="AG11" s="17">
        <v>0.37633971696775798</v>
      </c>
      <c r="AH11" s="17">
        <v>0.264264494185248</v>
      </c>
      <c r="AI11" s="17"/>
      <c r="AJ11" s="17">
        <v>0.36362248961618598</v>
      </c>
      <c r="AK11" s="17">
        <v>0.32694213311681802</v>
      </c>
      <c r="AL11" s="17">
        <v>0.28816868329954898</v>
      </c>
      <c r="AM11" s="17">
        <v>0.23889650085620801</v>
      </c>
      <c r="AN11" s="17">
        <v>0.31273917943132701</v>
      </c>
      <c r="AO11" s="17"/>
      <c r="AP11" s="17">
        <v>0.33929137384422697</v>
      </c>
      <c r="AQ11" s="17">
        <v>0.32138034090184803</v>
      </c>
      <c r="AR11" s="17">
        <v>0.31346501227102802</v>
      </c>
      <c r="AS11" s="17"/>
      <c r="AT11" s="17">
        <v>0.34442814543998101</v>
      </c>
      <c r="AU11" s="17">
        <v>0.32409450827115099</v>
      </c>
      <c r="AV11" s="17">
        <v>0.37498794655911599</v>
      </c>
      <c r="AW11" s="17">
        <v>0.362936886839549</v>
      </c>
      <c r="AX11" s="17">
        <v>0.26518353939372402</v>
      </c>
    </row>
    <row r="12" spans="2:50" ht="30">
      <c r="B12" s="18" t="s">
        <v>535</v>
      </c>
      <c r="C12" s="17">
        <v>6.7387511314338303E-2</v>
      </c>
      <c r="D12" s="17">
        <v>6.4662803297467694E-2</v>
      </c>
      <c r="E12" s="17">
        <v>7.0223380620261594E-2</v>
      </c>
      <c r="F12" s="17"/>
      <c r="G12" s="17">
        <v>8.9150998323831498E-2</v>
      </c>
      <c r="H12" s="17">
        <v>4.08971066157943E-2</v>
      </c>
      <c r="I12" s="17">
        <v>3.8295418042352897E-2</v>
      </c>
      <c r="J12" s="17">
        <v>8.1901861139588805E-2</v>
      </c>
      <c r="K12" s="17">
        <v>5.5704029674446501E-2</v>
      </c>
      <c r="L12" s="17">
        <v>9.59543052958301E-2</v>
      </c>
      <c r="M12" s="17"/>
      <c r="N12" s="17">
        <v>6.5826176329263894E-2</v>
      </c>
      <c r="O12" s="17">
        <v>9.0899738422818094E-2</v>
      </c>
      <c r="P12" s="17">
        <v>6.5330145640180595E-2</v>
      </c>
      <c r="Q12" s="17">
        <v>4.6879937246784797E-2</v>
      </c>
      <c r="R12" s="17"/>
      <c r="S12" s="17">
        <v>6.8715517823790706E-2</v>
      </c>
      <c r="T12" s="17">
        <v>5.8629680581660001E-2</v>
      </c>
      <c r="U12" s="17">
        <v>5.4418170514766898E-2</v>
      </c>
      <c r="V12" s="17">
        <v>5.7857951870283697E-2</v>
      </c>
      <c r="W12" s="17">
        <v>6.4077802488593696E-2</v>
      </c>
      <c r="X12" s="17">
        <v>3.7263269309785102E-2</v>
      </c>
      <c r="Y12" s="17">
        <v>0.140559722699614</v>
      </c>
      <c r="Z12" s="17">
        <v>0.12012015720559301</v>
      </c>
      <c r="AA12" s="17">
        <v>3.56903204852052E-2</v>
      </c>
      <c r="AB12" s="17">
        <v>0.104109957639867</v>
      </c>
      <c r="AC12" s="17">
        <v>1.9913588233600701E-2</v>
      </c>
      <c r="AD12" s="17">
        <v>9.9828029678316402E-2</v>
      </c>
      <c r="AE12" s="17"/>
      <c r="AF12" s="17">
        <v>6.1335221542284803E-2</v>
      </c>
      <c r="AG12" s="17">
        <v>6.1917902872767099E-2</v>
      </c>
      <c r="AH12" s="17">
        <v>9.2392254157895606E-2</v>
      </c>
      <c r="AI12" s="17"/>
      <c r="AJ12" s="17">
        <v>4.0498575310514803E-2</v>
      </c>
      <c r="AK12" s="17">
        <v>7.7699237372789096E-2</v>
      </c>
      <c r="AL12" s="17">
        <v>2.7968934548880098E-2</v>
      </c>
      <c r="AM12" s="17">
        <v>7.2628873666934698E-2</v>
      </c>
      <c r="AN12" s="17">
        <v>8.9965240038209396E-2</v>
      </c>
      <c r="AO12" s="17"/>
      <c r="AP12" s="17">
        <v>3.0896170082698099E-2</v>
      </c>
      <c r="AQ12" s="17">
        <v>8.4047342249609802E-2</v>
      </c>
      <c r="AR12" s="17">
        <v>3.4359116989619597E-2</v>
      </c>
      <c r="AS12" s="17"/>
      <c r="AT12" s="17">
        <v>5.6501469505642499E-2</v>
      </c>
      <c r="AU12" s="17">
        <v>5.1445344707192302E-2</v>
      </c>
      <c r="AV12" s="17">
        <v>8.3717283336481499E-2</v>
      </c>
      <c r="AW12" s="17">
        <v>6.7665147313880805E-2</v>
      </c>
      <c r="AX12" s="17">
        <v>3.7260488658438298E-2</v>
      </c>
    </row>
    <row r="13" spans="2:50">
      <c r="B13" s="18" t="s">
        <v>113</v>
      </c>
      <c r="C13" s="19">
        <v>8.8831520979370193E-2</v>
      </c>
      <c r="D13" s="19">
        <v>7.4006786883087303E-2</v>
      </c>
      <c r="E13" s="19">
        <v>0.103630675566019</v>
      </c>
      <c r="F13" s="19"/>
      <c r="G13" s="19">
        <v>0.12883276807868799</v>
      </c>
      <c r="H13" s="19">
        <v>0.102606363142364</v>
      </c>
      <c r="I13" s="19">
        <v>9.7331041036822594E-2</v>
      </c>
      <c r="J13" s="19">
        <v>8.9132218931951696E-2</v>
      </c>
      <c r="K13" s="19">
        <v>8.7134229956341194E-2</v>
      </c>
      <c r="L13" s="19">
        <v>4.43627716809313E-2</v>
      </c>
      <c r="M13" s="19"/>
      <c r="N13" s="19">
        <v>3.5074179417286397E-2</v>
      </c>
      <c r="O13" s="19">
        <v>9.0080975852592199E-2</v>
      </c>
      <c r="P13" s="19">
        <v>0.10459980036659899</v>
      </c>
      <c r="Q13" s="19">
        <v>0.132811945884272</v>
      </c>
      <c r="R13" s="19"/>
      <c r="S13" s="19">
        <v>7.6860609617308104E-2</v>
      </c>
      <c r="T13" s="19">
        <v>9.2029887222702694E-2</v>
      </c>
      <c r="U13" s="19">
        <v>4.1233135029621601E-2</v>
      </c>
      <c r="V13" s="19">
        <v>7.5442160353217602E-2</v>
      </c>
      <c r="W13" s="19">
        <v>0.110001339191164</v>
      </c>
      <c r="X13" s="19">
        <v>5.3151662339691201E-2</v>
      </c>
      <c r="Y13" s="19">
        <v>0.125815336777758</v>
      </c>
      <c r="Z13" s="19">
        <v>0.12613720252900901</v>
      </c>
      <c r="AA13" s="19">
        <v>0.13063866974243499</v>
      </c>
      <c r="AB13" s="19">
        <v>9.4659927481733297E-2</v>
      </c>
      <c r="AC13" s="19">
        <v>8.4858211567146999E-2</v>
      </c>
      <c r="AD13" s="19">
        <v>5.24156809127274E-2</v>
      </c>
      <c r="AE13" s="19"/>
      <c r="AF13" s="19">
        <v>7.4618856724784105E-2</v>
      </c>
      <c r="AG13" s="19">
        <v>5.9309957611674201E-2</v>
      </c>
      <c r="AH13" s="19">
        <v>0.194849622536587</v>
      </c>
      <c r="AI13" s="19"/>
      <c r="AJ13" s="19">
        <v>6.5669874116785695E-2</v>
      </c>
      <c r="AK13" s="19">
        <v>7.1422339255469203E-2</v>
      </c>
      <c r="AL13" s="19">
        <v>1.3404554581032501E-2</v>
      </c>
      <c r="AM13" s="19">
        <v>0</v>
      </c>
      <c r="AN13" s="19">
        <v>0.21059413294104701</v>
      </c>
      <c r="AO13" s="19"/>
      <c r="AP13" s="19">
        <v>5.5935778632873502E-2</v>
      </c>
      <c r="AQ13" s="19">
        <v>7.6848140894214198E-2</v>
      </c>
      <c r="AR13" s="19">
        <v>1.9437099699347701E-2</v>
      </c>
      <c r="AS13" s="19"/>
      <c r="AT13" s="19">
        <v>0.11295769819661799</v>
      </c>
      <c r="AU13" s="19">
        <v>0.102403341955337</v>
      </c>
      <c r="AV13" s="19">
        <v>6.8822009559757993E-2</v>
      </c>
      <c r="AW13" s="19">
        <v>3.5121247437738798E-2</v>
      </c>
      <c r="AX13" s="19">
        <v>0.15200274854634099</v>
      </c>
    </row>
    <row r="14" spans="2:50">
      <c r="B14" s="28" t="s">
        <v>27</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B2:AX18"/>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538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976</v>
      </c>
      <c r="D7" s="10">
        <v>474</v>
      </c>
      <c r="E7" s="10">
        <v>498</v>
      </c>
      <c r="F7" s="10"/>
      <c r="G7" s="10">
        <v>121</v>
      </c>
      <c r="H7" s="10">
        <v>173</v>
      </c>
      <c r="I7" s="10">
        <v>150</v>
      </c>
      <c r="J7" s="10">
        <v>150</v>
      </c>
      <c r="K7" s="10">
        <v>171</v>
      </c>
      <c r="L7" s="10">
        <v>211</v>
      </c>
      <c r="M7" s="10"/>
      <c r="N7" s="10">
        <v>262</v>
      </c>
      <c r="O7" s="10">
        <v>248</v>
      </c>
      <c r="P7" s="10">
        <v>211</v>
      </c>
      <c r="Q7" s="10">
        <v>253</v>
      </c>
      <c r="R7" s="10"/>
      <c r="S7" s="10">
        <v>116</v>
      </c>
      <c r="T7" s="10">
        <v>133</v>
      </c>
      <c r="U7" s="10">
        <v>81</v>
      </c>
      <c r="V7" s="10">
        <v>78</v>
      </c>
      <c r="W7" s="10">
        <v>80</v>
      </c>
      <c r="X7" s="10">
        <v>69</v>
      </c>
      <c r="Y7" s="10">
        <v>82</v>
      </c>
      <c r="Z7" s="10">
        <v>49</v>
      </c>
      <c r="AA7" s="10">
        <v>102</v>
      </c>
      <c r="AB7" s="10">
        <v>106</v>
      </c>
      <c r="AC7" s="10">
        <v>50</v>
      </c>
      <c r="AD7" s="10">
        <v>30</v>
      </c>
      <c r="AE7" s="10"/>
      <c r="AF7" s="10">
        <v>381</v>
      </c>
      <c r="AG7" s="10">
        <v>409</v>
      </c>
      <c r="AH7" s="10">
        <v>132</v>
      </c>
      <c r="AI7" s="10"/>
      <c r="AJ7" s="10">
        <v>338</v>
      </c>
      <c r="AK7" s="10">
        <v>258</v>
      </c>
      <c r="AL7" s="10">
        <v>76</v>
      </c>
      <c r="AM7" s="10">
        <v>14</v>
      </c>
      <c r="AN7" s="10">
        <v>120</v>
      </c>
      <c r="AO7" s="10"/>
      <c r="AP7" s="10">
        <v>232</v>
      </c>
      <c r="AQ7" s="10">
        <v>296</v>
      </c>
      <c r="AR7" s="10">
        <v>81</v>
      </c>
      <c r="AS7" s="10"/>
      <c r="AT7" s="10">
        <v>259</v>
      </c>
      <c r="AU7" s="10">
        <v>150</v>
      </c>
      <c r="AV7" s="10">
        <v>235</v>
      </c>
      <c r="AW7" s="10">
        <v>85</v>
      </c>
      <c r="AX7" s="10">
        <v>22</v>
      </c>
    </row>
    <row r="8" spans="2:50" ht="30" customHeight="1">
      <c r="B8" s="11" t="s">
        <v>77</v>
      </c>
      <c r="C8" s="11">
        <v>973</v>
      </c>
      <c r="D8" s="11">
        <v>484</v>
      </c>
      <c r="E8" s="11">
        <v>485</v>
      </c>
      <c r="F8" s="11"/>
      <c r="G8" s="11">
        <v>141</v>
      </c>
      <c r="H8" s="11">
        <v>170</v>
      </c>
      <c r="I8" s="11">
        <v>165</v>
      </c>
      <c r="J8" s="11">
        <v>160</v>
      </c>
      <c r="K8" s="11">
        <v>145</v>
      </c>
      <c r="L8" s="11">
        <v>191</v>
      </c>
      <c r="M8" s="11"/>
      <c r="N8" s="11">
        <v>247</v>
      </c>
      <c r="O8" s="11">
        <v>255</v>
      </c>
      <c r="P8" s="11">
        <v>224</v>
      </c>
      <c r="Q8" s="11">
        <v>245</v>
      </c>
      <c r="R8" s="11"/>
      <c r="S8" s="11">
        <v>123</v>
      </c>
      <c r="T8" s="11">
        <v>138</v>
      </c>
      <c r="U8" s="11">
        <v>77</v>
      </c>
      <c r="V8" s="11">
        <v>81</v>
      </c>
      <c r="W8" s="11">
        <v>79</v>
      </c>
      <c r="X8" s="11">
        <v>88</v>
      </c>
      <c r="Y8" s="11">
        <v>77</v>
      </c>
      <c r="Z8" s="11">
        <v>43</v>
      </c>
      <c r="AA8" s="11">
        <v>102</v>
      </c>
      <c r="AB8" s="11">
        <v>92</v>
      </c>
      <c r="AC8" s="11">
        <v>46</v>
      </c>
      <c r="AD8" s="11">
        <v>27</v>
      </c>
      <c r="AE8" s="11"/>
      <c r="AF8" s="11">
        <v>376</v>
      </c>
      <c r="AG8" s="11">
        <v>398</v>
      </c>
      <c r="AH8" s="11">
        <v>137</v>
      </c>
      <c r="AI8" s="11"/>
      <c r="AJ8" s="11">
        <v>332</v>
      </c>
      <c r="AK8" s="11">
        <v>262</v>
      </c>
      <c r="AL8" s="11">
        <v>76</v>
      </c>
      <c r="AM8" s="11">
        <v>13</v>
      </c>
      <c r="AN8" s="11">
        <v>122</v>
      </c>
      <c r="AO8" s="11"/>
      <c r="AP8" s="11">
        <v>229</v>
      </c>
      <c r="AQ8" s="11">
        <v>305</v>
      </c>
      <c r="AR8" s="11">
        <v>80</v>
      </c>
      <c r="AS8" s="11"/>
      <c r="AT8" s="11">
        <v>258</v>
      </c>
      <c r="AU8" s="11">
        <v>155</v>
      </c>
      <c r="AV8" s="11">
        <v>240</v>
      </c>
      <c r="AW8" s="11">
        <v>80</v>
      </c>
      <c r="AX8" s="11">
        <v>20</v>
      </c>
    </row>
    <row r="9" spans="2:50" ht="30">
      <c r="B9" s="18" t="s">
        <v>532</v>
      </c>
      <c r="C9" s="17">
        <v>6.9430407083134305E-2</v>
      </c>
      <c r="D9" s="17">
        <v>8.3471183508667196E-2</v>
      </c>
      <c r="E9" s="17">
        <v>5.5998877511973903E-2</v>
      </c>
      <c r="F9" s="17"/>
      <c r="G9" s="17">
        <v>9.6534392462255397E-2</v>
      </c>
      <c r="H9" s="17">
        <v>0.115255785332244</v>
      </c>
      <c r="I9" s="17">
        <v>0.13686942848779801</v>
      </c>
      <c r="J9" s="17">
        <v>2.51373126004369E-2</v>
      </c>
      <c r="K9" s="17">
        <v>2.64065250249911E-2</v>
      </c>
      <c r="L9" s="17">
        <v>2.0187403597897599E-2</v>
      </c>
      <c r="M9" s="17"/>
      <c r="N9" s="17">
        <v>0.107694159289421</v>
      </c>
      <c r="O9" s="17">
        <v>4.89914036635474E-2</v>
      </c>
      <c r="P9" s="17">
        <v>6.8784042147552599E-2</v>
      </c>
      <c r="Q9" s="17">
        <v>5.3328305343480001E-2</v>
      </c>
      <c r="R9" s="17"/>
      <c r="S9" s="17">
        <v>0.13297787279991699</v>
      </c>
      <c r="T9" s="17">
        <v>2.0742375489538101E-2</v>
      </c>
      <c r="U9" s="17">
        <v>3.3837578803355202E-2</v>
      </c>
      <c r="V9" s="17">
        <v>8.0313239126753602E-2</v>
      </c>
      <c r="W9" s="17">
        <v>9.4537573284078399E-2</v>
      </c>
      <c r="X9" s="17">
        <v>7.2864363047463396E-2</v>
      </c>
      <c r="Y9" s="17">
        <v>9.0690951999404495E-2</v>
      </c>
      <c r="Z9" s="17">
        <v>7.0080537586972205E-2</v>
      </c>
      <c r="AA9" s="17">
        <v>7.62759672211233E-2</v>
      </c>
      <c r="AB9" s="17">
        <v>5.2910967931762101E-2</v>
      </c>
      <c r="AC9" s="17">
        <v>5.8473953469889102E-2</v>
      </c>
      <c r="AD9" s="17">
        <v>0</v>
      </c>
      <c r="AE9" s="17"/>
      <c r="AF9" s="17">
        <v>6.9025083451072694E-2</v>
      </c>
      <c r="AG9" s="17">
        <v>9.0366356248397395E-2</v>
      </c>
      <c r="AH9" s="17">
        <v>2.4027060887400701E-2</v>
      </c>
      <c r="AI9" s="17"/>
      <c r="AJ9" s="17">
        <v>8.2913971130717495E-2</v>
      </c>
      <c r="AK9" s="17">
        <v>5.5113046994504901E-2</v>
      </c>
      <c r="AL9" s="17">
        <v>0.11808298216964699</v>
      </c>
      <c r="AM9" s="17">
        <v>0.234732169733084</v>
      </c>
      <c r="AN9" s="17">
        <v>3.1279081343002002E-2</v>
      </c>
      <c r="AO9" s="17"/>
      <c r="AP9" s="17">
        <v>8.3954872881492296E-2</v>
      </c>
      <c r="AQ9" s="17">
        <v>6.6167838632418499E-2</v>
      </c>
      <c r="AR9" s="17">
        <v>6.7666902564161593E-2</v>
      </c>
      <c r="AS9" s="17"/>
      <c r="AT9" s="17">
        <v>6.5353965018860899E-2</v>
      </c>
      <c r="AU9" s="17">
        <v>5.1045157669519399E-2</v>
      </c>
      <c r="AV9" s="17">
        <v>7.6409102486952193E-2</v>
      </c>
      <c r="AW9" s="17">
        <v>0.15895290365988399</v>
      </c>
      <c r="AX9" s="17">
        <v>0.134862028184698</v>
      </c>
    </row>
    <row r="10" spans="2:50" ht="30">
      <c r="B10" s="18" t="s">
        <v>533</v>
      </c>
      <c r="C10" s="17">
        <v>0.347691919687664</v>
      </c>
      <c r="D10" s="17">
        <v>0.30409775084741802</v>
      </c>
      <c r="E10" s="17">
        <v>0.39033965670418203</v>
      </c>
      <c r="F10" s="17"/>
      <c r="G10" s="17">
        <v>0.381364010561694</v>
      </c>
      <c r="H10" s="17">
        <v>0.393988211372582</v>
      </c>
      <c r="I10" s="17">
        <v>0.33261173007651401</v>
      </c>
      <c r="J10" s="17">
        <v>0.31980773181608102</v>
      </c>
      <c r="K10" s="17">
        <v>0.335483555848958</v>
      </c>
      <c r="L10" s="17">
        <v>0.32719885032693002</v>
      </c>
      <c r="M10" s="17"/>
      <c r="N10" s="17">
        <v>0.34202898763247902</v>
      </c>
      <c r="O10" s="17">
        <v>0.33692911225273697</v>
      </c>
      <c r="P10" s="17">
        <v>0.41390666161982598</v>
      </c>
      <c r="Q10" s="17">
        <v>0.307035182926301</v>
      </c>
      <c r="R10" s="17"/>
      <c r="S10" s="17">
        <v>0.32515284477392198</v>
      </c>
      <c r="T10" s="17">
        <v>0.37624395332312199</v>
      </c>
      <c r="U10" s="17">
        <v>0.46502320646798301</v>
      </c>
      <c r="V10" s="17">
        <v>0.29951503941033297</v>
      </c>
      <c r="W10" s="17">
        <v>0.27313829396952899</v>
      </c>
      <c r="X10" s="17">
        <v>0.32971397317180301</v>
      </c>
      <c r="Y10" s="17">
        <v>0.32958387508786702</v>
      </c>
      <c r="Z10" s="17">
        <v>0.27051519798664803</v>
      </c>
      <c r="AA10" s="17">
        <v>0.365100206375501</v>
      </c>
      <c r="AB10" s="17">
        <v>0.338938588239385</v>
      </c>
      <c r="AC10" s="17">
        <v>0.39592984229453698</v>
      </c>
      <c r="AD10" s="17">
        <v>0.44633625896384999</v>
      </c>
      <c r="AE10" s="17"/>
      <c r="AF10" s="17">
        <v>0.37441504360114503</v>
      </c>
      <c r="AG10" s="17">
        <v>0.33392802016391798</v>
      </c>
      <c r="AH10" s="17">
        <v>0.30086127539812502</v>
      </c>
      <c r="AI10" s="17"/>
      <c r="AJ10" s="17">
        <v>0.33862512368671299</v>
      </c>
      <c r="AK10" s="17">
        <v>0.41272147792885699</v>
      </c>
      <c r="AL10" s="17">
        <v>0.29505124682290801</v>
      </c>
      <c r="AM10" s="17">
        <v>0.32771943667646097</v>
      </c>
      <c r="AN10" s="17">
        <v>0.256965490748783</v>
      </c>
      <c r="AO10" s="17"/>
      <c r="AP10" s="17">
        <v>0.33588560266849998</v>
      </c>
      <c r="AQ10" s="17">
        <v>0.39580464381017799</v>
      </c>
      <c r="AR10" s="17">
        <v>0.32859174160341198</v>
      </c>
      <c r="AS10" s="17"/>
      <c r="AT10" s="17">
        <v>0.34863362226674299</v>
      </c>
      <c r="AU10" s="17">
        <v>0.29846497847784698</v>
      </c>
      <c r="AV10" s="17">
        <v>0.37219896064390301</v>
      </c>
      <c r="AW10" s="17">
        <v>0.34063250679919899</v>
      </c>
      <c r="AX10" s="17">
        <v>0.36902176404811099</v>
      </c>
    </row>
    <row r="11" spans="2:50" ht="30">
      <c r="B11" s="18" t="s">
        <v>534</v>
      </c>
      <c r="C11" s="17">
        <v>0.36080002946374401</v>
      </c>
      <c r="D11" s="17">
        <v>0.37423391516705401</v>
      </c>
      <c r="E11" s="17">
        <v>0.35037554798813503</v>
      </c>
      <c r="F11" s="17"/>
      <c r="G11" s="17">
        <v>0.31355726821656899</v>
      </c>
      <c r="H11" s="17">
        <v>0.29408371775299902</v>
      </c>
      <c r="I11" s="17">
        <v>0.31867943695483097</v>
      </c>
      <c r="J11" s="17">
        <v>0.41667909879833198</v>
      </c>
      <c r="K11" s="17">
        <v>0.42421938329218201</v>
      </c>
      <c r="L11" s="17">
        <v>0.39648277428872503</v>
      </c>
      <c r="M11" s="17"/>
      <c r="N11" s="17">
        <v>0.32244438851042501</v>
      </c>
      <c r="O11" s="17">
        <v>0.41682081501665202</v>
      </c>
      <c r="P11" s="17">
        <v>0.338355054862371</v>
      </c>
      <c r="Q11" s="17">
        <v>0.35996279910375001</v>
      </c>
      <c r="R11" s="17"/>
      <c r="S11" s="17">
        <v>0.29775625182383803</v>
      </c>
      <c r="T11" s="17">
        <v>0.38183118008113998</v>
      </c>
      <c r="U11" s="17">
        <v>0.38203552692873499</v>
      </c>
      <c r="V11" s="17">
        <v>0.37464347703244</v>
      </c>
      <c r="W11" s="17">
        <v>0.41464422615362001</v>
      </c>
      <c r="X11" s="17">
        <v>0.39210973439941199</v>
      </c>
      <c r="Y11" s="17">
        <v>0.32857361828123999</v>
      </c>
      <c r="Z11" s="17">
        <v>0.41942473992111201</v>
      </c>
      <c r="AA11" s="17">
        <v>0.30791360350611802</v>
      </c>
      <c r="AB11" s="17">
        <v>0.37225217819969902</v>
      </c>
      <c r="AC11" s="17">
        <v>0.369719602986393</v>
      </c>
      <c r="AD11" s="17">
        <v>0.32211549095685998</v>
      </c>
      <c r="AE11" s="17"/>
      <c r="AF11" s="17">
        <v>0.36647965450630299</v>
      </c>
      <c r="AG11" s="17">
        <v>0.368636174415653</v>
      </c>
      <c r="AH11" s="17">
        <v>0.36095561047164798</v>
      </c>
      <c r="AI11" s="17"/>
      <c r="AJ11" s="17">
        <v>0.39667328303696497</v>
      </c>
      <c r="AK11" s="17">
        <v>0.31325523290630303</v>
      </c>
      <c r="AL11" s="17">
        <v>0.46470188991255901</v>
      </c>
      <c r="AM11" s="17">
        <v>0.18915896241133001</v>
      </c>
      <c r="AN11" s="17">
        <v>0.36276867675577901</v>
      </c>
      <c r="AO11" s="17"/>
      <c r="AP11" s="17">
        <v>0.39299910783438702</v>
      </c>
      <c r="AQ11" s="17">
        <v>0.320028296202583</v>
      </c>
      <c r="AR11" s="17">
        <v>0.47090847249267198</v>
      </c>
      <c r="AS11" s="17"/>
      <c r="AT11" s="17">
        <v>0.36911379614068401</v>
      </c>
      <c r="AU11" s="17">
        <v>0.38013601979731199</v>
      </c>
      <c r="AV11" s="17">
        <v>0.374573871356773</v>
      </c>
      <c r="AW11" s="17">
        <v>0.33474871573064902</v>
      </c>
      <c r="AX11" s="17">
        <v>0.17909194919312901</v>
      </c>
    </row>
    <row r="12" spans="2:50" ht="30">
      <c r="B12" s="18" t="s">
        <v>535</v>
      </c>
      <c r="C12" s="17">
        <v>0.13404056091324101</v>
      </c>
      <c r="D12" s="17">
        <v>0.16318499914499099</v>
      </c>
      <c r="E12" s="17">
        <v>0.103611681471091</v>
      </c>
      <c r="F12" s="17"/>
      <c r="G12" s="17">
        <v>0.142142564443245</v>
      </c>
      <c r="H12" s="17">
        <v>0.110548386814091</v>
      </c>
      <c r="I12" s="17">
        <v>7.1436296425454404E-2</v>
      </c>
      <c r="J12" s="17">
        <v>0.13160601867768101</v>
      </c>
      <c r="K12" s="17">
        <v>0.14444265866508699</v>
      </c>
      <c r="L12" s="17">
        <v>0.19715495098059399</v>
      </c>
      <c r="M12" s="17"/>
      <c r="N12" s="17">
        <v>0.18478274664178701</v>
      </c>
      <c r="O12" s="17">
        <v>0.12341874774009901</v>
      </c>
      <c r="P12" s="17">
        <v>8.5118398288275998E-2</v>
      </c>
      <c r="Q12" s="17">
        <v>0.135956039253538</v>
      </c>
      <c r="R12" s="17"/>
      <c r="S12" s="17">
        <v>0.19838907857462701</v>
      </c>
      <c r="T12" s="17">
        <v>0.15438754383230399</v>
      </c>
      <c r="U12" s="17">
        <v>8.8140560283790803E-2</v>
      </c>
      <c r="V12" s="17">
        <v>0.13476308214142699</v>
      </c>
      <c r="W12" s="17">
        <v>0.15137524191719401</v>
      </c>
      <c r="X12" s="17">
        <v>9.8854276684730694E-2</v>
      </c>
      <c r="Y12" s="17">
        <v>9.4104484113826506E-2</v>
      </c>
      <c r="Z12" s="17">
        <v>0.10172020615041601</v>
      </c>
      <c r="AA12" s="17">
        <v>0.12883627673836801</v>
      </c>
      <c r="AB12" s="17">
        <v>0.167290635643744</v>
      </c>
      <c r="AC12" s="17">
        <v>3.8740061995906801E-2</v>
      </c>
      <c r="AD12" s="17">
        <v>0.166993426208843</v>
      </c>
      <c r="AE12" s="17"/>
      <c r="AF12" s="17">
        <v>0.135076534845778</v>
      </c>
      <c r="AG12" s="17">
        <v>0.132610973041935</v>
      </c>
      <c r="AH12" s="17">
        <v>0.11104628352306201</v>
      </c>
      <c r="AI12" s="17"/>
      <c r="AJ12" s="17">
        <v>0.134517136723208</v>
      </c>
      <c r="AK12" s="17">
        <v>0.14842964563490599</v>
      </c>
      <c r="AL12" s="17">
        <v>9.6375311061819596E-2</v>
      </c>
      <c r="AM12" s="17">
        <v>0.17431506371018601</v>
      </c>
      <c r="AN12" s="17">
        <v>0.12693486669933701</v>
      </c>
      <c r="AO12" s="17"/>
      <c r="AP12" s="17">
        <v>0.13834518745419699</v>
      </c>
      <c r="AQ12" s="17">
        <v>0.145618472436297</v>
      </c>
      <c r="AR12" s="17">
        <v>9.3065074556874405E-2</v>
      </c>
      <c r="AS12" s="17"/>
      <c r="AT12" s="17">
        <v>9.5607088196022594E-2</v>
      </c>
      <c r="AU12" s="17">
        <v>0.183007339861152</v>
      </c>
      <c r="AV12" s="17">
        <v>0.127470327778509</v>
      </c>
      <c r="AW12" s="17">
        <v>0.11610939359443601</v>
      </c>
      <c r="AX12" s="17">
        <v>0.173650564583441</v>
      </c>
    </row>
    <row r="13" spans="2:50">
      <c r="B13" s="18" t="s">
        <v>113</v>
      </c>
      <c r="C13" s="19">
        <v>8.8037082852217396E-2</v>
      </c>
      <c r="D13" s="19">
        <v>7.5012151331870003E-2</v>
      </c>
      <c r="E13" s="19">
        <v>9.9674236324618498E-2</v>
      </c>
      <c r="F13" s="19"/>
      <c r="G13" s="19">
        <v>6.6401764316236803E-2</v>
      </c>
      <c r="H13" s="19">
        <v>8.6123898728084E-2</v>
      </c>
      <c r="I13" s="19">
        <v>0.14040310805540199</v>
      </c>
      <c r="J13" s="19">
        <v>0.106769838107469</v>
      </c>
      <c r="K13" s="19">
        <v>6.9447877168781799E-2</v>
      </c>
      <c r="L13" s="19">
        <v>5.8976020805854602E-2</v>
      </c>
      <c r="M13" s="19"/>
      <c r="N13" s="19">
        <v>4.3049717925887403E-2</v>
      </c>
      <c r="O13" s="19">
        <v>7.3839921326965194E-2</v>
      </c>
      <c r="P13" s="19">
        <v>9.3835843081974402E-2</v>
      </c>
      <c r="Q13" s="19">
        <v>0.14371767337293101</v>
      </c>
      <c r="R13" s="19"/>
      <c r="S13" s="19">
        <v>4.5723952027695802E-2</v>
      </c>
      <c r="T13" s="19">
        <v>6.6794947273895899E-2</v>
      </c>
      <c r="U13" s="19">
        <v>3.0963127516135999E-2</v>
      </c>
      <c r="V13" s="19">
        <v>0.110765162289046</v>
      </c>
      <c r="W13" s="19">
        <v>6.6304664675578606E-2</v>
      </c>
      <c r="X13" s="19">
        <v>0.10645765269659201</v>
      </c>
      <c r="Y13" s="19">
        <v>0.15704707051766201</v>
      </c>
      <c r="Z13" s="19">
        <v>0.138259318354852</v>
      </c>
      <c r="AA13" s="19">
        <v>0.12187394615889099</v>
      </c>
      <c r="AB13" s="19">
        <v>6.8607629985409396E-2</v>
      </c>
      <c r="AC13" s="19">
        <v>0.13713653925327399</v>
      </c>
      <c r="AD13" s="19">
        <v>6.4554823870447003E-2</v>
      </c>
      <c r="AE13" s="19"/>
      <c r="AF13" s="19">
        <v>5.5003683595700702E-2</v>
      </c>
      <c r="AG13" s="19">
        <v>7.4458476130095597E-2</v>
      </c>
      <c r="AH13" s="19">
        <v>0.20310976971976399</v>
      </c>
      <c r="AI13" s="19"/>
      <c r="AJ13" s="19">
        <v>4.7270485422396799E-2</v>
      </c>
      <c r="AK13" s="19">
        <v>7.0480596535428805E-2</v>
      </c>
      <c r="AL13" s="19">
        <v>2.5788570033066699E-2</v>
      </c>
      <c r="AM13" s="19">
        <v>7.4074367468939306E-2</v>
      </c>
      <c r="AN13" s="19">
        <v>0.22205188445309901</v>
      </c>
      <c r="AO13" s="19"/>
      <c r="AP13" s="19">
        <v>4.8815229161424001E-2</v>
      </c>
      <c r="AQ13" s="19">
        <v>7.2380748918523599E-2</v>
      </c>
      <c r="AR13" s="19">
        <v>3.9767808782879499E-2</v>
      </c>
      <c r="AS13" s="19"/>
      <c r="AT13" s="19">
        <v>0.12129152837769</v>
      </c>
      <c r="AU13" s="19">
        <v>8.7346504194168603E-2</v>
      </c>
      <c r="AV13" s="19">
        <v>4.93477377338628E-2</v>
      </c>
      <c r="AW13" s="19">
        <v>4.9556480215832699E-2</v>
      </c>
      <c r="AX13" s="19">
        <v>0.143373693990622</v>
      </c>
    </row>
    <row r="14" spans="2:50">
      <c r="B14" s="16" t="s">
        <v>27</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B2:AX18"/>
  <sheetViews>
    <sheetView showGridLines="0" topLeftCell="A7"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539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985</v>
      </c>
      <c r="D7" s="10">
        <v>460</v>
      </c>
      <c r="E7" s="10">
        <v>525</v>
      </c>
      <c r="F7" s="10"/>
      <c r="G7" s="10">
        <v>103</v>
      </c>
      <c r="H7" s="10">
        <v>152</v>
      </c>
      <c r="I7" s="10">
        <v>144</v>
      </c>
      <c r="J7" s="10">
        <v>167</v>
      </c>
      <c r="K7" s="10">
        <v>173</v>
      </c>
      <c r="L7" s="10">
        <v>246</v>
      </c>
      <c r="M7" s="10"/>
      <c r="N7" s="10">
        <v>293</v>
      </c>
      <c r="O7" s="10">
        <v>240</v>
      </c>
      <c r="P7" s="10">
        <v>193</v>
      </c>
      <c r="Q7" s="10">
        <v>255</v>
      </c>
      <c r="R7" s="10"/>
      <c r="S7" s="10">
        <v>136</v>
      </c>
      <c r="T7" s="10">
        <v>113</v>
      </c>
      <c r="U7" s="10">
        <v>86</v>
      </c>
      <c r="V7" s="10">
        <v>88</v>
      </c>
      <c r="W7" s="10">
        <v>72</v>
      </c>
      <c r="X7" s="10">
        <v>66</v>
      </c>
      <c r="Y7" s="10">
        <v>82</v>
      </c>
      <c r="Z7" s="10">
        <v>51</v>
      </c>
      <c r="AA7" s="10">
        <v>101</v>
      </c>
      <c r="AB7" s="10">
        <v>106</v>
      </c>
      <c r="AC7" s="10">
        <v>47</v>
      </c>
      <c r="AD7" s="10">
        <v>37</v>
      </c>
      <c r="AE7" s="10"/>
      <c r="AF7" s="10">
        <v>425</v>
      </c>
      <c r="AG7" s="10">
        <v>392</v>
      </c>
      <c r="AH7" s="10">
        <v>109</v>
      </c>
      <c r="AI7" s="10"/>
      <c r="AJ7" s="10">
        <v>396</v>
      </c>
      <c r="AK7" s="10">
        <v>237</v>
      </c>
      <c r="AL7" s="10">
        <v>63</v>
      </c>
      <c r="AM7" s="10">
        <v>21</v>
      </c>
      <c r="AN7" s="10">
        <v>108</v>
      </c>
      <c r="AO7" s="10"/>
      <c r="AP7" s="10">
        <v>255</v>
      </c>
      <c r="AQ7" s="10">
        <v>290</v>
      </c>
      <c r="AR7" s="10">
        <v>74</v>
      </c>
      <c r="AS7" s="10"/>
      <c r="AT7" s="10">
        <v>249</v>
      </c>
      <c r="AU7" s="10">
        <v>175</v>
      </c>
      <c r="AV7" s="10">
        <v>226</v>
      </c>
      <c r="AW7" s="10">
        <v>90</v>
      </c>
      <c r="AX7" s="10">
        <v>21</v>
      </c>
    </row>
    <row r="8" spans="2:50" ht="30" customHeight="1">
      <c r="B8" s="11" t="s">
        <v>77</v>
      </c>
      <c r="C8" s="11">
        <v>976</v>
      </c>
      <c r="D8" s="11">
        <v>468</v>
      </c>
      <c r="E8" s="11">
        <v>508</v>
      </c>
      <c r="F8" s="11"/>
      <c r="G8" s="11">
        <v>121</v>
      </c>
      <c r="H8" s="11">
        <v>153</v>
      </c>
      <c r="I8" s="11">
        <v>156</v>
      </c>
      <c r="J8" s="11">
        <v>175</v>
      </c>
      <c r="K8" s="11">
        <v>146</v>
      </c>
      <c r="L8" s="11">
        <v>226</v>
      </c>
      <c r="M8" s="11"/>
      <c r="N8" s="11">
        <v>275</v>
      </c>
      <c r="O8" s="11">
        <v>247</v>
      </c>
      <c r="P8" s="11">
        <v>205</v>
      </c>
      <c r="Q8" s="11">
        <v>246</v>
      </c>
      <c r="R8" s="11"/>
      <c r="S8" s="11">
        <v>140</v>
      </c>
      <c r="T8" s="11">
        <v>118</v>
      </c>
      <c r="U8" s="11">
        <v>81</v>
      </c>
      <c r="V8" s="11">
        <v>93</v>
      </c>
      <c r="W8" s="11">
        <v>69</v>
      </c>
      <c r="X8" s="11">
        <v>83</v>
      </c>
      <c r="Y8" s="11">
        <v>76</v>
      </c>
      <c r="Z8" s="11">
        <v>45</v>
      </c>
      <c r="AA8" s="11">
        <v>102</v>
      </c>
      <c r="AB8" s="11">
        <v>92</v>
      </c>
      <c r="AC8" s="11">
        <v>45</v>
      </c>
      <c r="AD8" s="11">
        <v>34</v>
      </c>
      <c r="AE8" s="11"/>
      <c r="AF8" s="11">
        <v>418</v>
      </c>
      <c r="AG8" s="11">
        <v>384</v>
      </c>
      <c r="AH8" s="11">
        <v>109</v>
      </c>
      <c r="AI8" s="11"/>
      <c r="AJ8" s="11">
        <v>385</v>
      </c>
      <c r="AK8" s="11">
        <v>242</v>
      </c>
      <c r="AL8" s="11">
        <v>63</v>
      </c>
      <c r="AM8" s="11">
        <v>20</v>
      </c>
      <c r="AN8" s="11">
        <v>107</v>
      </c>
      <c r="AO8" s="11"/>
      <c r="AP8" s="11">
        <v>251</v>
      </c>
      <c r="AQ8" s="11">
        <v>298</v>
      </c>
      <c r="AR8" s="11">
        <v>73</v>
      </c>
      <c r="AS8" s="11"/>
      <c r="AT8" s="11">
        <v>245</v>
      </c>
      <c r="AU8" s="11">
        <v>179</v>
      </c>
      <c r="AV8" s="11">
        <v>226</v>
      </c>
      <c r="AW8" s="11">
        <v>88</v>
      </c>
      <c r="AX8" s="11">
        <v>18</v>
      </c>
    </row>
    <row r="9" spans="2:50" ht="30">
      <c r="B9" s="18" t="s">
        <v>532</v>
      </c>
      <c r="C9" s="17">
        <v>6.2787358425800896E-2</v>
      </c>
      <c r="D9" s="17">
        <v>7.9821369715917606E-2</v>
      </c>
      <c r="E9" s="17">
        <v>4.7118450182521102E-2</v>
      </c>
      <c r="F9" s="17"/>
      <c r="G9" s="17">
        <v>8.9895976351924298E-2</v>
      </c>
      <c r="H9" s="17">
        <v>0.13194101161432101</v>
      </c>
      <c r="I9" s="17">
        <v>0.11067556264072501</v>
      </c>
      <c r="J9" s="17">
        <v>2.86670639470137E-2</v>
      </c>
      <c r="K9" s="17">
        <v>1.22345690832185E-2</v>
      </c>
      <c r="L9" s="17">
        <v>2.75829763471057E-2</v>
      </c>
      <c r="M9" s="17"/>
      <c r="N9" s="17">
        <v>9.8241747667196302E-2</v>
      </c>
      <c r="O9" s="17">
        <v>2.6135869770608E-2</v>
      </c>
      <c r="P9" s="17">
        <v>7.0309565391332998E-2</v>
      </c>
      <c r="Q9" s="17">
        <v>5.4576730144870397E-2</v>
      </c>
      <c r="R9" s="17"/>
      <c r="S9" s="17">
        <v>0.13166686403427799</v>
      </c>
      <c r="T9" s="17">
        <v>4.3694411365423402E-2</v>
      </c>
      <c r="U9" s="17">
        <v>3.2739493459693202E-2</v>
      </c>
      <c r="V9" s="17">
        <v>6.4526636608133403E-2</v>
      </c>
      <c r="W9" s="17">
        <v>1.2251180110667699E-2</v>
      </c>
      <c r="X9" s="17">
        <v>1.55227219036777E-2</v>
      </c>
      <c r="Y9" s="17">
        <v>8.8126913450149405E-2</v>
      </c>
      <c r="Z9" s="17">
        <v>0.17492448508071301</v>
      </c>
      <c r="AA9" s="17">
        <v>7.9321207669721797E-2</v>
      </c>
      <c r="AB9" s="17">
        <v>1.39198045282779E-2</v>
      </c>
      <c r="AC9" s="17">
        <v>6.7670169004952097E-2</v>
      </c>
      <c r="AD9" s="17">
        <v>0</v>
      </c>
      <c r="AE9" s="17"/>
      <c r="AF9" s="17">
        <v>4.5283619579845599E-2</v>
      </c>
      <c r="AG9" s="17">
        <v>8.7122566218801406E-2</v>
      </c>
      <c r="AH9" s="17">
        <v>2.57695635036326E-2</v>
      </c>
      <c r="AI9" s="17"/>
      <c r="AJ9" s="17">
        <v>5.9570269717876198E-2</v>
      </c>
      <c r="AK9" s="17">
        <v>9.0607088383973494E-2</v>
      </c>
      <c r="AL9" s="17">
        <v>0.142821912831015</v>
      </c>
      <c r="AM9" s="17">
        <v>0</v>
      </c>
      <c r="AN9" s="17">
        <v>4.1379166659583598E-2</v>
      </c>
      <c r="AO9" s="17"/>
      <c r="AP9" s="17">
        <v>6.3313866374828401E-2</v>
      </c>
      <c r="AQ9" s="17">
        <v>8.76069779748022E-2</v>
      </c>
      <c r="AR9" s="17">
        <v>0.121016194214602</v>
      </c>
      <c r="AS9" s="17"/>
      <c r="AT9" s="17">
        <v>6.0140984585106201E-2</v>
      </c>
      <c r="AU9" s="17">
        <v>4.2377574324062001E-2</v>
      </c>
      <c r="AV9" s="17">
        <v>5.5077129691331897E-2</v>
      </c>
      <c r="AW9" s="17">
        <v>0.174302577479857</v>
      </c>
      <c r="AX9" s="17">
        <v>0.161839835392177</v>
      </c>
    </row>
    <row r="10" spans="2:50" ht="30">
      <c r="B10" s="18" t="s">
        <v>533</v>
      </c>
      <c r="C10" s="17">
        <v>0.36375759142060798</v>
      </c>
      <c r="D10" s="17">
        <v>0.33523954230521302</v>
      </c>
      <c r="E10" s="17">
        <v>0.389990208462827</v>
      </c>
      <c r="F10" s="17"/>
      <c r="G10" s="17">
        <v>0.38263205912153497</v>
      </c>
      <c r="H10" s="17">
        <v>0.44268362251340998</v>
      </c>
      <c r="I10" s="17">
        <v>0.35714317372550403</v>
      </c>
      <c r="J10" s="17">
        <v>0.387105999194438</v>
      </c>
      <c r="K10" s="17">
        <v>0.31055746568708897</v>
      </c>
      <c r="L10" s="17">
        <v>0.320950115383622</v>
      </c>
      <c r="M10" s="17"/>
      <c r="N10" s="17">
        <v>0.288568673133417</v>
      </c>
      <c r="O10" s="17">
        <v>0.38423897938423401</v>
      </c>
      <c r="P10" s="17">
        <v>0.43579112003249298</v>
      </c>
      <c r="Q10" s="17">
        <v>0.372797723064209</v>
      </c>
      <c r="R10" s="17"/>
      <c r="S10" s="17">
        <v>0.35385287046804598</v>
      </c>
      <c r="T10" s="17">
        <v>0.38255323789971601</v>
      </c>
      <c r="U10" s="17">
        <v>0.34879386432470999</v>
      </c>
      <c r="V10" s="17">
        <v>0.37034716080869601</v>
      </c>
      <c r="W10" s="17">
        <v>0.35275103711288902</v>
      </c>
      <c r="X10" s="17">
        <v>0.33415202263911098</v>
      </c>
      <c r="Y10" s="17">
        <v>0.34259881019132399</v>
      </c>
      <c r="Z10" s="17">
        <v>0.36179018666319102</v>
      </c>
      <c r="AA10" s="17">
        <v>0.40561684211384502</v>
      </c>
      <c r="AB10" s="17">
        <v>0.34118501307430699</v>
      </c>
      <c r="AC10" s="17">
        <v>0.46106365689469098</v>
      </c>
      <c r="AD10" s="17">
        <v>0.30827255499353501</v>
      </c>
      <c r="AE10" s="17"/>
      <c r="AF10" s="17">
        <v>0.39445312578839498</v>
      </c>
      <c r="AG10" s="17">
        <v>0.31731705729092002</v>
      </c>
      <c r="AH10" s="17">
        <v>0.42609408500150198</v>
      </c>
      <c r="AI10" s="17"/>
      <c r="AJ10" s="17">
        <v>0.36030050824883803</v>
      </c>
      <c r="AK10" s="17">
        <v>0.40160968787430601</v>
      </c>
      <c r="AL10" s="17">
        <v>0.34228374001722001</v>
      </c>
      <c r="AM10" s="17">
        <v>0.341192859289001</v>
      </c>
      <c r="AN10" s="17">
        <v>0.35795370361919099</v>
      </c>
      <c r="AO10" s="17"/>
      <c r="AP10" s="17">
        <v>0.38186780945611498</v>
      </c>
      <c r="AQ10" s="17">
        <v>0.38966609205993402</v>
      </c>
      <c r="AR10" s="17">
        <v>0.45432572528202098</v>
      </c>
      <c r="AS10" s="17"/>
      <c r="AT10" s="17">
        <v>0.35160062982700602</v>
      </c>
      <c r="AU10" s="17">
        <v>0.38127979126695699</v>
      </c>
      <c r="AV10" s="17">
        <v>0.36651273807960999</v>
      </c>
      <c r="AW10" s="17">
        <v>0.291101428865634</v>
      </c>
      <c r="AX10" s="17">
        <v>0.31714804316099598</v>
      </c>
    </row>
    <row r="11" spans="2:50" ht="30">
      <c r="B11" s="18" t="s">
        <v>534</v>
      </c>
      <c r="C11" s="17">
        <v>0.38866531438069402</v>
      </c>
      <c r="D11" s="17">
        <v>0.40174471944321699</v>
      </c>
      <c r="E11" s="17">
        <v>0.376634090829711</v>
      </c>
      <c r="F11" s="17"/>
      <c r="G11" s="17">
        <v>0.26290329250083999</v>
      </c>
      <c r="H11" s="17">
        <v>0.28080774019923599</v>
      </c>
      <c r="I11" s="17">
        <v>0.33252217505308401</v>
      </c>
      <c r="J11" s="17">
        <v>0.403429168290667</v>
      </c>
      <c r="K11" s="17">
        <v>0.50582139703745799</v>
      </c>
      <c r="L11" s="17">
        <v>0.48068086300965002</v>
      </c>
      <c r="M11" s="17"/>
      <c r="N11" s="17">
        <v>0.43335926468207198</v>
      </c>
      <c r="O11" s="17">
        <v>0.38194284268583301</v>
      </c>
      <c r="P11" s="17">
        <v>0.32924067089525799</v>
      </c>
      <c r="Q11" s="17">
        <v>0.39051340585692401</v>
      </c>
      <c r="R11" s="17"/>
      <c r="S11" s="17">
        <v>0.35327737440769802</v>
      </c>
      <c r="T11" s="17">
        <v>0.427771592450439</v>
      </c>
      <c r="U11" s="17">
        <v>0.464448570916276</v>
      </c>
      <c r="V11" s="17">
        <v>0.38793972299794499</v>
      </c>
      <c r="W11" s="17">
        <v>0.367428759135489</v>
      </c>
      <c r="X11" s="17">
        <v>0.41681662540138698</v>
      </c>
      <c r="Y11" s="17">
        <v>0.36485611908472099</v>
      </c>
      <c r="Z11" s="17">
        <v>0.27507376579168202</v>
      </c>
      <c r="AA11" s="17">
        <v>0.29521086603966101</v>
      </c>
      <c r="AB11" s="17">
        <v>0.42401899328591602</v>
      </c>
      <c r="AC11" s="17">
        <v>0.42871449907119202</v>
      </c>
      <c r="AD11" s="17">
        <v>0.53429289951788606</v>
      </c>
      <c r="AE11" s="17"/>
      <c r="AF11" s="17">
        <v>0.40296943926182099</v>
      </c>
      <c r="AG11" s="17">
        <v>0.418361020523975</v>
      </c>
      <c r="AH11" s="17">
        <v>0.26399013533952398</v>
      </c>
      <c r="AI11" s="17"/>
      <c r="AJ11" s="17">
        <v>0.40490905282544098</v>
      </c>
      <c r="AK11" s="17">
        <v>0.34185569249083803</v>
      </c>
      <c r="AL11" s="17">
        <v>0.36868791302334802</v>
      </c>
      <c r="AM11" s="17">
        <v>0.47481763800612398</v>
      </c>
      <c r="AN11" s="17">
        <v>0.36161130350146298</v>
      </c>
      <c r="AO11" s="17"/>
      <c r="AP11" s="17">
        <v>0.39910471878396803</v>
      </c>
      <c r="AQ11" s="17">
        <v>0.36623235026591999</v>
      </c>
      <c r="AR11" s="17">
        <v>0.27830879587780699</v>
      </c>
      <c r="AS11" s="17"/>
      <c r="AT11" s="17">
        <v>0.41512386828521902</v>
      </c>
      <c r="AU11" s="17">
        <v>0.37480977873792998</v>
      </c>
      <c r="AV11" s="17">
        <v>0.363060513345422</v>
      </c>
      <c r="AW11" s="17">
        <v>0.41699390532131803</v>
      </c>
      <c r="AX11" s="17">
        <v>0.35730538468336698</v>
      </c>
    </row>
    <row r="12" spans="2:50" ht="30">
      <c r="B12" s="18" t="s">
        <v>535</v>
      </c>
      <c r="C12" s="17">
        <v>0.120155976423397</v>
      </c>
      <c r="D12" s="17">
        <v>0.12710583757446201</v>
      </c>
      <c r="E12" s="17">
        <v>0.113763076076856</v>
      </c>
      <c r="F12" s="17"/>
      <c r="G12" s="17">
        <v>0.15954245190881799</v>
      </c>
      <c r="H12" s="17">
        <v>6.3663601342946199E-2</v>
      </c>
      <c r="I12" s="17">
        <v>0.126275240763081</v>
      </c>
      <c r="J12" s="17">
        <v>0.12855623848681599</v>
      </c>
      <c r="K12" s="17">
        <v>9.3854889755929705E-2</v>
      </c>
      <c r="L12" s="17">
        <v>0.14354103492178999</v>
      </c>
      <c r="M12" s="17"/>
      <c r="N12" s="17">
        <v>0.148569480345799</v>
      </c>
      <c r="O12" s="17">
        <v>0.144031680787192</v>
      </c>
      <c r="P12" s="17">
        <v>7.8897573968811696E-2</v>
      </c>
      <c r="Q12" s="17">
        <v>9.5761091159570405E-2</v>
      </c>
      <c r="R12" s="17"/>
      <c r="S12" s="17">
        <v>0.125621170076396</v>
      </c>
      <c r="T12" s="17">
        <v>0.107154151826776</v>
      </c>
      <c r="U12" s="17">
        <v>0.11404622039974401</v>
      </c>
      <c r="V12" s="17">
        <v>0.118945560606818</v>
      </c>
      <c r="W12" s="17">
        <v>0.12819828137365499</v>
      </c>
      <c r="X12" s="17">
        <v>0.15805524519518499</v>
      </c>
      <c r="Y12" s="17">
        <v>0.148603508522098</v>
      </c>
      <c r="Z12" s="17">
        <v>0.120306620054578</v>
      </c>
      <c r="AA12" s="17">
        <v>0.120406920105879</v>
      </c>
      <c r="AB12" s="17">
        <v>0.14335570963460301</v>
      </c>
      <c r="AC12" s="17">
        <v>0</v>
      </c>
      <c r="AD12" s="17">
        <v>8.1262453638265703E-2</v>
      </c>
      <c r="AE12" s="17"/>
      <c r="AF12" s="17">
        <v>0.111288237912336</v>
      </c>
      <c r="AG12" s="17">
        <v>0.12936712890206201</v>
      </c>
      <c r="AH12" s="17">
        <v>0.122437886355443</v>
      </c>
      <c r="AI12" s="17"/>
      <c r="AJ12" s="17">
        <v>0.13356440698463001</v>
      </c>
      <c r="AK12" s="17">
        <v>0.12193023400425899</v>
      </c>
      <c r="AL12" s="17">
        <v>0.146206434128417</v>
      </c>
      <c r="AM12" s="17">
        <v>9.0641923963937304E-2</v>
      </c>
      <c r="AN12" s="17">
        <v>7.6504312806738098E-2</v>
      </c>
      <c r="AO12" s="17"/>
      <c r="AP12" s="17">
        <v>0.121570765660062</v>
      </c>
      <c r="AQ12" s="17">
        <v>0.107411503464122</v>
      </c>
      <c r="AR12" s="17">
        <v>0.11166578589164</v>
      </c>
      <c r="AS12" s="17"/>
      <c r="AT12" s="17">
        <v>9.1031974518407305E-2</v>
      </c>
      <c r="AU12" s="17">
        <v>0.11853048366081401</v>
      </c>
      <c r="AV12" s="17">
        <v>0.17097231530290699</v>
      </c>
      <c r="AW12" s="17">
        <v>9.2159647926703503E-2</v>
      </c>
      <c r="AX12" s="17">
        <v>3.91925028188621E-2</v>
      </c>
    </row>
    <row r="13" spans="2:50">
      <c r="B13" s="18" t="s">
        <v>113</v>
      </c>
      <c r="C13" s="19">
        <v>6.46337593495004E-2</v>
      </c>
      <c r="D13" s="19">
        <v>5.6088530961190403E-2</v>
      </c>
      <c r="E13" s="19">
        <v>7.2494174448085202E-2</v>
      </c>
      <c r="F13" s="19"/>
      <c r="G13" s="19">
        <v>0.10502622011688301</v>
      </c>
      <c r="H13" s="19">
        <v>8.0904024330086699E-2</v>
      </c>
      <c r="I13" s="19">
        <v>7.3383847817606096E-2</v>
      </c>
      <c r="J13" s="19">
        <v>5.2241530081064302E-2</v>
      </c>
      <c r="K13" s="19">
        <v>7.7531678436304902E-2</v>
      </c>
      <c r="L13" s="19">
        <v>2.7245010337831801E-2</v>
      </c>
      <c r="M13" s="19"/>
      <c r="N13" s="19">
        <v>3.12608341715154E-2</v>
      </c>
      <c r="O13" s="19">
        <v>6.3650627372132604E-2</v>
      </c>
      <c r="P13" s="19">
        <v>8.5761069712104704E-2</v>
      </c>
      <c r="Q13" s="19">
        <v>8.6351049774426494E-2</v>
      </c>
      <c r="R13" s="19"/>
      <c r="S13" s="19">
        <v>3.5581721013580703E-2</v>
      </c>
      <c r="T13" s="19">
        <v>3.8826606457646302E-2</v>
      </c>
      <c r="U13" s="19">
        <v>3.9971850899577097E-2</v>
      </c>
      <c r="V13" s="19">
        <v>5.8240918978408399E-2</v>
      </c>
      <c r="W13" s="19">
        <v>0.13937074226729801</v>
      </c>
      <c r="X13" s="19">
        <v>7.5453384860639197E-2</v>
      </c>
      <c r="Y13" s="19">
        <v>5.58146487517081E-2</v>
      </c>
      <c r="Z13" s="19">
        <v>6.7904942409835203E-2</v>
      </c>
      <c r="AA13" s="19">
        <v>9.9444164070893598E-2</v>
      </c>
      <c r="AB13" s="19">
        <v>7.7520479476896706E-2</v>
      </c>
      <c r="AC13" s="19">
        <v>4.2551675029165001E-2</v>
      </c>
      <c r="AD13" s="19">
        <v>7.6172091850313206E-2</v>
      </c>
      <c r="AE13" s="19"/>
      <c r="AF13" s="19">
        <v>4.6005577457601997E-2</v>
      </c>
      <c r="AG13" s="19">
        <v>4.78322270642405E-2</v>
      </c>
      <c r="AH13" s="19">
        <v>0.16170832979989799</v>
      </c>
      <c r="AI13" s="19"/>
      <c r="AJ13" s="19">
        <v>4.1655762223214501E-2</v>
      </c>
      <c r="AK13" s="19">
        <v>4.39972972466239E-2</v>
      </c>
      <c r="AL13" s="19">
        <v>0</v>
      </c>
      <c r="AM13" s="19">
        <v>9.3347578740937395E-2</v>
      </c>
      <c r="AN13" s="19">
        <v>0.16255151341302401</v>
      </c>
      <c r="AO13" s="19"/>
      <c r="AP13" s="19">
        <v>3.4142839725026401E-2</v>
      </c>
      <c r="AQ13" s="19">
        <v>4.9083076235221797E-2</v>
      </c>
      <c r="AR13" s="19">
        <v>3.4683498733930597E-2</v>
      </c>
      <c r="AS13" s="19"/>
      <c r="AT13" s="19">
        <v>8.2102542784261295E-2</v>
      </c>
      <c r="AU13" s="19">
        <v>8.3002372010237205E-2</v>
      </c>
      <c r="AV13" s="19">
        <v>4.4377303580729499E-2</v>
      </c>
      <c r="AW13" s="19">
        <v>2.5442440406487202E-2</v>
      </c>
      <c r="AX13" s="19">
        <v>0.124514233944599</v>
      </c>
    </row>
    <row r="14" spans="2:50">
      <c r="B14" s="28" t="s">
        <v>27</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B2:AX18"/>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540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1045</v>
      </c>
      <c r="D7" s="10">
        <v>506</v>
      </c>
      <c r="E7" s="10">
        <v>538</v>
      </c>
      <c r="F7" s="10"/>
      <c r="G7" s="10">
        <v>119</v>
      </c>
      <c r="H7" s="10">
        <v>162</v>
      </c>
      <c r="I7" s="10">
        <v>171</v>
      </c>
      <c r="J7" s="10">
        <v>177</v>
      </c>
      <c r="K7" s="10">
        <v>175</v>
      </c>
      <c r="L7" s="10">
        <v>241</v>
      </c>
      <c r="M7" s="10"/>
      <c r="N7" s="10">
        <v>296</v>
      </c>
      <c r="O7" s="10">
        <v>271</v>
      </c>
      <c r="P7" s="10">
        <v>208</v>
      </c>
      <c r="Q7" s="10">
        <v>265</v>
      </c>
      <c r="R7" s="10"/>
      <c r="S7" s="10">
        <v>143</v>
      </c>
      <c r="T7" s="10">
        <v>118</v>
      </c>
      <c r="U7" s="10">
        <v>90</v>
      </c>
      <c r="V7" s="10">
        <v>90</v>
      </c>
      <c r="W7" s="10">
        <v>73</v>
      </c>
      <c r="X7" s="10">
        <v>78</v>
      </c>
      <c r="Y7" s="10">
        <v>95</v>
      </c>
      <c r="Z7" s="10">
        <v>50</v>
      </c>
      <c r="AA7" s="10">
        <v>111</v>
      </c>
      <c r="AB7" s="10">
        <v>108</v>
      </c>
      <c r="AC7" s="10">
        <v>54</v>
      </c>
      <c r="AD7" s="10">
        <v>35</v>
      </c>
      <c r="AE7" s="10"/>
      <c r="AF7" s="10">
        <v>433</v>
      </c>
      <c r="AG7" s="10">
        <v>439</v>
      </c>
      <c r="AH7" s="10">
        <v>120</v>
      </c>
      <c r="AI7" s="10"/>
      <c r="AJ7" s="10">
        <v>402</v>
      </c>
      <c r="AK7" s="10">
        <v>275</v>
      </c>
      <c r="AL7" s="10">
        <v>72</v>
      </c>
      <c r="AM7" s="10">
        <v>20</v>
      </c>
      <c r="AN7" s="10">
        <v>123</v>
      </c>
      <c r="AO7" s="10"/>
      <c r="AP7" s="10">
        <v>286</v>
      </c>
      <c r="AQ7" s="10">
        <v>321</v>
      </c>
      <c r="AR7" s="10">
        <v>84</v>
      </c>
      <c r="AS7" s="10"/>
      <c r="AT7" s="10">
        <v>265</v>
      </c>
      <c r="AU7" s="10">
        <v>153</v>
      </c>
      <c r="AV7" s="10">
        <v>241</v>
      </c>
      <c r="AW7" s="10">
        <v>102</v>
      </c>
      <c r="AX7" s="10">
        <v>21</v>
      </c>
    </row>
    <row r="8" spans="2:50" ht="30" customHeight="1">
      <c r="B8" s="11" t="s">
        <v>77</v>
      </c>
      <c r="C8" s="11">
        <v>1047</v>
      </c>
      <c r="D8" s="11">
        <v>521</v>
      </c>
      <c r="E8" s="11">
        <v>525</v>
      </c>
      <c r="F8" s="11"/>
      <c r="G8" s="11">
        <v>143</v>
      </c>
      <c r="H8" s="11">
        <v>160</v>
      </c>
      <c r="I8" s="11">
        <v>189</v>
      </c>
      <c r="J8" s="11">
        <v>188</v>
      </c>
      <c r="K8" s="11">
        <v>148</v>
      </c>
      <c r="L8" s="11">
        <v>219</v>
      </c>
      <c r="M8" s="11"/>
      <c r="N8" s="11">
        <v>281</v>
      </c>
      <c r="O8" s="11">
        <v>281</v>
      </c>
      <c r="P8" s="11">
        <v>225</v>
      </c>
      <c r="Q8" s="11">
        <v>254</v>
      </c>
      <c r="R8" s="11"/>
      <c r="S8" s="11">
        <v>150</v>
      </c>
      <c r="T8" s="11">
        <v>121</v>
      </c>
      <c r="U8" s="11">
        <v>86</v>
      </c>
      <c r="V8" s="11">
        <v>93</v>
      </c>
      <c r="W8" s="11">
        <v>71</v>
      </c>
      <c r="X8" s="11">
        <v>100</v>
      </c>
      <c r="Y8" s="11">
        <v>89</v>
      </c>
      <c r="Z8" s="11">
        <v>43</v>
      </c>
      <c r="AA8" s="11">
        <v>112</v>
      </c>
      <c r="AB8" s="11">
        <v>97</v>
      </c>
      <c r="AC8" s="11">
        <v>51</v>
      </c>
      <c r="AD8" s="11">
        <v>32</v>
      </c>
      <c r="AE8" s="11"/>
      <c r="AF8" s="11">
        <v>430</v>
      </c>
      <c r="AG8" s="11">
        <v>432</v>
      </c>
      <c r="AH8" s="11">
        <v>124</v>
      </c>
      <c r="AI8" s="11"/>
      <c r="AJ8" s="11">
        <v>396</v>
      </c>
      <c r="AK8" s="11">
        <v>280</v>
      </c>
      <c r="AL8" s="11">
        <v>74</v>
      </c>
      <c r="AM8" s="11">
        <v>19</v>
      </c>
      <c r="AN8" s="11">
        <v>122</v>
      </c>
      <c r="AO8" s="11"/>
      <c r="AP8" s="11">
        <v>285</v>
      </c>
      <c r="AQ8" s="11">
        <v>330</v>
      </c>
      <c r="AR8" s="11">
        <v>86</v>
      </c>
      <c r="AS8" s="11"/>
      <c r="AT8" s="11">
        <v>260</v>
      </c>
      <c r="AU8" s="11">
        <v>157</v>
      </c>
      <c r="AV8" s="11">
        <v>245</v>
      </c>
      <c r="AW8" s="11">
        <v>102</v>
      </c>
      <c r="AX8" s="11">
        <v>19</v>
      </c>
    </row>
    <row r="9" spans="2:50" ht="30">
      <c r="B9" s="18" t="s">
        <v>532</v>
      </c>
      <c r="C9" s="17">
        <v>5.26842345622189E-2</v>
      </c>
      <c r="D9" s="17">
        <v>7.2421924021917106E-2</v>
      </c>
      <c r="E9" s="17">
        <v>3.3137129679289501E-2</v>
      </c>
      <c r="F9" s="17"/>
      <c r="G9" s="17">
        <v>8.8865302464710597E-2</v>
      </c>
      <c r="H9" s="17">
        <v>9.1153979114417805E-2</v>
      </c>
      <c r="I9" s="17">
        <v>8.5347848031610302E-2</v>
      </c>
      <c r="J9" s="17">
        <v>2.34806755509522E-2</v>
      </c>
      <c r="K9" s="17">
        <v>0</v>
      </c>
      <c r="L9" s="17">
        <v>3.3390192395806699E-2</v>
      </c>
      <c r="M9" s="17"/>
      <c r="N9" s="17">
        <v>7.5658243999818103E-2</v>
      </c>
      <c r="O9" s="17">
        <v>5.3025504678902401E-2</v>
      </c>
      <c r="P9" s="17">
        <v>4.5873129908939998E-2</v>
      </c>
      <c r="Q9" s="17">
        <v>3.3840253765545197E-2</v>
      </c>
      <c r="R9" s="17"/>
      <c r="S9" s="17">
        <v>8.9946464149658303E-2</v>
      </c>
      <c r="T9" s="17">
        <v>0.108256586817156</v>
      </c>
      <c r="U9" s="17">
        <v>1.3065543319223501E-2</v>
      </c>
      <c r="V9" s="17">
        <v>3.01896975267139E-2</v>
      </c>
      <c r="W9" s="17">
        <v>0</v>
      </c>
      <c r="X9" s="17">
        <v>7.1466617721616499E-2</v>
      </c>
      <c r="Y9" s="17">
        <v>1.87878296761236E-2</v>
      </c>
      <c r="Z9" s="17">
        <v>0.10039684547325101</v>
      </c>
      <c r="AA9" s="17">
        <v>2.9695271562591701E-2</v>
      </c>
      <c r="AB9" s="17">
        <v>3.8084775009913197E-2</v>
      </c>
      <c r="AC9" s="17">
        <v>5.7056834650784503E-2</v>
      </c>
      <c r="AD9" s="17">
        <v>4.5066314030903901E-2</v>
      </c>
      <c r="AE9" s="17"/>
      <c r="AF9" s="17">
        <v>5.0747899573651001E-2</v>
      </c>
      <c r="AG9" s="17">
        <v>6.4310221067066006E-2</v>
      </c>
      <c r="AH9" s="17">
        <v>3.4025481067146202E-2</v>
      </c>
      <c r="AI9" s="17"/>
      <c r="AJ9" s="17">
        <v>6.3451283831594596E-2</v>
      </c>
      <c r="AK9" s="17">
        <v>4.6752160898140202E-2</v>
      </c>
      <c r="AL9" s="17">
        <v>0.123158238585346</v>
      </c>
      <c r="AM9" s="17">
        <v>6.8641816611660897E-2</v>
      </c>
      <c r="AN9" s="17">
        <v>2.2070771798542999E-2</v>
      </c>
      <c r="AO9" s="17"/>
      <c r="AP9" s="17">
        <v>7.4109572213309105E-2</v>
      </c>
      <c r="AQ9" s="17">
        <v>5.1258692018830203E-2</v>
      </c>
      <c r="AR9" s="17">
        <v>6.6850331280435299E-2</v>
      </c>
      <c r="AS9" s="17"/>
      <c r="AT9" s="17">
        <v>3.9616796222406998E-2</v>
      </c>
      <c r="AU9" s="17">
        <v>4.6940342689191901E-2</v>
      </c>
      <c r="AV9" s="17">
        <v>5.4864077654415901E-2</v>
      </c>
      <c r="AW9" s="17">
        <v>9.9654738998995795E-2</v>
      </c>
      <c r="AX9" s="17">
        <v>0.174987524934311</v>
      </c>
    </row>
    <row r="10" spans="2:50" ht="30">
      <c r="B10" s="18" t="s">
        <v>533</v>
      </c>
      <c r="C10" s="17">
        <v>0.301562526269675</v>
      </c>
      <c r="D10" s="17">
        <v>0.32628685419536302</v>
      </c>
      <c r="E10" s="17">
        <v>0.27607264062704201</v>
      </c>
      <c r="F10" s="17"/>
      <c r="G10" s="17">
        <v>0.38967503738749798</v>
      </c>
      <c r="H10" s="17">
        <v>0.345211424733534</v>
      </c>
      <c r="I10" s="17">
        <v>0.32555652266873403</v>
      </c>
      <c r="J10" s="17">
        <v>0.29281745143110799</v>
      </c>
      <c r="K10" s="17">
        <v>0.22812829778637</v>
      </c>
      <c r="L10" s="17">
        <v>0.24851855734492601</v>
      </c>
      <c r="M10" s="17"/>
      <c r="N10" s="17">
        <v>0.28306577505070601</v>
      </c>
      <c r="O10" s="17">
        <v>0.28730943770301998</v>
      </c>
      <c r="P10" s="17">
        <v>0.32407594751403901</v>
      </c>
      <c r="Q10" s="17">
        <v>0.31931651519499699</v>
      </c>
      <c r="R10" s="17"/>
      <c r="S10" s="17">
        <v>0.37180896430424598</v>
      </c>
      <c r="T10" s="17">
        <v>0.22305632768098901</v>
      </c>
      <c r="U10" s="17">
        <v>0.26999813166641601</v>
      </c>
      <c r="V10" s="17">
        <v>0.27715814533569899</v>
      </c>
      <c r="W10" s="17">
        <v>0.32947919118271701</v>
      </c>
      <c r="X10" s="17">
        <v>0.335292689012961</v>
      </c>
      <c r="Y10" s="17">
        <v>0.230471258415576</v>
      </c>
      <c r="Z10" s="17">
        <v>0.27612100310227899</v>
      </c>
      <c r="AA10" s="17">
        <v>0.32634497298810899</v>
      </c>
      <c r="AB10" s="17">
        <v>0.25241953679004298</v>
      </c>
      <c r="AC10" s="17">
        <v>0.43782425419358301</v>
      </c>
      <c r="AD10" s="17">
        <v>0.33243033077661699</v>
      </c>
      <c r="AE10" s="17"/>
      <c r="AF10" s="17">
        <v>0.290060589646922</v>
      </c>
      <c r="AG10" s="17">
        <v>0.31989066059263599</v>
      </c>
      <c r="AH10" s="17">
        <v>0.24462903346679599</v>
      </c>
      <c r="AI10" s="17"/>
      <c r="AJ10" s="17">
        <v>0.27584370649962098</v>
      </c>
      <c r="AK10" s="17">
        <v>0.38433831567829002</v>
      </c>
      <c r="AL10" s="17">
        <v>0.24845242974191201</v>
      </c>
      <c r="AM10" s="17">
        <v>0.29904135954650402</v>
      </c>
      <c r="AN10" s="17">
        <v>0.236823050220586</v>
      </c>
      <c r="AO10" s="17"/>
      <c r="AP10" s="17">
        <v>0.28811699397066398</v>
      </c>
      <c r="AQ10" s="17">
        <v>0.35562105952650602</v>
      </c>
      <c r="AR10" s="17">
        <v>0.33701088787519701</v>
      </c>
      <c r="AS10" s="17"/>
      <c r="AT10" s="17">
        <v>0.32338169708762698</v>
      </c>
      <c r="AU10" s="17">
        <v>0.27706423165192701</v>
      </c>
      <c r="AV10" s="17">
        <v>0.28621146688791699</v>
      </c>
      <c r="AW10" s="17">
        <v>0.30497019247358398</v>
      </c>
      <c r="AX10" s="17">
        <v>0.32740747374926799</v>
      </c>
    </row>
    <row r="11" spans="2:50" ht="30">
      <c r="B11" s="18" t="s">
        <v>534</v>
      </c>
      <c r="C11" s="17">
        <v>0.38039543362988798</v>
      </c>
      <c r="D11" s="17">
        <v>0.34091400842581199</v>
      </c>
      <c r="E11" s="17">
        <v>0.42013383747506</v>
      </c>
      <c r="F11" s="17"/>
      <c r="G11" s="17">
        <v>0.27121469310306501</v>
      </c>
      <c r="H11" s="17">
        <v>0.34632634813255198</v>
      </c>
      <c r="I11" s="17">
        <v>0.31522396390004698</v>
      </c>
      <c r="J11" s="17">
        <v>0.38140457110922599</v>
      </c>
      <c r="K11" s="17">
        <v>0.43004302221437501</v>
      </c>
      <c r="L11" s="17">
        <v>0.49840315130579299</v>
      </c>
      <c r="M11" s="17"/>
      <c r="N11" s="17">
        <v>0.362098368367612</v>
      </c>
      <c r="O11" s="17">
        <v>0.40577342551420398</v>
      </c>
      <c r="P11" s="17">
        <v>0.39189783147839602</v>
      </c>
      <c r="Q11" s="17">
        <v>0.35521619835372498</v>
      </c>
      <c r="R11" s="17"/>
      <c r="S11" s="17">
        <v>0.282980910608848</v>
      </c>
      <c r="T11" s="17">
        <v>0.38208685229893502</v>
      </c>
      <c r="U11" s="17">
        <v>0.44773962346525198</v>
      </c>
      <c r="V11" s="17">
        <v>0.50478168433271997</v>
      </c>
      <c r="W11" s="17">
        <v>0.41399811770572498</v>
      </c>
      <c r="X11" s="17">
        <v>0.34548032892921599</v>
      </c>
      <c r="Y11" s="17">
        <v>0.40253138025602597</v>
      </c>
      <c r="Z11" s="17">
        <v>0.36805495206745098</v>
      </c>
      <c r="AA11" s="17">
        <v>0.36171747032176499</v>
      </c>
      <c r="AB11" s="17">
        <v>0.41461319389770701</v>
      </c>
      <c r="AC11" s="17">
        <v>0.29866032771560802</v>
      </c>
      <c r="AD11" s="17">
        <v>0.37013907335415103</v>
      </c>
      <c r="AE11" s="17"/>
      <c r="AF11" s="17">
        <v>0.42664185758589301</v>
      </c>
      <c r="AG11" s="17">
        <v>0.378360765444405</v>
      </c>
      <c r="AH11" s="17">
        <v>0.32064188919431702</v>
      </c>
      <c r="AI11" s="17"/>
      <c r="AJ11" s="17">
        <v>0.43306049484522302</v>
      </c>
      <c r="AK11" s="17">
        <v>0.33186667089388999</v>
      </c>
      <c r="AL11" s="17">
        <v>0.41396333954241399</v>
      </c>
      <c r="AM11" s="17">
        <v>0.35350405832540399</v>
      </c>
      <c r="AN11" s="17">
        <v>0.346046375756352</v>
      </c>
      <c r="AO11" s="17"/>
      <c r="AP11" s="17">
        <v>0.43013433268559598</v>
      </c>
      <c r="AQ11" s="17">
        <v>0.32733473076442099</v>
      </c>
      <c r="AR11" s="17">
        <v>0.43283742478986997</v>
      </c>
      <c r="AS11" s="17"/>
      <c r="AT11" s="17">
        <v>0.37898472162031099</v>
      </c>
      <c r="AU11" s="17">
        <v>0.38446048701741897</v>
      </c>
      <c r="AV11" s="17">
        <v>0.38971018194836299</v>
      </c>
      <c r="AW11" s="17">
        <v>0.30936981049773099</v>
      </c>
      <c r="AX11" s="17">
        <v>0.31856770172045001</v>
      </c>
    </row>
    <row r="12" spans="2:50" ht="30">
      <c r="B12" s="18" t="s">
        <v>535</v>
      </c>
      <c r="C12" s="17">
        <v>0.189498882592258</v>
      </c>
      <c r="D12" s="17">
        <v>0.195412756300156</v>
      </c>
      <c r="E12" s="17">
        <v>0.18387033305533801</v>
      </c>
      <c r="F12" s="17"/>
      <c r="G12" s="17">
        <v>0.141125052183599</v>
      </c>
      <c r="H12" s="17">
        <v>0.15060360254559599</v>
      </c>
      <c r="I12" s="17">
        <v>0.16494434014053799</v>
      </c>
      <c r="J12" s="17">
        <v>0.25971209681683699</v>
      </c>
      <c r="K12" s="17">
        <v>0.23225374778077501</v>
      </c>
      <c r="L12" s="17">
        <v>0.18167482330399201</v>
      </c>
      <c r="M12" s="17"/>
      <c r="N12" s="17">
        <v>0.23728760696637</v>
      </c>
      <c r="O12" s="17">
        <v>0.175138029184705</v>
      </c>
      <c r="P12" s="17">
        <v>0.16492009717105199</v>
      </c>
      <c r="Q12" s="17">
        <v>0.17765726582637201</v>
      </c>
      <c r="R12" s="17"/>
      <c r="S12" s="17">
        <v>0.22163477479941099</v>
      </c>
      <c r="T12" s="17">
        <v>0.23913557096129601</v>
      </c>
      <c r="U12" s="17">
        <v>0.181152757230442</v>
      </c>
      <c r="V12" s="17">
        <v>0.120977937918974</v>
      </c>
      <c r="W12" s="17">
        <v>0.17650136443997799</v>
      </c>
      <c r="X12" s="17">
        <v>0.162790868988579</v>
      </c>
      <c r="Y12" s="17">
        <v>0.236994828528896</v>
      </c>
      <c r="Z12" s="17">
        <v>0.20414396015870501</v>
      </c>
      <c r="AA12" s="17">
        <v>0.19027957256247199</v>
      </c>
      <c r="AB12" s="17">
        <v>0.187174297240226</v>
      </c>
      <c r="AC12" s="17">
        <v>0.105510899221197</v>
      </c>
      <c r="AD12" s="17">
        <v>0.17257235634714299</v>
      </c>
      <c r="AE12" s="17"/>
      <c r="AF12" s="17">
        <v>0.18663588627566599</v>
      </c>
      <c r="AG12" s="17">
        <v>0.18585093427771601</v>
      </c>
      <c r="AH12" s="17">
        <v>0.20585771968795799</v>
      </c>
      <c r="AI12" s="17"/>
      <c r="AJ12" s="17">
        <v>0.17907032191866401</v>
      </c>
      <c r="AK12" s="17">
        <v>0.175331455913983</v>
      </c>
      <c r="AL12" s="17">
        <v>0.20226016231240099</v>
      </c>
      <c r="AM12" s="17">
        <v>0.240720950779894</v>
      </c>
      <c r="AN12" s="17">
        <v>0.20328821607223899</v>
      </c>
      <c r="AO12" s="17"/>
      <c r="AP12" s="17">
        <v>0.16920782685175501</v>
      </c>
      <c r="AQ12" s="17">
        <v>0.19833676804521599</v>
      </c>
      <c r="AR12" s="17">
        <v>0.14385303144195</v>
      </c>
      <c r="AS12" s="17"/>
      <c r="AT12" s="17">
        <v>0.155423272196336</v>
      </c>
      <c r="AU12" s="17">
        <v>0.22091648203980799</v>
      </c>
      <c r="AV12" s="17">
        <v>0.23196644674452099</v>
      </c>
      <c r="AW12" s="17">
        <v>0.226475442693193</v>
      </c>
      <c r="AX12" s="17">
        <v>9.5287578067503903E-2</v>
      </c>
    </row>
    <row r="13" spans="2:50">
      <c r="B13" s="18" t="s">
        <v>113</v>
      </c>
      <c r="C13" s="19">
        <v>7.5858922945961194E-2</v>
      </c>
      <c r="D13" s="19">
        <v>6.4964457056751898E-2</v>
      </c>
      <c r="E13" s="19">
        <v>8.6786059163270604E-2</v>
      </c>
      <c r="F13" s="19"/>
      <c r="G13" s="19">
        <v>0.109119914861128</v>
      </c>
      <c r="H13" s="19">
        <v>6.6704645473899593E-2</v>
      </c>
      <c r="I13" s="19">
        <v>0.10892732525906999</v>
      </c>
      <c r="J13" s="19">
        <v>4.2585205091876903E-2</v>
      </c>
      <c r="K13" s="19">
        <v>0.10957493221848</v>
      </c>
      <c r="L13" s="19">
        <v>3.8013275649482703E-2</v>
      </c>
      <c r="M13" s="19"/>
      <c r="N13" s="19">
        <v>4.1890005615494101E-2</v>
      </c>
      <c r="O13" s="19">
        <v>7.8753602919169496E-2</v>
      </c>
      <c r="P13" s="19">
        <v>7.3232993927573195E-2</v>
      </c>
      <c r="Q13" s="19">
        <v>0.11396976685936</v>
      </c>
      <c r="R13" s="19"/>
      <c r="S13" s="19">
        <v>3.3628886137837398E-2</v>
      </c>
      <c r="T13" s="19">
        <v>4.7464662241623497E-2</v>
      </c>
      <c r="U13" s="19">
        <v>8.8043944318665898E-2</v>
      </c>
      <c r="V13" s="19">
        <v>6.6892534885893196E-2</v>
      </c>
      <c r="W13" s="19">
        <v>8.0021326671579796E-2</v>
      </c>
      <c r="X13" s="19">
        <v>8.4969495347628196E-2</v>
      </c>
      <c r="Y13" s="19">
        <v>0.111214703123378</v>
      </c>
      <c r="Z13" s="19">
        <v>5.1283239198314103E-2</v>
      </c>
      <c r="AA13" s="19">
        <v>9.1962712565062693E-2</v>
      </c>
      <c r="AB13" s="19">
        <v>0.107708197062111</v>
      </c>
      <c r="AC13" s="19">
        <v>0.10094768421882699</v>
      </c>
      <c r="AD13" s="19">
        <v>7.9791925491185606E-2</v>
      </c>
      <c r="AE13" s="19"/>
      <c r="AF13" s="19">
        <v>4.5913766917867603E-2</v>
      </c>
      <c r="AG13" s="19">
        <v>5.1587418618176097E-2</v>
      </c>
      <c r="AH13" s="19">
        <v>0.194845876583783</v>
      </c>
      <c r="AI13" s="19"/>
      <c r="AJ13" s="19">
        <v>4.8574192904897999E-2</v>
      </c>
      <c r="AK13" s="19">
        <v>6.1711396615696197E-2</v>
      </c>
      <c r="AL13" s="19">
        <v>1.21658298179268E-2</v>
      </c>
      <c r="AM13" s="19">
        <v>3.8091814736536202E-2</v>
      </c>
      <c r="AN13" s="19">
        <v>0.19177158615227999</v>
      </c>
      <c r="AO13" s="19"/>
      <c r="AP13" s="19">
        <v>3.8431274278675299E-2</v>
      </c>
      <c r="AQ13" s="19">
        <v>6.7448749645026507E-2</v>
      </c>
      <c r="AR13" s="19">
        <v>1.9448324612547901E-2</v>
      </c>
      <c r="AS13" s="19"/>
      <c r="AT13" s="19">
        <v>0.102593512873319</v>
      </c>
      <c r="AU13" s="19">
        <v>7.0618456601654597E-2</v>
      </c>
      <c r="AV13" s="19">
        <v>3.7247826764782797E-2</v>
      </c>
      <c r="AW13" s="19">
        <v>5.9529815336495998E-2</v>
      </c>
      <c r="AX13" s="19">
        <v>8.3749721528466894E-2</v>
      </c>
    </row>
    <row r="14" spans="2:50">
      <c r="B14" s="16" t="s">
        <v>541</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B2:AX16"/>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542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1001</v>
      </c>
      <c r="D7" s="10">
        <v>494</v>
      </c>
      <c r="E7" s="10">
        <v>505</v>
      </c>
      <c r="F7" s="10"/>
      <c r="G7" s="10">
        <v>125</v>
      </c>
      <c r="H7" s="10">
        <v>173</v>
      </c>
      <c r="I7" s="10">
        <v>150</v>
      </c>
      <c r="J7" s="10">
        <v>153</v>
      </c>
      <c r="K7" s="10">
        <v>180</v>
      </c>
      <c r="L7" s="10">
        <v>220</v>
      </c>
      <c r="M7" s="10"/>
      <c r="N7" s="10">
        <v>292</v>
      </c>
      <c r="O7" s="10">
        <v>243</v>
      </c>
      <c r="P7" s="10">
        <v>212</v>
      </c>
      <c r="Q7" s="10">
        <v>248</v>
      </c>
      <c r="R7" s="10"/>
      <c r="S7" s="10">
        <v>142</v>
      </c>
      <c r="T7" s="10">
        <v>126</v>
      </c>
      <c r="U7" s="10">
        <v>86</v>
      </c>
      <c r="V7" s="10">
        <v>77</v>
      </c>
      <c r="W7" s="10">
        <v>66</v>
      </c>
      <c r="X7" s="10">
        <v>70</v>
      </c>
      <c r="Y7" s="10">
        <v>93</v>
      </c>
      <c r="Z7" s="10">
        <v>41</v>
      </c>
      <c r="AA7" s="10">
        <v>114</v>
      </c>
      <c r="AB7" s="10">
        <v>94</v>
      </c>
      <c r="AC7" s="10">
        <v>61</v>
      </c>
      <c r="AD7" s="10">
        <v>31</v>
      </c>
      <c r="AE7" s="10"/>
      <c r="AF7" s="10">
        <v>406</v>
      </c>
      <c r="AG7" s="10">
        <v>411</v>
      </c>
      <c r="AH7" s="10">
        <v>119</v>
      </c>
      <c r="AI7" s="10"/>
      <c r="AJ7" s="10">
        <v>366</v>
      </c>
      <c r="AK7" s="10">
        <v>269</v>
      </c>
      <c r="AL7" s="10">
        <v>77</v>
      </c>
      <c r="AM7" s="10">
        <v>12</v>
      </c>
      <c r="AN7" s="10">
        <v>106</v>
      </c>
      <c r="AO7" s="10"/>
      <c r="AP7" s="10">
        <v>235</v>
      </c>
      <c r="AQ7" s="10">
        <v>316</v>
      </c>
      <c r="AR7" s="10">
        <v>91</v>
      </c>
      <c r="AS7" s="10"/>
      <c r="AT7" s="10">
        <v>263</v>
      </c>
      <c r="AU7" s="10">
        <v>161</v>
      </c>
      <c r="AV7" s="10">
        <v>232</v>
      </c>
      <c r="AW7" s="10">
        <v>93</v>
      </c>
      <c r="AX7" s="10">
        <v>22</v>
      </c>
    </row>
    <row r="8" spans="2:50" ht="30" customHeight="1">
      <c r="B8" s="11" t="s">
        <v>77</v>
      </c>
      <c r="C8" s="11">
        <v>1004</v>
      </c>
      <c r="D8" s="11">
        <v>507</v>
      </c>
      <c r="E8" s="11">
        <v>495</v>
      </c>
      <c r="F8" s="11"/>
      <c r="G8" s="11">
        <v>152</v>
      </c>
      <c r="H8" s="11">
        <v>172</v>
      </c>
      <c r="I8" s="11">
        <v>163</v>
      </c>
      <c r="J8" s="11">
        <v>164</v>
      </c>
      <c r="K8" s="11">
        <v>150</v>
      </c>
      <c r="L8" s="11">
        <v>203</v>
      </c>
      <c r="M8" s="11"/>
      <c r="N8" s="11">
        <v>276</v>
      </c>
      <c r="O8" s="11">
        <v>255</v>
      </c>
      <c r="P8" s="11">
        <v>227</v>
      </c>
      <c r="Q8" s="11">
        <v>239</v>
      </c>
      <c r="R8" s="11"/>
      <c r="S8" s="11">
        <v>147</v>
      </c>
      <c r="T8" s="11">
        <v>132</v>
      </c>
      <c r="U8" s="11">
        <v>84</v>
      </c>
      <c r="V8" s="11">
        <v>82</v>
      </c>
      <c r="W8" s="11">
        <v>63</v>
      </c>
      <c r="X8" s="11">
        <v>90</v>
      </c>
      <c r="Y8" s="11">
        <v>88</v>
      </c>
      <c r="Z8" s="11">
        <v>36</v>
      </c>
      <c r="AA8" s="11">
        <v>114</v>
      </c>
      <c r="AB8" s="11">
        <v>83</v>
      </c>
      <c r="AC8" s="11">
        <v>58</v>
      </c>
      <c r="AD8" s="11">
        <v>27</v>
      </c>
      <c r="AE8" s="11"/>
      <c r="AF8" s="11">
        <v>404</v>
      </c>
      <c r="AG8" s="11">
        <v>401</v>
      </c>
      <c r="AH8" s="11">
        <v>123</v>
      </c>
      <c r="AI8" s="11"/>
      <c r="AJ8" s="11">
        <v>360</v>
      </c>
      <c r="AK8" s="11">
        <v>277</v>
      </c>
      <c r="AL8" s="11">
        <v>75</v>
      </c>
      <c r="AM8" s="11">
        <v>12</v>
      </c>
      <c r="AN8" s="11">
        <v>107</v>
      </c>
      <c r="AO8" s="11"/>
      <c r="AP8" s="11">
        <v>233</v>
      </c>
      <c r="AQ8" s="11">
        <v>329</v>
      </c>
      <c r="AR8" s="11">
        <v>91</v>
      </c>
      <c r="AS8" s="11"/>
      <c r="AT8" s="11">
        <v>258</v>
      </c>
      <c r="AU8" s="11">
        <v>167</v>
      </c>
      <c r="AV8" s="11">
        <v>235</v>
      </c>
      <c r="AW8" s="11">
        <v>91</v>
      </c>
      <c r="AX8" s="11">
        <v>19</v>
      </c>
    </row>
    <row r="9" spans="2:50" ht="30">
      <c r="B9" s="18" t="s">
        <v>543</v>
      </c>
      <c r="C9" s="17">
        <v>9.2001389893282701E-2</v>
      </c>
      <c r="D9" s="17">
        <v>9.9288021065958507E-2</v>
      </c>
      <c r="E9" s="17">
        <v>8.4928656924437407E-2</v>
      </c>
      <c r="F9" s="17"/>
      <c r="G9" s="17">
        <v>0.122016340863957</v>
      </c>
      <c r="H9" s="17">
        <v>0.17769776885812699</v>
      </c>
      <c r="I9" s="17">
        <v>8.085342702645E-2</v>
      </c>
      <c r="J9" s="17">
        <v>8.5013205555651297E-2</v>
      </c>
      <c r="K9" s="17">
        <v>5.7161142945927002E-2</v>
      </c>
      <c r="L9" s="17">
        <v>3.7283684419907599E-2</v>
      </c>
      <c r="M9" s="17"/>
      <c r="N9" s="17">
        <v>8.7445036022631206E-2</v>
      </c>
      <c r="O9" s="17">
        <v>9.9850271128530996E-2</v>
      </c>
      <c r="P9" s="17">
        <v>9.0652327923372494E-2</v>
      </c>
      <c r="Q9" s="17">
        <v>8.8852028284424803E-2</v>
      </c>
      <c r="R9" s="17"/>
      <c r="S9" s="17">
        <v>0.12780404374548801</v>
      </c>
      <c r="T9" s="17">
        <v>0.11599919711458501</v>
      </c>
      <c r="U9" s="17">
        <v>8.1657023417315802E-2</v>
      </c>
      <c r="V9" s="17">
        <v>6.7879352832014003E-2</v>
      </c>
      <c r="W9" s="17">
        <v>7.2574074761913895E-2</v>
      </c>
      <c r="X9" s="17">
        <v>0.109263365497518</v>
      </c>
      <c r="Y9" s="17">
        <v>6.5744937001589801E-2</v>
      </c>
      <c r="Z9" s="17">
        <v>0.198225068684898</v>
      </c>
      <c r="AA9" s="17">
        <v>6.7801958572480905E-2</v>
      </c>
      <c r="AB9" s="17">
        <v>7.0254838973795503E-2</v>
      </c>
      <c r="AC9" s="17">
        <v>4.8899165488566598E-2</v>
      </c>
      <c r="AD9" s="17">
        <v>7.7022727000505498E-2</v>
      </c>
      <c r="AE9" s="17"/>
      <c r="AF9" s="17">
        <v>8.7907856709805901E-2</v>
      </c>
      <c r="AG9" s="17">
        <v>8.54973955404741E-2</v>
      </c>
      <c r="AH9" s="17">
        <v>9.5814523702398693E-2</v>
      </c>
      <c r="AI9" s="17"/>
      <c r="AJ9" s="17">
        <v>8.3230895869401397E-2</v>
      </c>
      <c r="AK9" s="17">
        <v>9.1412793259366201E-2</v>
      </c>
      <c r="AL9" s="17">
        <v>0.13520976038119201</v>
      </c>
      <c r="AM9" s="17">
        <v>0</v>
      </c>
      <c r="AN9" s="17">
        <v>8.9248779599880201E-2</v>
      </c>
      <c r="AO9" s="17"/>
      <c r="AP9" s="17">
        <v>7.5031113990899997E-2</v>
      </c>
      <c r="AQ9" s="17">
        <v>9.6332242533023693E-2</v>
      </c>
      <c r="AR9" s="17">
        <v>0.16930757577171299</v>
      </c>
      <c r="AS9" s="17"/>
      <c r="AT9" s="17">
        <v>7.2301827215929995E-2</v>
      </c>
      <c r="AU9" s="17">
        <v>9.0447143245741005E-2</v>
      </c>
      <c r="AV9" s="17">
        <v>0.100414000416961</v>
      </c>
      <c r="AW9" s="17">
        <v>0.177575864167101</v>
      </c>
      <c r="AX9" s="17">
        <v>6.3950313053294794E-2</v>
      </c>
    </row>
    <row r="10" spans="2:50" ht="45">
      <c r="B10" s="18" t="s">
        <v>544</v>
      </c>
      <c r="C10" s="17">
        <v>0.780979683654205</v>
      </c>
      <c r="D10" s="17">
        <v>0.79590826739241705</v>
      </c>
      <c r="E10" s="17">
        <v>0.76678745040144902</v>
      </c>
      <c r="F10" s="17"/>
      <c r="G10" s="17">
        <v>0.67666652694039398</v>
      </c>
      <c r="H10" s="17">
        <v>0.66392867780928999</v>
      </c>
      <c r="I10" s="17">
        <v>0.79307731089498601</v>
      </c>
      <c r="J10" s="17">
        <v>0.80104464146263998</v>
      </c>
      <c r="K10" s="17">
        <v>0.83039346480493803</v>
      </c>
      <c r="L10" s="17">
        <v>0.89579964015663605</v>
      </c>
      <c r="M10" s="17"/>
      <c r="N10" s="17">
        <v>0.83499119452884996</v>
      </c>
      <c r="O10" s="17">
        <v>0.78421308914507004</v>
      </c>
      <c r="P10" s="17">
        <v>0.80854592769342204</v>
      </c>
      <c r="Q10" s="17">
        <v>0.68698768618642003</v>
      </c>
      <c r="R10" s="17"/>
      <c r="S10" s="17">
        <v>0.70265691659412599</v>
      </c>
      <c r="T10" s="17">
        <v>0.79280125004615698</v>
      </c>
      <c r="U10" s="17">
        <v>0.78266000076213804</v>
      </c>
      <c r="V10" s="17">
        <v>0.82842264103233398</v>
      </c>
      <c r="W10" s="17">
        <v>0.76113871239796904</v>
      </c>
      <c r="X10" s="17">
        <v>0.77087515892034497</v>
      </c>
      <c r="Y10" s="17">
        <v>0.83888380583632804</v>
      </c>
      <c r="Z10" s="17">
        <v>0.76025954083356695</v>
      </c>
      <c r="AA10" s="17">
        <v>0.75271607261545304</v>
      </c>
      <c r="AB10" s="17">
        <v>0.77936970884504297</v>
      </c>
      <c r="AC10" s="17">
        <v>0.85019175959194004</v>
      </c>
      <c r="AD10" s="17">
        <v>0.89650491927806397</v>
      </c>
      <c r="AE10" s="17"/>
      <c r="AF10" s="17">
        <v>0.81765229893365199</v>
      </c>
      <c r="AG10" s="17">
        <v>0.81273673218725595</v>
      </c>
      <c r="AH10" s="17">
        <v>0.654997156357498</v>
      </c>
      <c r="AI10" s="17"/>
      <c r="AJ10" s="17">
        <v>0.84346091054093997</v>
      </c>
      <c r="AK10" s="17">
        <v>0.76403525403587802</v>
      </c>
      <c r="AL10" s="17">
        <v>0.84315923968550199</v>
      </c>
      <c r="AM10" s="17">
        <v>0.91535824420262502</v>
      </c>
      <c r="AN10" s="17">
        <v>0.66265858943168798</v>
      </c>
      <c r="AO10" s="17"/>
      <c r="AP10" s="17">
        <v>0.83707489736237095</v>
      </c>
      <c r="AQ10" s="17">
        <v>0.78485061559606595</v>
      </c>
      <c r="AR10" s="17">
        <v>0.81796532372302999</v>
      </c>
      <c r="AS10" s="17"/>
      <c r="AT10" s="17">
        <v>0.75281407418569801</v>
      </c>
      <c r="AU10" s="17">
        <v>0.79945759828472596</v>
      </c>
      <c r="AV10" s="17">
        <v>0.83209367844891102</v>
      </c>
      <c r="AW10" s="17">
        <v>0.74066124844676995</v>
      </c>
      <c r="AX10" s="17">
        <v>0.85034556352836299</v>
      </c>
    </row>
    <row r="11" spans="2:50">
      <c r="B11" s="18" t="s">
        <v>113</v>
      </c>
      <c r="C11" s="19">
        <v>0.127018926452512</v>
      </c>
      <c r="D11" s="19">
        <v>0.104803711541624</v>
      </c>
      <c r="E11" s="19">
        <v>0.14828389267411299</v>
      </c>
      <c r="F11" s="19"/>
      <c r="G11" s="19">
        <v>0.20131713219564901</v>
      </c>
      <c r="H11" s="19">
        <v>0.15837355333258199</v>
      </c>
      <c r="I11" s="19">
        <v>0.126069262078564</v>
      </c>
      <c r="J11" s="19">
        <v>0.113942152981708</v>
      </c>
      <c r="K11" s="19">
        <v>0.112445392249135</v>
      </c>
      <c r="L11" s="19">
        <v>6.6916675423456404E-2</v>
      </c>
      <c r="M11" s="19"/>
      <c r="N11" s="19">
        <v>7.7563769448518699E-2</v>
      </c>
      <c r="O11" s="19">
        <v>0.115936639726399</v>
      </c>
      <c r="P11" s="19">
        <v>0.10080174438320599</v>
      </c>
      <c r="Q11" s="19">
        <v>0.22416028552915501</v>
      </c>
      <c r="R11" s="19"/>
      <c r="S11" s="19">
        <v>0.169539039660387</v>
      </c>
      <c r="T11" s="19">
        <v>9.1199552839258305E-2</v>
      </c>
      <c r="U11" s="19">
        <v>0.135682975820546</v>
      </c>
      <c r="V11" s="19">
        <v>0.103698006135652</v>
      </c>
      <c r="W11" s="19">
        <v>0.16628721284011699</v>
      </c>
      <c r="X11" s="19">
        <v>0.119861475582137</v>
      </c>
      <c r="Y11" s="19">
        <v>9.5371257162082099E-2</v>
      </c>
      <c r="Z11" s="19">
        <v>4.1515390481534901E-2</v>
      </c>
      <c r="AA11" s="19">
        <v>0.17948196881206599</v>
      </c>
      <c r="AB11" s="19">
        <v>0.150375452181161</v>
      </c>
      <c r="AC11" s="19">
        <v>0.100909074919494</v>
      </c>
      <c r="AD11" s="19">
        <v>2.6472353721430999E-2</v>
      </c>
      <c r="AE11" s="19"/>
      <c r="AF11" s="19">
        <v>9.4439844356542096E-2</v>
      </c>
      <c r="AG11" s="19">
        <v>0.10176587227227001</v>
      </c>
      <c r="AH11" s="19">
        <v>0.24918831994010299</v>
      </c>
      <c r="AI11" s="19"/>
      <c r="AJ11" s="19">
        <v>7.3308193589658996E-2</v>
      </c>
      <c r="AK11" s="19">
        <v>0.14455195270475599</v>
      </c>
      <c r="AL11" s="19">
        <v>2.1630999933305702E-2</v>
      </c>
      <c r="AM11" s="19">
        <v>8.4641755797375595E-2</v>
      </c>
      <c r="AN11" s="19">
        <v>0.24809263096843201</v>
      </c>
      <c r="AO11" s="19"/>
      <c r="AP11" s="19">
        <v>8.7893988646729398E-2</v>
      </c>
      <c r="AQ11" s="19">
        <v>0.118817141870911</v>
      </c>
      <c r="AR11" s="19">
        <v>1.27271005052574E-2</v>
      </c>
      <c r="AS11" s="19"/>
      <c r="AT11" s="19">
        <v>0.17488409859837201</v>
      </c>
      <c r="AU11" s="19">
        <v>0.110095258469533</v>
      </c>
      <c r="AV11" s="19">
        <v>6.7492321134127994E-2</v>
      </c>
      <c r="AW11" s="19">
        <v>8.1762887386128899E-2</v>
      </c>
      <c r="AX11" s="19">
        <v>8.5704123418342396E-2</v>
      </c>
    </row>
    <row r="12" spans="2:50">
      <c r="B12" s="16" t="s">
        <v>541</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B2:AX16"/>
  <sheetViews>
    <sheetView showGridLines="0" topLeftCell="A7"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542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1058</v>
      </c>
      <c r="D7" s="10">
        <v>501</v>
      </c>
      <c r="E7" s="10">
        <v>553</v>
      </c>
      <c r="F7" s="10"/>
      <c r="G7" s="10">
        <v>124</v>
      </c>
      <c r="H7" s="10">
        <v>195</v>
      </c>
      <c r="I7" s="10">
        <v>166</v>
      </c>
      <c r="J7" s="10">
        <v>169</v>
      </c>
      <c r="K7" s="10">
        <v>161</v>
      </c>
      <c r="L7" s="10">
        <v>243</v>
      </c>
      <c r="M7" s="10"/>
      <c r="N7" s="10">
        <v>286</v>
      </c>
      <c r="O7" s="10">
        <v>257</v>
      </c>
      <c r="P7" s="10">
        <v>217</v>
      </c>
      <c r="Q7" s="10">
        <v>294</v>
      </c>
      <c r="R7" s="10"/>
      <c r="S7" s="10">
        <v>137</v>
      </c>
      <c r="T7" s="10">
        <v>140</v>
      </c>
      <c r="U7" s="10">
        <v>89</v>
      </c>
      <c r="V7" s="10">
        <v>90</v>
      </c>
      <c r="W7" s="10">
        <v>66</v>
      </c>
      <c r="X7" s="10">
        <v>77</v>
      </c>
      <c r="Y7" s="10">
        <v>92</v>
      </c>
      <c r="Z7" s="10">
        <v>49</v>
      </c>
      <c r="AA7" s="10">
        <v>130</v>
      </c>
      <c r="AB7" s="10">
        <v>102</v>
      </c>
      <c r="AC7" s="10">
        <v>57</v>
      </c>
      <c r="AD7" s="10">
        <v>29</v>
      </c>
      <c r="AE7" s="10"/>
      <c r="AF7" s="10">
        <v>411</v>
      </c>
      <c r="AG7" s="10">
        <v>461</v>
      </c>
      <c r="AH7" s="10">
        <v>128</v>
      </c>
      <c r="AI7" s="10"/>
      <c r="AJ7" s="10">
        <v>393</v>
      </c>
      <c r="AK7" s="10">
        <v>281</v>
      </c>
      <c r="AL7" s="10">
        <v>75</v>
      </c>
      <c r="AM7" s="10">
        <v>14</v>
      </c>
      <c r="AN7" s="10">
        <v>125</v>
      </c>
      <c r="AO7" s="10"/>
      <c r="AP7" s="10">
        <v>270</v>
      </c>
      <c r="AQ7" s="10">
        <v>332</v>
      </c>
      <c r="AR7" s="10">
        <v>80</v>
      </c>
      <c r="AS7" s="10"/>
      <c r="AT7" s="10">
        <v>260</v>
      </c>
      <c r="AU7" s="10">
        <v>189</v>
      </c>
      <c r="AV7" s="10">
        <v>247</v>
      </c>
      <c r="AW7" s="10">
        <v>91</v>
      </c>
      <c r="AX7" s="10">
        <v>15</v>
      </c>
    </row>
    <row r="8" spans="2:50" ht="30" customHeight="1">
      <c r="B8" s="11" t="s">
        <v>77</v>
      </c>
      <c r="C8" s="11">
        <v>1064</v>
      </c>
      <c r="D8" s="11">
        <v>514</v>
      </c>
      <c r="E8" s="11">
        <v>547</v>
      </c>
      <c r="F8" s="11"/>
      <c r="G8" s="11">
        <v>144</v>
      </c>
      <c r="H8" s="11">
        <v>197</v>
      </c>
      <c r="I8" s="11">
        <v>185</v>
      </c>
      <c r="J8" s="11">
        <v>180</v>
      </c>
      <c r="K8" s="11">
        <v>135</v>
      </c>
      <c r="L8" s="11">
        <v>223</v>
      </c>
      <c r="M8" s="11"/>
      <c r="N8" s="11">
        <v>272</v>
      </c>
      <c r="O8" s="11">
        <v>265</v>
      </c>
      <c r="P8" s="11">
        <v>235</v>
      </c>
      <c r="Q8" s="11">
        <v>288</v>
      </c>
      <c r="R8" s="11"/>
      <c r="S8" s="11">
        <v>145</v>
      </c>
      <c r="T8" s="11">
        <v>144</v>
      </c>
      <c r="U8" s="11">
        <v>85</v>
      </c>
      <c r="V8" s="11">
        <v>95</v>
      </c>
      <c r="W8" s="11">
        <v>64</v>
      </c>
      <c r="X8" s="11">
        <v>98</v>
      </c>
      <c r="Y8" s="11">
        <v>86</v>
      </c>
      <c r="Z8" s="11">
        <v>44</v>
      </c>
      <c r="AA8" s="11">
        <v>129</v>
      </c>
      <c r="AB8" s="11">
        <v>90</v>
      </c>
      <c r="AC8" s="11">
        <v>56</v>
      </c>
      <c r="AD8" s="11">
        <v>28</v>
      </c>
      <c r="AE8" s="11"/>
      <c r="AF8" s="11">
        <v>410</v>
      </c>
      <c r="AG8" s="11">
        <v>453</v>
      </c>
      <c r="AH8" s="11">
        <v>135</v>
      </c>
      <c r="AI8" s="11"/>
      <c r="AJ8" s="11">
        <v>388</v>
      </c>
      <c r="AK8" s="11">
        <v>287</v>
      </c>
      <c r="AL8" s="11">
        <v>75</v>
      </c>
      <c r="AM8" s="11">
        <v>13</v>
      </c>
      <c r="AN8" s="11">
        <v>130</v>
      </c>
      <c r="AO8" s="11"/>
      <c r="AP8" s="11">
        <v>265</v>
      </c>
      <c r="AQ8" s="11">
        <v>347</v>
      </c>
      <c r="AR8" s="11">
        <v>79</v>
      </c>
      <c r="AS8" s="11"/>
      <c r="AT8" s="11">
        <v>257</v>
      </c>
      <c r="AU8" s="11">
        <v>196</v>
      </c>
      <c r="AV8" s="11">
        <v>255</v>
      </c>
      <c r="AW8" s="11">
        <v>88</v>
      </c>
      <c r="AX8" s="11">
        <v>13</v>
      </c>
    </row>
    <row r="9" spans="2:50" ht="30">
      <c r="B9" s="18" t="s">
        <v>545</v>
      </c>
      <c r="C9" s="17">
        <v>0.20024698502541799</v>
      </c>
      <c r="D9" s="17">
        <v>0.22520943850627001</v>
      </c>
      <c r="E9" s="17">
        <v>0.17608126721241399</v>
      </c>
      <c r="F9" s="17"/>
      <c r="G9" s="17">
        <v>0.20643112714551001</v>
      </c>
      <c r="H9" s="17">
        <v>0.25715390881057498</v>
      </c>
      <c r="I9" s="17">
        <v>0.21498411688527599</v>
      </c>
      <c r="J9" s="17">
        <v>0.18565631739879801</v>
      </c>
      <c r="K9" s="17">
        <v>0.16703312235418799</v>
      </c>
      <c r="L9" s="17">
        <v>0.16577580716049201</v>
      </c>
      <c r="M9" s="17"/>
      <c r="N9" s="17">
        <v>0.255560988078253</v>
      </c>
      <c r="O9" s="17">
        <v>0.22688162226842601</v>
      </c>
      <c r="P9" s="17">
        <v>0.15812665296969</v>
      </c>
      <c r="Q9" s="17">
        <v>0.15363482281310101</v>
      </c>
      <c r="R9" s="17"/>
      <c r="S9" s="17">
        <v>0.20006624755083599</v>
      </c>
      <c r="T9" s="17">
        <v>0.28441756423372899</v>
      </c>
      <c r="U9" s="17">
        <v>0.20837049045360101</v>
      </c>
      <c r="V9" s="17">
        <v>0.17316706867765799</v>
      </c>
      <c r="W9" s="17">
        <v>0.243099164807901</v>
      </c>
      <c r="X9" s="17">
        <v>0.183620522062314</v>
      </c>
      <c r="Y9" s="17">
        <v>0.134973191421047</v>
      </c>
      <c r="Z9" s="17">
        <v>0.32125585328400103</v>
      </c>
      <c r="AA9" s="17">
        <v>0.187536271674688</v>
      </c>
      <c r="AB9" s="17">
        <v>0.14770844622829801</v>
      </c>
      <c r="AC9" s="17">
        <v>0.144349869745236</v>
      </c>
      <c r="AD9" s="17">
        <v>0.14448598150946901</v>
      </c>
      <c r="AE9" s="17"/>
      <c r="AF9" s="17">
        <v>0.17263835280461301</v>
      </c>
      <c r="AG9" s="17">
        <v>0.22647684763164999</v>
      </c>
      <c r="AH9" s="17">
        <v>0.22225146851883701</v>
      </c>
      <c r="AI9" s="17"/>
      <c r="AJ9" s="17">
        <v>0.200518268149179</v>
      </c>
      <c r="AK9" s="17">
        <v>0.22041538861005799</v>
      </c>
      <c r="AL9" s="17">
        <v>0.25517915375325601</v>
      </c>
      <c r="AM9" s="17">
        <v>0.239333310303942</v>
      </c>
      <c r="AN9" s="17">
        <v>0.14725055344573701</v>
      </c>
      <c r="AO9" s="17"/>
      <c r="AP9" s="17">
        <v>0.19908406552497801</v>
      </c>
      <c r="AQ9" s="17">
        <v>0.2025424404468</v>
      </c>
      <c r="AR9" s="17">
        <v>0.323561805303068</v>
      </c>
      <c r="AS9" s="17"/>
      <c r="AT9" s="17">
        <v>0.16204554017182299</v>
      </c>
      <c r="AU9" s="17">
        <v>0.15387858017289099</v>
      </c>
      <c r="AV9" s="17">
        <v>0.24189166265874401</v>
      </c>
      <c r="AW9" s="17">
        <v>0.291516390126904</v>
      </c>
      <c r="AX9" s="17">
        <v>0.293340854014918</v>
      </c>
    </row>
    <row r="10" spans="2:50" ht="45">
      <c r="B10" s="18" t="s">
        <v>544</v>
      </c>
      <c r="C10" s="17">
        <v>0.65081354980036199</v>
      </c>
      <c r="D10" s="17">
        <v>0.64594258878119104</v>
      </c>
      <c r="E10" s="17">
        <v>0.65686650576372896</v>
      </c>
      <c r="F10" s="17"/>
      <c r="G10" s="17">
        <v>0.59394012928630702</v>
      </c>
      <c r="H10" s="17">
        <v>0.60979193429843503</v>
      </c>
      <c r="I10" s="17">
        <v>0.61693512322948896</v>
      </c>
      <c r="J10" s="17">
        <v>0.64850146490252703</v>
      </c>
      <c r="K10" s="17">
        <v>0.69726591901656698</v>
      </c>
      <c r="L10" s="17">
        <v>0.72563459101310002</v>
      </c>
      <c r="M10" s="17"/>
      <c r="N10" s="17">
        <v>0.64970944006103104</v>
      </c>
      <c r="O10" s="17">
        <v>0.64391936026845398</v>
      </c>
      <c r="P10" s="17">
        <v>0.68654408602330896</v>
      </c>
      <c r="Q10" s="17">
        <v>0.63510980473714695</v>
      </c>
      <c r="R10" s="17"/>
      <c r="S10" s="17">
        <v>0.67338329748772696</v>
      </c>
      <c r="T10" s="17">
        <v>0.57844075679673701</v>
      </c>
      <c r="U10" s="17">
        <v>0.68354261860430998</v>
      </c>
      <c r="V10" s="17">
        <v>0.67063523473147402</v>
      </c>
      <c r="W10" s="17">
        <v>0.61236564334850097</v>
      </c>
      <c r="X10" s="17">
        <v>0.67754397619940299</v>
      </c>
      <c r="Y10" s="17">
        <v>0.70592313405638296</v>
      </c>
      <c r="Z10" s="17">
        <v>0.52406468888116298</v>
      </c>
      <c r="AA10" s="17">
        <v>0.64016821152784398</v>
      </c>
      <c r="AB10" s="17">
        <v>0.64889318013059805</v>
      </c>
      <c r="AC10" s="17">
        <v>0.69923688192267697</v>
      </c>
      <c r="AD10" s="17">
        <v>0.72348932923985199</v>
      </c>
      <c r="AE10" s="17"/>
      <c r="AF10" s="17">
        <v>0.72818013053731601</v>
      </c>
      <c r="AG10" s="17">
        <v>0.63234772268310202</v>
      </c>
      <c r="AH10" s="17">
        <v>0.51004095208028399</v>
      </c>
      <c r="AI10" s="17"/>
      <c r="AJ10" s="17">
        <v>0.70486595638055005</v>
      </c>
      <c r="AK10" s="17">
        <v>0.64681203225191497</v>
      </c>
      <c r="AL10" s="17">
        <v>0.71188147893686404</v>
      </c>
      <c r="AM10" s="17">
        <v>0.63682702007983805</v>
      </c>
      <c r="AN10" s="17">
        <v>0.508974908138218</v>
      </c>
      <c r="AO10" s="17"/>
      <c r="AP10" s="17">
        <v>0.70165357792302496</v>
      </c>
      <c r="AQ10" s="17">
        <v>0.67666421050528203</v>
      </c>
      <c r="AR10" s="17">
        <v>0.64036339391744301</v>
      </c>
      <c r="AS10" s="17"/>
      <c r="AT10" s="17">
        <v>0.67212471044549904</v>
      </c>
      <c r="AU10" s="17">
        <v>0.67323609550171004</v>
      </c>
      <c r="AV10" s="17">
        <v>0.64684715176056395</v>
      </c>
      <c r="AW10" s="17">
        <v>0.57575189619974698</v>
      </c>
      <c r="AX10" s="17">
        <v>0.53173518744077997</v>
      </c>
    </row>
    <row r="11" spans="2:50">
      <c r="B11" s="18" t="s">
        <v>113</v>
      </c>
      <c r="C11" s="19">
        <v>0.14893946517421999</v>
      </c>
      <c r="D11" s="19">
        <v>0.12884797271253901</v>
      </c>
      <c r="E11" s="19">
        <v>0.167052227023857</v>
      </c>
      <c r="F11" s="19"/>
      <c r="G11" s="19">
        <v>0.199628743568184</v>
      </c>
      <c r="H11" s="19">
        <v>0.13305415689099101</v>
      </c>
      <c r="I11" s="19">
        <v>0.16808075988523499</v>
      </c>
      <c r="J11" s="19">
        <v>0.16584221769867499</v>
      </c>
      <c r="K11" s="19">
        <v>0.135700958629245</v>
      </c>
      <c r="L11" s="19">
        <v>0.10858960182640801</v>
      </c>
      <c r="M11" s="19"/>
      <c r="N11" s="19">
        <v>9.4729571860716094E-2</v>
      </c>
      <c r="O11" s="19">
        <v>0.12919901746311999</v>
      </c>
      <c r="P11" s="19">
        <v>0.15532926100700101</v>
      </c>
      <c r="Q11" s="19">
        <v>0.21125537244975101</v>
      </c>
      <c r="R11" s="19"/>
      <c r="S11" s="19">
        <v>0.12655045496143699</v>
      </c>
      <c r="T11" s="19">
        <v>0.137141678969534</v>
      </c>
      <c r="U11" s="19">
        <v>0.108086890942089</v>
      </c>
      <c r="V11" s="19">
        <v>0.15619769659086799</v>
      </c>
      <c r="W11" s="19">
        <v>0.144535191843598</v>
      </c>
      <c r="X11" s="19">
        <v>0.13883550173828299</v>
      </c>
      <c r="Y11" s="19">
        <v>0.15910367452256999</v>
      </c>
      <c r="Z11" s="19">
        <v>0.154679457834836</v>
      </c>
      <c r="AA11" s="19">
        <v>0.17229551679746899</v>
      </c>
      <c r="AB11" s="19">
        <v>0.203398373641104</v>
      </c>
      <c r="AC11" s="19">
        <v>0.156413248332087</v>
      </c>
      <c r="AD11" s="19">
        <v>0.13202468925067901</v>
      </c>
      <c r="AE11" s="19"/>
      <c r="AF11" s="19">
        <v>9.9181516658071595E-2</v>
      </c>
      <c r="AG11" s="19">
        <v>0.14117542968524699</v>
      </c>
      <c r="AH11" s="19">
        <v>0.26770757940088002</v>
      </c>
      <c r="AI11" s="19"/>
      <c r="AJ11" s="19">
        <v>9.4615775470270405E-2</v>
      </c>
      <c r="AK11" s="19">
        <v>0.13277257913802701</v>
      </c>
      <c r="AL11" s="19">
        <v>3.2939367309879099E-2</v>
      </c>
      <c r="AM11" s="19">
        <v>0.12383966961622001</v>
      </c>
      <c r="AN11" s="19">
        <v>0.34377453841604499</v>
      </c>
      <c r="AO11" s="19"/>
      <c r="AP11" s="19">
        <v>9.9262356551996805E-2</v>
      </c>
      <c r="AQ11" s="19">
        <v>0.120793349047918</v>
      </c>
      <c r="AR11" s="19">
        <v>3.6074800779489498E-2</v>
      </c>
      <c r="AS11" s="19"/>
      <c r="AT11" s="19">
        <v>0.165829749382678</v>
      </c>
      <c r="AU11" s="19">
        <v>0.17288532432539899</v>
      </c>
      <c r="AV11" s="19">
        <v>0.11126118558069099</v>
      </c>
      <c r="AW11" s="19">
        <v>0.13273171367334999</v>
      </c>
      <c r="AX11" s="19">
        <v>0.17492395854430201</v>
      </c>
    </row>
    <row r="12" spans="2:50">
      <c r="B12" s="28" t="s">
        <v>27</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167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975</v>
      </c>
      <c r="D7" s="10">
        <v>459</v>
      </c>
      <c r="E7" s="10">
        <v>514</v>
      </c>
      <c r="F7" s="10"/>
      <c r="G7" s="10">
        <v>104</v>
      </c>
      <c r="H7" s="10">
        <v>171</v>
      </c>
      <c r="I7" s="10">
        <v>162</v>
      </c>
      <c r="J7" s="10">
        <v>141</v>
      </c>
      <c r="K7" s="10">
        <v>175</v>
      </c>
      <c r="L7" s="10">
        <v>222</v>
      </c>
      <c r="M7" s="10"/>
      <c r="N7" s="10">
        <v>262</v>
      </c>
      <c r="O7" s="10">
        <v>245</v>
      </c>
      <c r="P7" s="10">
        <v>214</v>
      </c>
      <c r="Q7" s="10">
        <v>248</v>
      </c>
      <c r="R7" s="10"/>
      <c r="S7" s="10">
        <v>121</v>
      </c>
      <c r="T7" s="10">
        <v>131</v>
      </c>
      <c r="U7" s="10">
        <v>74</v>
      </c>
      <c r="V7" s="10">
        <v>78</v>
      </c>
      <c r="W7" s="10">
        <v>70</v>
      </c>
      <c r="X7" s="10">
        <v>67</v>
      </c>
      <c r="Y7" s="10">
        <v>93</v>
      </c>
      <c r="Z7" s="10">
        <v>41</v>
      </c>
      <c r="AA7" s="10">
        <v>112</v>
      </c>
      <c r="AB7" s="10">
        <v>103</v>
      </c>
      <c r="AC7" s="10">
        <v>56</v>
      </c>
      <c r="AD7" s="10">
        <v>29</v>
      </c>
      <c r="AE7" s="10"/>
      <c r="AF7" s="10">
        <v>393</v>
      </c>
      <c r="AG7" s="10">
        <v>416</v>
      </c>
      <c r="AH7" s="10">
        <v>116</v>
      </c>
      <c r="AI7" s="10"/>
      <c r="AJ7" s="10">
        <v>363</v>
      </c>
      <c r="AK7" s="10">
        <v>256</v>
      </c>
      <c r="AL7" s="10">
        <v>77</v>
      </c>
      <c r="AM7" s="10">
        <v>16</v>
      </c>
      <c r="AN7" s="10">
        <v>112</v>
      </c>
      <c r="AO7" s="10"/>
      <c r="AP7" s="10">
        <v>246</v>
      </c>
      <c r="AQ7" s="10">
        <v>302</v>
      </c>
      <c r="AR7" s="10">
        <v>79</v>
      </c>
      <c r="AS7" s="10"/>
      <c r="AT7" s="10">
        <v>240</v>
      </c>
      <c r="AU7" s="10">
        <v>159</v>
      </c>
      <c r="AV7" s="10">
        <v>223</v>
      </c>
      <c r="AW7" s="10">
        <v>89</v>
      </c>
      <c r="AX7" s="10">
        <v>22</v>
      </c>
    </row>
    <row r="8" spans="2:50" ht="30" customHeight="1">
      <c r="B8" s="11" t="s">
        <v>77</v>
      </c>
      <c r="C8" s="11">
        <v>970</v>
      </c>
      <c r="D8" s="11">
        <v>466</v>
      </c>
      <c r="E8" s="11">
        <v>502</v>
      </c>
      <c r="F8" s="11"/>
      <c r="G8" s="11">
        <v>123</v>
      </c>
      <c r="H8" s="11">
        <v>170</v>
      </c>
      <c r="I8" s="11">
        <v>176</v>
      </c>
      <c r="J8" s="11">
        <v>149</v>
      </c>
      <c r="K8" s="11">
        <v>149</v>
      </c>
      <c r="L8" s="11">
        <v>204</v>
      </c>
      <c r="M8" s="11"/>
      <c r="N8" s="11">
        <v>242</v>
      </c>
      <c r="O8" s="11">
        <v>253</v>
      </c>
      <c r="P8" s="11">
        <v>227</v>
      </c>
      <c r="Q8" s="11">
        <v>242</v>
      </c>
      <c r="R8" s="11"/>
      <c r="S8" s="11">
        <v>121</v>
      </c>
      <c r="T8" s="11">
        <v>135</v>
      </c>
      <c r="U8" s="11">
        <v>72</v>
      </c>
      <c r="V8" s="11">
        <v>83</v>
      </c>
      <c r="W8" s="11">
        <v>69</v>
      </c>
      <c r="X8" s="11">
        <v>84</v>
      </c>
      <c r="Y8" s="11">
        <v>87</v>
      </c>
      <c r="Z8" s="11">
        <v>37</v>
      </c>
      <c r="AA8" s="11">
        <v>112</v>
      </c>
      <c r="AB8" s="11">
        <v>89</v>
      </c>
      <c r="AC8" s="11">
        <v>53</v>
      </c>
      <c r="AD8" s="11">
        <v>27</v>
      </c>
      <c r="AE8" s="11"/>
      <c r="AF8" s="11">
        <v>388</v>
      </c>
      <c r="AG8" s="11">
        <v>406</v>
      </c>
      <c r="AH8" s="11">
        <v>119</v>
      </c>
      <c r="AI8" s="11"/>
      <c r="AJ8" s="11">
        <v>353</v>
      </c>
      <c r="AK8" s="11">
        <v>260</v>
      </c>
      <c r="AL8" s="11">
        <v>78</v>
      </c>
      <c r="AM8" s="11">
        <v>15</v>
      </c>
      <c r="AN8" s="11">
        <v>115</v>
      </c>
      <c r="AO8" s="11"/>
      <c r="AP8" s="11">
        <v>242</v>
      </c>
      <c r="AQ8" s="11">
        <v>312</v>
      </c>
      <c r="AR8" s="11">
        <v>77</v>
      </c>
      <c r="AS8" s="11"/>
      <c r="AT8" s="11">
        <v>239</v>
      </c>
      <c r="AU8" s="11">
        <v>162</v>
      </c>
      <c r="AV8" s="11">
        <v>227</v>
      </c>
      <c r="AW8" s="11">
        <v>84</v>
      </c>
      <c r="AX8" s="11">
        <v>18</v>
      </c>
    </row>
    <row r="9" spans="2:50">
      <c r="B9" s="18" t="s">
        <v>158</v>
      </c>
      <c r="C9" s="17">
        <v>6.4323371669810697E-2</v>
      </c>
      <c r="D9" s="17">
        <v>6.9938625670382504E-2</v>
      </c>
      <c r="E9" s="17">
        <v>5.71998091514399E-2</v>
      </c>
      <c r="F9" s="17"/>
      <c r="G9" s="17">
        <v>0.121083304587692</v>
      </c>
      <c r="H9" s="17">
        <v>0.12866925634456999</v>
      </c>
      <c r="I9" s="17">
        <v>4.9245292469774E-2</v>
      </c>
      <c r="J9" s="17">
        <v>1.6688389227106699E-2</v>
      </c>
      <c r="K9" s="17">
        <v>3.7035774066943902E-2</v>
      </c>
      <c r="L9" s="17">
        <v>4.4479944469303201E-2</v>
      </c>
      <c r="M9" s="17"/>
      <c r="N9" s="17">
        <v>9.0487795982301902E-2</v>
      </c>
      <c r="O9" s="17">
        <v>4.8789855149487998E-2</v>
      </c>
      <c r="P9" s="17">
        <v>4.1697848939826601E-2</v>
      </c>
      <c r="Q9" s="17">
        <v>7.7245990501619094E-2</v>
      </c>
      <c r="R9" s="17"/>
      <c r="S9" s="17">
        <v>0.105888942605567</v>
      </c>
      <c r="T9" s="17">
        <v>6.13106905399547E-2</v>
      </c>
      <c r="U9" s="17">
        <v>2.7318586979936499E-2</v>
      </c>
      <c r="V9" s="17">
        <v>1.7695713320759299E-2</v>
      </c>
      <c r="W9" s="17">
        <v>5.5035453478646197E-2</v>
      </c>
      <c r="X9" s="17">
        <v>4.2263910444824603E-2</v>
      </c>
      <c r="Y9" s="17">
        <v>0.118951625544956</v>
      </c>
      <c r="Z9" s="17">
        <v>4.26709730766206E-2</v>
      </c>
      <c r="AA9" s="17">
        <v>8.1952255167269797E-2</v>
      </c>
      <c r="AB9" s="17">
        <v>4.0954622648460802E-2</v>
      </c>
      <c r="AC9" s="17">
        <v>8.1116081888482905E-2</v>
      </c>
      <c r="AD9" s="17">
        <v>5.37317258088435E-2</v>
      </c>
      <c r="AE9" s="17"/>
      <c r="AF9" s="17">
        <v>6.4456842241713899E-2</v>
      </c>
      <c r="AG9" s="17">
        <v>6.4493875892347799E-2</v>
      </c>
      <c r="AH9" s="17">
        <v>5.8324489965635301E-2</v>
      </c>
      <c r="AI9" s="17"/>
      <c r="AJ9" s="17">
        <v>6.7867803333365603E-2</v>
      </c>
      <c r="AK9" s="17">
        <v>9.0669311405131806E-2</v>
      </c>
      <c r="AL9" s="17">
        <v>5.9628951488374202E-2</v>
      </c>
      <c r="AM9" s="17">
        <v>0</v>
      </c>
      <c r="AN9" s="17">
        <v>2.5498316153897201E-2</v>
      </c>
      <c r="AO9" s="17"/>
      <c r="AP9" s="17">
        <v>6.5620749618487406E-2</v>
      </c>
      <c r="AQ9" s="17">
        <v>6.9784913273841495E-2</v>
      </c>
      <c r="AR9" s="17">
        <v>8.4610819458737802E-2</v>
      </c>
      <c r="AS9" s="17"/>
      <c r="AT9" s="17">
        <v>7.6193307446862493E-2</v>
      </c>
      <c r="AU9" s="17">
        <v>6.1300831690072499E-2</v>
      </c>
      <c r="AV9" s="17">
        <v>5.4517773028520303E-2</v>
      </c>
      <c r="AW9" s="17">
        <v>0.121987606398029</v>
      </c>
      <c r="AX9" s="17">
        <v>0.111072929397435</v>
      </c>
    </row>
    <row r="10" spans="2:50">
      <c r="B10" s="18" t="s">
        <v>159</v>
      </c>
      <c r="C10" s="17">
        <v>0.13530754597629099</v>
      </c>
      <c r="D10" s="17">
        <v>0.13665604293365699</v>
      </c>
      <c r="E10" s="17">
        <v>0.13467525488111001</v>
      </c>
      <c r="F10" s="17"/>
      <c r="G10" s="17">
        <v>0.16475188138028199</v>
      </c>
      <c r="H10" s="17">
        <v>0.17912075590811899</v>
      </c>
      <c r="I10" s="17">
        <v>0.17961678306093001</v>
      </c>
      <c r="J10" s="17">
        <v>0.13348575528957801</v>
      </c>
      <c r="K10" s="17">
        <v>0.11652198814079</v>
      </c>
      <c r="L10" s="17">
        <v>5.7953329300935698E-2</v>
      </c>
      <c r="M10" s="17"/>
      <c r="N10" s="17">
        <v>0.130870391794739</v>
      </c>
      <c r="O10" s="17">
        <v>0.135498845419952</v>
      </c>
      <c r="P10" s="17">
        <v>0.16575958194116899</v>
      </c>
      <c r="Q10" s="17">
        <v>0.11436754135348901</v>
      </c>
      <c r="R10" s="17"/>
      <c r="S10" s="17">
        <v>0.18673809441029399</v>
      </c>
      <c r="T10" s="17">
        <v>0.110786864027653</v>
      </c>
      <c r="U10" s="17">
        <v>0.15867648076525401</v>
      </c>
      <c r="V10" s="17">
        <v>0.116686480979742</v>
      </c>
      <c r="W10" s="17">
        <v>4.7889047343506401E-2</v>
      </c>
      <c r="X10" s="17">
        <v>0.120117932271376</v>
      </c>
      <c r="Y10" s="17">
        <v>0.123992566101258</v>
      </c>
      <c r="Z10" s="17">
        <v>0.29982172340426699</v>
      </c>
      <c r="AA10" s="17">
        <v>0.113515326839404</v>
      </c>
      <c r="AB10" s="17">
        <v>0.15365335228681601</v>
      </c>
      <c r="AC10" s="17">
        <v>0.14981078736304801</v>
      </c>
      <c r="AD10" s="17">
        <v>0.104363459258787</v>
      </c>
      <c r="AE10" s="17"/>
      <c r="AF10" s="17">
        <v>0.13619061278872899</v>
      </c>
      <c r="AG10" s="17">
        <v>0.13554020616489801</v>
      </c>
      <c r="AH10" s="17">
        <v>0.10625982502962</v>
      </c>
      <c r="AI10" s="17"/>
      <c r="AJ10" s="17">
        <v>0.14068411656016</v>
      </c>
      <c r="AK10" s="17">
        <v>0.15128868171440199</v>
      </c>
      <c r="AL10" s="17">
        <v>0.14665229054648601</v>
      </c>
      <c r="AM10" s="17">
        <v>0.242834590586858</v>
      </c>
      <c r="AN10" s="17">
        <v>6.1523909093732301E-2</v>
      </c>
      <c r="AO10" s="17"/>
      <c r="AP10" s="17">
        <v>0.15393829847437299</v>
      </c>
      <c r="AQ10" s="17">
        <v>0.152128923737371</v>
      </c>
      <c r="AR10" s="17">
        <v>0.181059472316317</v>
      </c>
      <c r="AS10" s="17"/>
      <c r="AT10" s="17">
        <v>0.117019340581888</v>
      </c>
      <c r="AU10" s="17">
        <v>0.14226363873245601</v>
      </c>
      <c r="AV10" s="17">
        <v>0.123351504145678</v>
      </c>
      <c r="AW10" s="17">
        <v>0.188288916386469</v>
      </c>
      <c r="AX10" s="17">
        <v>9.2521271890522699E-2</v>
      </c>
    </row>
    <row r="11" spans="2:50">
      <c r="B11" s="18" t="s">
        <v>160</v>
      </c>
      <c r="C11" s="17">
        <v>0.23977728503229001</v>
      </c>
      <c r="D11" s="17">
        <v>0.222227300137427</v>
      </c>
      <c r="E11" s="17">
        <v>0.25479742739220002</v>
      </c>
      <c r="F11" s="17"/>
      <c r="G11" s="17">
        <v>0.310530699914984</v>
      </c>
      <c r="H11" s="17">
        <v>0.360842321989153</v>
      </c>
      <c r="I11" s="17">
        <v>0.204932636768975</v>
      </c>
      <c r="J11" s="17">
        <v>0.216245366804342</v>
      </c>
      <c r="K11" s="17">
        <v>0.193937218329023</v>
      </c>
      <c r="L11" s="17">
        <v>0.17734903843837699</v>
      </c>
      <c r="M11" s="17"/>
      <c r="N11" s="17">
        <v>0.23089273277269401</v>
      </c>
      <c r="O11" s="17">
        <v>0.22224058480608699</v>
      </c>
      <c r="P11" s="17">
        <v>0.25244149394634302</v>
      </c>
      <c r="Q11" s="17">
        <v>0.25591146780453899</v>
      </c>
      <c r="R11" s="17"/>
      <c r="S11" s="17">
        <v>0.217909123895146</v>
      </c>
      <c r="T11" s="17">
        <v>0.29111472669285299</v>
      </c>
      <c r="U11" s="17">
        <v>0.18506736947296901</v>
      </c>
      <c r="V11" s="17">
        <v>0.18789360510905501</v>
      </c>
      <c r="W11" s="17">
        <v>0.27790268189570899</v>
      </c>
      <c r="X11" s="17">
        <v>0.28894432031063499</v>
      </c>
      <c r="Y11" s="17">
        <v>0.238826472033977</v>
      </c>
      <c r="Z11" s="17">
        <v>0.163370043003429</v>
      </c>
      <c r="AA11" s="17">
        <v>0.26927021644600302</v>
      </c>
      <c r="AB11" s="17">
        <v>0.21686879748111201</v>
      </c>
      <c r="AC11" s="17">
        <v>0.28916516050466401</v>
      </c>
      <c r="AD11" s="17">
        <v>0.100216798822007</v>
      </c>
      <c r="AE11" s="17"/>
      <c r="AF11" s="17">
        <v>0.231357629850174</v>
      </c>
      <c r="AG11" s="17">
        <v>0.23369684287510301</v>
      </c>
      <c r="AH11" s="17">
        <v>0.26871242693128999</v>
      </c>
      <c r="AI11" s="17"/>
      <c r="AJ11" s="17">
        <v>0.22928716914317299</v>
      </c>
      <c r="AK11" s="17">
        <v>0.26017256760586099</v>
      </c>
      <c r="AL11" s="17">
        <v>0.27246582401014102</v>
      </c>
      <c r="AM11" s="17">
        <v>0.31039895241594401</v>
      </c>
      <c r="AN11" s="17">
        <v>0.19511066737921501</v>
      </c>
      <c r="AO11" s="17"/>
      <c r="AP11" s="17">
        <v>0.27390672808915301</v>
      </c>
      <c r="AQ11" s="17">
        <v>0.244268625970119</v>
      </c>
      <c r="AR11" s="17">
        <v>0.25537589650618298</v>
      </c>
      <c r="AS11" s="17"/>
      <c r="AT11" s="17">
        <v>0.25507726577666401</v>
      </c>
      <c r="AU11" s="17">
        <v>0.30007054679994999</v>
      </c>
      <c r="AV11" s="17">
        <v>0.23159017126690801</v>
      </c>
      <c r="AW11" s="17">
        <v>0.180935754932285</v>
      </c>
      <c r="AX11" s="17">
        <v>0.14348096270208499</v>
      </c>
    </row>
    <row r="12" spans="2:50">
      <c r="B12" s="18" t="s">
        <v>161</v>
      </c>
      <c r="C12" s="17">
        <v>0.20613043305804099</v>
      </c>
      <c r="D12" s="17">
        <v>0.215010811453439</v>
      </c>
      <c r="E12" s="17">
        <v>0.19882536184347299</v>
      </c>
      <c r="F12" s="17"/>
      <c r="G12" s="17">
        <v>0.149522701507353</v>
      </c>
      <c r="H12" s="17">
        <v>0.12203821678268301</v>
      </c>
      <c r="I12" s="17">
        <v>0.20595196218701201</v>
      </c>
      <c r="J12" s="17">
        <v>0.25784136689874898</v>
      </c>
      <c r="K12" s="17">
        <v>0.19757750465577101</v>
      </c>
      <c r="L12" s="17">
        <v>0.27867846778405703</v>
      </c>
      <c r="M12" s="17"/>
      <c r="N12" s="17">
        <v>0.20386756051764801</v>
      </c>
      <c r="O12" s="17">
        <v>0.250742786375592</v>
      </c>
      <c r="P12" s="17">
        <v>0.21096467570680799</v>
      </c>
      <c r="Q12" s="17">
        <v>0.154023511447554</v>
      </c>
      <c r="R12" s="17"/>
      <c r="S12" s="17">
        <v>0.19342845218021301</v>
      </c>
      <c r="T12" s="17">
        <v>0.191955582600775</v>
      </c>
      <c r="U12" s="17">
        <v>0.228578967496577</v>
      </c>
      <c r="V12" s="17">
        <v>0.26968616340916002</v>
      </c>
      <c r="W12" s="17">
        <v>0.25654667109378698</v>
      </c>
      <c r="X12" s="17">
        <v>0.14854071375560701</v>
      </c>
      <c r="Y12" s="17">
        <v>0.16975804586434501</v>
      </c>
      <c r="Z12" s="17">
        <v>0.21714922112718299</v>
      </c>
      <c r="AA12" s="17">
        <v>0.18045737527490399</v>
      </c>
      <c r="AB12" s="17">
        <v>0.224474584015314</v>
      </c>
      <c r="AC12" s="17">
        <v>0.22850267890338199</v>
      </c>
      <c r="AD12" s="17">
        <v>0.2329275351789</v>
      </c>
      <c r="AE12" s="17"/>
      <c r="AF12" s="17">
        <v>0.18426402331563099</v>
      </c>
      <c r="AG12" s="17">
        <v>0.23836830670602199</v>
      </c>
      <c r="AH12" s="17">
        <v>0.19805957841248001</v>
      </c>
      <c r="AI12" s="17"/>
      <c r="AJ12" s="17">
        <v>0.205359114188193</v>
      </c>
      <c r="AK12" s="17">
        <v>0.19870408505620499</v>
      </c>
      <c r="AL12" s="17">
        <v>0.285056405846007</v>
      </c>
      <c r="AM12" s="17">
        <v>0.116363005388291</v>
      </c>
      <c r="AN12" s="17">
        <v>0.20898694520197</v>
      </c>
      <c r="AO12" s="17"/>
      <c r="AP12" s="17">
        <v>0.19449390989808299</v>
      </c>
      <c r="AQ12" s="17">
        <v>0.21048748489477101</v>
      </c>
      <c r="AR12" s="17">
        <v>0.27479993199632902</v>
      </c>
      <c r="AS12" s="17"/>
      <c r="AT12" s="17">
        <v>0.18097271833707601</v>
      </c>
      <c r="AU12" s="17">
        <v>0.18348545819836801</v>
      </c>
      <c r="AV12" s="17">
        <v>0.22165518030384301</v>
      </c>
      <c r="AW12" s="17">
        <v>0.19885428437050801</v>
      </c>
      <c r="AX12" s="17">
        <v>0.26303601856944597</v>
      </c>
    </row>
    <row r="13" spans="2:50">
      <c r="B13" s="18" t="s">
        <v>162</v>
      </c>
      <c r="C13" s="17">
        <v>0.12870723254498201</v>
      </c>
      <c r="D13" s="17">
        <v>0.142806629187962</v>
      </c>
      <c r="E13" s="17">
        <v>0.116198290021405</v>
      </c>
      <c r="F13" s="17"/>
      <c r="G13" s="17">
        <v>6.7060062830852807E-2</v>
      </c>
      <c r="H13" s="17">
        <v>5.8034159761623703E-2</v>
      </c>
      <c r="I13" s="17">
        <v>9.4246622568730704E-2</v>
      </c>
      <c r="J13" s="17">
        <v>0.155611064493234</v>
      </c>
      <c r="K13" s="17">
        <v>0.16866238029463501</v>
      </c>
      <c r="L13" s="17">
        <v>0.20544572380082601</v>
      </c>
      <c r="M13" s="17"/>
      <c r="N13" s="17">
        <v>0.16932988168444299</v>
      </c>
      <c r="O13" s="17">
        <v>0.14365249719703399</v>
      </c>
      <c r="P13" s="17">
        <v>9.1738817429553504E-2</v>
      </c>
      <c r="Q13" s="17">
        <v>0.110495287358231</v>
      </c>
      <c r="R13" s="17"/>
      <c r="S13" s="17">
        <v>9.6466463654611395E-2</v>
      </c>
      <c r="T13" s="17">
        <v>0.122593892097691</v>
      </c>
      <c r="U13" s="17">
        <v>0.19691233739789901</v>
      </c>
      <c r="V13" s="17">
        <v>0.18713902853153</v>
      </c>
      <c r="W13" s="17">
        <v>0.14480213712117099</v>
      </c>
      <c r="X13" s="17">
        <v>8.4308923234508296E-2</v>
      </c>
      <c r="Y13" s="17">
        <v>0.114836124815408</v>
      </c>
      <c r="Z13" s="17">
        <v>0.11786692060692699</v>
      </c>
      <c r="AA13" s="17">
        <v>0.120446940591989</v>
      </c>
      <c r="AB13" s="17">
        <v>0.115764815344519</v>
      </c>
      <c r="AC13" s="17">
        <v>5.4332479777561997E-2</v>
      </c>
      <c r="AD13" s="17">
        <v>0.32251480946198402</v>
      </c>
      <c r="AE13" s="17"/>
      <c r="AF13" s="17">
        <v>0.14060052496311701</v>
      </c>
      <c r="AG13" s="17">
        <v>0.14674515393072701</v>
      </c>
      <c r="AH13" s="17">
        <v>4.7219489087826597E-2</v>
      </c>
      <c r="AI13" s="17"/>
      <c r="AJ13" s="17">
        <v>0.14449598202036901</v>
      </c>
      <c r="AK13" s="17">
        <v>0.122207785740334</v>
      </c>
      <c r="AL13" s="17">
        <v>8.7366353399950594E-2</v>
      </c>
      <c r="AM13" s="17">
        <v>7.0179186731373897E-2</v>
      </c>
      <c r="AN13" s="17">
        <v>0.116920926124732</v>
      </c>
      <c r="AO13" s="17"/>
      <c r="AP13" s="17">
        <v>0.12529327461346501</v>
      </c>
      <c r="AQ13" s="17">
        <v>0.14011426224793699</v>
      </c>
      <c r="AR13" s="17">
        <v>6.61403050032143E-2</v>
      </c>
      <c r="AS13" s="17"/>
      <c r="AT13" s="17">
        <v>9.3744447685162199E-2</v>
      </c>
      <c r="AU13" s="17">
        <v>0.12696129841290099</v>
      </c>
      <c r="AV13" s="17">
        <v>0.17504090277180201</v>
      </c>
      <c r="AW13" s="17">
        <v>0.10289193038280101</v>
      </c>
      <c r="AX13" s="17">
        <v>0.22726446558445401</v>
      </c>
    </row>
    <row r="14" spans="2:50">
      <c r="B14" s="18" t="s">
        <v>163</v>
      </c>
      <c r="C14" s="17">
        <v>8.5162162969770902E-2</v>
      </c>
      <c r="D14" s="17">
        <v>0.10825106736477701</v>
      </c>
      <c r="E14" s="17">
        <v>6.4101700902693501E-2</v>
      </c>
      <c r="F14" s="17"/>
      <c r="G14" s="17">
        <v>2.4262370075696899E-2</v>
      </c>
      <c r="H14" s="17">
        <v>2.1476891925842401E-2</v>
      </c>
      <c r="I14" s="17">
        <v>7.7675755976913494E-2</v>
      </c>
      <c r="J14" s="17">
        <v>6.6899754030840794E-2</v>
      </c>
      <c r="K14" s="17">
        <v>0.147818549235677</v>
      </c>
      <c r="L14" s="17">
        <v>0.14878736383315699</v>
      </c>
      <c r="M14" s="17"/>
      <c r="N14" s="17">
        <v>9.8783004231445204E-2</v>
      </c>
      <c r="O14" s="17">
        <v>7.9888517349019098E-2</v>
      </c>
      <c r="P14" s="17">
        <v>8.99927839870448E-2</v>
      </c>
      <c r="Q14" s="17">
        <v>7.1342373807780093E-2</v>
      </c>
      <c r="R14" s="17"/>
      <c r="S14" s="17">
        <v>8.2564201043946295E-2</v>
      </c>
      <c r="T14" s="17">
        <v>0.108832000884378</v>
      </c>
      <c r="U14" s="17">
        <v>7.6083386414454696E-2</v>
      </c>
      <c r="V14" s="17">
        <v>3.4808065609192897E-2</v>
      </c>
      <c r="W14" s="17">
        <v>3.8842622886527997E-2</v>
      </c>
      <c r="X14" s="17">
        <v>0.14231170263605999</v>
      </c>
      <c r="Y14" s="17">
        <v>8.6837121262875697E-2</v>
      </c>
      <c r="Z14" s="17">
        <v>2.46407175397792E-2</v>
      </c>
      <c r="AA14" s="17">
        <v>7.2340202819543606E-2</v>
      </c>
      <c r="AB14" s="17">
        <v>0.15137144324260199</v>
      </c>
      <c r="AC14" s="17">
        <v>4.7299242086971699E-2</v>
      </c>
      <c r="AD14" s="17">
        <v>8.3780275547307104E-2</v>
      </c>
      <c r="AE14" s="17"/>
      <c r="AF14" s="17">
        <v>0.102990296347182</v>
      </c>
      <c r="AG14" s="17">
        <v>8.0195372212372204E-2</v>
      </c>
      <c r="AH14" s="17">
        <v>6.9687900554181101E-2</v>
      </c>
      <c r="AI14" s="17"/>
      <c r="AJ14" s="17">
        <v>0.102255045231279</v>
      </c>
      <c r="AK14" s="17">
        <v>6.0842266969741099E-2</v>
      </c>
      <c r="AL14" s="17">
        <v>9.3240234751060094E-2</v>
      </c>
      <c r="AM14" s="17">
        <v>0.134574903280473</v>
      </c>
      <c r="AN14" s="17">
        <v>8.9948824460669694E-2</v>
      </c>
      <c r="AO14" s="17"/>
      <c r="AP14" s="17">
        <v>0.101707649428914</v>
      </c>
      <c r="AQ14" s="17">
        <v>6.8009029610517399E-2</v>
      </c>
      <c r="AR14" s="17">
        <v>8.5864138750579203E-2</v>
      </c>
      <c r="AS14" s="17"/>
      <c r="AT14" s="17">
        <v>6.0043136802481599E-2</v>
      </c>
      <c r="AU14" s="17">
        <v>9.8171756207420996E-2</v>
      </c>
      <c r="AV14" s="17">
        <v>8.3827785718802603E-2</v>
      </c>
      <c r="AW14" s="17">
        <v>0.11470482835551001</v>
      </c>
      <c r="AX14" s="17">
        <v>0</v>
      </c>
    </row>
    <row r="15" spans="2:50">
      <c r="B15" s="18" t="s">
        <v>92</v>
      </c>
      <c r="C15" s="19">
        <v>0.14059196874881399</v>
      </c>
      <c r="D15" s="19">
        <v>0.10510952325235599</v>
      </c>
      <c r="E15" s="19">
        <v>0.17420215580767801</v>
      </c>
      <c r="F15" s="19"/>
      <c r="G15" s="19">
        <v>0.16278897970313899</v>
      </c>
      <c r="H15" s="19">
        <v>0.12981839728800801</v>
      </c>
      <c r="I15" s="19">
        <v>0.188330946967666</v>
      </c>
      <c r="J15" s="19">
        <v>0.15322830325615</v>
      </c>
      <c r="K15" s="19">
        <v>0.138446585277161</v>
      </c>
      <c r="L15" s="19">
        <v>8.7306132373343795E-2</v>
      </c>
      <c r="M15" s="19"/>
      <c r="N15" s="19">
        <v>7.5768633016728704E-2</v>
      </c>
      <c r="O15" s="19">
        <v>0.119186913702828</v>
      </c>
      <c r="P15" s="19">
        <v>0.14740479804925399</v>
      </c>
      <c r="Q15" s="19">
        <v>0.216613827726788</v>
      </c>
      <c r="R15" s="19"/>
      <c r="S15" s="19">
        <v>0.117004722210223</v>
      </c>
      <c r="T15" s="19">
        <v>0.11340624315669599</v>
      </c>
      <c r="U15" s="19">
        <v>0.12736287147291001</v>
      </c>
      <c r="V15" s="19">
        <v>0.18609094304056101</v>
      </c>
      <c r="W15" s="19">
        <v>0.17898138618065201</v>
      </c>
      <c r="X15" s="19">
        <v>0.17351249734699001</v>
      </c>
      <c r="Y15" s="19">
        <v>0.14679804437718</v>
      </c>
      <c r="Z15" s="19">
        <v>0.134480401241794</v>
      </c>
      <c r="AA15" s="19">
        <v>0.162017682860887</v>
      </c>
      <c r="AB15" s="19">
        <v>9.6912384981176103E-2</v>
      </c>
      <c r="AC15" s="19">
        <v>0.14977356947588999</v>
      </c>
      <c r="AD15" s="19">
        <v>0.10246539592217099</v>
      </c>
      <c r="AE15" s="19"/>
      <c r="AF15" s="19">
        <v>0.14014007049345401</v>
      </c>
      <c r="AG15" s="19">
        <v>0.100960242218531</v>
      </c>
      <c r="AH15" s="19">
        <v>0.25173629001896702</v>
      </c>
      <c r="AI15" s="19"/>
      <c r="AJ15" s="19">
        <v>0.11005076952346</v>
      </c>
      <c r="AK15" s="19">
        <v>0.116115301508325</v>
      </c>
      <c r="AL15" s="19">
        <v>5.5589939957980498E-2</v>
      </c>
      <c r="AM15" s="19">
        <v>0.12564936159706</v>
      </c>
      <c r="AN15" s="19">
        <v>0.30201041158578501</v>
      </c>
      <c r="AO15" s="19"/>
      <c r="AP15" s="19">
        <v>8.5039389877524796E-2</v>
      </c>
      <c r="AQ15" s="19">
        <v>0.11520676026544301</v>
      </c>
      <c r="AR15" s="19">
        <v>5.2149435968639198E-2</v>
      </c>
      <c r="AS15" s="19"/>
      <c r="AT15" s="19">
        <v>0.21694978336986601</v>
      </c>
      <c r="AU15" s="19">
        <v>8.7746469958831994E-2</v>
      </c>
      <c r="AV15" s="19">
        <v>0.110016682764447</v>
      </c>
      <c r="AW15" s="19">
        <v>9.2336679174397696E-2</v>
      </c>
      <c r="AX15" s="19">
        <v>0.162624351856059</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B2:AX16"/>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542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1046</v>
      </c>
      <c r="D7" s="10">
        <v>505</v>
      </c>
      <c r="E7" s="10">
        <v>540</v>
      </c>
      <c r="F7" s="10"/>
      <c r="G7" s="10">
        <v>125</v>
      </c>
      <c r="H7" s="10">
        <v>189</v>
      </c>
      <c r="I7" s="10">
        <v>173</v>
      </c>
      <c r="J7" s="10">
        <v>165</v>
      </c>
      <c r="K7" s="10">
        <v>154</v>
      </c>
      <c r="L7" s="10">
        <v>240</v>
      </c>
      <c r="M7" s="10"/>
      <c r="N7" s="10">
        <v>305</v>
      </c>
      <c r="O7" s="10">
        <v>268</v>
      </c>
      <c r="P7" s="10">
        <v>204</v>
      </c>
      <c r="Q7" s="10">
        <v>263</v>
      </c>
      <c r="R7" s="10"/>
      <c r="S7" s="10">
        <v>145</v>
      </c>
      <c r="T7" s="10">
        <v>138</v>
      </c>
      <c r="U7" s="10">
        <v>78</v>
      </c>
      <c r="V7" s="10">
        <v>99</v>
      </c>
      <c r="W7" s="10">
        <v>84</v>
      </c>
      <c r="X7" s="10">
        <v>69</v>
      </c>
      <c r="Y7" s="10">
        <v>81</v>
      </c>
      <c r="Z7" s="10">
        <v>39</v>
      </c>
      <c r="AA7" s="10">
        <v>114</v>
      </c>
      <c r="AB7" s="10">
        <v>108</v>
      </c>
      <c r="AC7" s="10">
        <v>52</v>
      </c>
      <c r="AD7" s="10">
        <v>39</v>
      </c>
      <c r="AE7" s="10"/>
      <c r="AF7" s="10">
        <v>395</v>
      </c>
      <c r="AG7" s="10">
        <v>444</v>
      </c>
      <c r="AH7" s="10">
        <v>139</v>
      </c>
      <c r="AI7" s="10"/>
      <c r="AJ7" s="10">
        <v>382</v>
      </c>
      <c r="AK7" s="10">
        <v>285</v>
      </c>
      <c r="AL7" s="10">
        <v>69</v>
      </c>
      <c r="AM7" s="10">
        <v>15</v>
      </c>
      <c r="AN7" s="10">
        <v>123</v>
      </c>
      <c r="AO7" s="10"/>
      <c r="AP7" s="10">
        <v>264</v>
      </c>
      <c r="AQ7" s="10">
        <v>329</v>
      </c>
      <c r="AR7" s="10">
        <v>79</v>
      </c>
      <c r="AS7" s="10"/>
      <c r="AT7" s="10">
        <v>252</v>
      </c>
      <c r="AU7" s="10">
        <v>189</v>
      </c>
      <c r="AV7" s="10">
        <v>250</v>
      </c>
      <c r="AW7" s="10">
        <v>97</v>
      </c>
      <c r="AX7" s="10">
        <v>22</v>
      </c>
    </row>
    <row r="8" spans="2:50" ht="30" customHeight="1">
      <c r="B8" s="11" t="s">
        <v>77</v>
      </c>
      <c r="C8" s="11">
        <v>1047</v>
      </c>
      <c r="D8" s="11">
        <v>519</v>
      </c>
      <c r="E8" s="11">
        <v>527</v>
      </c>
      <c r="F8" s="11"/>
      <c r="G8" s="11">
        <v>145</v>
      </c>
      <c r="H8" s="11">
        <v>189</v>
      </c>
      <c r="I8" s="11">
        <v>188</v>
      </c>
      <c r="J8" s="11">
        <v>174</v>
      </c>
      <c r="K8" s="11">
        <v>131</v>
      </c>
      <c r="L8" s="11">
        <v>221</v>
      </c>
      <c r="M8" s="11"/>
      <c r="N8" s="11">
        <v>289</v>
      </c>
      <c r="O8" s="11">
        <v>277</v>
      </c>
      <c r="P8" s="11">
        <v>221</v>
      </c>
      <c r="Q8" s="11">
        <v>253</v>
      </c>
      <c r="R8" s="11"/>
      <c r="S8" s="11">
        <v>150</v>
      </c>
      <c r="T8" s="11">
        <v>142</v>
      </c>
      <c r="U8" s="11">
        <v>76</v>
      </c>
      <c r="V8" s="11">
        <v>104</v>
      </c>
      <c r="W8" s="11">
        <v>83</v>
      </c>
      <c r="X8" s="11">
        <v>90</v>
      </c>
      <c r="Y8" s="11">
        <v>74</v>
      </c>
      <c r="Z8" s="11">
        <v>35</v>
      </c>
      <c r="AA8" s="11">
        <v>113</v>
      </c>
      <c r="AB8" s="11">
        <v>96</v>
      </c>
      <c r="AC8" s="11">
        <v>50</v>
      </c>
      <c r="AD8" s="11">
        <v>36</v>
      </c>
      <c r="AE8" s="11"/>
      <c r="AF8" s="11">
        <v>389</v>
      </c>
      <c r="AG8" s="11">
        <v>436</v>
      </c>
      <c r="AH8" s="11">
        <v>145</v>
      </c>
      <c r="AI8" s="11"/>
      <c r="AJ8" s="11">
        <v>373</v>
      </c>
      <c r="AK8" s="11">
        <v>293</v>
      </c>
      <c r="AL8" s="11">
        <v>71</v>
      </c>
      <c r="AM8" s="11">
        <v>15</v>
      </c>
      <c r="AN8" s="11">
        <v>126</v>
      </c>
      <c r="AO8" s="11"/>
      <c r="AP8" s="11">
        <v>262</v>
      </c>
      <c r="AQ8" s="11">
        <v>339</v>
      </c>
      <c r="AR8" s="11">
        <v>80</v>
      </c>
      <c r="AS8" s="11"/>
      <c r="AT8" s="11">
        <v>249</v>
      </c>
      <c r="AU8" s="11">
        <v>194</v>
      </c>
      <c r="AV8" s="11">
        <v>254</v>
      </c>
      <c r="AW8" s="11">
        <v>94</v>
      </c>
      <c r="AX8" s="11">
        <v>20</v>
      </c>
    </row>
    <row r="9" spans="2:50" ht="30">
      <c r="B9" s="18" t="s">
        <v>546</v>
      </c>
      <c r="C9" s="17">
        <v>0.104696957062898</v>
      </c>
      <c r="D9" s="17">
        <v>0.120060075430536</v>
      </c>
      <c r="E9" s="17">
        <v>8.9806805702748599E-2</v>
      </c>
      <c r="F9" s="17"/>
      <c r="G9" s="17">
        <v>0.122612907565954</v>
      </c>
      <c r="H9" s="17">
        <v>0.168597208117891</v>
      </c>
      <c r="I9" s="17">
        <v>0.10882758196577801</v>
      </c>
      <c r="J9" s="17">
        <v>9.6906222692914698E-2</v>
      </c>
      <c r="K9" s="17">
        <v>8.8063779534238495E-2</v>
      </c>
      <c r="L9" s="17">
        <v>5.0731237341139497E-2</v>
      </c>
      <c r="M9" s="17"/>
      <c r="N9" s="17">
        <v>0.109108440103837</v>
      </c>
      <c r="O9" s="17">
        <v>9.8377148136055498E-2</v>
      </c>
      <c r="P9" s="17">
        <v>0.114660218190537</v>
      </c>
      <c r="Q9" s="17">
        <v>0.100472730404703</v>
      </c>
      <c r="R9" s="17"/>
      <c r="S9" s="17">
        <v>0.144472150502202</v>
      </c>
      <c r="T9" s="17">
        <v>9.6873995608675295E-2</v>
      </c>
      <c r="U9" s="17">
        <v>0.115693921330322</v>
      </c>
      <c r="V9" s="17">
        <v>9.9032822151602598E-2</v>
      </c>
      <c r="W9" s="17">
        <v>7.7085313183874196E-2</v>
      </c>
      <c r="X9" s="17">
        <v>4.4836072663504097E-2</v>
      </c>
      <c r="Y9" s="17">
        <v>0.14836121579157799</v>
      </c>
      <c r="Z9" s="17">
        <v>0.111664231636246</v>
      </c>
      <c r="AA9" s="17">
        <v>9.4592759788436495E-2</v>
      </c>
      <c r="AB9" s="17">
        <v>0.107938014930754</v>
      </c>
      <c r="AC9" s="17">
        <v>0.12670255982334</v>
      </c>
      <c r="AD9" s="17">
        <v>7.2010112907428994E-2</v>
      </c>
      <c r="AE9" s="17"/>
      <c r="AF9" s="17">
        <v>9.4964679154013895E-2</v>
      </c>
      <c r="AG9" s="17">
        <v>0.114304872959639</v>
      </c>
      <c r="AH9" s="17">
        <v>0.12823159348237301</v>
      </c>
      <c r="AI9" s="17"/>
      <c r="AJ9" s="17">
        <v>9.5070777692366507E-2</v>
      </c>
      <c r="AK9" s="17">
        <v>0.143925253019871</v>
      </c>
      <c r="AL9" s="17">
        <v>8.7810730304272597E-2</v>
      </c>
      <c r="AM9" s="17">
        <v>0.13131851380312001</v>
      </c>
      <c r="AN9" s="17">
        <v>8.7855417267814206E-2</v>
      </c>
      <c r="AO9" s="17"/>
      <c r="AP9" s="17">
        <v>0.110509308017452</v>
      </c>
      <c r="AQ9" s="17">
        <v>0.120781842416951</v>
      </c>
      <c r="AR9" s="17">
        <v>0.15764384185646499</v>
      </c>
      <c r="AS9" s="17"/>
      <c r="AT9" s="17">
        <v>0.109720674737848</v>
      </c>
      <c r="AU9" s="17">
        <v>0.131890085786707</v>
      </c>
      <c r="AV9" s="17">
        <v>8.91308893006727E-2</v>
      </c>
      <c r="AW9" s="17">
        <v>0.15919070153609799</v>
      </c>
      <c r="AX9" s="17">
        <v>0.12794309667769099</v>
      </c>
    </row>
    <row r="10" spans="2:50" ht="45">
      <c r="B10" s="18" t="s">
        <v>544</v>
      </c>
      <c r="C10" s="17">
        <v>0.76958272714485498</v>
      </c>
      <c r="D10" s="17">
        <v>0.79273437639294697</v>
      </c>
      <c r="E10" s="17">
        <v>0.74626297028579103</v>
      </c>
      <c r="F10" s="17"/>
      <c r="G10" s="17">
        <v>0.68823872759994398</v>
      </c>
      <c r="H10" s="17">
        <v>0.71676212912251203</v>
      </c>
      <c r="I10" s="17">
        <v>0.75765132813133296</v>
      </c>
      <c r="J10" s="17">
        <v>0.75617098748399503</v>
      </c>
      <c r="K10" s="17">
        <v>0.77770378505672899</v>
      </c>
      <c r="L10" s="17">
        <v>0.88397343179674104</v>
      </c>
      <c r="M10" s="17"/>
      <c r="N10" s="17">
        <v>0.83106154957418399</v>
      </c>
      <c r="O10" s="17">
        <v>0.78624448215477705</v>
      </c>
      <c r="P10" s="17">
        <v>0.73138846448512795</v>
      </c>
      <c r="Q10" s="17">
        <v>0.71321409975004502</v>
      </c>
      <c r="R10" s="17"/>
      <c r="S10" s="17">
        <v>0.68776570078848598</v>
      </c>
      <c r="T10" s="17">
        <v>0.76819536773538299</v>
      </c>
      <c r="U10" s="17">
        <v>0.79455243982974599</v>
      </c>
      <c r="V10" s="17">
        <v>0.78154938770382498</v>
      </c>
      <c r="W10" s="17">
        <v>0.78310480624597401</v>
      </c>
      <c r="X10" s="17">
        <v>0.79904882465231797</v>
      </c>
      <c r="Y10" s="17">
        <v>0.754049991277284</v>
      </c>
      <c r="Z10" s="17">
        <v>0.76207644316715795</v>
      </c>
      <c r="AA10" s="17">
        <v>0.79078569191353498</v>
      </c>
      <c r="AB10" s="17">
        <v>0.76620183395485397</v>
      </c>
      <c r="AC10" s="17">
        <v>0.83102283696082502</v>
      </c>
      <c r="AD10" s="17">
        <v>0.82040688559789299</v>
      </c>
      <c r="AE10" s="17"/>
      <c r="AF10" s="17">
        <v>0.79145102468687001</v>
      </c>
      <c r="AG10" s="17">
        <v>0.79426244142850999</v>
      </c>
      <c r="AH10" s="17">
        <v>0.66947217672210002</v>
      </c>
      <c r="AI10" s="17"/>
      <c r="AJ10" s="17">
        <v>0.81498919814489801</v>
      </c>
      <c r="AK10" s="17">
        <v>0.739082925578188</v>
      </c>
      <c r="AL10" s="17">
        <v>0.85387169484359504</v>
      </c>
      <c r="AM10" s="17">
        <v>0.71990173837074001</v>
      </c>
      <c r="AN10" s="17">
        <v>0.65188091779438695</v>
      </c>
      <c r="AO10" s="17"/>
      <c r="AP10" s="17">
        <v>0.80971799635784902</v>
      </c>
      <c r="AQ10" s="17">
        <v>0.74903194790024696</v>
      </c>
      <c r="AR10" s="17">
        <v>0.79270009518330198</v>
      </c>
      <c r="AS10" s="17"/>
      <c r="AT10" s="17">
        <v>0.74363248111515501</v>
      </c>
      <c r="AU10" s="17">
        <v>0.749300871723384</v>
      </c>
      <c r="AV10" s="17">
        <v>0.80265902766351904</v>
      </c>
      <c r="AW10" s="17">
        <v>0.75857023537762502</v>
      </c>
      <c r="AX10" s="17">
        <v>0.73898641437053403</v>
      </c>
    </row>
    <row r="11" spans="2:50">
      <c r="B11" s="18" t="s">
        <v>113</v>
      </c>
      <c r="C11" s="19">
        <v>0.12572031579224699</v>
      </c>
      <c r="D11" s="19">
        <v>8.72055481765171E-2</v>
      </c>
      <c r="E11" s="19">
        <v>0.16393022401146001</v>
      </c>
      <c r="F11" s="19"/>
      <c r="G11" s="19">
        <v>0.189148364834102</v>
      </c>
      <c r="H11" s="19">
        <v>0.114640662759596</v>
      </c>
      <c r="I11" s="19">
        <v>0.133521089902889</v>
      </c>
      <c r="J11" s="19">
        <v>0.14692278982309001</v>
      </c>
      <c r="K11" s="19">
        <v>0.13423243540903301</v>
      </c>
      <c r="L11" s="19">
        <v>6.5295330862119499E-2</v>
      </c>
      <c r="M11" s="19"/>
      <c r="N11" s="19">
        <v>5.9830010321978898E-2</v>
      </c>
      <c r="O11" s="19">
        <v>0.115378369709168</v>
      </c>
      <c r="P11" s="19">
        <v>0.15395131732433401</v>
      </c>
      <c r="Q11" s="19">
        <v>0.18631316984525201</v>
      </c>
      <c r="R11" s="19"/>
      <c r="S11" s="19">
        <v>0.167762148709312</v>
      </c>
      <c r="T11" s="19">
        <v>0.13493063665594199</v>
      </c>
      <c r="U11" s="19">
        <v>8.9753638839932107E-2</v>
      </c>
      <c r="V11" s="19">
        <v>0.119417790144572</v>
      </c>
      <c r="W11" s="19">
        <v>0.13980988057015101</v>
      </c>
      <c r="X11" s="19">
        <v>0.156115102684178</v>
      </c>
      <c r="Y11" s="19">
        <v>9.7588792931137203E-2</v>
      </c>
      <c r="Z11" s="19">
        <v>0.126259325196596</v>
      </c>
      <c r="AA11" s="19">
        <v>0.11462154829802899</v>
      </c>
      <c r="AB11" s="19">
        <v>0.125860151114393</v>
      </c>
      <c r="AC11" s="19">
        <v>4.2274603215835101E-2</v>
      </c>
      <c r="AD11" s="19">
        <v>0.107583001494678</v>
      </c>
      <c r="AE11" s="19"/>
      <c r="AF11" s="19">
        <v>0.113584296159116</v>
      </c>
      <c r="AG11" s="19">
        <v>9.1432685611851E-2</v>
      </c>
      <c r="AH11" s="19">
        <v>0.202296229795527</v>
      </c>
      <c r="AI11" s="19"/>
      <c r="AJ11" s="19">
        <v>8.9940024162735804E-2</v>
      </c>
      <c r="AK11" s="19">
        <v>0.116991821401941</v>
      </c>
      <c r="AL11" s="19">
        <v>5.8317574852131897E-2</v>
      </c>
      <c r="AM11" s="19">
        <v>0.14877974782614001</v>
      </c>
      <c r="AN11" s="19">
        <v>0.26026366493779901</v>
      </c>
      <c r="AO11" s="19"/>
      <c r="AP11" s="19">
        <v>7.9772695624699103E-2</v>
      </c>
      <c r="AQ11" s="19">
        <v>0.13018620968280201</v>
      </c>
      <c r="AR11" s="19">
        <v>4.9656062960232901E-2</v>
      </c>
      <c r="AS11" s="19"/>
      <c r="AT11" s="19">
        <v>0.146646844146998</v>
      </c>
      <c r="AU11" s="19">
        <v>0.11880904248990901</v>
      </c>
      <c r="AV11" s="19">
        <v>0.10821008303580899</v>
      </c>
      <c r="AW11" s="19">
        <v>8.2239063086277403E-2</v>
      </c>
      <c r="AX11" s="19">
        <v>0.13307048895177501</v>
      </c>
    </row>
    <row r="12" spans="2:50">
      <c r="B12" s="16" t="s">
        <v>27</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B2:AX16"/>
  <sheetViews>
    <sheetView showGridLines="0" topLeftCell="A7" workbookViewId="0">
      <pane xSplit="2" topLeftCell="C1" activePane="topRight" state="frozen"/>
      <selection pane="topRight" activeCell="B12" sqref="B1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542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976</v>
      </c>
      <c r="D7" s="10">
        <v>474</v>
      </c>
      <c r="E7" s="10">
        <v>498</v>
      </c>
      <c r="F7" s="10"/>
      <c r="G7" s="10">
        <v>121</v>
      </c>
      <c r="H7" s="10">
        <v>173</v>
      </c>
      <c r="I7" s="10">
        <v>150</v>
      </c>
      <c r="J7" s="10">
        <v>150</v>
      </c>
      <c r="K7" s="10">
        <v>171</v>
      </c>
      <c r="L7" s="10">
        <v>211</v>
      </c>
      <c r="M7" s="10"/>
      <c r="N7" s="10">
        <v>262</v>
      </c>
      <c r="O7" s="10">
        <v>248</v>
      </c>
      <c r="P7" s="10">
        <v>211</v>
      </c>
      <c r="Q7" s="10">
        <v>253</v>
      </c>
      <c r="R7" s="10"/>
      <c r="S7" s="10">
        <v>116</v>
      </c>
      <c r="T7" s="10">
        <v>133</v>
      </c>
      <c r="U7" s="10">
        <v>81</v>
      </c>
      <c r="V7" s="10">
        <v>78</v>
      </c>
      <c r="W7" s="10">
        <v>80</v>
      </c>
      <c r="X7" s="10">
        <v>69</v>
      </c>
      <c r="Y7" s="10">
        <v>82</v>
      </c>
      <c r="Z7" s="10">
        <v>49</v>
      </c>
      <c r="AA7" s="10">
        <v>102</v>
      </c>
      <c r="AB7" s="10">
        <v>106</v>
      </c>
      <c r="AC7" s="10">
        <v>50</v>
      </c>
      <c r="AD7" s="10">
        <v>30</v>
      </c>
      <c r="AE7" s="10"/>
      <c r="AF7" s="10">
        <v>381</v>
      </c>
      <c r="AG7" s="10">
        <v>409</v>
      </c>
      <c r="AH7" s="10">
        <v>132</v>
      </c>
      <c r="AI7" s="10"/>
      <c r="AJ7" s="10">
        <v>338</v>
      </c>
      <c r="AK7" s="10">
        <v>258</v>
      </c>
      <c r="AL7" s="10">
        <v>76</v>
      </c>
      <c r="AM7" s="10">
        <v>14</v>
      </c>
      <c r="AN7" s="10">
        <v>120</v>
      </c>
      <c r="AO7" s="10"/>
      <c r="AP7" s="10">
        <v>232</v>
      </c>
      <c r="AQ7" s="10">
        <v>296</v>
      </c>
      <c r="AR7" s="10">
        <v>81</v>
      </c>
      <c r="AS7" s="10"/>
      <c r="AT7" s="10">
        <v>259</v>
      </c>
      <c r="AU7" s="10">
        <v>150</v>
      </c>
      <c r="AV7" s="10">
        <v>235</v>
      </c>
      <c r="AW7" s="10">
        <v>85</v>
      </c>
      <c r="AX7" s="10">
        <v>22</v>
      </c>
    </row>
    <row r="8" spans="2:50" ht="30" customHeight="1">
      <c r="B8" s="11" t="s">
        <v>77</v>
      </c>
      <c r="C8" s="11">
        <v>973</v>
      </c>
      <c r="D8" s="11">
        <v>484</v>
      </c>
      <c r="E8" s="11">
        <v>485</v>
      </c>
      <c r="F8" s="11"/>
      <c r="G8" s="11">
        <v>141</v>
      </c>
      <c r="H8" s="11">
        <v>170</v>
      </c>
      <c r="I8" s="11">
        <v>165</v>
      </c>
      <c r="J8" s="11">
        <v>160</v>
      </c>
      <c r="K8" s="11">
        <v>145</v>
      </c>
      <c r="L8" s="11">
        <v>191</v>
      </c>
      <c r="M8" s="11"/>
      <c r="N8" s="11">
        <v>247</v>
      </c>
      <c r="O8" s="11">
        <v>255</v>
      </c>
      <c r="P8" s="11">
        <v>224</v>
      </c>
      <c r="Q8" s="11">
        <v>245</v>
      </c>
      <c r="R8" s="11"/>
      <c r="S8" s="11">
        <v>123</v>
      </c>
      <c r="T8" s="11">
        <v>138</v>
      </c>
      <c r="U8" s="11">
        <v>77</v>
      </c>
      <c r="V8" s="11">
        <v>81</v>
      </c>
      <c r="W8" s="11">
        <v>79</v>
      </c>
      <c r="X8" s="11">
        <v>88</v>
      </c>
      <c r="Y8" s="11">
        <v>77</v>
      </c>
      <c r="Z8" s="11">
        <v>43</v>
      </c>
      <c r="AA8" s="11">
        <v>102</v>
      </c>
      <c r="AB8" s="11">
        <v>92</v>
      </c>
      <c r="AC8" s="11">
        <v>46</v>
      </c>
      <c r="AD8" s="11">
        <v>27</v>
      </c>
      <c r="AE8" s="11"/>
      <c r="AF8" s="11">
        <v>376</v>
      </c>
      <c r="AG8" s="11">
        <v>398</v>
      </c>
      <c r="AH8" s="11">
        <v>137</v>
      </c>
      <c r="AI8" s="11"/>
      <c r="AJ8" s="11">
        <v>332</v>
      </c>
      <c r="AK8" s="11">
        <v>262</v>
      </c>
      <c r="AL8" s="11">
        <v>76</v>
      </c>
      <c r="AM8" s="11">
        <v>13</v>
      </c>
      <c r="AN8" s="11">
        <v>122</v>
      </c>
      <c r="AO8" s="11"/>
      <c r="AP8" s="11">
        <v>229</v>
      </c>
      <c r="AQ8" s="11">
        <v>305</v>
      </c>
      <c r="AR8" s="11">
        <v>80</v>
      </c>
      <c r="AS8" s="11"/>
      <c r="AT8" s="11">
        <v>258</v>
      </c>
      <c r="AU8" s="11">
        <v>155</v>
      </c>
      <c r="AV8" s="11">
        <v>240</v>
      </c>
      <c r="AW8" s="11">
        <v>80</v>
      </c>
      <c r="AX8" s="11">
        <v>20</v>
      </c>
    </row>
    <row r="9" spans="2:50" ht="30">
      <c r="B9" s="18" t="s">
        <v>547</v>
      </c>
      <c r="C9" s="17">
        <v>0.100665276457369</v>
      </c>
      <c r="D9" s="17">
        <v>0.113270307020803</v>
      </c>
      <c r="E9" s="17">
        <v>8.89231844837471E-2</v>
      </c>
      <c r="F9" s="17"/>
      <c r="G9" s="17">
        <v>0.14012767267214599</v>
      </c>
      <c r="H9" s="17">
        <v>0.174140922975519</v>
      </c>
      <c r="I9" s="17">
        <v>0.15270552232554299</v>
      </c>
      <c r="J9" s="17">
        <v>5.37105382371851E-2</v>
      </c>
      <c r="K9" s="17">
        <v>5.3145682788116197E-2</v>
      </c>
      <c r="L9" s="17">
        <v>3.6574208244797797E-2</v>
      </c>
      <c r="M9" s="17"/>
      <c r="N9" s="17">
        <v>0.138377845674612</v>
      </c>
      <c r="O9" s="17">
        <v>7.7785129295005501E-2</v>
      </c>
      <c r="P9" s="17">
        <v>7.8153932277240101E-2</v>
      </c>
      <c r="Q9" s="17">
        <v>0.10801720368729099</v>
      </c>
      <c r="R9" s="17"/>
      <c r="S9" s="17">
        <v>0.17832051764899101</v>
      </c>
      <c r="T9" s="17">
        <v>7.49548637060692E-2</v>
      </c>
      <c r="U9" s="17">
        <v>0.10058742208168001</v>
      </c>
      <c r="V9" s="17">
        <v>8.2091410213948196E-2</v>
      </c>
      <c r="W9" s="17">
        <v>8.6416690027984203E-2</v>
      </c>
      <c r="X9" s="17">
        <v>0.12549374058332999</v>
      </c>
      <c r="Y9" s="17">
        <v>7.6860387756007606E-2</v>
      </c>
      <c r="Z9" s="17">
        <v>9.3594540301552606E-2</v>
      </c>
      <c r="AA9" s="17">
        <v>0.12762047919526801</v>
      </c>
      <c r="AB9" s="17">
        <v>6.1418871868521303E-2</v>
      </c>
      <c r="AC9" s="17">
        <v>6.4650248897409196E-2</v>
      </c>
      <c r="AD9" s="17">
        <v>6.7347228027315797E-2</v>
      </c>
      <c r="AE9" s="17"/>
      <c r="AF9" s="17">
        <v>7.79835725520822E-2</v>
      </c>
      <c r="AG9" s="17">
        <v>0.120918600960861</v>
      </c>
      <c r="AH9" s="17">
        <v>0.108392661926714</v>
      </c>
      <c r="AI9" s="17"/>
      <c r="AJ9" s="17">
        <v>7.8040007872225897E-2</v>
      </c>
      <c r="AK9" s="17">
        <v>0.13405395915717</v>
      </c>
      <c r="AL9" s="17">
        <v>0.16090594547155901</v>
      </c>
      <c r="AM9" s="17">
        <v>4.5551339088955797E-2</v>
      </c>
      <c r="AN9" s="17">
        <v>8.5254375439697105E-2</v>
      </c>
      <c r="AO9" s="17"/>
      <c r="AP9" s="17">
        <v>9.1289087760275001E-2</v>
      </c>
      <c r="AQ9" s="17">
        <v>0.12166407988837601</v>
      </c>
      <c r="AR9" s="17">
        <v>0.120750814847018</v>
      </c>
      <c r="AS9" s="17"/>
      <c r="AT9" s="17">
        <v>8.1572808721202997E-2</v>
      </c>
      <c r="AU9" s="17">
        <v>0.12674544523044001</v>
      </c>
      <c r="AV9" s="17">
        <v>0.111847968799674</v>
      </c>
      <c r="AW9" s="17">
        <v>0.14356317933693799</v>
      </c>
      <c r="AX9" s="17">
        <v>7.8084773245212097E-2</v>
      </c>
    </row>
    <row r="10" spans="2:50" ht="45">
      <c r="B10" s="18" t="s">
        <v>544</v>
      </c>
      <c r="C10" s="17">
        <v>0.78631909554471702</v>
      </c>
      <c r="D10" s="17">
        <v>0.794448562496613</v>
      </c>
      <c r="E10" s="17">
        <v>0.77852884998585203</v>
      </c>
      <c r="F10" s="17"/>
      <c r="G10" s="17">
        <v>0.73881068003233397</v>
      </c>
      <c r="H10" s="17">
        <v>0.69895893967309997</v>
      </c>
      <c r="I10" s="17">
        <v>0.70854611082934105</v>
      </c>
      <c r="J10" s="17">
        <v>0.83376911246051599</v>
      </c>
      <c r="K10" s="17">
        <v>0.86156446627421202</v>
      </c>
      <c r="L10" s="17">
        <v>0.86944574450865697</v>
      </c>
      <c r="M10" s="17"/>
      <c r="N10" s="17">
        <v>0.82569418577640097</v>
      </c>
      <c r="O10" s="17">
        <v>0.82251770523851497</v>
      </c>
      <c r="P10" s="17">
        <v>0.78189288224815701</v>
      </c>
      <c r="Q10" s="17">
        <v>0.710974281488021</v>
      </c>
      <c r="R10" s="17"/>
      <c r="S10" s="17">
        <v>0.74445449101138605</v>
      </c>
      <c r="T10" s="17">
        <v>0.81359525325071302</v>
      </c>
      <c r="U10" s="17">
        <v>0.82396626071905199</v>
      </c>
      <c r="V10" s="17">
        <v>0.75577657279442501</v>
      </c>
      <c r="W10" s="17">
        <v>0.78460394120580801</v>
      </c>
      <c r="X10" s="17">
        <v>0.75377602463627702</v>
      </c>
      <c r="Y10" s="17">
        <v>0.81743855521351205</v>
      </c>
      <c r="Z10" s="17">
        <v>0.69295483241864297</v>
      </c>
      <c r="AA10" s="17">
        <v>0.72493694591714697</v>
      </c>
      <c r="AB10" s="17">
        <v>0.86627590742884097</v>
      </c>
      <c r="AC10" s="17">
        <v>0.81784365777285495</v>
      </c>
      <c r="AD10" s="17">
        <v>0.90037536003746099</v>
      </c>
      <c r="AE10" s="17"/>
      <c r="AF10" s="17">
        <v>0.80881456096771298</v>
      </c>
      <c r="AG10" s="17">
        <v>0.80181369217643195</v>
      </c>
      <c r="AH10" s="17">
        <v>0.68698023292531196</v>
      </c>
      <c r="AI10" s="17"/>
      <c r="AJ10" s="17">
        <v>0.85073987337585499</v>
      </c>
      <c r="AK10" s="17">
        <v>0.75495201371369203</v>
      </c>
      <c r="AL10" s="17">
        <v>0.80009328153983295</v>
      </c>
      <c r="AM10" s="17">
        <v>0.79807151167120005</v>
      </c>
      <c r="AN10" s="17">
        <v>0.682732337373266</v>
      </c>
      <c r="AO10" s="17"/>
      <c r="AP10" s="17">
        <v>0.84212820792529697</v>
      </c>
      <c r="AQ10" s="17">
        <v>0.78191890817935805</v>
      </c>
      <c r="AR10" s="17">
        <v>0.83774486807064097</v>
      </c>
      <c r="AS10" s="17"/>
      <c r="AT10" s="17">
        <v>0.76930521701569998</v>
      </c>
      <c r="AU10" s="17">
        <v>0.77815141734821303</v>
      </c>
      <c r="AV10" s="17">
        <v>0.81170914333589905</v>
      </c>
      <c r="AW10" s="17">
        <v>0.81562891988341302</v>
      </c>
      <c r="AX10" s="17">
        <v>0.73484242912517805</v>
      </c>
    </row>
    <row r="11" spans="2:50">
      <c r="B11" s="18" t="s">
        <v>113</v>
      </c>
      <c r="C11" s="19">
        <v>0.11301562799791399</v>
      </c>
      <c r="D11" s="19">
        <v>9.2281130482583504E-2</v>
      </c>
      <c r="E11" s="19">
        <v>0.13254796553040099</v>
      </c>
      <c r="F11" s="19"/>
      <c r="G11" s="19">
        <v>0.12106164729552001</v>
      </c>
      <c r="H11" s="19">
        <v>0.126900137351381</v>
      </c>
      <c r="I11" s="19">
        <v>0.13874836684511599</v>
      </c>
      <c r="J11" s="19">
        <v>0.112520349302299</v>
      </c>
      <c r="K11" s="19">
        <v>8.5289850937671399E-2</v>
      </c>
      <c r="L11" s="19">
        <v>9.3980047246545198E-2</v>
      </c>
      <c r="M11" s="19"/>
      <c r="N11" s="19">
        <v>3.5927968548987103E-2</v>
      </c>
      <c r="O11" s="19">
        <v>9.9697165466479595E-2</v>
      </c>
      <c r="P11" s="19">
        <v>0.139953185474603</v>
      </c>
      <c r="Q11" s="19">
        <v>0.18100851482468699</v>
      </c>
      <c r="R11" s="19"/>
      <c r="S11" s="19">
        <v>7.7224991339623197E-2</v>
      </c>
      <c r="T11" s="19">
        <v>0.111449883043218</v>
      </c>
      <c r="U11" s="19">
        <v>7.5446317199268295E-2</v>
      </c>
      <c r="V11" s="19">
        <v>0.16213201699162699</v>
      </c>
      <c r="W11" s="19">
        <v>0.128979368766208</v>
      </c>
      <c r="X11" s="19">
        <v>0.12073023478039301</v>
      </c>
      <c r="Y11" s="19">
        <v>0.10570105703048099</v>
      </c>
      <c r="Z11" s="19">
        <v>0.21345062727980499</v>
      </c>
      <c r="AA11" s="19">
        <v>0.147442574887585</v>
      </c>
      <c r="AB11" s="19">
        <v>7.2305220702638298E-2</v>
      </c>
      <c r="AC11" s="19">
        <v>0.11750609332973599</v>
      </c>
      <c r="AD11" s="19">
        <v>3.2277411935223502E-2</v>
      </c>
      <c r="AE11" s="19"/>
      <c r="AF11" s="19">
        <v>0.113201866480205</v>
      </c>
      <c r="AG11" s="19">
        <v>7.7267706862706495E-2</v>
      </c>
      <c r="AH11" s="19">
        <v>0.204627105147974</v>
      </c>
      <c r="AI11" s="19"/>
      <c r="AJ11" s="19">
        <v>7.1220118751919304E-2</v>
      </c>
      <c r="AK11" s="19">
        <v>0.110994027129138</v>
      </c>
      <c r="AL11" s="19">
        <v>3.9000772988608198E-2</v>
      </c>
      <c r="AM11" s="19">
        <v>0.156377149239844</v>
      </c>
      <c r="AN11" s="19">
        <v>0.23201328718703701</v>
      </c>
      <c r="AO11" s="19"/>
      <c r="AP11" s="19">
        <v>6.6582704314428406E-2</v>
      </c>
      <c r="AQ11" s="19">
        <v>9.6417011932265401E-2</v>
      </c>
      <c r="AR11" s="19">
        <v>4.1504317082341001E-2</v>
      </c>
      <c r="AS11" s="19"/>
      <c r="AT11" s="19">
        <v>0.14912197426309701</v>
      </c>
      <c r="AU11" s="19">
        <v>9.5103137421346906E-2</v>
      </c>
      <c r="AV11" s="19">
        <v>7.6442887864427295E-2</v>
      </c>
      <c r="AW11" s="19">
        <v>4.0807900779648999E-2</v>
      </c>
      <c r="AX11" s="19">
        <v>0.18707279762960999</v>
      </c>
    </row>
    <row r="12" spans="2:50">
      <c r="B12" s="28" t="s">
        <v>27</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B2:AX16"/>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542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985</v>
      </c>
      <c r="D7" s="10">
        <v>460</v>
      </c>
      <c r="E7" s="10">
        <v>525</v>
      </c>
      <c r="F7" s="10"/>
      <c r="G7" s="10">
        <v>103</v>
      </c>
      <c r="H7" s="10">
        <v>152</v>
      </c>
      <c r="I7" s="10">
        <v>144</v>
      </c>
      <c r="J7" s="10">
        <v>167</v>
      </c>
      <c r="K7" s="10">
        <v>173</v>
      </c>
      <c r="L7" s="10">
        <v>246</v>
      </c>
      <c r="M7" s="10"/>
      <c r="N7" s="10">
        <v>293</v>
      </c>
      <c r="O7" s="10">
        <v>240</v>
      </c>
      <c r="P7" s="10">
        <v>193</v>
      </c>
      <c r="Q7" s="10">
        <v>255</v>
      </c>
      <c r="R7" s="10"/>
      <c r="S7" s="10">
        <v>136</v>
      </c>
      <c r="T7" s="10">
        <v>113</v>
      </c>
      <c r="U7" s="10">
        <v>86</v>
      </c>
      <c r="V7" s="10">
        <v>88</v>
      </c>
      <c r="W7" s="10">
        <v>72</v>
      </c>
      <c r="X7" s="10">
        <v>66</v>
      </c>
      <c r="Y7" s="10">
        <v>82</v>
      </c>
      <c r="Z7" s="10">
        <v>51</v>
      </c>
      <c r="AA7" s="10">
        <v>101</v>
      </c>
      <c r="AB7" s="10">
        <v>106</v>
      </c>
      <c r="AC7" s="10">
        <v>47</v>
      </c>
      <c r="AD7" s="10">
        <v>37</v>
      </c>
      <c r="AE7" s="10"/>
      <c r="AF7" s="10">
        <v>425</v>
      </c>
      <c r="AG7" s="10">
        <v>392</v>
      </c>
      <c r="AH7" s="10">
        <v>109</v>
      </c>
      <c r="AI7" s="10"/>
      <c r="AJ7" s="10">
        <v>396</v>
      </c>
      <c r="AK7" s="10">
        <v>237</v>
      </c>
      <c r="AL7" s="10">
        <v>63</v>
      </c>
      <c r="AM7" s="10">
        <v>21</v>
      </c>
      <c r="AN7" s="10">
        <v>108</v>
      </c>
      <c r="AO7" s="10"/>
      <c r="AP7" s="10">
        <v>255</v>
      </c>
      <c r="AQ7" s="10">
        <v>290</v>
      </c>
      <c r="AR7" s="10">
        <v>74</v>
      </c>
      <c r="AS7" s="10"/>
      <c r="AT7" s="10">
        <v>249</v>
      </c>
      <c r="AU7" s="10">
        <v>175</v>
      </c>
      <c r="AV7" s="10">
        <v>226</v>
      </c>
      <c r="AW7" s="10">
        <v>90</v>
      </c>
      <c r="AX7" s="10">
        <v>21</v>
      </c>
    </row>
    <row r="8" spans="2:50" ht="30" customHeight="1">
      <c r="B8" s="11" t="s">
        <v>77</v>
      </c>
      <c r="C8" s="11">
        <v>976</v>
      </c>
      <c r="D8" s="11">
        <v>468</v>
      </c>
      <c r="E8" s="11">
        <v>508</v>
      </c>
      <c r="F8" s="11"/>
      <c r="G8" s="11">
        <v>121</v>
      </c>
      <c r="H8" s="11">
        <v>153</v>
      </c>
      <c r="I8" s="11">
        <v>156</v>
      </c>
      <c r="J8" s="11">
        <v>175</v>
      </c>
      <c r="K8" s="11">
        <v>146</v>
      </c>
      <c r="L8" s="11">
        <v>226</v>
      </c>
      <c r="M8" s="11"/>
      <c r="N8" s="11">
        <v>275</v>
      </c>
      <c r="O8" s="11">
        <v>247</v>
      </c>
      <c r="P8" s="11">
        <v>205</v>
      </c>
      <c r="Q8" s="11">
        <v>246</v>
      </c>
      <c r="R8" s="11"/>
      <c r="S8" s="11">
        <v>140</v>
      </c>
      <c r="T8" s="11">
        <v>118</v>
      </c>
      <c r="U8" s="11">
        <v>81</v>
      </c>
      <c r="V8" s="11">
        <v>93</v>
      </c>
      <c r="W8" s="11">
        <v>69</v>
      </c>
      <c r="X8" s="11">
        <v>83</v>
      </c>
      <c r="Y8" s="11">
        <v>76</v>
      </c>
      <c r="Z8" s="11">
        <v>45</v>
      </c>
      <c r="AA8" s="11">
        <v>102</v>
      </c>
      <c r="AB8" s="11">
        <v>92</v>
      </c>
      <c r="AC8" s="11">
        <v>45</v>
      </c>
      <c r="AD8" s="11">
        <v>34</v>
      </c>
      <c r="AE8" s="11"/>
      <c r="AF8" s="11">
        <v>418</v>
      </c>
      <c r="AG8" s="11">
        <v>384</v>
      </c>
      <c r="AH8" s="11">
        <v>109</v>
      </c>
      <c r="AI8" s="11"/>
      <c r="AJ8" s="11">
        <v>385</v>
      </c>
      <c r="AK8" s="11">
        <v>242</v>
      </c>
      <c r="AL8" s="11">
        <v>63</v>
      </c>
      <c r="AM8" s="11">
        <v>20</v>
      </c>
      <c r="AN8" s="11">
        <v>107</v>
      </c>
      <c r="AO8" s="11"/>
      <c r="AP8" s="11">
        <v>251</v>
      </c>
      <c r="AQ8" s="11">
        <v>298</v>
      </c>
      <c r="AR8" s="11">
        <v>73</v>
      </c>
      <c r="AS8" s="11"/>
      <c r="AT8" s="11">
        <v>245</v>
      </c>
      <c r="AU8" s="11">
        <v>179</v>
      </c>
      <c r="AV8" s="11">
        <v>226</v>
      </c>
      <c r="AW8" s="11">
        <v>88</v>
      </c>
      <c r="AX8" s="11">
        <v>18</v>
      </c>
    </row>
    <row r="9" spans="2:50" ht="30">
      <c r="B9" s="18" t="s">
        <v>548</v>
      </c>
      <c r="C9" s="17">
        <v>0.168558862881072</v>
      </c>
      <c r="D9" s="17">
        <v>0.17528177261113201</v>
      </c>
      <c r="E9" s="17">
        <v>0.16237472610353601</v>
      </c>
      <c r="F9" s="17"/>
      <c r="G9" s="17">
        <v>0.19991302118183699</v>
      </c>
      <c r="H9" s="17">
        <v>0.233254876106925</v>
      </c>
      <c r="I9" s="17">
        <v>0.18983019265915299</v>
      </c>
      <c r="J9" s="17">
        <v>0.15679354921615801</v>
      </c>
      <c r="K9" s="17">
        <v>0.14286625592173199</v>
      </c>
      <c r="L9" s="17">
        <v>0.11901697275458201</v>
      </c>
      <c r="M9" s="17"/>
      <c r="N9" s="17">
        <v>0.18616779777824199</v>
      </c>
      <c r="O9" s="17">
        <v>0.159305603379607</v>
      </c>
      <c r="P9" s="17">
        <v>0.15995809442900899</v>
      </c>
      <c r="Q9" s="17">
        <v>0.16452154701635799</v>
      </c>
      <c r="R9" s="17"/>
      <c r="S9" s="17">
        <v>0.16726859886653</v>
      </c>
      <c r="T9" s="17">
        <v>0.197723411431525</v>
      </c>
      <c r="U9" s="17">
        <v>0.18729957843842701</v>
      </c>
      <c r="V9" s="17">
        <v>0.202406699945511</v>
      </c>
      <c r="W9" s="17">
        <v>5.8429501024978799E-2</v>
      </c>
      <c r="X9" s="17">
        <v>0.121442116081865</v>
      </c>
      <c r="Y9" s="17">
        <v>0.180001078040391</v>
      </c>
      <c r="Z9" s="17">
        <v>0.238378978717978</v>
      </c>
      <c r="AA9" s="17">
        <v>0.16396355365840601</v>
      </c>
      <c r="AB9" s="17">
        <v>0.23689964115404499</v>
      </c>
      <c r="AC9" s="17">
        <v>0.157786460314637</v>
      </c>
      <c r="AD9" s="17">
        <v>0</v>
      </c>
      <c r="AE9" s="17"/>
      <c r="AF9" s="17">
        <v>0.15139436641523901</v>
      </c>
      <c r="AG9" s="17">
        <v>0.18637695749291999</v>
      </c>
      <c r="AH9" s="17">
        <v>0.169431291543053</v>
      </c>
      <c r="AI9" s="17"/>
      <c r="AJ9" s="17">
        <v>0.151854905160662</v>
      </c>
      <c r="AK9" s="17">
        <v>0.19471158906051</v>
      </c>
      <c r="AL9" s="17">
        <v>0.198204251210399</v>
      </c>
      <c r="AM9" s="17">
        <v>0.32175384841700699</v>
      </c>
      <c r="AN9" s="17">
        <v>0.14726776468883901</v>
      </c>
      <c r="AO9" s="17"/>
      <c r="AP9" s="17">
        <v>0.13093147484415801</v>
      </c>
      <c r="AQ9" s="17">
        <v>0.158587320622813</v>
      </c>
      <c r="AR9" s="17">
        <v>0.27586414733626802</v>
      </c>
      <c r="AS9" s="17"/>
      <c r="AT9" s="17">
        <v>0.15857713959221501</v>
      </c>
      <c r="AU9" s="17">
        <v>0.19632607085356199</v>
      </c>
      <c r="AV9" s="17">
        <v>0.150073707305486</v>
      </c>
      <c r="AW9" s="17">
        <v>0.28928556512564402</v>
      </c>
      <c r="AX9" s="17">
        <v>0.13651023114475599</v>
      </c>
    </row>
    <row r="10" spans="2:50" ht="45">
      <c r="B10" s="18" t="s">
        <v>544</v>
      </c>
      <c r="C10" s="17">
        <v>0.72160889653842097</v>
      </c>
      <c r="D10" s="17">
        <v>0.73547023733212502</v>
      </c>
      <c r="E10" s="17">
        <v>0.70885840146557799</v>
      </c>
      <c r="F10" s="17"/>
      <c r="G10" s="17">
        <v>0.64860112550563698</v>
      </c>
      <c r="H10" s="17">
        <v>0.65699869638498798</v>
      </c>
      <c r="I10" s="17">
        <v>0.67854940660608898</v>
      </c>
      <c r="J10" s="17">
        <v>0.729268924902154</v>
      </c>
      <c r="K10" s="17">
        <v>0.788060885496078</v>
      </c>
      <c r="L10" s="17">
        <v>0.78530375042466205</v>
      </c>
      <c r="M10" s="17"/>
      <c r="N10" s="17">
        <v>0.75107291529659903</v>
      </c>
      <c r="O10" s="17">
        <v>0.74456652451266203</v>
      </c>
      <c r="P10" s="17">
        <v>0.72115842462685698</v>
      </c>
      <c r="Q10" s="17">
        <v>0.66983917589902797</v>
      </c>
      <c r="R10" s="17"/>
      <c r="S10" s="17">
        <v>0.70021085789849002</v>
      </c>
      <c r="T10" s="17">
        <v>0.71837415102852198</v>
      </c>
      <c r="U10" s="17">
        <v>0.747086676734248</v>
      </c>
      <c r="V10" s="17">
        <v>0.67785426157098805</v>
      </c>
      <c r="W10" s="17">
        <v>0.80391609282958898</v>
      </c>
      <c r="X10" s="17">
        <v>0.75868615699917996</v>
      </c>
      <c r="Y10" s="17">
        <v>0.73292195827092399</v>
      </c>
      <c r="Z10" s="17">
        <v>0.62896960073348096</v>
      </c>
      <c r="AA10" s="17">
        <v>0.68521372026386795</v>
      </c>
      <c r="AB10" s="17">
        <v>0.69137429671074901</v>
      </c>
      <c r="AC10" s="17">
        <v>0.77144503808886999</v>
      </c>
      <c r="AD10" s="17">
        <v>0.84538268955924001</v>
      </c>
      <c r="AE10" s="17"/>
      <c r="AF10" s="17">
        <v>0.75832844149933798</v>
      </c>
      <c r="AG10" s="17">
        <v>0.72225782195283394</v>
      </c>
      <c r="AH10" s="17">
        <v>0.63899320747660304</v>
      </c>
      <c r="AI10" s="17"/>
      <c r="AJ10" s="17">
        <v>0.76504473354185998</v>
      </c>
      <c r="AK10" s="17">
        <v>0.69004347627822804</v>
      </c>
      <c r="AL10" s="17">
        <v>0.74961990368165399</v>
      </c>
      <c r="AM10" s="17">
        <v>0.473261567620407</v>
      </c>
      <c r="AN10" s="17">
        <v>0.70212076824252401</v>
      </c>
      <c r="AO10" s="17"/>
      <c r="AP10" s="17">
        <v>0.79204767696638201</v>
      </c>
      <c r="AQ10" s="17">
        <v>0.73240641750774405</v>
      </c>
      <c r="AR10" s="17">
        <v>0.67092589648971901</v>
      </c>
      <c r="AS10" s="17"/>
      <c r="AT10" s="17">
        <v>0.70482643636758402</v>
      </c>
      <c r="AU10" s="17">
        <v>0.70498888854811004</v>
      </c>
      <c r="AV10" s="17">
        <v>0.758107841166755</v>
      </c>
      <c r="AW10" s="17">
        <v>0.63620123819563101</v>
      </c>
      <c r="AX10" s="17">
        <v>0.77202911401181695</v>
      </c>
    </row>
    <row r="11" spans="2:50">
      <c r="B11" s="18" t="s">
        <v>113</v>
      </c>
      <c r="C11" s="19">
        <v>0.109832240580508</v>
      </c>
      <c r="D11" s="19">
        <v>8.9247990056742693E-2</v>
      </c>
      <c r="E11" s="19">
        <v>0.128766872430887</v>
      </c>
      <c r="F11" s="19"/>
      <c r="G11" s="19">
        <v>0.15148585331252601</v>
      </c>
      <c r="H11" s="19">
        <v>0.109746427508086</v>
      </c>
      <c r="I11" s="19">
        <v>0.131620400734758</v>
      </c>
      <c r="J11" s="19">
        <v>0.113937525881688</v>
      </c>
      <c r="K11" s="19">
        <v>6.9072858582190505E-2</v>
      </c>
      <c r="L11" s="19">
        <v>9.5679276820755804E-2</v>
      </c>
      <c r="M11" s="19"/>
      <c r="N11" s="19">
        <v>6.27592869251591E-2</v>
      </c>
      <c r="O11" s="19">
        <v>9.6127872107730494E-2</v>
      </c>
      <c r="P11" s="19">
        <v>0.11888348094413401</v>
      </c>
      <c r="Q11" s="19">
        <v>0.16563927708461401</v>
      </c>
      <c r="R11" s="19"/>
      <c r="S11" s="19">
        <v>0.13252054323498</v>
      </c>
      <c r="T11" s="19">
        <v>8.3902437539952995E-2</v>
      </c>
      <c r="U11" s="19">
        <v>6.56137448273241E-2</v>
      </c>
      <c r="V11" s="19">
        <v>0.119739038483501</v>
      </c>
      <c r="W11" s="19">
        <v>0.13765440614543301</v>
      </c>
      <c r="X11" s="19">
        <v>0.11987172691895499</v>
      </c>
      <c r="Y11" s="19">
        <v>8.7076963688684894E-2</v>
      </c>
      <c r="Z11" s="19">
        <v>0.13265142054854101</v>
      </c>
      <c r="AA11" s="19">
        <v>0.15082272607772601</v>
      </c>
      <c r="AB11" s="19">
        <v>7.1726062135206603E-2</v>
      </c>
      <c r="AC11" s="19">
        <v>7.0768501596492894E-2</v>
      </c>
      <c r="AD11" s="19">
        <v>0.15461731044075999</v>
      </c>
      <c r="AE11" s="19"/>
      <c r="AF11" s="19">
        <v>9.0277192085422703E-2</v>
      </c>
      <c r="AG11" s="19">
        <v>9.1365220554245993E-2</v>
      </c>
      <c r="AH11" s="19">
        <v>0.19157550098034401</v>
      </c>
      <c r="AI11" s="19"/>
      <c r="AJ11" s="19">
        <v>8.3100361297477998E-2</v>
      </c>
      <c r="AK11" s="19">
        <v>0.115244934661262</v>
      </c>
      <c r="AL11" s="19">
        <v>5.2175845107947101E-2</v>
      </c>
      <c r="AM11" s="19">
        <v>0.20498458396258601</v>
      </c>
      <c r="AN11" s="19">
        <v>0.15061146706863601</v>
      </c>
      <c r="AO11" s="19"/>
      <c r="AP11" s="19">
        <v>7.7020848189460506E-2</v>
      </c>
      <c r="AQ11" s="19">
        <v>0.109006261869443</v>
      </c>
      <c r="AR11" s="19">
        <v>5.3209956174012599E-2</v>
      </c>
      <c r="AS11" s="19"/>
      <c r="AT11" s="19">
        <v>0.1365964240402</v>
      </c>
      <c r="AU11" s="19">
        <v>9.8685040598327903E-2</v>
      </c>
      <c r="AV11" s="19">
        <v>9.1818451527759096E-2</v>
      </c>
      <c r="AW11" s="19">
        <v>7.4513196678725593E-2</v>
      </c>
      <c r="AX11" s="19">
        <v>9.1460654843427303E-2</v>
      </c>
    </row>
    <row r="12" spans="2:50">
      <c r="B12" s="16" t="s">
        <v>27</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B2:AX16"/>
  <sheetViews>
    <sheetView showGridLines="0" workbookViewId="0">
      <pane xSplit="2" topLeftCell="C1" activePane="topRight" state="frozen"/>
      <selection pane="topRight" activeCell="B16" sqref="B16"/>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542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1045</v>
      </c>
      <c r="D7" s="10">
        <v>506</v>
      </c>
      <c r="E7" s="10">
        <v>538</v>
      </c>
      <c r="F7" s="10"/>
      <c r="G7" s="10">
        <v>119</v>
      </c>
      <c r="H7" s="10">
        <v>162</v>
      </c>
      <c r="I7" s="10">
        <v>171</v>
      </c>
      <c r="J7" s="10">
        <v>177</v>
      </c>
      <c r="K7" s="10">
        <v>175</v>
      </c>
      <c r="L7" s="10">
        <v>241</v>
      </c>
      <c r="M7" s="10"/>
      <c r="N7" s="10">
        <v>296</v>
      </c>
      <c r="O7" s="10">
        <v>271</v>
      </c>
      <c r="P7" s="10">
        <v>208</v>
      </c>
      <c r="Q7" s="10">
        <v>265</v>
      </c>
      <c r="R7" s="10"/>
      <c r="S7" s="10">
        <v>143</v>
      </c>
      <c r="T7" s="10">
        <v>118</v>
      </c>
      <c r="U7" s="10">
        <v>90</v>
      </c>
      <c r="V7" s="10">
        <v>90</v>
      </c>
      <c r="W7" s="10">
        <v>73</v>
      </c>
      <c r="X7" s="10">
        <v>78</v>
      </c>
      <c r="Y7" s="10">
        <v>95</v>
      </c>
      <c r="Z7" s="10">
        <v>50</v>
      </c>
      <c r="AA7" s="10">
        <v>111</v>
      </c>
      <c r="AB7" s="10">
        <v>108</v>
      </c>
      <c r="AC7" s="10">
        <v>54</v>
      </c>
      <c r="AD7" s="10">
        <v>35</v>
      </c>
      <c r="AE7" s="10"/>
      <c r="AF7" s="10">
        <v>433</v>
      </c>
      <c r="AG7" s="10">
        <v>439</v>
      </c>
      <c r="AH7" s="10">
        <v>120</v>
      </c>
      <c r="AI7" s="10"/>
      <c r="AJ7" s="10">
        <v>402</v>
      </c>
      <c r="AK7" s="10">
        <v>275</v>
      </c>
      <c r="AL7" s="10">
        <v>72</v>
      </c>
      <c r="AM7" s="10">
        <v>20</v>
      </c>
      <c r="AN7" s="10">
        <v>123</v>
      </c>
      <c r="AO7" s="10"/>
      <c r="AP7" s="10">
        <v>286</v>
      </c>
      <c r="AQ7" s="10">
        <v>321</v>
      </c>
      <c r="AR7" s="10">
        <v>84</v>
      </c>
      <c r="AS7" s="10"/>
      <c r="AT7" s="10">
        <v>265</v>
      </c>
      <c r="AU7" s="10">
        <v>153</v>
      </c>
      <c r="AV7" s="10">
        <v>241</v>
      </c>
      <c r="AW7" s="10">
        <v>102</v>
      </c>
      <c r="AX7" s="10">
        <v>21</v>
      </c>
    </row>
    <row r="8" spans="2:50" ht="30" customHeight="1">
      <c r="B8" s="11" t="s">
        <v>77</v>
      </c>
      <c r="C8" s="11">
        <v>1047</v>
      </c>
      <c r="D8" s="11">
        <v>521</v>
      </c>
      <c r="E8" s="11">
        <v>525</v>
      </c>
      <c r="F8" s="11"/>
      <c r="G8" s="11">
        <v>143</v>
      </c>
      <c r="H8" s="11">
        <v>160</v>
      </c>
      <c r="I8" s="11">
        <v>189</v>
      </c>
      <c r="J8" s="11">
        <v>188</v>
      </c>
      <c r="K8" s="11">
        <v>148</v>
      </c>
      <c r="L8" s="11">
        <v>219</v>
      </c>
      <c r="M8" s="11"/>
      <c r="N8" s="11">
        <v>281</v>
      </c>
      <c r="O8" s="11">
        <v>281</v>
      </c>
      <c r="P8" s="11">
        <v>225</v>
      </c>
      <c r="Q8" s="11">
        <v>254</v>
      </c>
      <c r="R8" s="11"/>
      <c r="S8" s="11">
        <v>150</v>
      </c>
      <c r="T8" s="11">
        <v>121</v>
      </c>
      <c r="U8" s="11">
        <v>86</v>
      </c>
      <c r="V8" s="11">
        <v>93</v>
      </c>
      <c r="W8" s="11">
        <v>71</v>
      </c>
      <c r="X8" s="11">
        <v>100</v>
      </c>
      <c r="Y8" s="11">
        <v>89</v>
      </c>
      <c r="Z8" s="11">
        <v>43</v>
      </c>
      <c r="AA8" s="11">
        <v>112</v>
      </c>
      <c r="AB8" s="11">
        <v>97</v>
      </c>
      <c r="AC8" s="11">
        <v>51</v>
      </c>
      <c r="AD8" s="11">
        <v>32</v>
      </c>
      <c r="AE8" s="11"/>
      <c r="AF8" s="11">
        <v>430</v>
      </c>
      <c r="AG8" s="11">
        <v>432</v>
      </c>
      <c r="AH8" s="11">
        <v>124</v>
      </c>
      <c r="AI8" s="11"/>
      <c r="AJ8" s="11">
        <v>396</v>
      </c>
      <c r="AK8" s="11">
        <v>280</v>
      </c>
      <c r="AL8" s="11">
        <v>74</v>
      </c>
      <c r="AM8" s="11">
        <v>19</v>
      </c>
      <c r="AN8" s="11">
        <v>122</v>
      </c>
      <c r="AO8" s="11"/>
      <c r="AP8" s="11">
        <v>285</v>
      </c>
      <c r="AQ8" s="11">
        <v>330</v>
      </c>
      <c r="AR8" s="11">
        <v>86</v>
      </c>
      <c r="AS8" s="11"/>
      <c r="AT8" s="11">
        <v>260</v>
      </c>
      <c r="AU8" s="11">
        <v>157</v>
      </c>
      <c r="AV8" s="11">
        <v>245</v>
      </c>
      <c r="AW8" s="11">
        <v>102</v>
      </c>
      <c r="AX8" s="11">
        <v>19</v>
      </c>
    </row>
    <row r="9" spans="2:50" ht="30">
      <c r="B9" s="18" t="s">
        <v>549</v>
      </c>
      <c r="C9" s="17">
        <v>9.5682848426233202E-2</v>
      </c>
      <c r="D9" s="17">
        <v>9.5835739612166904E-2</v>
      </c>
      <c r="E9" s="17">
        <v>9.5656603218736494E-2</v>
      </c>
      <c r="F9" s="17"/>
      <c r="G9" s="17">
        <v>0.169348893846794</v>
      </c>
      <c r="H9" s="17">
        <v>0.16703072752159001</v>
      </c>
      <c r="I9" s="17">
        <v>8.1906245052868101E-2</v>
      </c>
      <c r="J9" s="17">
        <v>7.2885530978042498E-2</v>
      </c>
      <c r="K9" s="17">
        <v>4.74518813635256E-2</v>
      </c>
      <c r="L9" s="17">
        <v>5.92969366703252E-2</v>
      </c>
      <c r="M9" s="17"/>
      <c r="N9" s="17">
        <v>0.111051705276125</v>
      </c>
      <c r="O9" s="17">
        <v>7.35877750392675E-2</v>
      </c>
      <c r="P9" s="17">
        <v>9.8926907526825703E-2</v>
      </c>
      <c r="Q9" s="17">
        <v>0.101950750311417</v>
      </c>
      <c r="R9" s="17"/>
      <c r="S9" s="17">
        <v>0.127826749060725</v>
      </c>
      <c r="T9" s="17">
        <v>0.13328447953306599</v>
      </c>
      <c r="U9" s="17">
        <v>0.12041635120610999</v>
      </c>
      <c r="V9" s="17">
        <v>8.0433950437861307E-2</v>
      </c>
      <c r="W9" s="17">
        <v>7.1336814260538395E-2</v>
      </c>
      <c r="X9" s="17">
        <v>0.105641476527727</v>
      </c>
      <c r="Y9" s="17">
        <v>1.0144209223719201E-2</v>
      </c>
      <c r="Z9" s="17">
        <v>0.122977402937018</v>
      </c>
      <c r="AA9" s="17">
        <v>9.7314276526999102E-2</v>
      </c>
      <c r="AB9" s="17">
        <v>9.4678789588798204E-2</v>
      </c>
      <c r="AC9" s="17">
        <v>5.1520830591483303E-2</v>
      </c>
      <c r="AD9" s="17">
        <v>7.2489502931396901E-2</v>
      </c>
      <c r="AE9" s="17"/>
      <c r="AF9" s="17">
        <v>8.8338607099172697E-2</v>
      </c>
      <c r="AG9" s="17">
        <v>9.8687549855321105E-2</v>
      </c>
      <c r="AH9" s="17">
        <v>8.3619127626674603E-2</v>
      </c>
      <c r="AI9" s="17"/>
      <c r="AJ9" s="17">
        <v>8.4062513170415798E-2</v>
      </c>
      <c r="AK9" s="17">
        <v>0.116222287216493</v>
      </c>
      <c r="AL9" s="17">
        <v>0.134308068981003</v>
      </c>
      <c r="AM9" s="17">
        <v>0.145842824948689</v>
      </c>
      <c r="AN9" s="17">
        <v>7.3033686385621993E-2</v>
      </c>
      <c r="AO9" s="17"/>
      <c r="AP9" s="17">
        <v>7.9568528380066297E-2</v>
      </c>
      <c r="AQ9" s="17">
        <v>0.11328676022715201</v>
      </c>
      <c r="AR9" s="17">
        <v>0.10899097845485201</v>
      </c>
      <c r="AS9" s="17"/>
      <c r="AT9" s="17">
        <v>9.6772441249674906E-2</v>
      </c>
      <c r="AU9" s="17">
        <v>7.9386238929542594E-2</v>
      </c>
      <c r="AV9" s="17">
        <v>9.0940670618174499E-2</v>
      </c>
      <c r="AW9" s="17">
        <v>0.134227022983852</v>
      </c>
      <c r="AX9" s="17">
        <v>0.30189329647038698</v>
      </c>
    </row>
    <row r="10" spans="2:50" ht="45">
      <c r="B10" s="18" t="s">
        <v>544</v>
      </c>
      <c r="C10" s="17">
        <v>0.81289620843215404</v>
      </c>
      <c r="D10" s="17">
        <v>0.81452202170293597</v>
      </c>
      <c r="E10" s="17">
        <v>0.81103457999429596</v>
      </c>
      <c r="F10" s="17"/>
      <c r="G10" s="17">
        <v>0.72044056468383399</v>
      </c>
      <c r="H10" s="17">
        <v>0.74364832610217102</v>
      </c>
      <c r="I10" s="17">
        <v>0.80110013665513402</v>
      </c>
      <c r="J10" s="17">
        <v>0.83790843815166705</v>
      </c>
      <c r="K10" s="17">
        <v>0.85501257084932403</v>
      </c>
      <c r="L10" s="17">
        <v>0.88430131594718198</v>
      </c>
      <c r="M10" s="17"/>
      <c r="N10" s="17">
        <v>0.84703810944789404</v>
      </c>
      <c r="O10" s="17">
        <v>0.835864190520058</v>
      </c>
      <c r="P10" s="17">
        <v>0.81502733108707404</v>
      </c>
      <c r="Q10" s="17">
        <v>0.74440907505461396</v>
      </c>
      <c r="R10" s="17"/>
      <c r="S10" s="17">
        <v>0.82067645081407903</v>
      </c>
      <c r="T10" s="17">
        <v>0.80936119535704598</v>
      </c>
      <c r="U10" s="17">
        <v>0.78181617742252096</v>
      </c>
      <c r="V10" s="17">
        <v>0.82387278487025695</v>
      </c>
      <c r="W10" s="17">
        <v>0.82229399369835199</v>
      </c>
      <c r="X10" s="17">
        <v>0.80773840546090703</v>
      </c>
      <c r="Y10" s="17">
        <v>0.87460443794502796</v>
      </c>
      <c r="Z10" s="17">
        <v>0.758792828536204</v>
      </c>
      <c r="AA10" s="17">
        <v>0.75007094152197096</v>
      </c>
      <c r="AB10" s="17">
        <v>0.826703903583341</v>
      </c>
      <c r="AC10" s="17">
        <v>0.877772467942742</v>
      </c>
      <c r="AD10" s="17">
        <v>0.81160415539008002</v>
      </c>
      <c r="AE10" s="17"/>
      <c r="AF10" s="17">
        <v>0.834869736351604</v>
      </c>
      <c r="AG10" s="17">
        <v>0.82973294622645599</v>
      </c>
      <c r="AH10" s="17">
        <v>0.77476211085787305</v>
      </c>
      <c r="AI10" s="17"/>
      <c r="AJ10" s="17">
        <v>0.85435026925344604</v>
      </c>
      <c r="AK10" s="17">
        <v>0.7863607867661</v>
      </c>
      <c r="AL10" s="17">
        <v>0.83575425281672</v>
      </c>
      <c r="AM10" s="17">
        <v>0.74755106646104896</v>
      </c>
      <c r="AN10" s="17">
        <v>0.76310619063015594</v>
      </c>
      <c r="AO10" s="17"/>
      <c r="AP10" s="17">
        <v>0.87099284571729596</v>
      </c>
      <c r="AQ10" s="17">
        <v>0.80587278119400696</v>
      </c>
      <c r="AR10" s="17">
        <v>0.85265701018749895</v>
      </c>
      <c r="AS10" s="17"/>
      <c r="AT10" s="17">
        <v>0.78802388142573598</v>
      </c>
      <c r="AU10" s="17">
        <v>0.81330994554615899</v>
      </c>
      <c r="AV10" s="17">
        <v>0.854958883598122</v>
      </c>
      <c r="AW10" s="17">
        <v>0.79459649422864098</v>
      </c>
      <c r="AX10" s="17">
        <v>0.66510052682668896</v>
      </c>
    </row>
    <row r="11" spans="2:50">
      <c r="B11" s="18" t="s">
        <v>113</v>
      </c>
      <c r="C11" s="19">
        <v>9.1420943141612504E-2</v>
      </c>
      <c r="D11" s="19">
        <v>8.9642238684896999E-2</v>
      </c>
      <c r="E11" s="19">
        <v>9.3308816786967605E-2</v>
      </c>
      <c r="F11" s="19"/>
      <c r="G11" s="19">
        <v>0.11021054146937199</v>
      </c>
      <c r="H11" s="19">
        <v>8.9320946376239593E-2</v>
      </c>
      <c r="I11" s="19">
        <v>0.116993618291998</v>
      </c>
      <c r="J11" s="19">
        <v>8.9206030870290706E-2</v>
      </c>
      <c r="K11" s="19">
        <v>9.7535547787150498E-2</v>
      </c>
      <c r="L11" s="19">
        <v>5.6401747382492901E-2</v>
      </c>
      <c r="M11" s="19"/>
      <c r="N11" s="19">
        <v>4.19101852759809E-2</v>
      </c>
      <c r="O11" s="19">
        <v>9.0548034440674899E-2</v>
      </c>
      <c r="P11" s="19">
        <v>8.6045761386100303E-2</v>
      </c>
      <c r="Q11" s="19">
        <v>0.15364017463396901</v>
      </c>
      <c r="R11" s="19"/>
      <c r="S11" s="19">
        <v>5.1496800125195398E-2</v>
      </c>
      <c r="T11" s="19">
        <v>5.7354325109887597E-2</v>
      </c>
      <c r="U11" s="19">
        <v>9.77674713713685E-2</v>
      </c>
      <c r="V11" s="19">
        <v>9.5693264691881594E-2</v>
      </c>
      <c r="W11" s="19">
        <v>0.10636919204110901</v>
      </c>
      <c r="X11" s="19">
        <v>8.6620118011366001E-2</v>
      </c>
      <c r="Y11" s="19">
        <v>0.115251352831253</v>
      </c>
      <c r="Z11" s="19">
        <v>0.118229768526778</v>
      </c>
      <c r="AA11" s="19">
        <v>0.15261478195103001</v>
      </c>
      <c r="AB11" s="19">
        <v>7.8617306827860597E-2</v>
      </c>
      <c r="AC11" s="19">
        <v>7.0706701465774402E-2</v>
      </c>
      <c r="AD11" s="19">
        <v>0.115906341678523</v>
      </c>
      <c r="AE11" s="19"/>
      <c r="AF11" s="19">
        <v>7.6791656549223195E-2</v>
      </c>
      <c r="AG11" s="19">
        <v>7.1579503918222598E-2</v>
      </c>
      <c r="AH11" s="19">
        <v>0.141618761515453</v>
      </c>
      <c r="AI11" s="19"/>
      <c r="AJ11" s="19">
        <v>6.1587217576137901E-2</v>
      </c>
      <c r="AK11" s="19">
        <v>9.74169260174063E-2</v>
      </c>
      <c r="AL11" s="19">
        <v>2.9937678202277801E-2</v>
      </c>
      <c r="AM11" s="19">
        <v>0.106606108590261</v>
      </c>
      <c r="AN11" s="19">
        <v>0.16386012298422201</v>
      </c>
      <c r="AO11" s="19"/>
      <c r="AP11" s="19">
        <v>4.9438625902637402E-2</v>
      </c>
      <c r="AQ11" s="19">
        <v>8.0840458578840604E-2</v>
      </c>
      <c r="AR11" s="19">
        <v>3.8352011357649901E-2</v>
      </c>
      <c r="AS11" s="19"/>
      <c r="AT11" s="19">
        <v>0.115203677324589</v>
      </c>
      <c r="AU11" s="19">
        <v>0.107303815524298</v>
      </c>
      <c r="AV11" s="19">
        <v>5.4100445783703502E-2</v>
      </c>
      <c r="AW11" s="19">
        <v>7.1176482787506795E-2</v>
      </c>
      <c r="AX11" s="19">
        <v>3.3006176702923502E-2</v>
      </c>
    </row>
    <row r="12" spans="2:50">
      <c r="B12" s="28" t="s">
        <v>27</v>
      </c>
    </row>
    <row r="13" spans="2:50">
      <c r="B13" t="s">
        <v>550</v>
      </c>
    </row>
    <row r="14" spans="2:50">
      <c r="B14" t="s">
        <v>551</v>
      </c>
    </row>
    <row r="16" spans="2:50">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168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975</v>
      </c>
      <c r="D7" s="10">
        <v>459</v>
      </c>
      <c r="E7" s="10">
        <v>514</v>
      </c>
      <c r="F7" s="10"/>
      <c r="G7" s="10">
        <v>104</v>
      </c>
      <c r="H7" s="10">
        <v>171</v>
      </c>
      <c r="I7" s="10">
        <v>162</v>
      </c>
      <c r="J7" s="10">
        <v>141</v>
      </c>
      <c r="K7" s="10">
        <v>175</v>
      </c>
      <c r="L7" s="10">
        <v>222</v>
      </c>
      <c r="M7" s="10"/>
      <c r="N7" s="10">
        <v>262</v>
      </c>
      <c r="O7" s="10">
        <v>245</v>
      </c>
      <c r="P7" s="10">
        <v>214</v>
      </c>
      <c r="Q7" s="10">
        <v>248</v>
      </c>
      <c r="R7" s="10"/>
      <c r="S7" s="10">
        <v>121</v>
      </c>
      <c r="T7" s="10">
        <v>131</v>
      </c>
      <c r="U7" s="10">
        <v>74</v>
      </c>
      <c r="V7" s="10">
        <v>78</v>
      </c>
      <c r="W7" s="10">
        <v>70</v>
      </c>
      <c r="X7" s="10">
        <v>67</v>
      </c>
      <c r="Y7" s="10">
        <v>93</v>
      </c>
      <c r="Z7" s="10">
        <v>41</v>
      </c>
      <c r="AA7" s="10">
        <v>112</v>
      </c>
      <c r="AB7" s="10">
        <v>103</v>
      </c>
      <c r="AC7" s="10">
        <v>56</v>
      </c>
      <c r="AD7" s="10">
        <v>29</v>
      </c>
      <c r="AE7" s="10"/>
      <c r="AF7" s="10">
        <v>393</v>
      </c>
      <c r="AG7" s="10">
        <v>416</v>
      </c>
      <c r="AH7" s="10">
        <v>116</v>
      </c>
      <c r="AI7" s="10"/>
      <c r="AJ7" s="10">
        <v>363</v>
      </c>
      <c r="AK7" s="10">
        <v>256</v>
      </c>
      <c r="AL7" s="10">
        <v>77</v>
      </c>
      <c r="AM7" s="10">
        <v>16</v>
      </c>
      <c r="AN7" s="10">
        <v>112</v>
      </c>
      <c r="AO7" s="10"/>
      <c r="AP7" s="10">
        <v>246</v>
      </c>
      <c r="AQ7" s="10">
        <v>302</v>
      </c>
      <c r="AR7" s="10">
        <v>79</v>
      </c>
      <c r="AS7" s="10"/>
      <c r="AT7" s="10">
        <v>240</v>
      </c>
      <c r="AU7" s="10">
        <v>159</v>
      </c>
      <c r="AV7" s="10">
        <v>223</v>
      </c>
      <c r="AW7" s="10">
        <v>89</v>
      </c>
      <c r="AX7" s="10">
        <v>22</v>
      </c>
    </row>
    <row r="8" spans="2:50" ht="30" customHeight="1">
      <c r="B8" s="11" t="s">
        <v>77</v>
      </c>
      <c r="C8" s="11">
        <v>970</v>
      </c>
      <c r="D8" s="11">
        <v>466</v>
      </c>
      <c r="E8" s="11">
        <v>502</v>
      </c>
      <c r="F8" s="11"/>
      <c r="G8" s="11">
        <v>123</v>
      </c>
      <c r="H8" s="11">
        <v>170</v>
      </c>
      <c r="I8" s="11">
        <v>176</v>
      </c>
      <c r="J8" s="11">
        <v>149</v>
      </c>
      <c r="K8" s="11">
        <v>149</v>
      </c>
      <c r="L8" s="11">
        <v>204</v>
      </c>
      <c r="M8" s="11"/>
      <c r="N8" s="11">
        <v>242</v>
      </c>
      <c r="O8" s="11">
        <v>253</v>
      </c>
      <c r="P8" s="11">
        <v>227</v>
      </c>
      <c r="Q8" s="11">
        <v>242</v>
      </c>
      <c r="R8" s="11"/>
      <c r="S8" s="11">
        <v>121</v>
      </c>
      <c r="T8" s="11">
        <v>135</v>
      </c>
      <c r="U8" s="11">
        <v>72</v>
      </c>
      <c r="V8" s="11">
        <v>83</v>
      </c>
      <c r="W8" s="11">
        <v>69</v>
      </c>
      <c r="X8" s="11">
        <v>84</v>
      </c>
      <c r="Y8" s="11">
        <v>87</v>
      </c>
      <c r="Z8" s="11">
        <v>37</v>
      </c>
      <c r="AA8" s="11">
        <v>112</v>
      </c>
      <c r="AB8" s="11">
        <v>89</v>
      </c>
      <c r="AC8" s="11">
        <v>53</v>
      </c>
      <c r="AD8" s="11">
        <v>27</v>
      </c>
      <c r="AE8" s="11"/>
      <c r="AF8" s="11">
        <v>388</v>
      </c>
      <c r="AG8" s="11">
        <v>406</v>
      </c>
      <c r="AH8" s="11">
        <v>119</v>
      </c>
      <c r="AI8" s="11"/>
      <c r="AJ8" s="11">
        <v>353</v>
      </c>
      <c r="AK8" s="11">
        <v>260</v>
      </c>
      <c r="AL8" s="11">
        <v>78</v>
      </c>
      <c r="AM8" s="11">
        <v>15</v>
      </c>
      <c r="AN8" s="11">
        <v>115</v>
      </c>
      <c r="AO8" s="11"/>
      <c r="AP8" s="11">
        <v>242</v>
      </c>
      <c r="AQ8" s="11">
        <v>312</v>
      </c>
      <c r="AR8" s="11">
        <v>77</v>
      </c>
      <c r="AS8" s="11"/>
      <c r="AT8" s="11">
        <v>239</v>
      </c>
      <c r="AU8" s="11">
        <v>162</v>
      </c>
      <c r="AV8" s="11">
        <v>227</v>
      </c>
      <c r="AW8" s="11">
        <v>84</v>
      </c>
      <c r="AX8" s="11">
        <v>18</v>
      </c>
    </row>
    <row r="9" spans="2:50">
      <c r="B9" s="18" t="s">
        <v>158</v>
      </c>
      <c r="C9" s="17">
        <v>0.15334187275157399</v>
      </c>
      <c r="D9" s="17">
        <v>0.16876092378579199</v>
      </c>
      <c r="E9" s="17">
        <v>0.13751822744119199</v>
      </c>
      <c r="F9" s="17"/>
      <c r="G9" s="17">
        <v>0.25280908805567098</v>
      </c>
      <c r="H9" s="17">
        <v>0.17726263028002401</v>
      </c>
      <c r="I9" s="17">
        <v>0.155904874127306</v>
      </c>
      <c r="J9" s="17">
        <v>0.116010719100441</v>
      </c>
      <c r="K9" s="17">
        <v>0.13520399039248401</v>
      </c>
      <c r="L9" s="17">
        <v>0.11200139541727</v>
      </c>
      <c r="M9" s="17"/>
      <c r="N9" s="17">
        <v>0.19824126356695301</v>
      </c>
      <c r="O9" s="17">
        <v>0.14378020615923001</v>
      </c>
      <c r="P9" s="17">
        <v>0.12756793335866401</v>
      </c>
      <c r="Q9" s="17">
        <v>0.146528389814197</v>
      </c>
      <c r="R9" s="17"/>
      <c r="S9" s="17">
        <v>0.17530343496631701</v>
      </c>
      <c r="T9" s="17">
        <v>0.14313959824643499</v>
      </c>
      <c r="U9" s="17">
        <v>4.0744452283699703E-2</v>
      </c>
      <c r="V9" s="17">
        <v>0.15482056491198101</v>
      </c>
      <c r="W9" s="17">
        <v>0.14225591189655801</v>
      </c>
      <c r="X9" s="17">
        <v>0.11523650304343699</v>
      </c>
      <c r="Y9" s="17">
        <v>0.20267699801890299</v>
      </c>
      <c r="Z9" s="17">
        <v>0.29370717211470998</v>
      </c>
      <c r="AA9" s="17">
        <v>0.17251658063866601</v>
      </c>
      <c r="AB9" s="17">
        <v>0.14076574518813201</v>
      </c>
      <c r="AC9" s="17">
        <v>0.19302571629106499</v>
      </c>
      <c r="AD9" s="17">
        <v>7.9335077366286699E-2</v>
      </c>
      <c r="AE9" s="17"/>
      <c r="AF9" s="17">
        <v>0.166277580195203</v>
      </c>
      <c r="AG9" s="17">
        <v>0.136302623150131</v>
      </c>
      <c r="AH9" s="17">
        <v>0.13156114002389499</v>
      </c>
      <c r="AI9" s="17"/>
      <c r="AJ9" s="17">
        <v>0.169072795274153</v>
      </c>
      <c r="AK9" s="17">
        <v>0.164633127501186</v>
      </c>
      <c r="AL9" s="17">
        <v>0.148996978475925</v>
      </c>
      <c r="AM9" s="17">
        <v>0.24327956683375501</v>
      </c>
      <c r="AN9" s="17">
        <v>7.3682767216846495E-2</v>
      </c>
      <c r="AO9" s="17"/>
      <c r="AP9" s="17">
        <v>0.17754173580732899</v>
      </c>
      <c r="AQ9" s="17">
        <v>0.18214450308449301</v>
      </c>
      <c r="AR9" s="17">
        <v>0.15814471436271199</v>
      </c>
      <c r="AS9" s="17"/>
      <c r="AT9" s="17">
        <v>0.12870597211354901</v>
      </c>
      <c r="AU9" s="17">
        <v>0.200464126247791</v>
      </c>
      <c r="AV9" s="17">
        <v>0.16242550397094599</v>
      </c>
      <c r="AW9" s="17">
        <v>0.17359778358865999</v>
      </c>
      <c r="AX9" s="17">
        <v>0.19294827523806901</v>
      </c>
    </row>
    <row r="10" spans="2:50">
      <c r="B10" s="18" t="s">
        <v>159</v>
      </c>
      <c r="C10" s="17">
        <v>0.23373281899410001</v>
      </c>
      <c r="D10" s="17">
        <v>0.24607181359484501</v>
      </c>
      <c r="E10" s="17">
        <v>0.223341067506586</v>
      </c>
      <c r="F10" s="17"/>
      <c r="G10" s="17">
        <v>0.18774141570929301</v>
      </c>
      <c r="H10" s="17">
        <v>0.23820954253186599</v>
      </c>
      <c r="I10" s="17">
        <v>0.21791762911045801</v>
      </c>
      <c r="J10" s="17">
        <v>0.27417350923239298</v>
      </c>
      <c r="K10" s="17">
        <v>0.23994633417862599</v>
      </c>
      <c r="L10" s="17">
        <v>0.23719993970157899</v>
      </c>
      <c r="M10" s="17"/>
      <c r="N10" s="17">
        <v>0.23535740496924601</v>
      </c>
      <c r="O10" s="17">
        <v>0.24797931526676301</v>
      </c>
      <c r="P10" s="17">
        <v>0.23173779417894499</v>
      </c>
      <c r="Q10" s="17">
        <v>0.22500429606953701</v>
      </c>
      <c r="R10" s="17"/>
      <c r="S10" s="17">
        <v>0.27645182237524601</v>
      </c>
      <c r="T10" s="17">
        <v>0.22330684257261399</v>
      </c>
      <c r="U10" s="17">
        <v>0.26902959981646402</v>
      </c>
      <c r="V10" s="17">
        <v>0.23927719602448899</v>
      </c>
      <c r="W10" s="17">
        <v>0.173629165614956</v>
      </c>
      <c r="X10" s="17">
        <v>0.19984699323802399</v>
      </c>
      <c r="Y10" s="17">
        <v>0.20858316189031501</v>
      </c>
      <c r="Z10" s="17">
        <v>0.23243794084722699</v>
      </c>
      <c r="AA10" s="17">
        <v>0.26278091124647002</v>
      </c>
      <c r="AB10" s="17">
        <v>0.22723812615948399</v>
      </c>
      <c r="AC10" s="17">
        <v>0.25205246137949799</v>
      </c>
      <c r="AD10" s="17">
        <v>0.19180202505475399</v>
      </c>
      <c r="AE10" s="17"/>
      <c r="AF10" s="17">
        <v>0.224323468697845</v>
      </c>
      <c r="AG10" s="17">
        <v>0.26198337125717702</v>
      </c>
      <c r="AH10" s="17">
        <v>0.19318896706029201</v>
      </c>
      <c r="AI10" s="17"/>
      <c r="AJ10" s="17">
        <v>0.250584724842985</v>
      </c>
      <c r="AK10" s="17">
        <v>0.229207789345411</v>
      </c>
      <c r="AL10" s="17">
        <v>0.286173620678776</v>
      </c>
      <c r="AM10" s="17">
        <v>0.35387909650177701</v>
      </c>
      <c r="AN10" s="17">
        <v>0.197015997165155</v>
      </c>
      <c r="AO10" s="17"/>
      <c r="AP10" s="17">
        <v>0.28963954298105599</v>
      </c>
      <c r="AQ10" s="17">
        <v>0.22207045481705401</v>
      </c>
      <c r="AR10" s="17">
        <v>0.324940147558616</v>
      </c>
      <c r="AS10" s="17"/>
      <c r="AT10" s="17">
        <v>0.25420817686163699</v>
      </c>
      <c r="AU10" s="17">
        <v>0.17983907116880599</v>
      </c>
      <c r="AV10" s="17">
        <v>0.248344603252414</v>
      </c>
      <c r="AW10" s="17">
        <v>0.28377419581543201</v>
      </c>
      <c r="AX10" s="17">
        <v>0.189562033298532</v>
      </c>
    </row>
    <row r="11" spans="2:50">
      <c r="B11" s="18" t="s">
        <v>160</v>
      </c>
      <c r="C11" s="17">
        <v>0.26988143305490703</v>
      </c>
      <c r="D11" s="17">
        <v>0.28083794368659398</v>
      </c>
      <c r="E11" s="17">
        <v>0.25855532652914498</v>
      </c>
      <c r="F11" s="17"/>
      <c r="G11" s="17">
        <v>0.28072260610710598</v>
      </c>
      <c r="H11" s="17">
        <v>0.26496739405617398</v>
      </c>
      <c r="I11" s="17">
        <v>0.21774204784078</v>
      </c>
      <c r="J11" s="17">
        <v>0.265891896752253</v>
      </c>
      <c r="K11" s="17">
        <v>0.23040942277759799</v>
      </c>
      <c r="L11" s="17">
        <v>0.344233216533952</v>
      </c>
      <c r="M11" s="17"/>
      <c r="N11" s="17">
        <v>0.308495326428392</v>
      </c>
      <c r="O11" s="17">
        <v>0.25214300732026401</v>
      </c>
      <c r="P11" s="17">
        <v>0.28512480627735298</v>
      </c>
      <c r="Q11" s="17">
        <v>0.23714998289379099</v>
      </c>
      <c r="R11" s="17"/>
      <c r="S11" s="17">
        <v>0.24678847204805801</v>
      </c>
      <c r="T11" s="17">
        <v>0.29959631131721698</v>
      </c>
      <c r="U11" s="17">
        <v>0.28806950587565799</v>
      </c>
      <c r="V11" s="17">
        <v>0.25292135534316701</v>
      </c>
      <c r="W11" s="17">
        <v>0.35179023231017598</v>
      </c>
      <c r="X11" s="17">
        <v>0.34924625472726201</v>
      </c>
      <c r="Y11" s="17">
        <v>0.21474769350995901</v>
      </c>
      <c r="Z11" s="17">
        <v>0.19184712441883001</v>
      </c>
      <c r="AA11" s="17">
        <v>0.211729025679502</v>
      </c>
      <c r="AB11" s="17">
        <v>0.280910975257187</v>
      </c>
      <c r="AC11" s="17">
        <v>0.230187806897377</v>
      </c>
      <c r="AD11" s="17">
        <v>0.33859815939934401</v>
      </c>
      <c r="AE11" s="17"/>
      <c r="AF11" s="17">
        <v>0.246562629817519</v>
      </c>
      <c r="AG11" s="17">
        <v>0.296261361123557</v>
      </c>
      <c r="AH11" s="17">
        <v>0.257098578818515</v>
      </c>
      <c r="AI11" s="17"/>
      <c r="AJ11" s="17">
        <v>0.29120895179299999</v>
      </c>
      <c r="AK11" s="17">
        <v>0.278150125204147</v>
      </c>
      <c r="AL11" s="17">
        <v>0.29042632161961002</v>
      </c>
      <c r="AM11" s="17">
        <v>7.2437885055560494E-2</v>
      </c>
      <c r="AN11" s="17">
        <v>0.22380716513936</v>
      </c>
      <c r="AO11" s="17"/>
      <c r="AP11" s="17">
        <v>0.27202011932539699</v>
      </c>
      <c r="AQ11" s="17">
        <v>0.29139390255237602</v>
      </c>
      <c r="AR11" s="17">
        <v>0.27679094764151302</v>
      </c>
      <c r="AS11" s="17"/>
      <c r="AT11" s="17">
        <v>0.23639859487621601</v>
      </c>
      <c r="AU11" s="17">
        <v>0.34461634031055399</v>
      </c>
      <c r="AV11" s="17">
        <v>0.28053168117368499</v>
      </c>
      <c r="AW11" s="17">
        <v>0.26650469819151501</v>
      </c>
      <c r="AX11" s="17">
        <v>0.261415720879564</v>
      </c>
    </row>
    <row r="12" spans="2:50">
      <c r="B12" s="18" t="s">
        <v>161</v>
      </c>
      <c r="C12" s="17">
        <v>0.117786086997416</v>
      </c>
      <c r="D12" s="17">
        <v>0.12544843727539501</v>
      </c>
      <c r="E12" s="17">
        <v>0.111207475544656</v>
      </c>
      <c r="F12" s="17"/>
      <c r="G12" s="17">
        <v>8.9343192708625299E-2</v>
      </c>
      <c r="H12" s="17">
        <v>0.118461134191042</v>
      </c>
      <c r="I12" s="17">
        <v>0.111477286021989</v>
      </c>
      <c r="J12" s="17">
        <v>0.10551448043302999</v>
      </c>
      <c r="K12" s="17">
        <v>0.143156163907213</v>
      </c>
      <c r="L12" s="17">
        <v>0.13021107337679499</v>
      </c>
      <c r="M12" s="17"/>
      <c r="N12" s="17">
        <v>0.12230452999471</v>
      </c>
      <c r="O12" s="17">
        <v>0.125133799061762</v>
      </c>
      <c r="P12" s="17">
        <v>9.7213375709487695E-2</v>
      </c>
      <c r="Q12" s="17">
        <v>0.112718816403491</v>
      </c>
      <c r="R12" s="17"/>
      <c r="S12" s="17">
        <v>7.5509819831731897E-2</v>
      </c>
      <c r="T12" s="17">
        <v>0.128643623866459</v>
      </c>
      <c r="U12" s="17">
        <v>0.13496503719414901</v>
      </c>
      <c r="V12" s="17">
        <v>0.143150738647183</v>
      </c>
      <c r="W12" s="17">
        <v>7.9234256296570799E-2</v>
      </c>
      <c r="X12" s="17">
        <v>0.13240049355342201</v>
      </c>
      <c r="Y12" s="17">
        <v>0.115670649079743</v>
      </c>
      <c r="Z12" s="17">
        <v>7.7496461489290097E-2</v>
      </c>
      <c r="AA12" s="17">
        <v>0.11733426177206401</v>
      </c>
      <c r="AB12" s="17">
        <v>0.160610903343537</v>
      </c>
      <c r="AC12" s="17">
        <v>9.0638331032668301E-2</v>
      </c>
      <c r="AD12" s="17">
        <v>0.15725517740480699</v>
      </c>
      <c r="AE12" s="17"/>
      <c r="AF12" s="17">
        <v>9.9298768549301406E-2</v>
      </c>
      <c r="AG12" s="17">
        <v>0.142347978757878</v>
      </c>
      <c r="AH12" s="17">
        <v>0.107361564588006</v>
      </c>
      <c r="AI12" s="17"/>
      <c r="AJ12" s="17">
        <v>0.101021539275624</v>
      </c>
      <c r="AK12" s="17">
        <v>0.12629609262046201</v>
      </c>
      <c r="AL12" s="17">
        <v>0.184495145176579</v>
      </c>
      <c r="AM12" s="17">
        <v>6.9106282143811898E-2</v>
      </c>
      <c r="AN12" s="17">
        <v>0.10945210150655001</v>
      </c>
      <c r="AO12" s="17"/>
      <c r="AP12" s="17">
        <v>0.107936104116228</v>
      </c>
      <c r="AQ12" s="17">
        <v>0.11007242169612</v>
      </c>
      <c r="AR12" s="17">
        <v>0.157985170322755</v>
      </c>
      <c r="AS12" s="17"/>
      <c r="AT12" s="17">
        <v>0.102989552708983</v>
      </c>
      <c r="AU12" s="17">
        <v>6.57463122406787E-2</v>
      </c>
      <c r="AV12" s="17">
        <v>0.12266157502626</v>
      </c>
      <c r="AW12" s="17">
        <v>8.0935221618346598E-2</v>
      </c>
      <c r="AX12" s="17">
        <v>0.221994306664695</v>
      </c>
    </row>
    <row r="13" spans="2:50">
      <c r="B13" s="18" t="s">
        <v>162</v>
      </c>
      <c r="C13" s="17">
        <v>5.3361147225053598E-2</v>
      </c>
      <c r="D13" s="17">
        <v>4.8758597761808201E-2</v>
      </c>
      <c r="E13" s="17">
        <v>5.7881927332935602E-2</v>
      </c>
      <c r="F13" s="17"/>
      <c r="G13" s="17">
        <v>3.3129384105333802E-2</v>
      </c>
      <c r="H13" s="17">
        <v>4.5246702251742502E-2</v>
      </c>
      <c r="I13" s="17">
        <v>6.2758845776501093E-2</v>
      </c>
      <c r="J13" s="17">
        <v>6.6636324638288502E-2</v>
      </c>
      <c r="K13" s="17">
        <v>7.2533209166710202E-2</v>
      </c>
      <c r="L13" s="17">
        <v>4.0442261242552402E-2</v>
      </c>
      <c r="M13" s="17"/>
      <c r="N13" s="17">
        <v>5.1317130464912798E-2</v>
      </c>
      <c r="O13" s="17">
        <v>5.8286644213197E-2</v>
      </c>
      <c r="P13" s="17">
        <v>5.6081013403722201E-2</v>
      </c>
      <c r="Q13" s="17">
        <v>4.9055515286885398E-2</v>
      </c>
      <c r="R13" s="17"/>
      <c r="S13" s="17">
        <v>7.6717004660884297E-2</v>
      </c>
      <c r="T13" s="17">
        <v>4.54482454384489E-2</v>
      </c>
      <c r="U13" s="17">
        <v>6.8465283625184697E-2</v>
      </c>
      <c r="V13" s="17">
        <v>2.3650664450495198E-2</v>
      </c>
      <c r="W13" s="17">
        <v>4.7254488823413397E-2</v>
      </c>
      <c r="X13" s="17">
        <v>3.3657815856537002E-2</v>
      </c>
      <c r="Y13" s="17">
        <v>5.7399948946794697E-2</v>
      </c>
      <c r="Z13" s="17">
        <v>2.4933468682293399E-2</v>
      </c>
      <c r="AA13" s="17">
        <v>3.5940246566851797E-2</v>
      </c>
      <c r="AB13" s="17">
        <v>8.8107966166897797E-2</v>
      </c>
      <c r="AC13" s="17">
        <v>4.7270542649809399E-2</v>
      </c>
      <c r="AD13" s="17">
        <v>0.11275184218208199</v>
      </c>
      <c r="AE13" s="17"/>
      <c r="AF13" s="17">
        <v>7.0963793824590504E-2</v>
      </c>
      <c r="AG13" s="17">
        <v>3.8699276954951102E-2</v>
      </c>
      <c r="AH13" s="17">
        <v>5.9419227582877501E-2</v>
      </c>
      <c r="AI13" s="17"/>
      <c r="AJ13" s="17">
        <v>4.82941281272238E-2</v>
      </c>
      <c r="AK13" s="17">
        <v>6.3161276030663405E-2</v>
      </c>
      <c r="AL13" s="17">
        <v>2.3721859683496799E-2</v>
      </c>
      <c r="AM13" s="17">
        <v>0</v>
      </c>
      <c r="AN13" s="17">
        <v>4.3731695590019798E-2</v>
      </c>
      <c r="AO13" s="17"/>
      <c r="AP13" s="17">
        <v>3.3090595775766701E-2</v>
      </c>
      <c r="AQ13" s="17">
        <v>5.6634215727942097E-2</v>
      </c>
      <c r="AR13" s="17">
        <v>1.5163923842045001E-2</v>
      </c>
      <c r="AS13" s="17"/>
      <c r="AT13" s="17">
        <v>5.9784482768093901E-2</v>
      </c>
      <c r="AU13" s="17">
        <v>5.3024536179031398E-2</v>
      </c>
      <c r="AV13" s="17">
        <v>3.9647370959637197E-2</v>
      </c>
      <c r="AW13" s="17">
        <v>5.7934941646750497E-2</v>
      </c>
      <c r="AX13" s="17">
        <v>4.1779347965747102E-2</v>
      </c>
    </row>
    <row r="14" spans="2:50">
      <c r="B14" s="18" t="s">
        <v>163</v>
      </c>
      <c r="C14" s="17">
        <v>3.7629974773052299E-2</v>
      </c>
      <c r="D14" s="17">
        <v>3.9685075385717097E-2</v>
      </c>
      <c r="E14" s="17">
        <v>3.5893236496081199E-2</v>
      </c>
      <c r="F14" s="17"/>
      <c r="G14" s="17">
        <v>8.2909999055267494E-3</v>
      </c>
      <c r="H14" s="17">
        <v>4.0987229667264098E-2</v>
      </c>
      <c r="I14" s="17">
        <v>1.93723473236844E-2</v>
      </c>
      <c r="J14" s="17">
        <v>3.6443267889332102E-2</v>
      </c>
      <c r="K14" s="17">
        <v>6.7485718007680995E-2</v>
      </c>
      <c r="L14" s="17">
        <v>4.7301934666918899E-2</v>
      </c>
      <c r="M14" s="17"/>
      <c r="N14" s="17">
        <v>2.4138732199054699E-2</v>
      </c>
      <c r="O14" s="17">
        <v>4.5509236138148099E-2</v>
      </c>
      <c r="P14" s="17">
        <v>5.03206097107467E-2</v>
      </c>
      <c r="Q14" s="17">
        <v>3.1921135640916802E-2</v>
      </c>
      <c r="R14" s="17"/>
      <c r="S14" s="17">
        <v>4.1223869792833601E-2</v>
      </c>
      <c r="T14" s="17">
        <v>4.1981751048105503E-2</v>
      </c>
      <c r="U14" s="17">
        <v>4.9062851000733397E-2</v>
      </c>
      <c r="V14" s="17">
        <v>3.7890396395525702E-2</v>
      </c>
      <c r="W14" s="17">
        <v>3.8842622886527997E-2</v>
      </c>
      <c r="X14" s="17">
        <v>4.4196822936446001E-2</v>
      </c>
      <c r="Y14" s="17">
        <v>4.2652245258194402E-2</v>
      </c>
      <c r="Z14" s="17">
        <v>4.5097431205856402E-2</v>
      </c>
      <c r="AA14" s="17">
        <v>2.7710505867222301E-2</v>
      </c>
      <c r="AB14" s="17">
        <v>2.00835973873414E-2</v>
      </c>
      <c r="AC14" s="17">
        <v>3.7051572273692303E-2</v>
      </c>
      <c r="AD14" s="17">
        <v>1.85587127509023E-2</v>
      </c>
      <c r="AE14" s="17"/>
      <c r="AF14" s="17">
        <v>5.1835389893921502E-2</v>
      </c>
      <c r="AG14" s="17">
        <v>3.2983142288856002E-2</v>
      </c>
      <c r="AH14" s="17">
        <v>2.5356938775165701E-2</v>
      </c>
      <c r="AI14" s="17"/>
      <c r="AJ14" s="17">
        <v>2.7111808564092101E-2</v>
      </c>
      <c r="AK14" s="17">
        <v>3.5811268191417403E-2</v>
      </c>
      <c r="AL14" s="17">
        <v>4.0915027009912099E-2</v>
      </c>
      <c r="AM14" s="17">
        <v>0.13564780786803499</v>
      </c>
      <c r="AN14" s="17">
        <v>5.46229272906954E-2</v>
      </c>
      <c r="AO14" s="17"/>
      <c r="AP14" s="17">
        <v>2.4151934683272799E-2</v>
      </c>
      <c r="AQ14" s="17">
        <v>3.9614590432202203E-2</v>
      </c>
      <c r="AR14" s="17">
        <v>2.83962982200569E-2</v>
      </c>
      <c r="AS14" s="17"/>
      <c r="AT14" s="17">
        <v>2.58681789199901E-2</v>
      </c>
      <c r="AU14" s="17">
        <v>6.3124785863998403E-2</v>
      </c>
      <c r="AV14" s="17">
        <v>3.5829500519732202E-2</v>
      </c>
      <c r="AW14" s="17">
        <v>4.4916479964898698E-2</v>
      </c>
      <c r="AX14" s="17">
        <v>3.6523871127607799E-2</v>
      </c>
    </row>
    <row r="15" spans="2:50">
      <c r="B15" s="18" t="s">
        <v>92</v>
      </c>
      <c r="C15" s="19">
        <v>0.13426666620389699</v>
      </c>
      <c r="D15" s="19">
        <v>9.0437208509848696E-2</v>
      </c>
      <c r="E15" s="19">
        <v>0.175602739149405</v>
      </c>
      <c r="F15" s="19"/>
      <c r="G15" s="19">
        <v>0.14796331340844401</v>
      </c>
      <c r="H15" s="19">
        <v>0.114865367021887</v>
      </c>
      <c r="I15" s="19">
        <v>0.21482696979928201</v>
      </c>
      <c r="J15" s="19">
        <v>0.135329801954262</v>
      </c>
      <c r="K15" s="19">
        <v>0.11126516156968801</v>
      </c>
      <c r="L15" s="19">
        <v>8.8610179060933394E-2</v>
      </c>
      <c r="M15" s="19"/>
      <c r="N15" s="19">
        <v>6.01456123767325E-2</v>
      </c>
      <c r="O15" s="19">
        <v>0.12716779184063601</v>
      </c>
      <c r="P15" s="19">
        <v>0.15195446736108101</v>
      </c>
      <c r="Q15" s="19">
        <v>0.197621863891181</v>
      </c>
      <c r="R15" s="19"/>
      <c r="S15" s="19">
        <v>0.10800557632492901</v>
      </c>
      <c r="T15" s="19">
        <v>0.117883627510721</v>
      </c>
      <c r="U15" s="19">
        <v>0.14966327020411099</v>
      </c>
      <c r="V15" s="19">
        <v>0.148289084227159</v>
      </c>
      <c r="W15" s="19">
        <v>0.16699332217179699</v>
      </c>
      <c r="X15" s="19">
        <v>0.12541511664487201</v>
      </c>
      <c r="Y15" s="19">
        <v>0.15826930329609001</v>
      </c>
      <c r="Z15" s="19">
        <v>0.134480401241794</v>
      </c>
      <c r="AA15" s="19">
        <v>0.17198846822922401</v>
      </c>
      <c r="AB15" s="19">
        <v>8.2282686497421501E-2</v>
      </c>
      <c r="AC15" s="19">
        <v>0.14977356947588999</v>
      </c>
      <c r="AD15" s="19">
        <v>0.101699005841823</v>
      </c>
      <c r="AE15" s="19"/>
      <c r="AF15" s="19">
        <v>0.14073836902162001</v>
      </c>
      <c r="AG15" s="19">
        <v>9.1422246467450494E-2</v>
      </c>
      <c r="AH15" s="19">
        <v>0.22601358315124701</v>
      </c>
      <c r="AI15" s="19"/>
      <c r="AJ15" s="19">
        <v>0.11270605212292099</v>
      </c>
      <c r="AK15" s="19">
        <v>0.102740321106713</v>
      </c>
      <c r="AL15" s="19">
        <v>2.5271047355701799E-2</v>
      </c>
      <c r="AM15" s="19">
        <v>0.12564936159706</v>
      </c>
      <c r="AN15" s="19">
        <v>0.29768734609137298</v>
      </c>
      <c r="AO15" s="19"/>
      <c r="AP15" s="19">
        <v>9.5619967310950293E-2</v>
      </c>
      <c r="AQ15" s="19">
        <v>9.8069911689812606E-2</v>
      </c>
      <c r="AR15" s="19">
        <v>3.8578798052301799E-2</v>
      </c>
      <c r="AS15" s="19"/>
      <c r="AT15" s="19">
        <v>0.192045041751531</v>
      </c>
      <c r="AU15" s="19">
        <v>9.3184827989140906E-2</v>
      </c>
      <c r="AV15" s="19">
        <v>0.110559765097325</v>
      </c>
      <c r="AW15" s="19">
        <v>9.2336679174397696E-2</v>
      </c>
      <c r="AX15" s="19">
        <v>5.5776444825785601E-2</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169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975</v>
      </c>
      <c r="D7" s="10">
        <v>459</v>
      </c>
      <c r="E7" s="10">
        <v>514</v>
      </c>
      <c r="F7" s="10"/>
      <c r="G7" s="10">
        <v>104</v>
      </c>
      <c r="H7" s="10">
        <v>171</v>
      </c>
      <c r="I7" s="10">
        <v>162</v>
      </c>
      <c r="J7" s="10">
        <v>141</v>
      </c>
      <c r="K7" s="10">
        <v>175</v>
      </c>
      <c r="L7" s="10">
        <v>222</v>
      </c>
      <c r="M7" s="10"/>
      <c r="N7" s="10">
        <v>262</v>
      </c>
      <c r="O7" s="10">
        <v>245</v>
      </c>
      <c r="P7" s="10">
        <v>214</v>
      </c>
      <c r="Q7" s="10">
        <v>248</v>
      </c>
      <c r="R7" s="10"/>
      <c r="S7" s="10">
        <v>121</v>
      </c>
      <c r="T7" s="10">
        <v>131</v>
      </c>
      <c r="U7" s="10">
        <v>74</v>
      </c>
      <c r="V7" s="10">
        <v>78</v>
      </c>
      <c r="W7" s="10">
        <v>70</v>
      </c>
      <c r="X7" s="10">
        <v>67</v>
      </c>
      <c r="Y7" s="10">
        <v>93</v>
      </c>
      <c r="Z7" s="10">
        <v>41</v>
      </c>
      <c r="AA7" s="10">
        <v>112</v>
      </c>
      <c r="AB7" s="10">
        <v>103</v>
      </c>
      <c r="AC7" s="10">
        <v>56</v>
      </c>
      <c r="AD7" s="10">
        <v>29</v>
      </c>
      <c r="AE7" s="10"/>
      <c r="AF7" s="10">
        <v>393</v>
      </c>
      <c r="AG7" s="10">
        <v>416</v>
      </c>
      <c r="AH7" s="10">
        <v>116</v>
      </c>
      <c r="AI7" s="10"/>
      <c r="AJ7" s="10">
        <v>363</v>
      </c>
      <c r="AK7" s="10">
        <v>256</v>
      </c>
      <c r="AL7" s="10">
        <v>77</v>
      </c>
      <c r="AM7" s="10">
        <v>16</v>
      </c>
      <c r="AN7" s="10">
        <v>112</v>
      </c>
      <c r="AO7" s="10"/>
      <c r="AP7" s="10">
        <v>246</v>
      </c>
      <c r="AQ7" s="10">
        <v>302</v>
      </c>
      <c r="AR7" s="10">
        <v>79</v>
      </c>
      <c r="AS7" s="10"/>
      <c r="AT7" s="10">
        <v>240</v>
      </c>
      <c r="AU7" s="10">
        <v>159</v>
      </c>
      <c r="AV7" s="10">
        <v>223</v>
      </c>
      <c r="AW7" s="10">
        <v>89</v>
      </c>
      <c r="AX7" s="10">
        <v>22</v>
      </c>
    </row>
    <row r="8" spans="2:50" ht="30" customHeight="1">
      <c r="B8" s="11" t="s">
        <v>77</v>
      </c>
      <c r="C8" s="11">
        <v>970</v>
      </c>
      <c r="D8" s="11">
        <v>466</v>
      </c>
      <c r="E8" s="11">
        <v>502</v>
      </c>
      <c r="F8" s="11"/>
      <c r="G8" s="11">
        <v>123</v>
      </c>
      <c r="H8" s="11">
        <v>170</v>
      </c>
      <c r="I8" s="11">
        <v>176</v>
      </c>
      <c r="J8" s="11">
        <v>149</v>
      </c>
      <c r="K8" s="11">
        <v>149</v>
      </c>
      <c r="L8" s="11">
        <v>204</v>
      </c>
      <c r="M8" s="11"/>
      <c r="N8" s="11">
        <v>242</v>
      </c>
      <c r="O8" s="11">
        <v>253</v>
      </c>
      <c r="P8" s="11">
        <v>227</v>
      </c>
      <c r="Q8" s="11">
        <v>242</v>
      </c>
      <c r="R8" s="11"/>
      <c r="S8" s="11">
        <v>121</v>
      </c>
      <c r="T8" s="11">
        <v>135</v>
      </c>
      <c r="U8" s="11">
        <v>72</v>
      </c>
      <c r="V8" s="11">
        <v>83</v>
      </c>
      <c r="W8" s="11">
        <v>69</v>
      </c>
      <c r="X8" s="11">
        <v>84</v>
      </c>
      <c r="Y8" s="11">
        <v>87</v>
      </c>
      <c r="Z8" s="11">
        <v>37</v>
      </c>
      <c r="AA8" s="11">
        <v>112</v>
      </c>
      <c r="AB8" s="11">
        <v>89</v>
      </c>
      <c r="AC8" s="11">
        <v>53</v>
      </c>
      <c r="AD8" s="11">
        <v>27</v>
      </c>
      <c r="AE8" s="11"/>
      <c r="AF8" s="11">
        <v>388</v>
      </c>
      <c r="AG8" s="11">
        <v>406</v>
      </c>
      <c r="AH8" s="11">
        <v>119</v>
      </c>
      <c r="AI8" s="11"/>
      <c r="AJ8" s="11">
        <v>353</v>
      </c>
      <c r="AK8" s="11">
        <v>260</v>
      </c>
      <c r="AL8" s="11">
        <v>78</v>
      </c>
      <c r="AM8" s="11">
        <v>15</v>
      </c>
      <c r="AN8" s="11">
        <v>115</v>
      </c>
      <c r="AO8" s="11"/>
      <c r="AP8" s="11">
        <v>242</v>
      </c>
      <c r="AQ8" s="11">
        <v>312</v>
      </c>
      <c r="AR8" s="11">
        <v>77</v>
      </c>
      <c r="AS8" s="11"/>
      <c r="AT8" s="11">
        <v>239</v>
      </c>
      <c r="AU8" s="11">
        <v>162</v>
      </c>
      <c r="AV8" s="11">
        <v>227</v>
      </c>
      <c r="AW8" s="11">
        <v>84</v>
      </c>
      <c r="AX8" s="11">
        <v>18</v>
      </c>
    </row>
    <row r="9" spans="2:50">
      <c r="B9" s="18" t="s">
        <v>158</v>
      </c>
      <c r="C9" s="17">
        <v>5.25818764775745E-2</v>
      </c>
      <c r="D9" s="17">
        <v>4.5219993563790403E-2</v>
      </c>
      <c r="E9" s="17">
        <v>5.9662675579570001E-2</v>
      </c>
      <c r="F9" s="17"/>
      <c r="G9" s="17">
        <v>0.106471490066725</v>
      </c>
      <c r="H9" s="17">
        <v>6.1997171484554699E-2</v>
      </c>
      <c r="I9" s="17">
        <v>7.7962584737312199E-2</v>
      </c>
      <c r="J9" s="17">
        <v>3.2757512504666998E-2</v>
      </c>
      <c r="K9" s="17">
        <v>2.9989578192671899E-2</v>
      </c>
      <c r="L9" s="17">
        <v>2.1439301491104502E-2</v>
      </c>
      <c r="M9" s="17"/>
      <c r="N9" s="17">
        <v>7.0424396308140305E-2</v>
      </c>
      <c r="O9" s="17">
        <v>3.9024665504244702E-2</v>
      </c>
      <c r="P9" s="17">
        <v>4.81535033639535E-2</v>
      </c>
      <c r="Q9" s="17">
        <v>5.4382844324338299E-2</v>
      </c>
      <c r="R9" s="17"/>
      <c r="S9" s="17">
        <v>0.13241534093742499</v>
      </c>
      <c r="T9" s="17">
        <v>7.5205694340485504E-2</v>
      </c>
      <c r="U9" s="17">
        <v>1.5173858816951101E-2</v>
      </c>
      <c r="V9" s="17">
        <v>1.53489094570572E-2</v>
      </c>
      <c r="W9" s="17">
        <v>2.0465390266165499E-2</v>
      </c>
      <c r="X9" s="17">
        <v>2.4396385762623801E-2</v>
      </c>
      <c r="Y9" s="17">
        <v>6.4335421700796105E-2</v>
      </c>
      <c r="Z9" s="17">
        <v>7.4744407363814394E-2</v>
      </c>
      <c r="AA9" s="17">
        <v>1.93915082882904E-2</v>
      </c>
      <c r="AB9" s="17">
        <v>1.8841608525898501E-2</v>
      </c>
      <c r="AC9" s="17">
        <v>6.9468538332262394E-2</v>
      </c>
      <c r="AD9" s="17">
        <v>0.11396181190943599</v>
      </c>
      <c r="AE9" s="17"/>
      <c r="AF9" s="17">
        <v>3.51149342674782E-2</v>
      </c>
      <c r="AG9" s="17">
        <v>7.1708717680438502E-2</v>
      </c>
      <c r="AH9" s="17">
        <v>1.3738118122240101E-2</v>
      </c>
      <c r="AI9" s="17"/>
      <c r="AJ9" s="17">
        <v>4.7596503670351301E-2</v>
      </c>
      <c r="AK9" s="17">
        <v>7.3896815266292895E-2</v>
      </c>
      <c r="AL9" s="17">
        <v>8.4255192326257194E-2</v>
      </c>
      <c r="AM9" s="17">
        <v>0</v>
      </c>
      <c r="AN9" s="17">
        <v>9.3393865970696002E-3</v>
      </c>
      <c r="AO9" s="17"/>
      <c r="AP9" s="17">
        <v>5.8441202642637503E-2</v>
      </c>
      <c r="AQ9" s="17">
        <v>7.3936062375565798E-2</v>
      </c>
      <c r="AR9" s="17">
        <v>8.5268207253451897E-2</v>
      </c>
      <c r="AS9" s="17"/>
      <c r="AT9" s="17">
        <v>4.7886426685436599E-2</v>
      </c>
      <c r="AU9" s="17">
        <v>7.6881576215600905E-2</v>
      </c>
      <c r="AV9" s="17">
        <v>5.3368920008312101E-2</v>
      </c>
      <c r="AW9" s="17">
        <v>0.10744217722918301</v>
      </c>
      <c r="AX9" s="17">
        <v>0.15285227736318199</v>
      </c>
    </row>
    <row r="10" spans="2:50">
      <c r="B10" s="18" t="s">
        <v>159</v>
      </c>
      <c r="C10" s="17">
        <v>0.134262674151579</v>
      </c>
      <c r="D10" s="17">
        <v>0.118445319761394</v>
      </c>
      <c r="E10" s="17">
        <v>0.147189184204958</v>
      </c>
      <c r="F10" s="17"/>
      <c r="G10" s="17">
        <v>0.11272213549614001</v>
      </c>
      <c r="H10" s="17">
        <v>0.16262825345632301</v>
      </c>
      <c r="I10" s="17">
        <v>0.14482891131049799</v>
      </c>
      <c r="J10" s="17">
        <v>0.121922164198006</v>
      </c>
      <c r="K10" s="17">
        <v>0.15667487370196001</v>
      </c>
      <c r="L10" s="17">
        <v>0.10714423369583299</v>
      </c>
      <c r="M10" s="17"/>
      <c r="N10" s="17">
        <v>0.157063158409322</v>
      </c>
      <c r="O10" s="17">
        <v>0.14387893102565599</v>
      </c>
      <c r="P10" s="17">
        <v>0.11097329076321499</v>
      </c>
      <c r="Q10" s="17">
        <v>0.11664259380184</v>
      </c>
      <c r="R10" s="17"/>
      <c r="S10" s="17">
        <v>0.15496891645882899</v>
      </c>
      <c r="T10" s="17">
        <v>0.10768550820264799</v>
      </c>
      <c r="U10" s="17">
        <v>0.105296505133643</v>
      </c>
      <c r="V10" s="17">
        <v>0.130527124229152</v>
      </c>
      <c r="W10" s="17">
        <v>0.13835870264876701</v>
      </c>
      <c r="X10" s="17">
        <v>0.206221318866736</v>
      </c>
      <c r="Y10" s="17">
        <v>0.120497075041385</v>
      </c>
      <c r="Z10" s="17">
        <v>0.11976076960693</v>
      </c>
      <c r="AA10" s="17">
        <v>0.171287821739495</v>
      </c>
      <c r="AB10" s="17">
        <v>0.108969077547344</v>
      </c>
      <c r="AC10" s="17">
        <v>0.11394183777715799</v>
      </c>
      <c r="AD10" s="17">
        <v>6.2825533124233293E-2</v>
      </c>
      <c r="AE10" s="17"/>
      <c r="AF10" s="17">
        <v>0.14789187178753199</v>
      </c>
      <c r="AG10" s="17">
        <v>0.14740671694270199</v>
      </c>
      <c r="AH10" s="17">
        <v>9.2248655061012402E-2</v>
      </c>
      <c r="AI10" s="17"/>
      <c r="AJ10" s="17">
        <v>0.149282788931345</v>
      </c>
      <c r="AK10" s="17">
        <v>0.14599293376036299</v>
      </c>
      <c r="AL10" s="17">
        <v>0.134980038887308</v>
      </c>
      <c r="AM10" s="17">
        <v>0.23833793074110901</v>
      </c>
      <c r="AN10" s="17">
        <v>5.8585029352210702E-2</v>
      </c>
      <c r="AO10" s="17"/>
      <c r="AP10" s="17">
        <v>0.15283851894361999</v>
      </c>
      <c r="AQ10" s="17">
        <v>0.121051003155357</v>
      </c>
      <c r="AR10" s="17">
        <v>0.12927059930500601</v>
      </c>
      <c r="AS10" s="17"/>
      <c r="AT10" s="17">
        <v>0.10895160120535</v>
      </c>
      <c r="AU10" s="17">
        <v>0.138100121222616</v>
      </c>
      <c r="AV10" s="17">
        <v>0.161112054714772</v>
      </c>
      <c r="AW10" s="17">
        <v>0.166392679089055</v>
      </c>
      <c r="AX10" s="17">
        <v>6.8912176418593304E-2</v>
      </c>
    </row>
    <row r="11" spans="2:50">
      <c r="B11" s="18" t="s">
        <v>160</v>
      </c>
      <c r="C11" s="17">
        <v>0.252148235544363</v>
      </c>
      <c r="D11" s="17">
        <v>0.23614504791897001</v>
      </c>
      <c r="E11" s="17">
        <v>0.26597095499256201</v>
      </c>
      <c r="F11" s="17"/>
      <c r="G11" s="17">
        <v>0.33356457629473601</v>
      </c>
      <c r="H11" s="17">
        <v>0.348065107579765</v>
      </c>
      <c r="I11" s="17">
        <v>0.22025194558894801</v>
      </c>
      <c r="J11" s="17">
        <v>0.23679669659529001</v>
      </c>
      <c r="K11" s="17">
        <v>0.21874648726757201</v>
      </c>
      <c r="L11" s="17">
        <v>0.18661570218516099</v>
      </c>
      <c r="M11" s="17"/>
      <c r="N11" s="17">
        <v>0.23224341693837899</v>
      </c>
      <c r="O11" s="17">
        <v>0.26664492411972002</v>
      </c>
      <c r="P11" s="17">
        <v>0.23642407490587</v>
      </c>
      <c r="Q11" s="17">
        <v>0.26773143929277299</v>
      </c>
      <c r="R11" s="17"/>
      <c r="S11" s="17">
        <v>0.20315853369600201</v>
      </c>
      <c r="T11" s="17">
        <v>0.24266854539558799</v>
      </c>
      <c r="U11" s="17">
        <v>0.276558674090296</v>
      </c>
      <c r="V11" s="17">
        <v>0.17842894439446599</v>
      </c>
      <c r="W11" s="17">
        <v>0.23571491151334101</v>
      </c>
      <c r="X11" s="17">
        <v>0.26738194970183699</v>
      </c>
      <c r="Y11" s="17">
        <v>0.24719969889284199</v>
      </c>
      <c r="Z11" s="17">
        <v>0.36974340388229998</v>
      </c>
      <c r="AA11" s="17">
        <v>0.268747928317699</v>
      </c>
      <c r="AB11" s="17">
        <v>0.315738964737382</v>
      </c>
      <c r="AC11" s="17">
        <v>0.256465997311278</v>
      </c>
      <c r="AD11" s="17">
        <v>0.24195706817084001</v>
      </c>
      <c r="AE11" s="17"/>
      <c r="AF11" s="17">
        <v>0.21637654450416299</v>
      </c>
      <c r="AG11" s="17">
        <v>0.28432587321644998</v>
      </c>
      <c r="AH11" s="17">
        <v>0.2041430853459</v>
      </c>
      <c r="AI11" s="17"/>
      <c r="AJ11" s="17">
        <v>0.22920681943532401</v>
      </c>
      <c r="AK11" s="17">
        <v>0.32421455397072002</v>
      </c>
      <c r="AL11" s="17">
        <v>0.22307764572945499</v>
      </c>
      <c r="AM11" s="17">
        <v>0.192311735519198</v>
      </c>
      <c r="AN11" s="17">
        <v>0.147498566346494</v>
      </c>
      <c r="AO11" s="17"/>
      <c r="AP11" s="17">
        <v>0.24008037495518</v>
      </c>
      <c r="AQ11" s="17">
        <v>0.29309294200821101</v>
      </c>
      <c r="AR11" s="17">
        <v>0.253950174480152</v>
      </c>
      <c r="AS11" s="17"/>
      <c r="AT11" s="17">
        <v>0.24201799320021899</v>
      </c>
      <c r="AU11" s="17">
        <v>0.30261828414162301</v>
      </c>
      <c r="AV11" s="17">
        <v>0.20522516386402301</v>
      </c>
      <c r="AW11" s="17">
        <v>0.26102780003040399</v>
      </c>
      <c r="AX11" s="17">
        <v>0.32041602729270602</v>
      </c>
    </row>
    <row r="12" spans="2:50">
      <c r="B12" s="18" t="s">
        <v>161</v>
      </c>
      <c r="C12" s="17">
        <v>0.21347039011316299</v>
      </c>
      <c r="D12" s="17">
        <v>0.22192207360806701</v>
      </c>
      <c r="E12" s="17">
        <v>0.20659726566848599</v>
      </c>
      <c r="F12" s="17"/>
      <c r="G12" s="17">
        <v>0.19484805072526601</v>
      </c>
      <c r="H12" s="17">
        <v>0.18882627641900501</v>
      </c>
      <c r="I12" s="17">
        <v>0.22508421424345401</v>
      </c>
      <c r="J12" s="17">
        <v>0.22688051162238901</v>
      </c>
      <c r="K12" s="17">
        <v>0.18465349526647001</v>
      </c>
      <c r="L12" s="17">
        <v>0.24636734296954799</v>
      </c>
      <c r="M12" s="17"/>
      <c r="N12" s="17">
        <v>0.23235608656694001</v>
      </c>
      <c r="O12" s="17">
        <v>0.24419423365655299</v>
      </c>
      <c r="P12" s="17">
        <v>0.234228486627166</v>
      </c>
      <c r="Q12" s="17">
        <v>0.148475725545753</v>
      </c>
      <c r="R12" s="17"/>
      <c r="S12" s="17">
        <v>0.16280899572555901</v>
      </c>
      <c r="T12" s="17">
        <v>0.24277128426063399</v>
      </c>
      <c r="U12" s="17">
        <v>0.236653927682304</v>
      </c>
      <c r="V12" s="17">
        <v>0.29490168364512598</v>
      </c>
      <c r="W12" s="17">
        <v>0.25638983331799903</v>
      </c>
      <c r="X12" s="17">
        <v>0.164917389664644</v>
      </c>
      <c r="Y12" s="17">
        <v>0.21975965160403699</v>
      </c>
      <c r="Z12" s="17">
        <v>7.1606547323238595E-2</v>
      </c>
      <c r="AA12" s="17">
        <v>0.18744560480469699</v>
      </c>
      <c r="AB12" s="17">
        <v>0.234044484924289</v>
      </c>
      <c r="AC12" s="17">
        <v>0.25658608243896902</v>
      </c>
      <c r="AD12" s="17">
        <v>0.15266415724295199</v>
      </c>
      <c r="AE12" s="17"/>
      <c r="AF12" s="17">
        <v>0.195342899358733</v>
      </c>
      <c r="AG12" s="17">
        <v>0.23745964416261101</v>
      </c>
      <c r="AH12" s="17">
        <v>0.206496018584964</v>
      </c>
      <c r="AI12" s="17"/>
      <c r="AJ12" s="17">
        <v>0.208136096554281</v>
      </c>
      <c r="AK12" s="17">
        <v>0.18607395956782699</v>
      </c>
      <c r="AL12" s="17">
        <v>0.30887441399932802</v>
      </c>
      <c r="AM12" s="17">
        <v>6.0158648438691599E-2</v>
      </c>
      <c r="AN12" s="17">
        <v>0.23199267700430701</v>
      </c>
      <c r="AO12" s="17"/>
      <c r="AP12" s="17">
        <v>0.226121240643854</v>
      </c>
      <c r="AQ12" s="17">
        <v>0.21912587809464401</v>
      </c>
      <c r="AR12" s="17">
        <v>0.295017767493992</v>
      </c>
      <c r="AS12" s="17"/>
      <c r="AT12" s="17">
        <v>0.190981901135819</v>
      </c>
      <c r="AU12" s="17">
        <v>0.18476273618137001</v>
      </c>
      <c r="AV12" s="17">
        <v>0.22931457169074199</v>
      </c>
      <c r="AW12" s="17">
        <v>0.227174304665269</v>
      </c>
      <c r="AX12" s="17">
        <v>0.29616693301291902</v>
      </c>
    </row>
    <row r="13" spans="2:50">
      <c r="B13" s="18" t="s">
        <v>162</v>
      </c>
      <c r="C13" s="17">
        <v>0.114279319055171</v>
      </c>
      <c r="D13" s="17">
        <v>0.14734140942139901</v>
      </c>
      <c r="E13" s="17">
        <v>8.4086682105023694E-2</v>
      </c>
      <c r="F13" s="17"/>
      <c r="G13" s="17">
        <v>5.5541638984464903E-2</v>
      </c>
      <c r="H13" s="17">
        <v>6.83767109297575E-2</v>
      </c>
      <c r="I13" s="17">
        <v>7.1446802858629602E-2</v>
      </c>
      <c r="J13" s="17">
        <v>0.127594355674228</v>
      </c>
      <c r="K13" s="17">
        <v>0.13217212824606001</v>
      </c>
      <c r="L13" s="17">
        <v>0.20194780155234399</v>
      </c>
      <c r="M13" s="17"/>
      <c r="N13" s="17">
        <v>0.13739649359013001</v>
      </c>
      <c r="O13" s="17">
        <v>0.113561812464057</v>
      </c>
      <c r="P13" s="17">
        <v>9.8800652784952703E-2</v>
      </c>
      <c r="Q13" s="17">
        <v>0.109346707417984</v>
      </c>
      <c r="R13" s="17"/>
      <c r="S13" s="17">
        <v>0.14811512227638299</v>
      </c>
      <c r="T13" s="17">
        <v>0.12565485827870801</v>
      </c>
      <c r="U13" s="17">
        <v>0.14453678363391601</v>
      </c>
      <c r="V13" s="17">
        <v>0.130870307506462</v>
      </c>
      <c r="W13" s="17">
        <v>5.9707194777646903E-2</v>
      </c>
      <c r="X13" s="17">
        <v>5.0216203528901E-2</v>
      </c>
      <c r="Y13" s="17">
        <v>8.6610883288148005E-2</v>
      </c>
      <c r="Z13" s="17">
        <v>6.9597870108951895E-2</v>
      </c>
      <c r="AA13" s="17">
        <v>9.7225742788235106E-2</v>
      </c>
      <c r="AB13" s="17">
        <v>0.134556089626021</v>
      </c>
      <c r="AC13" s="17">
        <v>0.12201682411938899</v>
      </c>
      <c r="AD13" s="17">
        <v>0.25357507316605299</v>
      </c>
      <c r="AE13" s="17"/>
      <c r="AF13" s="17">
        <v>0.122661466949629</v>
      </c>
      <c r="AG13" s="17">
        <v>0.11310960222977701</v>
      </c>
      <c r="AH13" s="17">
        <v>9.8314902856624198E-2</v>
      </c>
      <c r="AI13" s="17"/>
      <c r="AJ13" s="17">
        <v>0.139145036642357</v>
      </c>
      <c r="AK13" s="17">
        <v>8.2877085318247001E-2</v>
      </c>
      <c r="AL13" s="17">
        <v>0.126556296706611</v>
      </c>
      <c r="AM13" s="17">
        <v>0.26949666187268101</v>
      </c>
      <c r="AN13" s="17">
        <v>0.10228513243262601</v>
      </c>
      <c r="AO13" s="17"/>
      <c r="AP13" s="17">
        <v>0.12767678592852699</v>
      </c>
      <c r="AQ13" s="17">
        <v>9.8962700025117395E-2</v>
      </c>
      <c r="AR13" s="17">
        <v>0.113665955247692</v>
      </c>
      <c r="AS13" s="17"/>
      <c r="AT13" s="17">
        <v>0.10426002507736901</v>
      </c>
      <c r="AU13" s="17">
        <v>9.65637010501217E-2</v>
      </c>
      <c r="AV13" s="17">
        <v>0.15978075660503999</v>
      </c>
      <c r="AW13" s="17">
        <v>5.4862002528443102E-2</v>
      </c>
      <c r="AX13" s="17">
        <v>7.6619869002494706E-2</v>
      </c>
    </row>
    <row r="14" spans="2:50">
      <c r="B14" s="18" t="s">
        <v>163</v>
      </c>
      <c r="C14" s="17">
        <v>8.1851308519350796E-2</v>
      </c>
      <c r="D14" s="17">
        <v>0.124261841919586</v>
      </c>
      <c r="E14" s="17">
        <v>4.28246637532178E-2</v>
      </c>
      <c r="F14" s="17"/>
      <c r="G14" s="17">
        <v>5.2419665504950599E-2</v>
      </c>
      <c r="H14" s="17">
        <v>3.5218663345395897E-2</v>
      </c>
      <c r="I14" s="17">
        <v>6.7309111520808595E-2</v>
      </c>
      <c r="J14" s="17">
        <v>7.2949912842323994E-2</v>
      </c>
      <c r="K14" s="17">
        <v>0.13094088563290299</v>
      </c>
      <c r="L14" s="17">
        <v>0.12154067106417001</v>
      </c>
      <c r="M14" s="17"/>
      <c r="N14" s="17">
        <v>0.12169087975974199</v>
      </c>
      <c r="O14" s="17">
        <v>6.5477746576661403E-2</v>
      </c>
      <c r="P14" s="17">
        <v>5.9625280842310398E-2</v>
      </c>
      <c r="Q14" s="17">
        <v>8.2065029695940997E-2</v>
      </c>
      <c r="R14" s="17"/>
      <c r="S14" s="17">
        <v>7.8777773028361697E-2</v>
      </c>
      <c r="T14" s="17">
        <v>8.3567940806843904E-2</v>
      </c>
      <c r="U14" s="17">
        <v>6.7225992829658104E-2</v>
      </c>
      <c r="V14" s="17">
        <v>5.2250849110862002E-2</v>
      </c>
      <c r="W14" s="17">
        <v>8.10511064775917E-2</v>
      </c>
      <c r="X14" s="17">
        <v>0.148812928281536</v>
      </c>
      <c r="Y14" s="17">
        <v>0.11850457626552501</v>
      </c>
      <c r="Z14" s="17">
        <v>8.7309847426611104E-2</v>
      </c>
      <c r="AA14" s="17">
        <v>5.3466159696439003E-2</v>
      </c>
      <c r="AB14" s="17">
        <v>9.6650453722924995E-2</v>
      </c>
      <c r="AC14" s="17">
        <v>1.37247441682602E-2</v>
      </c>
      <c r="AD14" s="17">
        <v>8.6042909857869804E-2</v>
      </c>
      <c r="AE14" s="17"/>
      <c r="AF14" s="17">
        <v>0.112620539360057</v>
      </c>
      <c r="AG14" s="17">
        <v>5.6867437283135799E-2</v>
      </c>
      <c r="AH14" s="17">
        <v>8.2606410200621205E-2</v>
      </c>
      <c r="AI14" s="17"/>
      <c r="AJ14" s="17">
        <v>0.10413211181004001</v>
      </c>
      <c r="AK14" s="17">
        <v>7.8684891160639203E-2</v>
      </c>
      <c r="AL14" s="17">
        <v>4.4553473885798701E-2</v>
      </c>
      <c r="AM14" s="17">
        <v>6.0296601073906303E-2</v>
      </c>
      <c r="AN14" s="17">
        <v>7.3640194840537798E-2</v>
      </c>
      <c r="AO14" s="17"/>
      <c r="AP14" s="17">
        <v>0.10098321581175</v>
      </c>
      <c r="AQ14" s="17">
        <v>7.6607027146778306E-2</v>
      </c>
      <c r="AR14" s="17">
        <v>4.9529538357385397E-2</v>
      </c>
      <c r="AS14" s="17"/>
      <c r="AT14" s="17">
        <v>0.100573670545254</v>
      </c>
      <c r="AU14" s="17">
        <v>0.10415675824083299</v>
      </c>
      <c r="AV14" s="17">
        <v>7.4446619552124199E-2</v>
      </c>
      <c r="AW14" s="17">
        <v>0.106326526951232</v>
      </c>
      <c r="AX14" s="17">
        <v>2.9256272084319999E-2</v>
      </c>
    </row>
    <row r="15" spans="2:50">
      <c r="B15" s="18" t="s">
        <v>92</v>
      </c>
      <c r="C15" s="19">
        <v>0.15140619613879999</v>
      </c>
      <c r="D15" s="19">
        <v>0.106664313806794</v>
      </c>
      <c r="E15" s="19">
        <v>0.19366857369618301</v>
      </c>
      <c r="F15" s="19"/>
      <c r="G15" s="19">
        <v>0.14443244292771801</v>
      </c>
      <c r="H15" s="19">
        <v>0.13488781678519801</v>
      </c>
      <c r="I15" s="19">
        <v>0.19311642974035001</v>
      </c>
      <c r="J15" s="19">
        <v>0.181098846563095</v>
      </c>
      <c r="K15" s="19">
        <v>0.146822551692364</v>
      </c>
      <c r="L15" s="19">
        <v>0.11494494704184</v>
      </c>
      <c r="M15" s="19"/>
      <c r="N15" s="19">
        <v>4.88255684273462E-2</v>
      </c>
      <c r="O15" s="19">
        <v>0.12721768665310701</v>
      </c>
      <c r="P15" s="19">
        <v>0.211794710712533</v>
      </c>
      <c r="Q15" s="19">
        <v>0.22135565992137099</v>
      </c>
      <c r="R15" s="19"/>
      <c r="S15" s="19">
        <v>0.11975531787744</v>
      </c>
      <c r="T15" s="19">
        <v>0.12244616871509301</v>
      </c>
      <c r="U15" s="19">
        <v>0.15455425781323301</v>
      </c>
      <c r="V15" s="19">
        <v>0.197672181656875</v>
      </c>
      <c r="W15" s="19">
        <v>0.208312860998489</v>
      </c>
      <c r="X15" s="19">
        <v>0.138053824193724</v>
      </c>
      <c r="Y15" s="19">
        <v>0.143092693207268</v>
      </c>
      <c r="Z15" s="19">
        <v>0.20723715428815301</v>
      </c>
      <c r="AA15" s="19">
        <v>0.20243523436514599</v>
      </c>
      <c r="AB15" s="19">
        <v>9.1199320916141094E-2</v>
      </c>
      <c r="AC15" s="19">
        <v>0.16779597585268299</v>
      </c>
      <c r="AD15" s="19">
        <v>8.8973446528615094E-2</v>
      </c>
      <c r="AE15" s="19"/>
      <c r="AF15" s="19">
        <v>0.169991743772407</v>
      </c>
      <c r="AG15" s="19">
        <v>8.9122008484885606E-2</v>
      </c>
      <c r="AH15" s="19">
        <v>0.30245280982863798</v>
      </c>
      <c r="AI15" s="19"/>
      <c r="AJ15" s="19">
        <v>0.122500642956301</v>
      </c>
      <c r="AK15" s="19">
        <v>0.108259760955911</v>
      </c>
      <c r="AL15" s="19">
        <v>7.7702938465243093E-2</v>
      </c>
      <c r="AM15" s="19">
        <v>0.179398422354413</v>
      </c>
      <c r="AN15" s="19">
        <v>0.37665901342675401</v>
      </c>
      <c r="AO15" s="19"/>
      <c r="AP15" s="19">
        <v>9.3858661074432206E-2</v>
      </c>
      <c r="AQ15" s="19">
        <v>0.117224387194326</v>
      </c>
      <c r="AR15" s="19">
        <v>7.3297757862319901E-2</v>
      </c>
      <c r="AS15" s="19"/>
      <c r="AT15" s="19">
        <v>0.20532838215055299</v>
      </c>
      <c r="AU15" s="19">
        <v>9.6916822947836004E-2</v>
      </c>
      <c r="AV15" s="19">
        <v>0.116751913564988</v>
      </c>
      <c r="AW15" s="19">
        <v>7.6774509506414498E-2</v>
      </c>
      <c r="AX15" s="19">
        <v>5.5776444825785601E-2</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J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10" width="20.7109375" customWidth="1"/>
  </cols>
  <sheetData>
    <row r="2" spans="2:10" ht="39.950000000000003" customHeight="1">
      <c r="D2" s="33" t="s">
        <v>568</v>
      </c>
      <c r="E2" s="34"/>
      <c r="F2" s="34"/>
      <c r="G2" s="34"/>
      <c r="H2" s="34"/>
      <c r="I2" s="34"/>
      <c r="J2" s="34"/>
    </row>
    <row r="6" spans="2:10" ht="50.1" customHeight="1">
      <c r="B6" s="20" t="s">
        <v>37</v>
      </c>
      <c r="C6" s="20" t="s">
        <v>562</v>
      </c>
      <c r="D6" s="20" t="s">
        <v>561</v>
      </c>
      <c r="E6" s="20" t="s">
        <v>564</v>
      </c>
      <c r="F6" s="20" t="s">
        <v>563</v>
      </c>
      <c r="G6" s="20" t="s">
        <v>566</v>
      </c>
      <c r="H6" s="20" t="s">
        <v>567</v>
      </c>
      <c r="I6" s="20" t="s">
        <v>565</v>
      </c>
    </row>
    <row r="7" spans="2:10">
      <c r="B7" s="18" t="s">
        <v>158</v>
      </c>
      <c r="C7" s="17">
        <v>0.121382095965186</v>
      </c>
      <c r="D7" s="17">
        <v>0.10244652123056899</v>
      </c>
      <c r="E7" s="17">
        <v>2.86162169634172E-2</v>
      </c>
      <c r="F7" s="17">
        <v>3.2586990569143E-2</v>
      </c>
      <c r="G7" s="17">
        <v>0.15102820889801599</v>
      </c>
      <c r="H7" s="17">
        <v>4.1157427694615001E-2</v>
      </c>
      <c r="I7" s="17">
        <v>5.4213307657990602E-2</v>
      </c>
    </row>
    <row r="8" spans="2:10">
      <c r="B8" s="18" t="s">
        <v>159</v>
      </c>
      <c r="C8" s="17">
        <v>0.27694692828767598</v>
      </c>
      <c r="D8" s="17">
        <v>0.22464095854250299</v>
      </c>
      <c r="E8" s="17">
        <v>6.5445528225266197E-2</v>
      </c>
      <c r="F8" s="17">
        <v>0.102624295686327</v>
      </c>
      <c r="G8" s="17">
        <v>0.240820372530716</v>
      </c>
      <c r="H8" s="17">
        <v>0.137631221635484</v>
      </c>
      <c r="I8" s="17">
        <v>0.12842429327431101</v>
      </c>
    </row>
    <row r="9" spans="2:10">
      <c r="B9" s="18" t="s">
        <v>160</v>
      </c>
      <c r="C9" s="17">
        <v>0.25212781954556102</v>
      </c>
      <c r="D9" s="17">
        <v>0.27934533209277701</v>
      </c>
      <c r="E9" s="17">
        <v>0.14692736106085499</v>
      </c>
      <c r="F9" s="17">
        <v>0.31557628818300298</v>
      </c>
      <c r="G9" s="17">
        <v>0.25448062074953298</v>
      </c>
      <c r="H9" s="17">
        <v>0.220774718902044</v>
      </c>
      <c r="I9" s="17">
        <v>0.22673842974644301</v>
      </c>
    </row>
    <row r="10" spans="2:10">
      <c r="B10" s="18" t="s">
        <v>161</v>
      </c>
      <c r="C10" s="17">
        <v>0.102059325142192</v>
      </c>
      <c r="D10" s="17">
        <v>0.133050356252018</v>
      </c>
      <c r="E10" s="17">
        <v>0.247785829253934</v>
      </c>
      <c r="F10" s="17">
        <v>0.22151623516423599</v>
      </c>
      <c r="G10" s="17">
        <v>0.123288199611191</v>
      </c>
      <c r="H10" s="17">
        <v>0.198685589551232</v>
      </c>
      <c r="I10" s="17">
        <v>0.211077774292175</v>
      </c>
    </row>
    <row r="11" spans="2:10">
      <c r="B11" s="18" t="s">
        <v>162</v>
      </c>
      <c r="C11" s="17">
        <v>3.1148695464477901E-2</v>
      </c>
      <c r="D11" s="17">
        <v>4.5178861739387399E-2</v>
      </c>
      <c r="E11" s="17">
        <v>0.21349822089319601</v>
      </c>
      <c r="F11" s="17">
        <v>9.0264074547551698E-2</v>
      </c>
      <c r="G11" s="17">
        <v>3.7089899936338801E-2</v>
      </c>
      <c r="H11" s="17">
        <v>0.11777510392542399</v>
      </c>
      <c r="I11" s="17">
        <v>0.116372105273908</v>
      </c>
    </row>
    <row r="12" spans="2:10">
      <c r="B12" s="18" t="s">
        <v>163</v>
      </c>
      <c r="C12" s="17">
        <v>1.9860688913085098E-2</v>
      </c>
      <c r="D12" s="17">
        <v>2.8676760113617802E-2</v>
      </c>
      <c r="E12" s="17">
        <v>9.9527235711331902E-2</v>
      </c>
      <c r="F12" s="17">
        <v>3.3385440270635801E-2</v>
      </c>
      <c r="G12" s="17">
        <v>1.9744770019031199E-2</v>
      </c>
      <c r="H12" s="17">
        <v>8.8477624242802394E-2</v>
      </c>
      <c r="I12" s="17">
        <v>6.91791393765913E-2</v>
      </c>
    </row>
    <row r="13" spans="2:10">
      <c r="B13" s="18" t="s">
        <v>92</v>
      </c>
      <c r="C13" s="17">
        <v>0.19647444668182101</v>
      </c>
      <c r="D13" s="17">
        <v>0.186661210029128</v>
      </c>
      <c r="E13" s="17">
        <v>0.198199607892</v>
      </c>
      <c r="F13" s="17">
        <v>0.204046675579103</v>
      </c>
      <c r="G13" s="17">
        <v>0.17354792825517401</v>
      </c>
      <c r="H13" s="17">
        <v>0.19549831404839799</v>
      </c>
      <c r="I13" s="17">
        <v>0.193994950378581</v>
      </c>
    </row>
    <row r="14" spans="2:10">
      <c r="B14" s="16" t="s">
        <v>17</v>
      </c>
      <c r="C14" s="16"/>
      <c r="D14" s="16"/>
      <c r="E14" s="16"/>
      <c r="F14" s="16"/>
      <c r="G14" s="16"/>
      <c r="H14" s="16"/>
      <c r="I14" s="16"/>
    </row>
    <row r="15" spans="2:10">
      <c r="B15" t="s">
        <v>550</v>
      </c>
    </row>
    <row r="16" spans="2:10">
      <c r="B16" t="s">
        <v>551</v>
      </c>
    </row>
    <row r="20" spans="2:2">
      <c r="B20"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170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1062</v>
      </c>
      <c r="D7" s="10">
        <v>521</v>
      </c>
      <c r="E7" s="10">
        <v>539</v>
      </c>
      <c r="F7" s="10"/>
      <c r="G7" s="10">
        <v>135</v>
      </c>
      <c r="H7" s="10">
        <v>177</v>
      </c>
      <c r="I7" s="10">
        <v>156</v>
      </c>
      <c r="J7" s="10">
        <v>186</v>
      </c>
      <c r="K7" s="10">
        <v>163</v>
      </c>
      <c r="L7" s="10">
        <v>245</v>
      </c>
      <c r="M7" s="10"/>
      <c r="N7" s="10">
        <v>316</v>
      </c>
      <c r="O7" s="10">
        <v>264</v>
      </c>
      <c r="P7" s="10">
        <v>201</v>
      </c>
      <c r="Q7" s="10">
        <v>278</v>
      </c>
      <c r="R7" s="10"/>
      <c r="S7" s="10">
        <v>152</v>
      </c>
      <c r="T7" s="10">
        <v>125</v>
      </c>
      <c r="U7" s="10">
        <v>96</v>
      </c>
      <c r="V7" s="10">
        <v>96</v>
      </c>
      <c r="W7" s="10">
        <v>77</v>
      </c>
      <c r="X7" s="10">
        <v>76</v>
      </c>
      <c r="Y7" s="10">
        <v>82</v>
      </c>
      <c r="Z7" s="10">
        <v>52</v>
      </c>
      <c r="AA7" s="10">
        <v>112</v>
      </c>
      <c r="AB7" s="10">
        <v>105</v>
      </c>
      <c r="AC7" s="10">
        <v>51</v>
      </c>
      <c r="AD7" s="10">
        <v>38</v>
      </c>
      <c r="AE7" s="10"/>
      <c r="AF7" s="10">
        <v>424</v>
      </c>
      <c r="AG7" s="10">
        <v>436</v>
      </c>
      <c r="AH7" s="10">
        <v>133</v>
      </c>
      <c r="AI7" s="10"/>
      <c r="AJ7" s="10">
        <v>396</v>
      </c>
      <c r="AK7" s="10">
        <v>279</v>
      </c>
      <c r="AL7" s="10">
        <v>67</v>
      </c>
      <c r="AM7" s="10">
        <v>16</v>
      </c>
      <c r="AN7" s="10">
        <v>123</v>
      </c>
      <c r="AO7" s="10"/>
      <c r="AP7" s="10">
        <v>268</v>
      </c>
      <c r="AQ7" s="10">
        <v>326</v>
      </c>
      <c r="AR7" s="10">
        <v>84</v>
      </c>
      <c r="AS7" s="10"/>
      <c r="AT7" s="10">
        <v>276</v>
      </c>
      <c r="AU7" s="10">
        <v>180</v>
      </c>
      <c r="AV7" s="10">
        <v>254</v>
      </c>
      <c r="AW7" s="10">
        <v>97</v>
      </c>
      <c r="AX7" s="10">
        <v>19</v>
      </c>
    </row>
    <row r="8" spans="2:50" ht="30" customHeight="1">
      <c r="B8" s="11" t="s">
        <v>77</v>
      </c>
      <c r="C8" s="11">
        <v>1067</v>
      </c>
      <c r="D8" s="11">
        <v>538</v>
      </c>
      <c r="E8" s="11">
        <v>527</v>
      </c>
      <c r="F8" s="11"/>
      <c r="G8" s="11">
        <v>160</v>
      </c>
      <c r="H8" s="11">
        <v>177</v>
      </c>
      <c r="I8" s="11">
        <v>172</v>
      </c>
      <c r="J8" s="11">
        <v>198</v>
      </c>
      <c r="K8" s="11">
        <v>136</v>
      </c>
      <c r="L8" s="11">
        <v>224</v>
      </c>
      <c r="M8" s="11"/>
      <c r="N8" s="11">
        <v>305</v>
      </c>
      <c r="O8" s="11">
        <v>274</v>
      </c>
      <c r="P8" s="11">
        <v>219</v>
      </c>
      <c r="Q8" s="11">
        <v>266</v>
      </c>
      <c r="R8" s="11"/>
      <c r="S8" s="11">
        <v>164</v>
      </c>
      <c r="T8" s="11">
        <v>130</v>
      </c>
      <c r="U8" s="11">
        <v>91</v>
      </c>
      <c r="V8" s="11">
        <v>100</v>
      </c>
      <c r="W8" s="11">
        <v>74</v>
      </c>
      <c r="X8" s="11">
        <v>99</v>
      </c>
      <c r="Y8" s="11">
        <v>76</v>
      </c>
      <c r="Z8" s="11">
        <v>45</v>
      </c>
      <c r="AA8" s="11">
        <v>112</v>
      </c>
      <c r="AB8" s="11">
        <v>94</v>
      </c>
      <c r="AC8" s="11">
        <v>49</v>
      </c>
      <c r="AD8" s="11">
        <v>34</v>
      </c>
      <c r="AE8" s="11"/>
      <c r="AF8" s="11">
        <v>421</v>
      </c>
      <c r="AG8" s="11">
        <v>428</v>
      </c>
      <c r="AH8" s="11">
        <v>139</v>
      </c>
      <c r="AI8" s="11"/>
      <c r="AJ8" s="11">
        <v>392</v>
      </c>
      <c r="AK8" s="11">
        <v>287</v>
      </c>
      <c r="AL8" s="11">
        <v>67</v>
      </c>
      <c r="AM8" s="11">
        <v>15</v>
      </c>
      <c r="AN8" s="11">
        <v>123</v>
      </c>
      <c r="AO8" s="11"/>
      <c r="AP8" s="11">
        <v>266</v>
      </c>
      <c r="AQ8" s="11">
        <v>337</v>
      </c>
      <c r="AR8" s="11">
        <v>86</v>
      </c>
      <c r="AS8" s="11"/>
      <c r="AT8" s="11">
        <v>270</v>
      </c>
      <c r="AU8" s="11">
        <v>187</v>
      </c>
      <c r="AV8" s="11">
        <v>257</v>
      </c>
      <c r="AW8" s="11">
        <v>97</v>
      </c>
      <c r="AX8" s="11">
        <v>18</v>
      </c>
    </row>
    <row r="9" spans="2:50">
      <c r="B9" s="18" t="s">
        <v>158</v>
      </c>
      <c r="C9" s="17">
        <v>0.121382095965186</v>
      </c>
      <c r="D9" s="17">
        <v>0.17106607545923699</v>
      </c>
      <c r="E9" s="17">
        <v>7.1075053520841494E-2</v>
      </c>
      <c r="F9" s="17"/>
      <c r="G9" s="17">
        <v>0.10771602603097</v>
      </c>
      <c r="H9" s="17">
        <v>0.14929407557656299</v>
      </c>
      <c r="I9" s="17">
        <v>0.124691025046967</v>
      </c>
      <c r="J9" s="17">
        <v>9.4892147938585705E-2</v>
      </c>
      <c r="K9" s="17">
        <v>0.113877517924642</v>
      </c>
      <c r="L9" s="17">
        <v>0.13445161213244899</v>
      </c>
      <c r="M9" s="17"/>
      <c r="N9" s="17">
        <v>0.14871587994442101</v>
      </c>
      <c r="O9" s="17">
        <v>0.113335282801815</v>
      </c>
      <c r="P9" s="17">
        <v>0.130587621838653</v>
      </c>
      <c r="Q9" s="17">
        <v>8.8788866224477098E-2</v>
      </c>
      <c r="R9" s="17"/>
      <c r="S9" s="17">
        <v>0.154016365029156</v>
      </c>
      <c r="T9" s="17">
        <v>0.146718824755667</v>
      </c>
      <c r="U9" s="17">
        <v>0.113454331442797</v>
      </c>
      <c r="V9" s="17">
        <v>0.13271425469984199</v>
      </c>
      <c r="W9" s="17">
        <v>0.116426496645954</v>
      </c>
      <c r="X9" s="17">
        <v>8.8655576581888398E-2</v>
      </c>
      <c r="Y9" s="17">
        <v>0.186741377369432</v>
      </c>
      <c r="Z9" s="17">
        <v>0.101009156146998</v>
      </c>
      <c r="AA9" s="17">
        <v>8.8967644609534297E-2</v>
      </c>
      <c r="AB9" s="17">
        <v>0.12603473377298</v>
      </c>
      <c r="AC9" s="17">
        <v>2.0685767536721598E-2</v>
      </c>
      <c r="AD9" s="17">
        <v>8.1985762977523496E-2</v>
      </c>
      <c r="AE9" s="17"/>
      <c r="AF9" s="17">
        <v>0.116229133087059</v>
      </c>
      <c r="AG9" s="17">
        <v>0.15408041601332501</v>
      </c>
      <c r="AH9" s="17">
        <v>6.1045200611720099E-2</v>
      </c>
      <c r="AI9" s="17"/>
      <c r="AJ9" s="17">
        <v>0.15489139461832099</v>
      </c>
      <c r="AK9" s="17">
        <v>0.113721934408596</v>
      </c>
      <c r="AL9" s="17">
        <v>0.13206923186885</v>
      </c>
      <c r="AM9" s="17">
        <v>0.109362604271593</v>
      </c>
      <c r="AN9" s="17">
        <v>4.0955659060848901E-2</v>
      </c>
      <c r="AO9" s="17"/>
      <c r="AP9" s="17">
        <v>0.161257491126261</v>
      </c>
      <c r="AQ9" s="17">
        <v>0.117116162008957</v>
      </c>
      <c r="AR9" s="17">
        <v>0.13884260542461299</v>
      </c>
      <c r="AS9" s="17"/>
      <c r="AT9" s="17">
        <v>9.5699858848927497E-2</v>
      </c>
      <c r="AU9" s="17">
        <v>0.107026546959193</v>
      </c>
      <c r="AV9" s="17">
        <v>0.14943737224720399</v>
      </c>
      <c r="AW9" s="17">
        <v>0.15140718920030799</v>
      </c>
      <c r="AX9" s="17">
        <v>0.19986573666642601</v>
      </c>
    </row>
    <row r="10" spans="2:50">
      <c r="B10" s="18" t="s">
        <v>159</v>
      </c>
      <c r="C10" s="17">
        <v>0.27694692828767598</v>
      </c>
      <c r="D10" s="17">
        <v>0.282350680216855</v>
      </c>
      <c r="E10" s="17">
        <v>0.27101752071329999</v>
      </c>
      <c r="F10" s="17"/>
      <c r="G10" s="17">
        <v>0.26390506234682198</v>
      </c>
      <c r="H10" s="17">
        <v>0.24745731875090601</v>
      </c>
      <c r="I10" s="17">
        <v>0.25142818531896099</v>
      </c>
      <c r="J10" s="17">
        <v>0.29741458305308699</v>
      </c>
      <c r="K10" s="17">
        <v>0.26332008217966901</v>
      </c>
      <c r="L10" s="17">
        <v>0.31946767573022899</v>
      </c>
      <c r="M10" s="17"/>
      <c r="N10" s="17">
        <v>0.35508958391619799</v>
      </c>
      <c r="O10" s="17">
        <v>0.27698694852017802</v>
      </c>
      <c r="P10" s="17">
        <v>0.23552926999454901</v>
      </c>
      <c r="Q10" s="17">
        <v>0.220340551592793</v>
      </c>
      <c r="R10" s="17"/>
      <c r="S10" s="17">
        <v>0.27727724371769003</v>
      </c>
      <c r="T10" s="17">
        <v>0.360164576356583</v>
      </c>
      <c r="U10" s="17">
        <v>0.27225242590277898</v>
      </c>
      <c r="V10" s="17">
        <v>0.233703917764014</v>
      </c>
      <c r="W10" s="17">
        <v>0.224135495347423</v>
      </c>
      <c r="X10" s="17">
        <v>0.29545599088128499</v>
      </c>
      <c r="Y10" s="17">
        <v>0.29152621178575899</v>
      </c>
      <c r="Z10" s="17">
        <v>0.28764799605165697</v>
      </c>
      <c r="AA10" s="17">
        <v>0.297202983593712</v>
      </c>
      <c r="AB10" s="17">
        <v>0.18508899255043901</v>
      </c>
      <c r="AC10" s="17">
        <v>0.27080198240668701</v>
      </c>
      <c r="AD10" s="17">
        <v>0.30679822915606397</v>
      </c>
      <c r="AE10" s="17"/>
      <c r="AF10" s="17">
        <v>0.27042433461550702</v>
      </c>
      <c r="AG10" s="17">
        <v>0.30529154496390798</v>
      </c>
      <c r="AH10" s="17">
        <v>0.25608803874778102</v>
      </c>
      <c r="AI10" s="17"/>
      <c r="AJ10" s="17">
        <v>0.29184962280371401</v>
      </c>
      <c r="AK10" s="17">
        <v>0.25982711838015599</v>
      </c>
      <c r="AL10" s="17">
        <v>0.45082330047341701</v>
      </c>
      <c r="AM10" s="17">
        <v>0.344763634498919</v>
      </c>
      <c r="AN10" s="17">
        <v>0.22207235907510001</v>
      </c>
      <c r="AO10" s="17"/>
      <c r="AP10" s="17">
        <v>0.29177686819538501</v>
      </c>
      <c r="AQ10" s="17">
        <v>0.286693982013486</v>
      </c>
      <c r="AR10" s="17">
        <v>0.38404418492796599</v>
      </c>
      <c r="AS10" s="17"/>
      <c r="AT10" s="17">
        <v>0.217112449711825</v>
      </c>
      <c r="AU10" s="17">
        <v>0.26866689561203</v>
      </c>
      <c r="AV10" s="17">
        <v>0.33587146421703701</v>
      </c>
      <c r="AW10" s="17">
        <v>0.34035826366848498</v>
      </c>
      <c r="AX10" s="17">
        <v>0.356392298729095</v>
      </c>
    </row>
    <row r="11" spans="2:50">
      <c r="B11" s="18" t="s">
        <v>160</v>
      </c>
      <c r="C11" s="17">
        <v>0.25212781954556102</v>
      </c>
      <c r="D11" s="17">
        <v>0.25865159016147798</v>
      </c>
      <c r="E11" s="17">
        <v>0.246282666048566</v>
      </c>
      <c r="F11" s="17"/>
      <c r="G11" s="17">
        <v>0.23727703047434701</v>
      </c>
      <c r="H11" s="17">
        <v>0.27160899772483599</v>
      </c>
      <c r="I11" s="17">
        <v>0.27543092337053499</v>
      </c>
      <c r="J11" s="17">
        <v>0.26527720893814299</v>
      </c>
      <c r="K11" s="17">
        <v>0.25189281757870602</v>
      </c>
      <c r="L11" s="17">
        <v>0.21786183462919301</v>
      </c>
      <c r="M11" s="17"/>
      <c r="N11" s="17">
        <v>0.25268505546172998</v>
      </c>
      <c r="O11" s="17">
        <v>0.25433227865778302</v>
      </c>
      <c r="P11" s="17">
        <v>0.27356572253450701</v>
      </c>
      <c r="Q11" s="17">
        <v>0.23432960573075701</v>
      </c>
      <c r="R11" s="17"/>
      <c r="S11" s="17">
        <v>0.26019151207654201</v>
      </c>
      <c r="T11" s="17">
        <v>0.185826619713995</v>
      </c>
      <c r="U11" s="17">
        <v>0.239192444799638</v>
      </c>
      <c r="V11" s="17">
        <v>0.29356289112694001</v>
      </c>
      <c r="W11" s="17">
        <v>0.20544839720436101</v>
      </c>
      <c r="X11" s="17">
        <v>0.19504320231803299</v>
      </c>
      <c r="Y11" s="17">
        <v>0.221091143080795</v>
      </c>
      <c r="Z11" s="17">
        <v>0.243100281154744</v>
      </c>
      <c r="AA11" s="17">
        <v>0.28237192818648799</v>
      </c>
      <c r="AB11" s="17">
        <v>0.31325634780065997</v>
      </c>
      <c r="AC11" s="17">
        <v>0.40047575766452398</v>
      </c>
      <c r="AD11" s="17">
        <v>0.244928063116507</v>
      </c>
      <c r="AE11" s="17"/>
      <c r="AF11" s="17">
        <v>0.23442061536394901</v>
      </c>
      <c r="AG11" s="17">
        <v>0.28386428280256099</v>
      </c>
      <c r="AH11" s="17">
        <v>0.23757203868959401</v>
      </c>
      <c r="AI11" s="17"/>
      <c r="AJ11" s="17">
        <v>0.25128993285082901</v>
      </c>
      <c r="AK11" s="17">
        <v>0.30374256368542801</v>
      </c>
      <c r="AL11" s="17">
        <v>0.209137521162715</v>
      </c>
      <c r="AM11" s="17">
        <v>0.193789509455433</v>
      </c>
      <c r="AN11" s="17">
        <v>0.21120885400967601</v>
      </c>
      <c r="AO11" s="17"/>
      <c r="AP11" s="17">
        <v>0.27089411648100098</v>
      </c>
      <c r="AQ11" s="17">
        <v>0.300962004441092</v>
      </c>
      <c r="AR11" s="17">
        <v>0.20423495135460301</v>
      </c>
      <c r="AS11" s="17"/>
      <c r="AT11" s="17">
        <v>0.21862914471554201</v>
      </c>
      <c r="AU11" s="17">
        <v>0.272696883107437</v>
      </c>
      <c r="AV11" s="17">
        <v>0.268508717549582</v>
      </c>
      <c r="AW11" s="17">
        <v>0.25811612161873598</v>
      </c>
      <c r="AX11" s="17">
        <v>0.18382522822266301</v>
      </c>
    </row>
    <row r="12" spans="2:50">
      <c r="B12" s="18" t="s">
        <v>161</v>
      </c>
      <c r="C12" s="17">
        <v>0.102059325142192</v>
      </c>
      <c r="D12" s="17">
        <v>8.2175273573957999E-2</v>
      </c>
      <c r="E12" s="17">
        <v>0.12267772129634499</v>
      </c>
      <c r="F12" s="17"/>
      <c r="G12" s="17">
        <v>0.12821166766758599</v>
      </c>
      <c r="H12" s="17">
        <v>0.14726366529205201</v>
      </c>
      <c r="I12" s="17">
        <v>6.65371312538756E-2</v>
      </c>
      <c r="J12" s="17">
        <v>8.6650986914417194E-2</v>
      </c>
      <c r="K12" s="17">
        <v>0.10462037592639301</v>
      </c>
      <c r="L12" s="17">
        <v>8.6915439676152298E-2</v>
      </c>
      <c r="M12" s="17"/>
      <c r="N12" s="17">
        <v>9.6020186894145695E-2</v>
      </c>
      <c r="O12" s="17">
        <v>8.0439525399055606E-2</v>
      </c>
      <c r="P12" s="17">
        <v>0.117045326204853</v>
      </c>
      <c r="Q12" s="17">
        <v>0.11636476373273801</v>
      </c>
      <c r="R12" s="17"/>
      <c r="S12" s="17">
        <v>0.117064906422592</v>
      </c>
      <c r="T12" s="17">
        <v>8.5916693392382296E-2</v>
      </c>
      <c r="U12" s="17">
        <v>0.100458753877688</v>
      </c>
      <c r="V12" s="17">
        <v>9.9831953017268799E-2</v>
      </c>
      <c r="W12" s="17">
        <v>0.145868420552005</v>
      </c>
      <c r="X12" s="17">
        <v>0.106229320259472</v>
      </c>
      <c r="Y12" s="17">
        <v>4.3752646469984703E-2</v>
      </c>
      <c r="Z12" s="17">
        <v>9.3987800297141794E-2</v>
      </c>
      <c r="AA12" s="17">
        <v>6.9017454703831804E-2</v>
      </c>
      <c r="AB12" s="17">
        <v>0.14561097022497299</v>
      </c>
      <c r="AC12" s="17">
        <v>7.8111382204511401E-2</v>
      </c>
      <c r="AD12" s="17">
        <v>0.15902422425218701</v>
      </c>
      <c r="AE12" s="17"/>
      <c r="AF12" s="17">
        <v>0.10537769289591201</v>
      </c>
      <c r="AG12" s="17">
        <v>8.9188986935369099E-2</v>
      </c>
      <c r="AH12" s="17">
        <v>9.1357760870626303E-2</v>
      </c>
      <c r="AI12" s="17"/>
      <c r="AJ12" s="17">
        <v>6.5083844147077102E-2</v>
      </c>
      <c r="AK12" s="17">
        <v>0.120255610387716</v>
      </c>
      <c r="AL12" s="17">
        <v>9.6580698696310197E-2</v>
      </c>
      <c r="AM12" s="17">
        <v>7.1871139315113394E-2</v>
      </c>
      <c r="AN12" s="17">
        <v>0.13318542385718199</v>
      </c>
      <c r="AO12" s="17"/>
      <c r="AP12" s="17">
        <v>4.8134756535846999E-2</v>
      </c>
      <c r="AQ12" s="17">
        <v>9.5302420821707104E-2</v>
      </c>
      <c r="AR12" s="17">
        <v>0.14403018695131301</v>
      </c>
      <c r="AS12" s="17"/>
      <c r="AT12" s="17">
        <v>0.13679573722917401</v>
      </c>
      <c r="AU12" s="17">
        <v>0.104658979970182</v>
      </c>
      <c r="AV12" s="17">
        <v>8.8438770770690497E-2</v>
      </c>
      <c r="AW12" s="17">
        <v>9.2410855761491106E-2</v>
      </c>
      <c r="AX12" s="17">
        <v>6.2770540888075696E-2</v>
      </c>
    </row>
    <row r="13" spans="2:50">
      <c r="B13" s="18" t="s">
        <v>162</v>
      </c>
      <c r="C13" s="17">
        <v>3.1148695464477901E-2</v>
      </c>
      <c r="D13" s="17">
        <v>3.4289035588611398E-2</v>
      </c>
      <c r="E13" s="17">
        <v>2.8044558275742901E-2</v>
      </c>
      <c r="F13" s="17"/>
      <c r="G13" s="17">
        <v>2.6750842776483E-2</v>
      </c>
      <c r="H13" s="17">
        <v>3.95713555768758E-2</v>
      </c>
      <c r="I13" s="17">
        <v>3.2540363551171403E-2</v>
      </c>
      <c r="J13" s="17">
        <v>2.1646282322550101E-2</v>
      </c>
      <c r="K13" s="17">
        <v>3.1271219727985702E-2</v>
      </c>
      <c r="L13" s="17">
        <v>3.4868455759618798E-2</v>
      </c>
      <c r="M13" s="17"/>
      <c r="N13" s="17">
        <v>2.4411904755925501E-2</v>
      </c>
      <c r="O13" s="17">
        <v>2.2389994169360401E-2</v>
      </c>
      <c r="P13" s="17">
        <v>3.4320913529305899E-2</v>
      </c>
      <c r="Q13" s="17">
        <v>4.5660270970894298E-2</v>
      </c>
      <c r="R13" s="17"/>
      <c r="S13" s="17">
        <v>2.2974923740263799E-2</v>
      </c>
      <c r="T13" s="17">
        <v>4.5328310451805999E-2</v>
      </c>
      <c r="U13" s="17">
        <v>2.0365590719107901E-2</v>
      </c>
      <c r="V13" s="17">
        <v>4.8805584186527799E-2</v>
      </c>
      <c r="W13" s="17">
        <v>4.4732842112618701E-2</v>
      </c>
      <c r="X13" s="17">
        <v>1.9139684798195E-2</v>
      </c>
      <c r="Y13" s="17">
        <v>0</v>
      </c>
      <c r="Z13" s="17">
        <v>4.2960414144406898E-2</v>
      </c>
      <c r="AA13" s="17">
        <v>4.4242079403943001E-2</v>
      </c>
      <c r="AB13" s="17">
        <v>1.0317491341436801E-2</v>
      </c>
      <c r="AC13" s="17">
        <v>3.5831448727728303E-2</v>
      </c>
      <c r="AD13" s="17">
        <v>6.0311299914763701E-2</v>
      </c>
      <c r="AE13" s="17"/>
      <c r="AF13" s="17">
        <v>4.3932575353337E-2</v>
      </c>
      <c r="AG13" s="17">
        <v>1.4125000580862E-2</v>
      </c>
      <c r="AH13" s="17">
        <v>2.2680156065689801E-2</v>
      </c>
      <c r="AI13" s="17"/>
      <c r="AJ13" s="17">
        <v>3.9017588442541599E-2</v>
      </c>
      <c r="AK13" s="17">
        <v>2.6307966191088199E-2</v>
      </c>
      <c r="AL13" s="17">
        <v>1.75245513963979E-2</v>
      </c>
      <c r="AM13" s="17">
        <v>6.2243216873224198E-2</v>
      </c>
      <c r="AN13" s="17">
        <v>2.8218649057270399E-2</v>
      </c>
      <c r="AO13" s="17"/>
      <c r="AP13" s="17">
        <v>3.9066467558103397E-2</v>
      </c>
      <c r="AQ13" s="17">
        <v>2.6098681396168201E-2</v>
      </c>
      <c r="AR13" s="17">
        <v>1.3591063142357101E-2</v>
      </c>
      <c r="AS13" s="17"/>
      <c r="AT13" s="17">
        <v>5.3788889150359002E-2</v>
      </c>
      <c r="AU13" s="17">
        <v>3.84978637340051E-2</v>
      </c>
      <c r="AV13" s="17">
        <v>2.34435373018878E-2</v>
      </c>
      <c r="AW13" s="17">
        <v>9.9570212841025903E-3</v>
      </c>
      <c r="AX13" s="17">
        <v>5.0638747398745403E-2</v>
      </c>
    </row>
    <row r="14" spans="2:50">
      <c r="B14" s="18" t="s">
        <v>163</v>
      </c>
      <c r="C14" s="17">
        <v>1.9860688913085098E-2</v>
      </c>
      <c r="D14" s="17">
        <v>1.5756100165709601E-2</v>
      </c>
      <c r="E14" s="17">
        <v>2.4112979500231901E-2</v>
      </c>
      <c r="F14" s="17"/>
      <c r="G14" s="17">
        <v>3.7743235986529101E-2</v>
      </c>
      <c r="H14" s="17">
        <v>1.7602189763421199E-2</v>
      </c>
      <c r="I14" s="17">
        <v>2.59416201048281E-2</v>
      </c>
      <c r="J14" s="17">
        <v>1.1593039447977399E-2</v>
      </c>
      <c r="K14" s="17">
        <v>1.6849181854079898E-2</v>
      </c>
      <c r="L14" s="17">
        <v>1.3352006082804201E-2</v>
      </c>
      <c r="M14" s="17"/>
      <c r="N14" s="17">
        <v>1.0335070248138499E-2</v>
      </c>
      <c r="O14" s="17">
        <v>2.0714139748279299E-2</v>
      </c>
      <c r="P14" s="17">
        <v>2.7331597779893101E-2</v>
      </c>
      <c r="Q14" s="17">
        <v>2.3987294445343001E-2</v>
      </c>
      <c r="R14" s="17"/>
      <c r="S14" s="17">
        <v>2.04437554724212E-2</v>
      </c>
      <c r="T14" s="17">
        <v>7.8451927924193497E-3</v>
      </c>
      <c r="U14" s="17">
        <v>3.4718949624492103E-2</v>
      </c>
      <c r="V14" s="17">
        <v>2.3123566688868599E-2</v>
      </c>
      <c r="W14" s="17">
        <v>1.31714480763161E-2</v>
      </c>
      <c r="X14" s="17">
        <v>0</v>
      </c>
      <c r="Y14" s="17">
        <v>7.4847574859986096E-2</v>
      </c>
      <c r="Z14" s="17">
        <v>0</v>
      </c>
      <c r="AA14" s="17">
        <v>2.3732901267761699E-2</v>
      </c>
      <c r="AB14" s="17">
        <v>1.05800270234051E-2</v>
      </c>
      <c r="AC14" s="17">
        <v>2.1073264613586901E-2</v>
      </c>
      <c r="AD14" s="17">
        <v>0</v>
      </c>
      <c r="AE14" s="17"/>
      <c r="AF14" s="17">
        <v>2.74149558660064E-2</v>
      </c>
      <c r="AG14" s="17">
        <v>6.0582234407589404E-3</v>
      </c>
      <c r="AH14" s="17">
        <v>4.2815814433103602E-2</v>
      </c>
      <c r="AI14" s="17"/>
      <c r="AJ14" s="17">
        <v>1.51153785601599E-2</v>
      </c>
      <c r="AK14" s="17">
        <v>1.6284718121548199E-2</v>
      </c>
      <c r="AL14" s="17">
        <v>0</v>
      </c>
      <c r="AM14" s="17">
        <v>0</v>
      </c>
      <c r="AN14" s="17">
        <v>4.6588320559322098E-2</v>
      </c>
      <c r="AO14" s="17"/>
      <c r="AP14" s="17">
        <v>1.6344128127773899E-2</v>
      </c>
      <c r="AQ14" s="17">
        <v>1.3010718446410999E-2</v>
      </c>
      <c r="AR14" s="17">
        <v>9.7222791627260604E-3</v>
      </c>
      <c r="AS14" s="17"/>
      <c r="AT14" s="17">
        <v>2.4742874400260999E-2</v>
      </c>
      <c r="AU14" s="17">
        <v>1.87154359132558E-2</v>
      </c>
      <c r="AV14" s="17">
        <v>1.7881511509015E-2</v>
      </c>
      <c r="AW14" s="17">
        <v>2.1198250856879E-2</v>
      </c>
      <c r="AX14" s="17">
        <v>0</v>
      </c>
    </row>
    <row r="15" spans="2:50">
      <c r="B15" s="18" t="s">
        <v>92</v>
      </c>
      <c r="C15" s="19">
        <v>0.19647444668182101</v>
      </c>
      <c r="D15" s="19">
        <v>0.155711244834151</v>
      </c>
      <c r="E15" s="19">
        <v>0.23678950064497301</v>
      </c>
      <c r="F15" s="19"/>
      <c r="G15" s="19">
        <v>0.198396134717263</v>
      </c>
      <c r="H15" s="19">
        <v>0.12720239731534699</v>
      </c>
      <c r="I15" s="19">
        <v>0.223430751353661</v>
      </c>
      <c r="J15" s="19">
        <v>0.222525751385239</v>
      </c>
      <c r="K15" s="19">
        <v>0.21816880480852499</v>
      </c>
      <c r="L15" s="19">
        <v>0.19308297598955401</v>
      </c>
      <c r="M15" s="19"/>
      <c r="N15" s="19">
        <v>0.11274231877944101</v>
      </c>
      <c r="O15" s="19">
        <v>0.231801830703529</v>
      </c>
      <c r="P15" s="19">
        <v>0.18161954811823899</v>
      </c>
      <c r="Q15" s="19">
        <v>0.27052864730299803</v>
      </c>
      <c r="R15" s="19"/>
      <c r="S15" s="19">
        <v>0.14803129354133501</v>
      </c>
      <c r="T15" s="19">
        <v>0.16819978253714801</v>
      </c>
      <c r="U15" s="19">
        <v>0.21955750363349799</v>
      </c>
      <c r="V15" s="19">
        <v>0.168257832516539</v>
      </c>
      <c r="W15" s="19">
        <v>0.25021690006132202</v>
      </c>
      <c r="X15" s="19">
        <v>0.29547622516112598</v>
      </c>
      <c r="Y15" s="19">
        <v>0.18204104643404301</v>
      </c>
      <c r="Z15" s="19">
        <v>0.23129435220505201</v>
      </c>
      <c r="AA15" s="19">
        <v>0.19446500823472901</v>
      </c>
      <c r="AB15" s="19">
        <v>0.20911143728610501</v>
      </c>
      <c r="AC15" s="19">
        <v>0.17302039684624099</v>
      </c>
      <c r="AD15" s="19">
        <v>0.14695242058295499</v>
      </c>
      <c r="AE15" s="19"/>
      <c r="AF15" s="19">
        <v>0.20220069281823</v>
      </c>
      <c r="AG15" s="19">
        <v>0.14739154526321599</v>
      </c>
      <c r="AH15" s="19">
        <v>0.28844099058148498</v>
      </c>
      <c r="AI15" s="19"/>
      <c r="AJ15" s="19">
        <v>0.18275223857735801</v>
      </c>
      <c r="AK15" s="19">
        <v>0.15986008882546701</v>
      </c>
      <c r="AL15" s="19">
        <v>9.3864696402310099E-2</v>
      </c>
      <c r="AM15" s="19">
        <v>0.217969895585718</v>
      </c>
      <c r="AN15" s="19">
        <v>0.31777073438060099</v>
      </c>
      <c r="AO15" s="19"/>
      <c r="AP15" s="19">
        <v>0.172526171975629</v>
      </c>
      <c r="AQ15" s="19">
        <v>0.16081603087217899</v>
      </c>
      <c r="AR15" s="19">
        <v>0.105534729036422</v>
      </c>
      <c r="AS15" s="19"/>
      <c r="AT15" s="19">
        <v>0.25323104594391099</v>
      </c>
      <c r="AU15" s="19">
        <v>0.189737394703897</v>
      </c>
      <c r="AV15" s="19">
        <v>0.116418626404583</v>
      </c>
      <c r="AW15" s="19">
        <v>0.126552297609998</v>
      </c>
      <c r="AX15" s="19">
        <v>0.146507448094995</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171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1062</v>
      </c>
      <c r="D7" s="10">
        <v>521</v>
      </c>
      <c r="E7" s="10">
        <v>539</v>
      </c>
      <c r="F7" s="10"/>
      <c r="G7" s="10">
        <v>135</v>
      </c>
      <c r="H7" s="10">
        <v>177</v>
      </c>
      <c r="I7" s="10">
        <v>156</v>
      </c>
      <c r="J7" s="10">
        <v>186</v>
      </c>
      <c r="K7" s="10">
        <v>163</v>
      </c>
      <c r="L7" s="10">
        <v>245</v>
      </c>
      <c r="M7" s="10"/>
      <c r="N7" s="10">
        <v>316</v>
      </c>
      <c r="O7" s="10">
        <v>264</v>
      </c>
      <c r="P7" s="10">
        <v>201</v>
      </c>
      <c r="Q7" s="10">
        <v>278</v>
      </c>
      <c r="R7" s="10"/>
      <c r="S7" s="10">
        <v>152</v>
      </c>
      <c r="T7" s="10">
        <v>125</v>
      </c>
      <c r="U7" s="10">
        <v>96</v>
      </c>
      <c r="V7" s="10">
        <v>96</v>
      </c>
      <c r="W7" s="10">
        <v>77</v>
      </c>
      <c r="X7" s="10">
        <v>76</v>
      </c>
      <c r="Y7" s="10">
        <v>82</v>
      </c>
      <c r="Z7" s="10">
        <v>52</v>
      </c>
      <c r="AA7" s="10">
        <v>112</v>
      </c>
      <c r="AB7" s="10">
        <v>105</v>
      </c>
      <c r="AC7" s="10">
        <v>51</v>
      </c>
      <c r="AD7" s="10">
        <v>38</v>
      </c>
      <c r="AE7" s="10"/>
      <c r="AF7" s="10">
        <v>424</v>
      </c>
      <c r="AG7" s="10">
        <v>436</v>
      </c>
      <c r="AH7" s="10">
        <v>133</v>
      </c>
      <c r="AI7" s="10"/>
      <c r="AJ7" s="10">
        <v>396</v>
      </c>
      <c r="AK7" s="10">
        <v>279</v>
      </c>
      <c r="AL7" s="10">
        <v>67</v>
      </c>
      <c r="AM7" s="10">
        <v>16</v>
      </c>
      <c r="AN7" s="10">
        <v>123</v>
      </c>
      <c r="AO7" s="10"/>
      <c r="AP7" s="10">
        <v>268</v>
      </c>
      <c r="AQ7" s="10">
        <v>326</v>
      </c>
      <c r="AR7" s="10">
        <v>84</v>
      </c>
      <c r="AS7" s="10"/>
      <c r="AT7" s="10">
        <v>276</v>
      </c>
      <c r="AU7" s="10">
        <v>180</v>
      </c>
      <c r="AV7" s="10">
        <v>254</v>
      </c>
      <c r="AW7" s="10">
        <v>97</v>
      </c>
      <c r="AX7" s="10">
        <v>19</v>
      </c>
    </row>
    <row r="8" spans="2:50" ht="30" customHeight="1">
      <c r="B8" s="11" t="s">
        <v>77</v>
      </c>
      <c r="C8" s="11">
        <v>1067</v>
      </c>
      <c r="D8" s="11">
        <v>538</v>
      </c>
      <c r="E8" s="11">
        <v>527</v>
      </c>
      <c r="F8" s="11"/>
      <c r="G8" s="11">
        <v>160</v>
      </c>
      <c r="H8" s="11">
        <v>177</v>
      </c>
      <c r="I8" s="11">
        <v>172</v>
      </c>
      <c r="J8" s="11">
        <v>198</v>
      </c>
      <c r="K8" s="11">
        <v>136</v>
      </c>
      <c r="L8" s="11">
        <v>224</v>
      </c>
      <c r="M8" s="11"/>
      <c r="N8" s="11">
        <v>305</v>
      </c>
      <c r="O8" s="11">
        <v>274</v>
      </c>
      <c r="P8" s="11">
        <v>219</v>
      </c>
      <c r="Q8" s="11">
        <v>266</v>
      </c>
      <c r="R8" s="11"/>
      <c r="S8" s="11">
        <v>164</v>
      </c>
      <c r="T8" s="11">
        <v>130</v>
      </c>
      <c r="U8" s="11">
        <v>91</v>
      </c>
      <c r="V8" s="11">
        <v>100</v>
      </c>
      <c r="W8" s="11">
        <v>74</v>
      </c>
      <c r="X8" s="11">
        <v>99</v>
      </c>
      <c r="Y8" s="11">
        <v>76</v>
      </c>
      <c r="Z8" s="11">
        <v>45</v>
      </c>
      <c r="AA8" s="11">
        <v>112</v>
      </c>
      <c r="AB8" s="11">
        <v>94</v>
      </c>
      <c r="AC8" s="11">
        <v>49</v>
      </c>
      <c r="AD8" s="11">
        <v>34</v>
      </c>
      <c r="AE8" s="11"/>
      <c r="AF8" s="11">
        <v>421</v>
      </c>
      <c r="AG8" s="11">
        <v>428</v>
      </c>
      <c r="AH8" s="11">
        <v>139</v>
      </c>
      <c r="AI8" s="11"/>
      <c r="AJ8" s="11">
        <v>392</v>
      </c>
      <c r="AK8" s="11">
        <v>287</v>
      </c>
      <c r="AL8" s="11">
        <v>67</v>
      </c>
      <c r="AM8" s="11">
        <v>15</v>
      </c>
      <c r="AN8" s="11">
        <v>123</v>
      </c>
      <c r="AO8" s="11"/>
      <c r="AP8" s="11">
        <v>266</v>
      </c>
      <c r="AQ8" s="11">
        <v>337</v>
      </c>
      <c r="AR8" s="11">
        <v>86</v>
      </c>
      <c r="AS8" s="11"/>
      <c r="AT8" s="11">
        <v>270</v>
      </c>
      <c r="AU8" s="11">
        <v>187</v>
      </c>
      <c r="AV8" s="11">
        <v>257</v>
      </c>
      <c r="AW8" s="11">
        <v>97</v>
      </c>
      <c r="AX8" s="11">
        <v>18</v>
      </c>
    </row>
    <row r="9" spans="2:50">
      <c r="B9" s="18" t="s">
        <v>158</v>
      </c>
      <c r="C9" s="17">
        <v>0.10244652123056899</v>
      </c>
      <c r="D9" s="17">
        <v>0.12971547870974601</v>
      </c>
      <c r="E9" s="17">
        <v>7.4950941657002307E-2</v>
      </c>
      <c r="F9" s="17"/>
      <c r="G9" s="17">
        <v>0.115211210838515</v>
      </c>
      <c r="H9" s="17">
        <v>0.14529887554175899</v>
      </c>
      <c r="I9" s="17">
        <v>0.109250121952922</v>
      </c>
      <c r="J9" s="17">
        <v>7.7193873772070196E-2</v>
      </c>
      <c r="K9" s="17">
        <v>6.7626404026822406E-2</v>
      </c>
      <c r="L9" s="17">
        <v>9.7623404274668396E-2</v>
      </c>
      <c r="M9" s="17"/>
      <c r="N9" s="17">
        <v>0.14004386642334801</v>
      </c>
      <c r="O9" s="17">
        <v>0.10972694326063299</v>
      </c>
      <c r="P9" s="17">
        <v>7.4338752867597294E-2</v>
      </c>
      <c r="Q9" s="17">
        <v>6.8319139158299999E-2</v>
      </c>
      <c r="R9" s="17"/>
      <c r="S9" s="17">
        <v>0.124842624410342</v>
      </c>
      <c r="T9" s="17">
        <v>0.10169535205709999</v>
      </c>
      <c r="U9" s="17">
        <v>8.58991385657462E-2</v>
      </c>
      <c r="V9" s="17">
        <v>6.5531635515994002E-2</v>
      </c>
      <c r="W9" s="17">
        <v>0.135689612406004</v>
      </c>
      <c r="X9" s="17">
        <v>0.10672886219710601</v>
      </c>
      <c r="Y9" s="17">
        <v>0.12696718056241399</v>
      </c>
      <c r="Z9" s="17">
        <v>5.0784336188904398E-2</v>
      </c>
      <c r="AA9" s="17">
        <v>8.6312582591732703E-2</v>
      </c>
      <c r="AB9" s="17">
        <v>0.10818413046137899</v>
      </c>
      <c r="AC9" s="17">
        <v>6.8562250871607097E-2</v>
      </c>
      <c r="AD9" s="17">
        <v>0.164408700607521</v>
      </c>
      <c r="AE9" s="17"/>
      <c r="AF9" s="17">
        <v>7.9453217082277899E-2</v>
      </c>
      <c r="AG9" s="17">
        <v>0.13612506636421601</v>
      </c>
      <c r="AH9" s="17">
        <v>7.24092128822377E-2</v>
      </c>
      <c r="AI9" s="17"/>
      <c r="AJ9" s="17">
        <v>9.4458141018844505E-2</v>
      </c>
      <c r="AK9" s="17">
        <v>9.0305320260321301E-2</v>
      </c>
      <c r="AL9" s="17">
        <v>0.204161392601895</v>
      </c>
      <c r="AM9" s="17">
        <v>0.16891552204469301</v>
      </c>
      <c r="AN9" s="17">
        <v>9.9965437207022903E-2</v>
      </c>
      <c r="AO9" s="17"/>
      <c r="AP9" s="17">
        <v>0.104645958197027</v>
      </c>
      <c r="AQ9" s="17">
        <v>0.108980658379613</v>
      </c>
      <c r="AR9" s="17">
        <v>0.17153338190426001</v>
      </c>
      <c r="AS9" s="17"/>
      <c r="AT9" s="17">
        <v>5.3666013535097597E-2</v>
      </c>
      <c r="AU9" s="17">
        <v>0.111135930091128</v>
      </c>
      <c r="AV9" s="17">
        <v>0.174190551031321</v>
      </c>
      <c r="AW9" s="17">
        <v>0.16449883932016199</v>
      </c>
      <c r="AX9" s="17">
        <v>0.136325229948149</v>
      </c>
    </row>
    <row r="10" spans="2:50">
      <c r="B10" s="18" t="s">
        <v>159</v>
      </c>
      <c r="C10" s="17">
        <v>0.22464095854250299</v>
      </c>
      <c r="D10" s="17">
        <v>0.26577058634509199</v>
      </c>
      <c r="E10" s="17">
        <v>0.18208824348911401</v>
      </c>
      <c r="F10" s="17"/>
      <c r="G10" s="17">
        <v>0.24924890203670899</v>
      </c>
      <c r="H10" s="17">
        <v>0.223955661893976</v>
      </c>
      <c r="I10" s="17">
        <v>0.226110756300961</v>
      </c>
      <c r="J10" s="17">
        <v>0.21230851605760001</v>
      </c>
      <c r="K10" s="17">
        <v>0.18678097685036599</v>
      </c>
      <c r="L10" s="17">
        <v>0.24042488649871599</v>
      </c>
      <c r="M10" s="17"/>
      <c r="N10" s="17">
        <v>0.30999889046666002</v>
      </c>
      <c r="O10" s="17">
        <v>0.247084442702595</v>
      </c>
      <c r="P10" s="17">
        <v>0.17910738992336001</v>
      </c>
      <c r="Q10" s="17">
        <v>0.1401104608115</v>
      </c>
      <c r="R10" s="17"/>
      <c r="S10" s="17">
        <v>0.28570354678531801</v>
      </c>
      <c r="T10" s="17">
        <v>0.23749318113790599</v>
      </c>
      <c r="U10" s="17">
        <v>0.186930049026902</v>
      </c>
      <c r="V10" s="17">
        <v>0.243331956156419</v>
      </c>
      <c r="W10" s="17">
        <v>0.18648534469039099</v>
      </c>
      <c r="X10" s="17">
        <v>0.181552504627501</v>
      </c>
      <c r="Y10" s="17">
        <v>0.215924473620388</v>
      </c>
      <c r="Z10" s="17">
        <v>0.28806671899150299</v>
      </c>
      <c r="AA10" s="17">
        <v>0.241321112914127</v>
      </c>
      <c r="AB10" s="17">
        <v>0.22246502865291501</v>
      </c>
      <c r="AC10" s="17">
        <v>0.16408015963163899</v>
      </c>
      <c r="AD10" s="17">
        <v>0.110206366003406</v>
      </c>
      <c r="AE10" s="17"/>
      <c r="AF10" s="17">
        <v>0.211064805581792</v>
      </c>
      <c r="AG10" s="17">
        <v>0.26847370457054398</v>
      </c>
      <c r="AH10" s="17">
        <v>0.174994741042545</v>
      </c>
      <c r="AI10" s="17"/>
      <c r="AJ10" s="17">
        <v>0.221861560507323</v>
      </c>
      <c r="AK10" s="17">
        <v>0.256556491611582</v>
      </c>
      <c r="AL10" s="17">
        <v>0.30506631395515998</v>
      </c>
      <c r="AM10" s="17">
        <v>0.21820129493239701</v>
      </c>
      <c r="AN10" s="17">
        <v>0.13389934818944299</v>
      </c>
      <c r="AO10" s="17"/>
      <c r="AP10" s="17">
        <v>0.23760535244165701</v>
      </c>
      <c r="AQ10" s="17">
        <v>0.26026953149774501</v>
      </c>
      <c r="AR10" s="17">
        <v>0.23776562646632299</v>
      </c>
      <c r="AS10" s="17"/>
      <c r="AT10" s="17">
        <v>0.13251908558612199</v>
      </c>
      <c r="AU10" s="17">
        <v>0.17328090955743899</v>
      </c>
      <c r="AV10" s="17">
        <v>0.25350568509126897</v>
      </c>
      <c r="AW10" s="17">
        <v>0.38518691055266102</v>
      </c>
      <c r="AX10" s="17">
        <v>0.43200200167503799</v>
      </c>
    </row>
    <row r="11" spans="2:50">
      <c r="B11" s="18" t="s">
        <v>160</v>
      </c>
      <c r="C11" s="17">
        <v>0.27934533209277701</v>
      </c>
      <c r="D11" s="17">
        <v>0.25248141463993701</v>
      </c>
      <c r="E11" s="17">
        <v>0.30765681079385299</v>
      </c>
      <c r="F11" s="17"/>
      <c r="G11" s="17">
        <v>0.242703425660348</v>
      </c>
      <c r="H11" s="17">
        <v>0.32831120153566501</v>
      </c>
      <c r="I11" s="17">
        <v>0.28548492232869299</v>
      </c>
      <c r="J11" s="17">
        <v>0.28826699123612598</v>
      </c>
      <c r="K11" s="17">
        <v>0.271770442293232</v>
      </c>
      <c r="L11" s="17">
        <v>0.25865432289277901</v>
      </c>
      <c r="M11" s="17"/>
      <c r="N11" s="17">
        <v>0.26690292922069903</v>
      </c>
      <c r="O11" s="17">
        <v>0.24244321735730301</v>
      </c>
      <c r="P11" s="17">
        <v>0.34871310356213803</v>
      </c>
      <c r="Q11" s="17">
        <v>0.277710020193222</v>
      </c>
      <c r="R11" s="17"/>
      <c r="S11" s="17">
        <v>0.21690694780242101</v>
      </c>
      <c r="T11" s="17">
        <v>0.23947210241754399</v>
      </c>
      <c r="U11" s="17">
        <v>0.27362999329232901</v>
      </c>
      <c r="V11" s="17">
        <v>0.30524036466152998</v>
      </c>
      <c r="W11" s="17">
        <v>0.27905376506138801</v>
      </c>
      <c r="X11" s="17">
        <v>0.30860326118771397</v>
      </c>
      <c r="Y11" s="17">
        <v>0.30848512124375699</v>
      </c>
      <c r="Z11" s="17">
        <v>0.24573532825257899</v>
      </c>
      <c r="AA11" s="17">
        <v>0.294860531712623</v>
      </c>
      <c r="AB11" s="17">
        <v>0.29819832299786703</v>
      </c>
      <c r="AC11" s="17">
        <v>0.35427149599437602</v>
      </c>
      <c r="AD11" s="17">
        <v>0.35545618353102798</v>
      </c>
      <c r="AE11" s="17"/>
      <c r="AF11" s="17">
        <v>0.26355993181453002</v>
      </c>
      <c r="AG11" s="17">
        <v>0.28463097026698903</v>
      </c>
      <c r="AH11" s="17">
        <v>0.29880604036492098</v>
      </c>
      <c r="AI11" s="17"/>
      <c r="AJ11" s="17">
        <v>0.26878483795695002</v>
      </c>
      <c r="AK11" s="17">
        <v>0.28984271574062997</v>
      </c>
      <c r="AL11" s="17">
        <v>0.31300343405137498</v>
      </c>
      <c r="AM11" s="17">
        <v>0.260798931248855</v>
      </c>
      <c r="AN11" s="17">
        <v>0.28471703075592097</v>
      </c>
      <c r="AO11" s="17"/>
      <c r="AP11" s="17">
        <v>0.26421845422182699</v>
      </c>
      <c r="AQ11" s="17">
        <v>0.27937777105636502</v>
      </c>
      <c r="AR11" s="17">
        <v>0.33770190130023398</v>
      </c>
      <c r="AS11" s="17"/>
      <c r="AT11" s="17">
        <v>0.27532714292577498</v>
      </c>
      <c r="AU11" s="17">
        <v>0.26640264137730302</v>
      </c>
      <c r="AV11" s="17">
        <v>0.313137966628529</v>
      </c>
      <c r="AW11" s="17">
        <v>0.23266698393009599</v>
      </c>
      <c r="AX11" s="17">
        <v>0.17565551177626601</v>
      </c>
    </row>
    <row r="12" spans="2:50">
      <c r="B12" s="18" t="s">
        <v>161</v>
      </c>
      <c r="C12" s="17">
        <v>0.133050356252018</v>
      </c>
      <c r="D12" s="17">
        <v>0.116881379741122</v>
      </c>
      <c r="E12" s="17">
        <v>0.14997764452274701</v>
      </c>
      <c r="F12" s="17"/>
      <c r="G12" s="17">
        <v>0.14882791138433901</v>
      </c>
      <c r="H12" s="17">
        <v>0.114870300402113</v>
      </c>
      <c r="I12" s="17">
        <v>0.10814902030309299</v>
      </c>
      <c r="J12" s="17">
        <v>0.14164309631680899</v>
      </c>
      <c r="K12" s="17">
        <v>0.14796576847499601</v>
      </c>
      <c r="L12" s="17">
        <v>0.13868525300371301</v>
      </c>
      <c r="M12" s="17"/>
      <c r="N12" s="17">
        <v>0.13153598815954501</v>
      </c>
      <c r="O12" s="17">
        <v>0.126149478570421</v>
      </c>
      <c r="P12" s="17">
        <v>0.13741998337393299</v>
      </c>
      <c r="Q12" s="17">
        <v>0.13977692337752701</v>
      </c>
      <c r="R12" s="17"/>
      <c r="S12" s="17">
        <v>0.16864973822642901</v>
      </c>
      <c r="T12" s="17">
        <v>0.19905812573873699</v>
      </c>
      <c r="U12" s="17">
        <v>0.14600307354117401</v>
      </c>
      <c r="V12" s="17">
        <v>0.110257980328005</v>
      </c>
      <c r="W12" s="17">
        <v>9.4875082677453093E-2</v>
      </c>
      <c r="X12" s="17">
        <v>7.59249572075789E-2</v>
      </c>
      <c r="Y12" s="17">
        <v>0.12184741971043</v>
      </c>
      <c r="Z12" s="17">
        <v>9.2482280212277806E-2</v>
      </c>
      <c r="AA12" s="17">
        <v>0.13763590195092401</v>
      </c>
      <c r="AB12" s="17">
        <v>6.3239000636099801E-2</v>
      </c>
      <c r="AC12" s="17">
        <v>0.21841585853376999</v>
      </c>
      <c r="AD12" s="17">
        <v>0.12237684682822</v>
      </c>
      <c r="AE12" s="17"/>
      <c r="AF12" s="17">
        <v>0.155620376657508</v>
      </c>
      <c r="AG12" s="17">
        <v>0.11773572989243</v>
      </c>
      <c r="AH12" s="17">
        <v>0.103816022680268</v>
      </c>
      <c r="AI12" s="17"/>
      <c r="AJ12" s="17">
        <v>0.14244723200862699</v>
      </c>
      <c r="AK12" s="17">
        <v>0.15650133318783699</v>
      </c>
      <c r="AL12" s="17">
        <v>7.7136878023524397E-2</v>
      </c>
      <c r="AM12" s="17">
        <v>0.134114356188338</v>
      </c>
      <c r="AN12" s="17">
        <v>0.111274149999148</v>
      </c>
      <c r="AO12" s="17"/>
      <c r="AP12" s="17">
        <v>0.14470384277061801</v>
      </c>
      <c r="AQ12" s="17">
        <v>0.13530932186743899</v>
      </c>
      <c r="AR12" s="17">
        <v>0.120983162545877</v>
      </c>
      <c r="AS12" s="17"/>
      <c r="AT12" s="17">
        <v>0.182642339612964</v>
      </c>
      <c r="AU12" s="17">
        <v>0.16338257331933001</v>
      </c>
      <c r="AV12" s="17">
        <v>0.12331017395652601</v>
      </c>
      <c r="AW12" s="17">
        <v>4.7003308592654398E-2</v>
      </c>
      <c r="AX12" s="17">
        <v>5.5096745627894302E-2</v>
      </c>
    </row>
    <row r="13" spans="2:50">
      <c r="B13" s="18" t="s">
        <v>162</v>
      </c>
      <c r="C13" s="17">
        <v>4.5178861739387399E-2</v>
      </c>
      <c r="D13" s="17">
        <v>4.8103914157436499E-2</v>
      </c>
      <c r="E13" s="17">
        <v>4.2339576519970598E-2</v>
      </c>
      <c r="F13" s="17"/>
      <c r="G13" s="17">
        <v>5.4441372519639798E-2</v>
      </c>
      <c r="H13" s="17">
        <v>4.3921618894934601E-2</v>
      </c>
      <c r="I13" s="17">
        <v>2.6867148275517599E-2</v>
      </c>
      <c r="J13" s="17">
        <v>3.1895686129135903E-2</v>
      </c>
      <c r="K13" s="17">
        <v>7.6938086828490307E-2</v>
      </c>
      <c r="L13" s="17">
        <v>4.6077521238830903E-2</v>
      </c>
      <c r="M13" s="17"/>
      <c r="N13" s="17">
        <v>3.00094629653723E-2</v>
      </c>
      <c r="O13" s="17">
        <v>4.26495881040709E-2</v>
      </c>
      <c r="P13" s="17">
        <v>4.5376722510388302E-2</v>
      </c>
      <c r="Q13" s="17">
        <v>6.5543154366651105E-2</v>
      </c>
      <c r="R13" s="17"/>
      <c r="S13" s="17">
        <v>3.15610655280694E-2</v>
      </c>
      <c r="T13" s="17">
        <v>7.3734724177813196E-2</v>
      </c>
      <c r="U13" s="17">
        <v>5.4033115123634297E-2</v>
      </c>
      <c r="V13" s="17">
        <v>1.54481704037046E-2</v>
      </c>
      <c r="W13" s="17">
        <v>3.7219499747490101E-2</v>
      </c>
      <c r="X13" s="17">
        <v>1.33802372588169E-2</v>
      </c>
      <c r="Y13" s="17">
        <v>2.5597690679759699E-2</v>
      </c>
      <c r="Z13" s="17">
        <v>8.4277163556073897E-2</v>
      </c>
      <c r="AA13" s="17">
        <v>5.72940941054325E-2</v>
      </c>
      <c r="AB13" s="17">
        <v>5.9496515921440202E-2</v>
      </c>
      <c r="AC13" s="17">
        <v>1.8909935039136901E-2</v>
      </c>
      <c r="AD13" s="17">
        <v>0.12562257087112899</v>
      </c>
      <c r="AE13" s="17"/>
      <c r="AF13" s="17">
        <v>5.1860308755790299E-2</v>
      </c>
      <c r="AG13" s="17">
        <v>3.8047296996761001E-2</v>
      </c>
      <c r="AH13" s="17">
        <v>4.3381660921452202E-2</v>
      </c>
      <c r="AI13" s="17"/>
      <c r="AJ13" s="17">
        <v>4.3923685359080297E-2</v>
      </c>
      <c r="AK13" s="17">
        <v>4.8859493473418898E-2</v>
      </c>
      <c r="AL13" s="17">
        <v>2.2703503345336801E-2</v>
      </c>
      <c r="AM13" s="17">
        <v>0</v>
      </c>
      <c r="AN13" s="17">
        <v>3.3085957576076401E-2</v>
      </c>
      <c r="AO13" s="17"/>
      <c r="AP13" s="17">
        <v>4.4276784710021097E-2</v>
      </c>
      <c r="AQ13" s="17">
        <v>4.6054476243059903E-2</v>
      </c>
      <c r="AR13" s="17">
        <v>4.9183245126023498E-2</v>
      </c>
      <c r="AS13" s="17"/>
      <c r="AT13" s="17">
        <v>5.4797187232351899E-2</v>
      </c>
      <c r="AU13" s="17">
        <v>7.3685625110201894E-2</v>
      </c>
      <c r="AV13" s="17">
        <v>1.8313695780809099E-2</v>
      </c>
      <c r="AW13" s="17">
        <v>3.4557325061137997E-2</v>
      </c>
      <c r="AX13" s="17">
        <v>0</v>
      </c>
    </row>
    <row r="14" spans="2:50">
      <c r="B14" s="18" t="s">
        <v>163</v>
      </c>
      <c r="C14" s="17">
        <v>2.8676760113617802E-2</v>
      </c>
      <c r="D14" s="17">
        <v>2.93310829937115E-2</v>
      </c>
      <c r="E14" s="17">
        <v>2.81014117486783E-2</v>
      </c>
      <c r="F14" s="17"/>
      <c r="G14" s="17">
        <v>2.62767416059871E-2</v>
      </c>
      <c r="H14" s="17">
        <v>2.3205311263015099E-2</v>
      </c>
      <c r="I14" s="17">
        <v>2.8377520666027702E-2</v>
      </c>
      <c r="J14" s="17">
        <v>1.6870769296851999E-2</v>
      </c>
      <c r="K14" s="17">
        <v>4.63714104700386E-2</v>
      </c>
      <c r="L14" s="17">
        <v>3.4641860980247602E-2</v>
      </c>
      <c r="M14" s="17"/>
      <c r="N14" s="17">
        <v>1.4548903518440501E-2</v>
      </c>
      <c r="O14" s="17">
        <v>1.43857357081151E-2</v>
      </c>
      <c r="P14" s="17">
        <v>4.9671461132100102E-2</v>
      </c>
      <c r="Q14" s="17">
        <v>4.2693692739109501E-2</v>
      </c>
      <c r="R14" s="17"/>
      <c r="S14" s="17">
        <v>2.4744839264699101E-2</v>
      </c>
      <c r="T14" s="17">
        <v>1.43771649670209E-2</v>
      </c>
      <c r="U14" s="17">
        <v>3.4084281286579601E-2</v>
      </c>
      <c r="V14" s="17">
        <v>5.4188956829628397E-2</v>
      </c>
      <c r="W14" s="17">
        <v>3.1830597900403101E-2</v>
      </c>
      <c r="X14" s="17">
        <v>2.2749320984843401E-2</v>
      </c>
      <c r="Y14" s="17">
        <v>4.8002827946064697E-2</v>
      </c>
      <c r="Z14" s="17">
        <v>6.0911171713856203E-2</v>
      </c>
      <c r="AA14" s="17">
        <v>1.8139932983446801E-2</v>
      </c>
      <c r="AB14" s="17">
        <v>2.3218870088341899E-2</v>
      </c>
      <c r="AC14" s="17">
        <v>0</v>
      </c>
      <c r="AD14" s="17">
        <v>2.9085810770297701E-2</v>
      </c>
      <c r="AE14" s="17"/>
      <c r="AF14" s="17">
        <v>3.3593117124140398E-2</v>
      </c>
      <c r="AG14" s="17">
        <v>2.11855654368437E-2</v>
      </c>
      <c r="AH14" s="17">
        <v>3.2509094750658801E-2</v>
      </c>
      <c r="AI14" s="17"/>
      <c r="AJ14" s="17">
        <v>3.36989223131978E-2</v>
      </c>
      <c r="AK14" s="17">
        <v>2.82732046002021E-2</v>
      </c>
      <c r="AL14" s="17">
        <v>1.60692672730651E-2</v>
      </c>
      <c r="AM14" s="17">
        <v>0</v>
      </c>
      <c r="AN14" s="17">
        <v>1.95170183180008E-2</v>
      </c>
      <c r="AO14" s="17"/>
      <c r="AP14" s="17">
        <v>1.7878155390468099E-2</v>
      </c>
      <c r="AQ14" s="17">
        <v>2.63363887659059E-2</v>
      </c>
      <c r="AR14" s="17">
        <v>2.4620247452827499E-2</v>
      </c>
      <c r="AS14" s="17"/>
      <c r="AT14" s="17">
        <v>5.9168275806746003E-2</v>
      </c>
      <c r="AU14" s="17">
        <v>1.16067021248754E-2</v>
      </c>
      <c r="AV14" s="17">
        <v>7.5894053922870297E-3</v>
      </c>
      <c r="AW14" s="17">
        <v>2.3152309810104001E-2</v>
      </c>
      <c r="AX14" s="17">
        <v>5.4413062877658E-2</v>
      </c>
    </row>
    <row r="15" spans="2:50">
      <c r="B15" s="18" t="s">
        <v>92</v>
      </c>
      <c r="C15" s="19">
        <v>0.186661210029128</v>
      </c>
      <c r="D15" s="19">
        <v>0.15771614341295401</v>
      </c>
      <c r="E15" s="19">
        <v>0.21488537126863599</v>
      </c>
      <c r="F15" s="19"/>
      <c r="G15" s="19">
        <v>0.16329043595446199</v>
      </c>
      <c r="H15" s="19">
        <v>0.120437030468538</v>
      </c>
      <c r="I15" s="19">
        <v>0.215760510172785</v>
      </c>
      <c r="J15" s="19">
        <v>0.23182106719140699</v>
      </c>
      <c r="K15" s="19">
        <v>0.20254691105605499</v>
      </c>
      <c r="L15" s="19">
        <v>0.183892751111046</v>
      </c>
      <c r="M15" s="19"/>
      <c r="N15" s="19">
        <v>0.106959959245936</v>
      </c>
      <c r="O15" s="19">
        <v>0.217560594296861</v>
      </c>
      <c r="P15" s="19">
        <v>0.16537258663048199</v>
      </c>
      <c r="Q15" s="19">
        <v>0.26584660935369098</v>
      </c>
      <c r="R15" s="19"/>
      <c r="S15" s="19">
        <v>0.147591237982722</v>
      </c>
      <c r="T15" s="19">
        <v>0.13416934950387899</v>
      </c>
      <c r="U15" s="19">
        <v>0.21942034916363501</v>
      </c>
      <c r="V15" s="19">
        <v>0.20600093610472001</v>
      </c>
      <c r="W15" s="19">
        <v>0.23484609751687099</v>
      </c>
      <c r="X15" s="19">
        <v>0.29106085653643998</v>
      </c>
      <c r="Y15" s="19">
        <v>0.15317528623718701</v>
      </c>
      <c r="Z15" s="19">
        <v>0.17774300108480601</v>
      </c>
      <c r="AA15" s="19">
        <v>0.16443584374171299</v>
      </c>
      <c r="AB15" s="19">
        <v>0.22519813124195701</v>
      </c>
      <c r="AC15" s="19">
        <v>0.17576029992947101</v>
      </c>
      <c r="AD15" s="19">
        <v>9.28435213883987E-2</v>
      </c>
      <c r="AE15" s="19"/>
      <c r="AF15" s="19">
        <v>0.20484824298396201</v>
      </c>
      <c r="AG15" s="19">
        <v>0.133801666472217</v>
      </c>
      <c r="AH15" s="19">
        <v>0.27408322735791701</v>
      </c>
      <c r="AI15" s="19"/>
      <c r="AJ15" s="19">
        <v>0.19482562083597699</v>
      </c>
      <c r="AK15" s="19">
        <v>0.129661441126009</v>
      </c>
      <c r="AL15" s="19">
        <v>6.1859210749643803E-2</v>
      </c>
      <c r="AM15" s="19">
        <v>0.217969895585718</v>
      </c>
      <c r="AN15" s="19">
        <v>0.31754105795438797</v>
      </c>
      <c r="AO15" s="19"/>
      <c r="AP15" s="19">
        <v>0.186671452268382</v>
      </c>
      <c r="AQ15" s="19">
        <v>0.143671852189872</v>
      </c>
      <c r="AR15" s="19">
        <v>5.8212435204455897E-2</v>
      </c>
      <c r="AS15" s="19"/>
      <c r="AT15" s="19">
        <v>0.241879955300943</v>
      </c>
      <c r="AU15" s="19">
        <v>0.200505618419722</v>
      </c>
      <c r="AV15" s="19">
        <v>0.109952522119259</v>
      </c>
      <c r="AW15" s="19">
        <v>0.112934322733186</v>
      </c>
      <c r="AX15" s="19">
        <v>0.146507448094995</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172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1062</v>
      </c>
      <c r="D7" s="10">
        <v>521</v>
      </c>
      <c r="E7" s="10">
        <v>539</v>
      </c>
      <c r="F7" s="10"/>
      <c r="G7" s="10">
        <v>135</v>
      </c>
      <c r="H7" s="10">
        <v>177</v>
      </c>
      <c r="I7" s="10">
        <v>156</v>
      </c>
      <c r="J7" s="10">
        <v>186</v>
      </c>
      <c r="K7" s="10">
        <v>163</v>
      </c>
      <c r="L7" s="10">
        <v>245</v>
      </c>
      <c r="M7" s="10"/>
      <c r="N7" s="10">
        <v>316</v>
      </c>
      <c r="O7" s="10">
        <v>264</v>
      </c>
      <c r="P7" s="10">
        <v>201</v>
      </c>
      <c r="Q7" s="10">
        <v>278</v>
      </c>
      <c r="R7" s="10"/>
      <c r="S7" s="10">
        <v>152</v>
      </c>
      <c r="T7" s="10">
        <v>125</v>
      </c>
      <c r="U7" s="10">
        <v>96</v>
      </c>
      <c r="V7" s="10">
        <v>96</v>
      </c>
      <c r="W7" s="10">
        <v>77</v>
      </c>
      <c r="X7" s="10">
        <v>76</v>
      </c>
      <c r="Y7" s="10">
        <v>82</v>
      </c>
      <c r="Z7" s="10">
        <v>52</v>
      </c>
      <c r="AA7" s="10">
        <v>112</v>
      </c>
      <c r="AB7" s="10">
        <v>105</v>
      </c>
      <c r="AC7" s="10">
        <v>51</v>
      </c>
      <c r="AD7" s="10">
        <v>38</v>
      </c>
      <c r="AE7" s="10"/>
      <c r="AF7" s="10">
        <v>424</v>
      </c>
      <c r="AG7" s="10">
        <v>436</v>
      </c>
      <c r="AH7" s="10">
        <v>133</v>
      </c>
      <c r="AI7" s="10"/>
      <c r="AJ7" s="10">
        <v>396</v>
      </c>
      <c r="AK7" s="10">
        <v>279</v>
      </c>
      <c r="AL7" s="10">
        <v>67</v>
      </c>
      <c r="AM7" s="10">
        <v>16</v>
      </c>
      <c r="AN7" s="10">
        <v>123</v>
      </c>
      <c r="AO7" s="10"/>
      <c r="AP7" s="10">
        <v>268</v>
      </c>
      <c r="AQ7" s="10">
        <v>326</v>
      </c>
      <c r="AR7" s="10">
        <v>84</v>
      </c>
      <c r="AS7" s="10"/>
      <c r="AT7" s="10">
        <v>276</v>
      </c>
      <c r="AU7" s="10">
        <v>180</v>
      </c>
      <c r="AV7" s="10">
        <v>254</v>
      </c>
      <c r="AW7" s="10">
        <v>97</v>
      </c>
      <c r="AX7" s="10">
        <v>19</v>
      </c>
    </row>
    <row r="8" spans="2:50" ht="30" customHeight="1">
      <c r="B8" s="11" t="s">
        <v>77</v>
      </c>
      <c r="C8" s="11">
        <v>1067</v>
      </c>
      <c r="D8" s="11">
        <v>538</v>
      </c>
      <c r="E8" s="11">
        <v>527</v>
      </c>
      <c r="F8" s="11"/>
      <c r="G8" s="11">
        <v>160</v>
      </c>
      <c r="H8" s="11">
        <v>177</v>
      </c>
      <c r="I8" s="11">
        <v>172</v>
      </c>
      <c r="J8" s="11">
        <v>198</v>
      </c>
      <c r="K8" s="11">
        <v>136</v>
      </c>
      <c r="L8" s="11">
        <v>224</v>
      </c>
      <c r="M8" s="11"/>
      <c r="N8" s="11">
        <v>305</v>
      </c>
      <c r="O8" s="11">
        <v>274</v>
      </c>
      <c r="P8" s="11">
        <v>219</v>
      </c>
      <c r="Q8" s="11">
        <v>266</v>
      </c>
      <c r="R8" s="11"/>
      <c r="S8" s="11">
        <v>164</v>
      </c>
      <c r="T8" s="11">
        <v>130</v>
      </c>
      <c r="U8" s="11">
        <v>91</v>
      </c>
      <c r="V8" s="11">
        <v>100</v>
      </c>
      <c r="W8" s="11">
        <v>74</v>
      </c>
      <c r="X8" s="11">
        <v>99</v>
      </c>
      <c r="Y8" s="11">
        <v>76</v>
      </c>
      <c r="Z8" s="11">
        <v>45</v>
      </c>
      <c r="AA8" s="11">
        <v>112</v>
      </c>
      <c r="AB8" s="11">
        <v>94</v>
      </c>
      <c r="AC8" s="11">
        <v>49</v>
      </c>
      <c r="AD8" s="11">
        <v>34</v>
      </c>
      <c r="AE8" s="11"/>
      <c r="AF8" s="11">
        <v>421</v>
      </c>
      <c r="AG8" s="11">
        <v>428</v>
      </c>
      <c r="AH8" s="11">
        <v>139</v>
      </c>
      <c r="AI8" s="11"/>
      <c r="AJ8" s="11">
        <v>392</v>
      </c>
      <c r="AK8" s="11">
        <v>287</v>
      </c>
      <c r="AL8" s="11">
        <v>67</v>
      </c>
      <c r="AM8" s="11">
        <v>15</v>
      </c>
      <c r="AN8" s="11">
        <v>123</v>
      </c>
      <c r="AO8" s="11"/>
      <c r="AP8" s="11">
        <v>266</v>
      </c>
      <c r="AQ8" s="11">
        <v>337</v>
      </c>
      <c r="AR8" s="11">
        <v>86</v>
      </c>
      <c r="AS8" s="11"/>
      <c r="AT8" s="11">
        <v>270</v>
      </c>
      <c r="AU8" s="11">
        <v>187</v>
      </c>
      <c r="AV8" s="11">
        <v>257</v>
      </c>
      <c r="AW8" s="11">
        <v>97</v>
      </c>
      <c r="AX8" s="11">
        <v>18</v>
      </c>
    </row>
    <row r="9" spans="2:50">
      <c r="B9" s="18" t="s">
        <v>158</v>
      </c>
      <c r="C9" s="17">
        <v>2.86162169634172E-2</v>
      </c>
      <c r="D9" s="17">
        <v>3.7616373326582297E-2</v>
      </c>
      <c r="E9" s="17">
        <v>1.9524533524946999E-2</v>
      </c>
      <c r="F9" s="17"/>
      <c r="G9" s="17">
        <v>4.8292186112212497E-2</v>
      </c>
      <c r="H9" s="17">
        <v>7.06557044847171E-2</v>
      </c>
      <c r="I9" s="17">
        <v>4.4315895954693901E-2</v>
      </c>
      <c r="J9" s="17">
        <v>1.05692760351901E-2</v>
      </c>
      <c r="K9" s="17">
        <v>4.1274932250566403E-3</v>
      </c>
      <c r="L9" s="17">
        <v>0</v>
      </c>
      <c r="M9" s="17"/>
      <c r="N9" s="17">
        <v>3.9459693067225597E-2</v>
      </c>
      <c r="O9" s="17">
        <v>2.9570325386159699E-2</v>
      </c>
      <c r="P9" s="17">
        <v>2.49612747080428E-2</v>
      </c>
      <c r="Q9" s="17">
        <v>1.8500050163611201E-2</v>
      </c>
      <c r="R9" s="17"/>
      <c r="S9" s="17">
        <v>3.9998189780669401E-2</v>
      </c>
      <c r="T9" s="17">
        <v>3.3701219788140301E-2</v>
      </c>
      <c r="U9" s="17">
        <v>6.6682875607651099E-3</v>
      </c>
      <c r="V9" s="17">
        <v>4.2604490790307099E-2</v>
      </c>
      <c r="W9" s="17">
        <v>1.3829567218443599E-2</v>
      </c>
      <c r="X9" s="17">
        <v>3.14362155543539E-2</v>
      </c>
      <c r="Y9" s="17">
        <v>2.76049754646845E-2</v>
      </c>
      <c r="Z9" s="17">
        <v>5.1445797270720302E-2</v>
      </c>
      <c r="AA9" s="17">
        <v>2.6769849857791302E-2</v>
      </c>
      <c r="AB9" s="17">
        <v>3.4442677326264798E-2</v>
      </c>
      <c r="AC9" s="17">
        <v>0</v>
      </c>
      <c r="AD9" s="17">
        <v>0</v>
      </c>
      <c r="AE9" s="17"/>
      <c r="AF9" s="17">
        <v>1.5273091517520701E-2</v>
      </c>
      <c r="AG9" s="17">
        <v>3.7198255824449203E-2</v>
      </c>
      <c r="AH9" s="17">
        <v>4.4534973823136002E-2</v>
      </c>
      <c r="AI9" s="17"/>
      <c r="AJ9" s="17">
        <v>3.14931987670896E-2</v>
      </c>
      <c r="AK9" s="17">
        <v>2.7096740557980999E-2</v>
      </c>
      <c r="AL9" s="17">
        <v>6.9417946998805005E-2</v>
      </c>
      <c r="AM9" s="17">
        <v>0</v>
      </c>
      <c r="AN9" s="17">
        <v>2.12098967899844E-2</v>
      </c>
      <c r="AO9" s="17"/>
      <c r="AP9" s="17">
        <v>4.1466851753017002E-2</v>
      </c>
      <c r="AQ9" s="17">
        <v>2.32126069122854E-2</v>
      </c>
      <c r="AR9" s="17">
        <v>4.02456188663751E-2</v>
      </c>
      <c r="AS9" s="17"/>
      <c r="AT9" s="17">
        <v>1.85445659429667E-2</v>
      </c>
      <c r="AU9" s="17">
        <v>2.3575914710297699E-2</v>
      </c>
      <c r="AV9" s="17">
        <v>4.71229447194444E-2</v>
      </c>
      <c r="AW9" s="17">
        <v>7.4888272194068697E-2</v>
      </c>
      <c r="AX9" s="17">
        <v>3.7976412525389101E-2</v>
      </c>
    </row>
    <row r="10" spans="2:50">
      <c r="B10" s="18" t="s">
        <v>159</v>
      </c>
      <c r="C10" s="17">
        <v>6.5445528225266197E-2</v>
      </c>
      <c r="D10" s="17">
        <v>8.7118674850070202E-2</v>
      </c>
      <c r="E10" s="17">
        <v>4.3540821509666303E-2</v>
      </c>
      <c r="F10" s="17"/>
      <c r="G10" s="17">
        <v>4.5003794102131803E-2</v>
      </c>
      <c r="H10" s="17">
        <v>0.116805541404295</v>
      </c>
      <c r="I10" s="17">
        <v>0.127738195729171</v>
      </c>
      <c r="J10" s="17">
        <v>6.5905946444504399E-2</v>
      </c>
      <c r="K10" s="17">
        <v>6.6464914183577903E-3</v>
      </c>
      <c r="L10" s="17">
        <v>2.6743637359419498E-2</v>
      </c>
      <c r="M10" s="17"/>
      <c r="N10" s="17">
        <v>7.4938450724592098E-2</v>
      </c>
      <c r="O10" s="17">
        <v>6.2519807302096095E-2</v>
      </c>
      <c r="P10" s="17">
        <v>8.6279805156714795E-2</v>
      </c>
      <c r="Q10" s="17">
        <v>4.1135079521838099E-2</v>
      </c>
      <c r="R10" s="17"/>
      <c r="S10" s="17">
        <v>0.123932123279602</v>
      </c>
      <c r="T10" s="17">
        <v>4.9255009351344803E-2</v>
      </c>
      <c r="U10" s="17">
        <v>7.3607329120474893E-2</v>
      </c>
      <c r="V10" s="17">
        <v>3.7151334612547597E-2</v>
      </c>
      <c r="W10" s="17">
        <v>4.3112461445663899E-2</v>
      </c>
      <c r="X10" s="17">
        <v>6.7687070617731201E-2</v>
      </c>
      <c r="Y10" s="17">
        <v>0.107211170838028</v>
      </c>
      <c r="Z10" s="17">
        <v>2.06354127931128E-2</v>
      </c>
      <c r="AA10" s="17">
        <v>8.9469616373121494E-2</v>
      </c>
      <c r="AB10" s="17">
        <v>1.06247817271128E-2</v>
      </c>
      <c r="AC10" s="17">
        <v>0</v>
      </c>
      <c r="AD10" s="17">
        <v>7.9487202988590605E-2</v>
      </c>
      <c r="AE10" s="17"/>
      <c r="AF10" s="17">
        <v>5.1860508659694597E-2</v>
      </c>
      <c r="AG10" s="17">
        <v>8.8858373950985406E-2</v>
      </c>
      <c r="AH10" s="17">
        <v>4.9747762390123497E-2</v>
      </c>
      <c r="AI10" s="17"/>
      <c r="AJ10" s="17">
        <v>6.9997343461424597E-2</v>
      </c>
      <c r="AK10" s="17">
        <v>7.0645297524933398E-2</v>
      </c>
      <c r="AL10" s="17">
        <v>0.121070559080016</v>
      </c>
      <c r="AM10" s="17">
        <v>0.14148264128864799</v>
      </c>
      <c r="AN10" s="17">
        <v>2.62154682910338E-2</v>
      </c>
      <c r="AO10" s="17"/>
      <c r="AP10" s="17">
        <v>8.5855440420714801E-2</v>
      </c>
      <c r="AQ10" s="17">
        <v>7.8556797288869204E-2</v>
      </c>
      <c r="AR10" s="17">
        <v>6.21034674000287E-2</v>
      </c>
      <c r="AS10" s="17"/>
      <c r="AT10" s="17">
        <v>3.6157945201254399E-2</v>
      </c>
      <c r="AU10" s="17">
        <v>4.4387665206550998E-2</v>
      </c>
      <c r="AV10" s="17">
        <v>0.10166470343841399</v>
      </c>
      <c r="AW10" s="17">
        <v>0.144641437044394</v>
      </c>
      <c r="AX10" s="17">
        <v>0.16709903239851401</v>
      </c>
    </row>
    <row r="11" spans="2:50">
      <c r="B11" s="18" t="s">
        <v>160</v>
      </c>
      <c r="C11" s="17">
        <v>0.14692736106085499</v>
      </c>
      <c r="D11" s="17">
        <v>0.16460733760882201</v>
      </c>
      <c r="E11" s="17">
        <v>0.129359646036913</v>
      </c>
      <c r="F11" s="17"/>
      <c r="G11" s="17">
        <v>0.14653394533181199</v>
      </c>
      <c r="H11" s="17">
        <v>0.228541047522198</v>
      </c>
      <c r="I11" s="17">
        <v>0.125464931305387</v>
      </c>
      <c r="J11" s="17">
        <v>0.149562854198691</v>
      </c>
      <c r="K11" s="17">
        <v>0.108343294729772</v>
      </c>
      <c r="L11" s="17">
        <v>0.120105674185103</v>
      </c>
      <c r="M11" s="17"/>
      <c r="N11" s="17">
        <v>0.155311639706428</v>
      </c>
      <c r="O11" s="17">
        <v>0.15444416740314901</v>
      </c>
      <c r="P11" s="17">
        <v>0.18550177910815599</v>
      </c>
      <c r="Q11" s="17">
        <v>9.9398605348709299E-2</v>
      </c>
      <c r="R11" s="17"/>
      <c r="S11" s="17">
        <v>0.17011845469315701</v>
      </c>
      <c r="T11" s="17">
        <v>0.205023692373623</v>
      </c>
      <c r="U11" s="17">
        <v>6.6738752873651302E-2</v>
      </c>
      <c r="V11" s="17">
        <v>0.177900294240182</v>
      </c>
      <c r="W11" s="17">
        <v>0.12323587424255</v>
      </c>
      <c r="X11" s="17">
        <v>0.134469336238805</v>
      </c>
      <c r="Y11" s="17">
        <v>0.105998383348912</v>
      </c>
      <c r="Z11" s="17">
        <v>0.117025811879593</v>
      </c>
      <c r="AA11" s="17">
        <v>0.17553517368326399</v>
      </c>
      <c r="AB11" s="17">
        <v>0.117299446883724</v>
      </c>
      <c r="AC11" s="17">
        <v>0.20608011845765101</v>
      </c>
      <c r="AD11" s="17">
        <v>5.8177610639611702E-2</v>
      </c>
      <c r="AE11" s="17"/>
      <c r="AF11" s="17">
        <v>0.145843505080722</v>
      </c>
      <c r="AG11" s="17">
        <v>0.16236828951801999</v>
      </c>
      <c r="AH11" s="17">
        <v>0.101668173677515</v>
      </c>
      <c r="AI11" s="17"/>
      <c r="AJ11" s="17">
        <v>0.13861684789719</v>
      </c>
      <c r="AK11" s="17">
        <v>0.176163944463061</v>
      </c>
      <c r="AL11" s="17">
        <v>0.17006296561027501</v>
      </c>
      <c r="AM11" s="17">
        <v>0.18628317268706601</v>
      </c>
      <c r="AN11" s="17">
        <v>0.119985062258815</v>
      </c>
      <c r="AO11" s="17"/>
      <c r="AP11" s="17">
        <v>0.162303746196506</v>
      </c>
      <c r="AQ11" s="17">
        <v>0.159908554564891</v>
      </c>
      <c r="AR11" s="17">
        <v>0.16263921119335401</v>
      </c>
      <c r="AS11" s="17"/>
      <c r="AT11" s="17">
        <v>0.13335599335540699</v>
      </c>
      <c r="AU11" s="17">
        <v>0.122248706324855</v>
      </c>
      <c r="AV11" s="17">
        <v>0.17937728203801701</v>
      </c>
      <c r="AW11" s="17">
        <v>0.153104474507824</v>
      </c>
      <c r="AX11" s="17">
        <v>0.222680091106676</v>
      </c>
    </row>
    <row r="12" spans="2:50">
      <c r="B12" s="18" t="s">
        <v>161</v>
      </c>
      <c r="C12" s="17">
        <v>0.247785829253934</v>
      </c>
      <c r="D12" s="17">
        <v>0.26721488514674202</v>
      </c>
      <c r="E12" s="17">
        <v>0.227451028577666</v>
      </c>
      <c r="F12" s="17"/>
      <c r="G12" s="17">
        <v>0.28270557572376398</v>
      </c>
      <c r="H12" s="17">
        <v>0.23401998549331801</v>
      </c>
      <c r="I12" s="17">
        <v>0.267872864622268</v>
      </c>
      <c r="J12" s="17">
        <v>0.19216270002010599</v>
      </c>
      <c r="K12" s="17">
        <v>0.26161865810775797</v>
      </c>
      <c r="L12" s="17">
        <v>0.25911589843352001</v>
      </c>
      <c r="M12" s="17"/>
      <c r="N12" s="17">
        <v>0.28952658353722599</v>
      </c>
      <c r="O12" s="17">
        <v>0.22910397555575199</v>
      </c>
      <c r="P12" s="17">
        <v>0.235728839141429</v>
      </c>
      <c r="Q12" s="17">
        <v>0.22082585886246101</v>
      </c>
      <c r="R12" s="17"/>
      <c r="S12" s="17">
        <v>0.27668724264788003</v>
      </c>
      <c r="T12" s="17">
        <v>0.24365910765151499</v>
      </c>
      <c r="U12" s="17">
        <v>0.265673657567848</v>
      </c>
      <c r="V12" s="17">
        <v>0.236387541674558</v>
      </c>
      <c r="W12" s="17">
        <v>0.23839043676195601</v>
      </c>
      <c r="X12" s="17">
        <v>0.204231808145728</v>
      </c>
      <c r="Y12" s="17">
        <v>0.26977172946012801</v>
      </c>
      <c r="Z12" s="17">
        <v>0.33054984888502498</v>
      </c>
      <c r="AA12" s="17">
        <v>0.176682492497856</v>
      </c>
      <c r="AB12" s="17">
        <v>0.26920601243514403</v>
      </c>
      <c r="AC12" s="17">
        <v>0.28086146965436698</v>
      </c>
      <c r="AD12" s="17">
        <v>0.22667481475324799</v>
      </c>
      <c r="AE12" s="17"/>
      <c r="AF12" s="17">
        <v>0.24565459590664501</v>
      </c>
      <c r="AG12" s="17">
        <v>0.26558984526889201</v>
      </c>
      <c r="AH12" s="17">
        <v>0.23804155158888801</v>
      </c>
      <c r="AI12" s="17"/>
      <c r="AJ12" s="17">
        <v>0.27099014864982601</v>
      </c>
      <c r="AK12" s="17">
        <v>0.23972300527685</v>
      </c>
      <c r="AL12" s="17">
        <v>0.29251253393510201</v>
      </c>
      <c r="AM12" s="17">
        <v>3.8335325007256997E-2</v>
      </c>
      <c r="AN12" s="17">
        <v>0.18270653136491299</v>
      </c>
      <c r="AO12" s="17"/>
      <c r="AP12" s="17">
        <v>0.25340144644510498</v>
      </c>
      <c r="AQ12" s="17">
        <v>0.24950828100556199</v>
      </c>
      <c r="AR12" s="17">
        <v>0.352416281361424</v>
      </c>
      <c r="AS12" s="17"/>
      <c r="AT12" s="17">
        <v>0.19281104260889101</v>
      </c>
      <c r="AU12" s="17">
        <v>0.28186139136294702</v>
      </c>
      <c r="AV12" s="17">
        <v>0.26627335374706501</v>
      </c>
      <c r="AW12" s="17">
        <v>0.260740890258089</v>
      </c>
      <c r="AX12" s="17">
        <v>0.20774966116264501</v>
      </c>
    </row>
    <row r="13" spans="2:50">
      <c r="B13" s="18" t="s">
        <v>162</v>
      </c>
      <c r="C13" s="17">
        <v>0.21349822089319601</v>
      </c>
      <c r="D13" s="17">
        <v>0.20998632557048699</v>
      </c>
      <c r="E13" s="17">
        <v>0.217769152461841</v>
      </c>
      <c r="F13" s="17"/>
      <c r="G13" s="17">
        <v>0.21045211971778499</v>
      </c>
      <c r="H13" s="17">
        <v>0.18878151350377201</v>
      </c>
      <c r="I13" s="17">
        <v>0.123327790035794</v>
      </c>
      <c r="J13" s="17">
        <v>0.24491479110891801</v>
      </c>
      <c r="K13" s="17">
        <v>0.26849883753432302</v>
      </c>
      <c r="L13" s="17">
        <v>0.24338575256839301</v>
      </c>
      <c r="M13" s="17"/>
      <c r="N13" s="17">
        <v>0.24940565234065701</v>
      </c>
      <c r="O13" s="17">
        <v>0.21085814192299801</v>
      </c>
      <c r="P13" s="17">
        <v>0.147666733909397</v>
      </c>
      <c r="Q13" s="17">
        <v>0.23150872006434001</v>
      </c>
      <c r="R13" s="17"/>
      <c r="S13" s="17">
        <v>0.17714013303766499</v>
      </c>
      <c r="T13" s="17">
        <v>0.197567464411911</v>
      </c>
      <c r="U13" s="17">
        <v>0.23727793316749199</v>
      </c>
      <c r="V13" s="17">
        <v>0.19477215801089401</v>
      </c>
      <c r="W13" s="17">
        <v>0.21094827980248501</v>
      </c>
      <c r="X13" s="17">
        <v>0.17567349196104201</v>
      </c>
      <c r="Y13" s="17">
        <v>0.20039986974680099</v>
      </c>
      <c r="Z13" s="17">
        <v>0.23262218706551499</v>
      </c>
      <c r="AA13" s="17">
        <v>0.22699735467696999</v>
      </c>
      <c r="AB13" s="17">
        <v>0.260787689917928</v>
      </c>
      <c r="AC13" s="17">
        <v>0.24481308558751499</v>
      </c>
      <c r="AD13" s="17">
        <v>0.33976926943015201</v>
      </c>
      <c r="AE13" s="17"/>
      <c r="AF13" s="17">
        <v>0.20345621921786</v>
      </c>
      <c r="AG13" s="17">
        <v>0.22923943588816001</v>
      </c>
      <c r="AH13" s="17">
        <v>0.18795650456729401</v>
      </c>
      <c r="AI13" s="17"/>
      <c r="AJ13" s="17">
        <v>0.19943286459721599</v>
      </c>
      <c r="AK13" s="17">
        <v>0.24609512514941301</v>
      </c>
      <c r="AL13" s="17">
        <v>0.13077262597456199</v>
      </c>
      <c r="AM13" s="17">
        <v>0.34666417648564501</v>
      </c>
      <c r="AN13" s="17">
        <v>0.21865986307291899</v>
      </c>
      <c r="AO13" s="17"/>
      <c r="AP13" s="17">
        <v>0.207067930459884</v>
      </c>
      <c r="AQ13" s="17">
        <v>0.24060567330621799</v>
      </c>
      <c r="AR13" s="17">
        <v>0.12472083994401199</v>
      </c>
      <c r="AS13" s="17"/>
      <c r="AT13" s="17">
        <v>0.23745215393962499</v>
      </c>
      <c r="AU13" s="17">
        <v>0.23259541314375401</v>
      </c>
      <c r="AV13" s="17">
        <v>0.21269296209107899</v>
      </c>
      <c r="AW13" s="17">
        <v>0.19831431381690701</v>
      </c>
      <c r="AX13" s="17">
        <v>0.21798735471178099</v>
      </c>
    </row>
    <row r="14" spans="2:50">
      <c r="B14" s="18" t="s">
        <v>163</v>
      </c>
      <c r="C14" s="17">
        <v>9.9527235711331902E-2</v>
      </c>
      <c r="D14" s="17">
        <v>7.60370440174509E-2</v>
      </c>
      <c r="E14" s="17">
        <v>0.123817207341669</v>
      </c>
      <c r="F14" s="17"/>
      <c r="G14" s="17">
        <v>6.9400800431006701E-2</v>
      </c>
      <c r="H14" s="17">
        <v>5.28927929476758E-2</v>
      </c>
      <c r="I14" s="17">
        <v>9.7699733988113394E-2</v>
      </c>
      <c r="J14" s="17">
        <v>8.9800673217195801E-2</v>
      </c>
      <c r="K14" s="17">
        <v>0.11529726411694401</v>
      </c>
      <c r="L14" s="17">
        <v>0.15845697961033101</v>
      </c>
      <c r="M14" s="17"/>
      <c r="N14" s="17">
        <v>6.5426419906298494E-2</v>
      </c>
      <c r="O14" s="17">
        <v>9.9686887736350094E-2</v>
      </c>
      <c r="P14" s="17">
        <v>0.11969865535533999</v>
      </c>
      <c r="Q14" s="17">
        <v>0.123012040510746</v>
      </c>
      <c r="R14" s="17"/>
      <c r="S14" s="17">
        <v>6.7557029595953E-2</v>
      </c>
      <c r="T14" s="17">
        <v>0.111748872326471</v>
      </c>
      <c r="U14" s="17">
        <v>9.0659201258944305E-2</v>
      </c>
      <c r="V14" s="17">
        <v>0.16227958277749199</v>
      </c>
      <c r="W14" s="17">
        <v>0.12243272058442201</v>
      </c>
      <c r="X14" s="17">
        <v>7.8178469992949695E-2</v>
      </c>
      <c r="Y14" s="17">
        <v>0.105234765994541</v>
      </c>
      <c r="Z14" s="17">
        <v>8.9004013656082501E-2</v>
      </c>
      <c r="AA14" s="17">
        <v>0.11002722565711801</v>
      </c>
      <c r="AB14" s="17">
        <v>5.6204824777376199E-2</v>
      </c>
      <c r="AC14" s="17">
        <v>9.8272693501403996E-2</v>
      </c>
      <c r="AD14" s="17">
        <v>0.14676733431970301</v>
      </c>
      <c r="AE14" s="17"/>
      <c r="AF14" s="17">
        <v>0.128702527314799</v>
      </c>
      <c r="AG14" s="17">
        <v>7.4683704273899407E-2</v>
      </c>
      <c r="AH14" s="17">
        <v>0.10457482713093399</v>
      </c>
      <c r="AI14" s="17"/>
      <c r="AJ14" s="17">
        <v>0.10655301032402099</v>
      </c>
      <c r="AK14" s="17">
        <v>9.4513237591832194E-2</v>
      </c>
      <c r="AL14" s="17">
        <v>0.122429454420986</v>
      </c>
      <c r="AM14" s="17">
        <v>0</v>
      </c>
      <c r="AN14" s="17">
        <v>0.10228680735081</v>
      </c>
      <c r="AO14" s="17"/>
      <c r="AP14" s="17">
        <v>6.8663669743232805E-2</v>
      </c>
      <c r="AQ14" s="17">
        <v>9.7644165649292403E-2</v>
      </c>
      <c r="AR14" s="17">
        <v>0.15244127973943</v>
      </c>
      <c r="AS14" s="17"/>
      <c r="AT14" s="17">
        <v>0.14232574488069799</v>
      </c>
      <c r="AU14" s="17">
        <v>8.4930752082204297E-2</v>
      </c>
      <c r="AV14" s="17">
        <v>7.6883134485916702E-2</v>
      </c>
      <c r="AW14" s="17">
        <v>4.7042044528163303E-2</v>
      </c>
      <c r="AX14" s="17">
        <v>0</v>
      </c>
    </row>
    <row r="15" spans="2:50">
      <c r="B15" s="18" t="s">
        <v>92</v>
      </c>
      <c r="C15" s="19">
        <v>0.198199607892</v>
      </c>
      <c r="D15" s="19">
        <v>0.15741935947984501</v>
      </c>
      <c r="E15" s="19">
        <v>0.238537610547297</v>
      </c>
      <c r="F15" s="19"/>
      <c r="G15" s="19">
        <v>0.197611578581288</v>
      </c>
      <c r="H15" s="19">
        <v>0.108303414644024</v>
      </c>
      <c r="I15" s="19">
        <v>0.213580588364573</v>
      </c>
      <c r="J15" s="19">
        <v>0.247083758975395</v>
      </c>
      <c r="K15" s="19">
        <v>0.23546796086778901</v>
      </c>
      <c r="L15" s="19">
        <v>0.19219205784323401</v>
      </c>
      <c r="M15" s="19"/>
      <c r="N15" s="19">
        <v>0.125931560717572</v>
      </c>
      <c r="O15" s="19">
        <v>0.21381669469349501</v>
      </c>
      <c r="P15" s="19">
        <v>0.20016291262092001</v>
      </c>
      <c r="Q15" s="19">
        <v>0.26561964552829398</v>
      </c>
      <c r="R15" s="19"/>
      <c r="S15" s="19">
        <v>0.144566826965074</v>
      </c>
      <c r="T15" s="19">
        <v>0.15904463409699501</v>
      </c>
      <c r="U15" s="19">
        <v>0.25937483845082399</v>
      </c>
      <c r="V15" s="19">
        <v>0.148904597894018</v>
      </c>
      <c r="W15" s="19">
        <v>0.24805065994448</v>
      </c>
      <c r="X15" s="19">
        <v>0.30832360748938997</v>
      </c>
      <c r="Y15" s="19">
        <v>0.18377910514690499</v>
      </c>
      <c r="Z15" s="19">
        <v>0.158716928449952</v>
      </c>
      <c r="AA15" s="19">
        <v>0.19451828725388001</v>
      </c>
      <c r="AB15" s="19">
        <v>0.25143456693245098</v>
      </c>
      <c r="AC15" s="19">
        <v>0.169972632799062</v>
      </c>
      <c r="AD15" s="19">
        <v>0.149123767868695</v>
      </c>
      <c r="AE15" s="19"/>
      <c r="AF15" s="19">
        <v>0.20920955230275801</v>
      </c>
      <c r="AG15" s="19">
        <v>0.14206209527559299</v>
      </c>
      <c r="AH15" s="19">
        <v>0.27347620682210999</v>
      </c>
      <c r="AI15" s="19"/>
      <c r="AJ15" s="19">
        <v>0.18291658630323299</v>
      </c>
      <c r="AK15" s="19">
        <v>0.14576264943593001</v>
      </c>
      <c r="AL15" s="19">
        <v>9.3733913980254796E-2</v>
      </c>
      <c r="AM15" s="19">
        <v>0.28723468453138401</v>
      </c>
      <c r="AN15" s="19">
        <v>0.328936370871524</v>
      </c>
      <c r="AO15" s="19"/>
      <c r="AP15" s="19">
        <v>0.18124091498153999</v>
      </c>
      <c r="AQ15" s="19">
        <v>0.15056392127288201</v>
      </c>
      <c r="AR15" s="19">
        <v>0.105433301495377</v>
      </c>
      <c r="AS15" s="19"/>
      <c r="AT15" s="19">
        <v>0.23935255407115699</v>
      </c>
      <c r="AU15" s="19">
        <v>0.21040015716939001</v>
      </c>
      <c r="AV15" s="19">
        <v>0.115985619480064</v>
      </c>
      <c r="AW15" s="19">
        <v>0.12126856765055399</v>
      </c>
      <c r="AX15" s="19">
        <v>0.146507448094995</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X2151"/>
  <sheetViews>
    <sheetView showGridLines="0" workbookViewId="0">
      <pane xSplit="2" ySplit="8" topLeftCell="D9" activePane="bottomRight" state="frozen"/>
      <selection pane="bottomRight" activeCell="A9" sqref="A9"/>
      <selection pane="bottomLeft" activeCell="A9" sqref="A9"/>
      <selection pane="topRight" activeCell="C1" sqref="C1"/>
    </sheetView>
  </sheetViews>
  <sheetFormatPr defaultColWidth="10.85546875" defaultRowHeight="15"/>
  <cols>
    <col min="2" max="2" width="20.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29" t="s">
        <v>28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3"/>
      <c r="C5" s="13"/>
      <c r="D5" s="31" t="s">
        <v>29</v>
      </c>
      <c r="E5" s="31"/>
      <c r="F5" s="13"/>
      <c r="G5" s="31" t="s">
        <v>30</v>
      </c>
      <c r="H5" s="31"/>
      <c r="I5" s="31"/>
      <c r="J5" s="31"/>
      <c r="K5" s="31"/>
      <c r="L5" s="31"/>
      <c r="M5" s="13"/>
      <c r="N5" s="31" t="s">
        <v>31</v>
      </c>
      <c r="O5" s="31"/>
      <c r="P5" s="31"/>
      <c r="Q5" s="31"/>
      <c r="R5" s="13"/>
      <c r="S5" s="31" t="s">
        <v>32</v>
      </c>
      <c r="T5" s="31"/>
      <c r="U5" s="31"/>
      <c r="V5" s="31"/>
      <c r="W5" s="31"/>
      <c r="X5" s="31"/>
      <c r="Y5" s="31"/>
      <c r="Z5" s="31"/>
      <c r="AA5" s="31"/>
      <c r="AB5" s="31"/>
      <c r="AC5" s="31"/>
      <c r="AD5" s="31"/>
      <c r="AE5" s="13"/>
      <c r="AF5" s="31" t="s">
        <v>33</v>
      </c>
      <c r="AG5" s="31"/>
      <c r="AH5" s="31"/>
      <c r="AI5" s="13"/>
      <c r="AJ5" s="31" t="s">
        <v>34</v>
      </c>
      <c r="AK5" s="31"/>
      <c r="AL5" s="31"/>
      <c r="AM5" s="31"/>
      <c r="AN5" s="31"/>
      <c r="AO5" s="13"/>
      <c r="AP5" s="31" t="s">
        <v>35</v>
      </c>
      <c r="AQ5" s="31"/>
      <c r="AR5" s="31"/>
      <c r="AS5" s="13"/>
      <c r="AT5" s="31" t="s">
        <v>36</v>
      </c>
      <c r="AU5" s="31"/>
      <c r="AV5" s="31"/>
      <c r="AW5" s="31"/>
      <c r="AX5" s="31"/>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20.100000000000001"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20.100000000000001"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11" spans="2:50">
      <c r="B11" s="6" t="s">
        <v>78</v>
      </c>
    </row>
    <row r="12" spans="2:50">
      <c r="B12" s="24" t="s">
        <v>15</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row>
    <row r="13" spans="2:50">
      <c r="B13" t="s">
        <v>79</v>
      </c>
      <c r="C13" s="17">
        <v>0.60600698056550595</v>
      </c>
      <c r="D13" s="17">
        <v>0.63779156376813395</v>
      </c>
      <c r="E13" s="17">
        <v>0.575511686546199</v>
      </c>
      <c r="F13" s="17"/>
      <c r="G13" s="17">
        <v>0.40155626441624398</v>
      </c>
      <c r="H13" s="17">
        <v>0.479173584924942</v>
      </c>
      <c r="I13" s="17">
        <v>0.48311504982127501</v>
      </c>
      <c r="J13" s="17">
        <v>0.682377478077281</v>
      </c>
      <c r="K13" s="17">
        <v>0.70657284161359202</v>
      </c>
      <c r="L13" s="17">
        <v>0.81498248746763602</v>
      </c>
      <c r="M13" s="17"/>
      <c r="N13" s="17">
        <v>0.65423666027139804</v>
      </c>
      <c r="O13" s="17">
        <v>0.64726680098817801</v>
      </c>
      <c r="P13" s="17">
        <v>0.58122374126184895</v>
      </c>
      <c r="Q13" s="17">
        <v>0.53192933762234795</v>
      </c>
      <c r="R13" s="17"/>
      <c r="S13" s="17">
        <v>0.55365984530092704</v>
      </c>
      <c r="T13" s="17">
        <v>0.64717492480899297</v>
      </c>
      <c r="U13" s="17">
        <v>0.61467794399028997</v>
      </c>
      <c r="V13" s="17">
        <v>0.70756335018549399</v>
      </c>
      <c r="W13" s="17">
        <v>0.61964714031453305</v>
      </c>
      <c r="X13" s="17">
        <v>0.64988581385023403</v>
      </c>
      <c r="Y13" s="17">
        <v>0.56359628053407995</v>
      </c>
      <c r="Z13" s="17">
        <v>0.61632048936290296</v>
      </c>
      <c r="AA13" s="17">
        <v>0.558389857282096</v>
      </c>
      <c r="AB13" s="17">
        <v>0.57271570190054799</v>
      </c>
      <c r="AC13" s="17">
        <v>0.56148283684054001</v>
      </c>
      <c r="AD13" s="17">
        <v>0.62892736012154304</v>
      </c>
      <c r="AE13" s="17"/>
      <c r="AF13" s="17">
        <v>0.63250378433290599</v>
      </c>
      <c r="AG13" s="17">
        <v>0.67900761080268401</v>
      </c>
      <c r="AH13" s="17">
        <v>0.37559677904081901</v>
      </c>
      <c r="AI13" s="17"/>
      <c r="AJ13" s="17">
        <v>0.70160019872597401</v>
      </c>
      <c r="AK13" s="17">
        <v>0.61687598834244795</v>
      </c>
      <c r="AL13" s="17">
        <v>0.67424776961149302</v>
      </c>
      <c r="AM13" s="17">
        <v>0.64123501802876803</v>
      </c>
      <c r="AN13" s="17">
        <v>0.38178164985163698</v>
      </c>
      <c r="AO13" s="17"/>
      <c r="AP13" s="17">
        <v>0.68034527444744697</v>
      </c>
      <c r="AQ13" s="17">
        <v>0.62846584688122997</v>
      </c>
      <c r="AR13" s="17">
        <v>0.66870695921647705</v>
      </c>
      <c r="AS13" s="17"/>
      <c r="AT13" s="17">
        <v>0.60147194974815799</v>
      </c>
      <c r="AU13" s="17">
        <v>0.60046246469493103</v>
      </c>
      <c r="AV13" s="17">
        <v>0.63114996627167297</v>
      </c>
      <c r="AW13" s="17">
        <v>0.55739398324034894</v>
      </c>
      <c r="AX13" s="17">
        <v>0.59918289776271305</v>
      </c>
    </row>
    <row r="14" spans="2:50">
      <c r="B14" t="s">
        <v>80</v>
      </c>
      <c r="C14" s="17">
        <v>0.49453868742311802</v>
      </c>
      <c r="D14" s="17">
        <v>0.53833871097824904</v>
      </c>
      <c r="E14" s="17">
        <v>0.45188467823231498</v>
      </c>
      <c r="F14" s="17"/>
      <c r="G14" s="17">
        <v>0.46533720052031202</v>
      </c>
      <c r="H14" s="17">
        <v>0.49822070671817598</v>
      </c>
      <c r="I14" s="17">
        <v>0.53869450822200204</v>
      </c>
      <c r="J14" s="17">
        <v>0.54402894282761005</v>
      </c>
      <c r="K14" s="17">
        <v>0.477107136044986</v>
      </c>
      <c r="L14" s="17">
        <v>0.44632929075052102</v>
      </c>
      <c r="M14" s="17"/>
      <c r="N14" s="17">
        <v>0.56039782962889795</v>
      </c>
      <c r="O14" s="17">
        <v>0.55387356642785901</v>
      </c>
      <c r="P14" s="17">
        <v>0.46305904325703401</v>
      </c>
      <c r="Q14" s="17">
        <v>0.388348563134707</v>
      </c>
      <c r="R14" s="17"/>
      <c r="S14" s="17">
        <v>0.53720716434957805</v>
      </c>
      <c r="T14" s="17">
        <v>0.54529175906863803</v>
      </c>
      <c r="U14" s="17">
        <v>0.47374807497820398</v>
      </c>
      <c r="V14" s="17">
        <v>0.50302752026279396</v>
      </c>
      <c r="W14" s="17">
        <v>0.50159122374736598</v>
      </c>
      <c r="X14" s="17">
        <v>0.46260256598970101</v>
      </c>
      <c r="Y14" s="17">
        <v>0.39806747668760101</v>
      </c>
      <c r="Z14" s="17">
        <v>0.509385677993624</v>
      </c>
      <c r="AA14" s="17">
        <v>0.47619150081845402</v>
      </c>
      <c r="AB14" s="17">
        <v>0.50847948937558696</v>
      </c>
      <c r="AC14" s="17">
        <v>0.496319320206493</v>
      </c>
      <c r="AD14" s="17">
        <v>0.44448764532171398</v>
      </c>
      <c r="AE14" s="17"/>
      <c r="AF14" s="17">
        <v>0.46531637387630498</v>
      </c>
      <c r="AG14" s="17">
        <v>0.55668770504837695</v>
      </c>
      <c r="AH14" s="17">
        <v>0.406547614012499</v>
      </c>
      <c r="AI14" s="17"/>
      <c r="AJ14" s="17">
        <v>0.49559908667213198</v>
      </c>
      <c r="AK14" s="17">
        <v>0.54341686798731303</v>
      </c>
      <c r="AL14" s="17">
        <v>0.58350433883717401</v>
      </c>
      <c r="AM14" s="17">
        <v>0.33559514668434698</v>
      </c>
      <c r="AN14" s="17">
        <v>0.371497464265374</v>
      </c>
      <c r="AO14" s="17"/>
      <c r="AP14" s="17">
        <v>0.48410859670664602</v>
      </c>
      <c r="AQ14" s="17">
        <v>0.55248878872440099</v>
      </c>
      <c r="AR14" s="17">
        <v>0.57748583833915201</v>
      </c>
      <c r="AS14" s="17"/>
      <c r="AT14" s="17">
        <v>0.38416598099320998</v>
      </c>
      <c r="AU14" s="17">
        <v>0.48589693625735098</v>
      </c>
      <c r="AV14" s="17">
        <v>0.59756439776303705</v>
      </c>
      <c r="AW14" s="17">
        <v>0.572105692771114</v>
      </c>
      <c r="AX14" s="17">
        <v>0.58721778918519696</v>
      </c>
    </row>
    <row r="15" spans="2:50">
      <c r="B15" t="s">
        <v>81</v>
      </c>
      <c r="C15" s="17">
        <v>0.35383142178093702</v>
      </c>
      <c r="D15" s="17">
        <v>0.35329840568208798</v>
      </c>
      <c r="E15" s="17">
        <v>0.35505665783414397</v>
      </c>
      <c r="F15" s="17"/>
      <c r="G15" s="17">
        <v>0.23433974607104499</v>
      </c>
      <c r="H15" s="17">
        <v>0.29882429431475699</v>
      </c>
      <c r="I15" s="17">
        <v>0.310134903163372</v>
      </c>
      <c r="J15" s="17">
        <v>0.42195517639088198</v>
      </c>
      <c r="K15" s="17">
        <v>0.44860179276233603</v>
      </c>
      <c r="L15" s="17">
        <v>0.39449193300877899</v>
      </c>
      <c r="M15" s="17"/>
      <c r="N15" s="17">
        <v>0.34710445752559699</v>
      </c>
      <c r="O15" s="17">
        <v>0.351402658813945</v>
      </c>
      <c r="P15" s="17">
        <v>0.38167179559860898</v>
      </c>
      <c r="Q15" s="17">
        <v>0.33810124456761798</v>
      </c>
      <c r="R15" s="17"/>
      <c r="S15" s="17">
        <v>0.265323067889424</v>
      </c>
      <c r="T15" s="17">
        <v>0.32561014603252603</v>
      </c>
      <c r="U15" s="17">
        <v>0.36582677445490802</v>
      </c>
      <c r="V15" s="17">
        <v>0.36387228118568499</v>
      </c>
      <c r="W15" s="17">
        <v>0.30151603301621199</v>
      </c>
      <c r="X15" s="17">
        <v>0.37676062896764201</v>
      </c>
      <c r="Y15" s="17">
        <v>0.39665366050475098</v>
      </c>
      <c r="Z15" s="17">
        <v>0.45667915024836397</v>
      </c>
      <c r="AA15" s="17">
        <v>0.41793302563735801</v>
      </c>
      <c r="AB15" s="17">
        <v>0.35732827914141102</v>
      </c>
      <c r="AC15" s="17">
        <v>0.21616788734765199</v>
      </c>
      <c r="AD15" s="17">
        <v>0.61325994886574497</v>
      </c>
      <c r="AE15" s="17"/>
      <c r="AF15" s="17">
        <v>0.39526522628644201</v>
      </c>
      <c r="AG15" s="17">
        <v>0.36187126498857303</v>
      </c>
      <c r="AH15" s="17">
        <v>0.27705897918394101</v>
      </c>
      <c r="AI15" s="17"/>
      <c r="AJ15" s="17">
        <v>0.38205712044092599</v>
      </c>
      <c r="AK15" s="17">
        <v>0.38054958578623299</v>
      </c>
      <c r="AL15" s="17">
        <v>0.30911316375338699</v>
      </c>
      <c r="AM15" s="17">
        <v>0.31799744273300701</v>
      </c>
      <c r="AN15" s="17">
        <v>0.25261024987705799</v>
      </c>
      <c r="AO15" s="17"/>
      <c r="AP15" s="17">
        <v>0.371226480057675</v>
      </c>
      <c r="AQ15" s="17">
        <v>0.380962842322708</v>
      </c>
      <c r="AR15" s="17">
        <v>0.36823584696193301</v>
      </c>
      <c r="AS15" s="17"/>
      <c r="AT15" s="17">
        <v>0.39182374656702801</v>
      </c>
      <c r="AU15" s="17">
        <v>0.319550342346205</v>
      </c>
      <c r="AV15" s="17">
        <v>0.338945170625015</v>
      </c>
      <c r="AW15" s="17">
        <v>0.35715840644326302</v>
      </c>
      <c r="AX15" s="17">
        <v>0.20875340399042799</v>
      </c>
    </row>
    <row r="16" spans="2:50">
      <c r="B16" t="s">
        <v>82</v>
      </c>
      <c r="C16" s="17">
        <v>0.319803390653982</v>
      </c>
      <c r="D16" s="17">
        <v>0.29767665637225499</v>
      </c>
      <c r="E16" s="17">
        <v>0.33942305014160401</v>
      </c>
      <c r="F16" s="17"/>
      <c r="G16" s="17">
        <v>0.59864461898836496</v>
      </c>
      <c r="H16" s="17">
        <v>0.50686063339751597</v>
      </c>
      <c r="I16" s="17">
        <v>0.400789262524051</v>
      </c>
      <c r="J16" s="17">
        <v>0.258528481689905</v>
      </c>
      <c r="K16" s="17">
        <v>0.14916660558959699</v>
      </c>
      <c r="L16" s="17">
        <v>8.1412720653441906E-2</v>
      </c>
      <c r="M16" s="17"/>
      <c r="N16" s="17">
        <v>0.31077250042826199</v>
      </c>
      <c r="O16" s="17">
        <v>0.32327455698199897</v>
      </c>
      <c r="P16" s="17">
        <v>0.32123396859459002</v>
      </c>
      <c r="Q16" s="17">
        <v>0.33033643209685398</v>
      </c>
      <c r="R16" s="17"/>
      <c r="S16" s="17">
        <v>0.431235764070732</v>
      </c>
      <c r="T16" s="17">
        <v>0.321469584040665</v>
      </c>
      <c r="U16" s="17">
        <v>0.23774709854128501</v>
      </c>
      <c r="V16" s="17">
        <v>0.28082010748134001</v>
      </c>
      <c r="W16" s="17">
        <v>0.31067091263104701</v>
      </c>
      <c r="X16" s="17">
        <v>0.31709129095373001</v>
      </c>
      <c r="Y16" s="17">
        <v>0.31678664616152702</v>
      </c>
      <c r="Z16" s="17">
        <v>0.38018658936210298</v>
      </c>
      <c r="AA16" s="17">
        <v>0.29485810537658502</v>
      </c>
      <c r="AB16" s="17">
        <v>0.28832736287494298</v>
      </c>
      <c r="AC16" s="17">
        <v>0.32390998633056001</v>
      </c>
      <c r="AD16" s="17">
        <v>0.26376028449621503</v>
      </c>
      <c r="AE16" s="17"/>
      <c r="AF16" s="17">
        <v>0.258804221353994</v>
      </c>
      <c r="AG16" s="17">
        <v>0.31357780544992397</v>
      </c>
      <c r="AH16" s="17">
        <v>0.39461619439530798</v>
      </c>
      <c r="AI16" s="17"/>
      <c r="AJ16" s="17">
        <v>0.225635139869447</v>
      </c>
      <c r="AK16" s="17">
        <v>0.41062510126600499</v>
      </c>
      <c r="AL16" s="17">
        <v>0.28368783746896198</v>
      </c>
      <c r="AM16" s="17">
        <v>0.29580242582467903</v>
      </c>
      <c r="AN16" s="17">
        <v>0.36837994384419598</v>
      </c>
      <c r="AO16" s="17"/>
      <c r="AP16" s="17">
        <v>0.25373301898699402</v>
      </c>
      <c r="AQ16" s="17">
        <v>0.39114670873509</v>
      </c>
      <c r="AR16" s="17">
        <v>0.31860705877777601</v>
      </c>
      <c r="AS16" s="17"/>
      <c r="AT16" s="17">
        <v>0.26353872585451699</v>
      </c>
      <c r="AU16" s="17">
        <v>0.34637513523809699</v>
      </c>
      <c r="AV16" s="17">
        <v>0.33833381483045899</v>
      </c>
      <c r="AW16" s="17">
        <v>0.424431793878429</v>
      </c>
      <c r="AX16" s="17">
        <v>0.357420551162767</v>
      </c>
    </row>
    <row r="17" spans="2:50">
      <c r="B17" t="s">
        <v>83</v>
      </c>
      <c r="C17" s="17">
        <v>0.27811911176815302</v>
      </c>
      <c r="D17" s="17">
        <v>0.31424774453867299</v>
      </c>
      <c r="E17" s="17">
        <v>0.243942792555911</v>
      </c>
      <c r="F17" s="17"/>
      <c r="G17" s="17">
        <v>0.20577520638461899</v>
      </c>
      <c r="H17" s="17">
        <v>0.26134513726744601</v>
      </c>
      <c r="I17" s="17">
        <v>0.26768243948320403</v>
      </c>
      <c r="J17" s="17">
        <v>0.27735856811670001</v>
      </c>
      <c r="K17" s="17">
        <v>0.280192359895441</v>
      </c>
      <c r="L17" s="17">
        <v>0.34722531811047502</v>
      </c>
      <c r="M17" s="17"/>
      <c r="N17" s="17">
        <v>0.38708554674833001</v>
      </c>
      <c r="O17" s="17">
        <v>0.26828516961604298</v>
      </c>
      <c r="P17" s="17">
        <v>0.261550867977135</v>
      </c>
      <c r="Q17" s="17">
        <v>0.17896376798313199</v>
      </c>
      <c r="R17" s="17"/>
      <c r="S17" s="17">
        <v>0.34109354291386701</v>
      </c>
      <c r="T17" s="17">
        <v>0.27467978523111602</v>
      </c>
      <c r="U17" s="17">
        <v>0.27244943607134903</v>
      </c>
      <c r="V17" s="17">
        <v>0.30796921445223702</v>
      </c>
      <c r="W17" s="17">
        <v>0.28992984374977199</v>
      </c>
      <c r="X17" s="17">
        <v>0.26538007582558298</v>
      </c>
      <c r="Y17" s="17">
        <v>0.24966254624082701</v>
      </c>
      <c r="Z17" s="17">
        <v>0.273141745850982</v>
      </c>
      <c r="AA17" s="17">
        <v>0.28161764135103301</v>
      </c>
      <c r="AB17" s="17">
        <v>0.22408742299687001</v>
      </c>
      <c r="AC17" s="17">
        <v>0.19026323402787401</v>
      </c>
      <c r="AD17" s="17">
        <v>0.31385231864709001</v>
      </c>
      <c r="AE17" s="17"/>
      <c r="AF17" s="17">
        <v>0.25564139490465299</v>
      </c>
      <c r="AG17" s="17">
        <v>0.34881150230452301</v>
      </c>
      <c r="AH17" s="17">
        <v>0.18188283177504</v>
      </c>
      <c r="AI17" s="17"/>
      <c r="AJ17" s="17">
        <v>0.31697627018016</v>
      </c>
      <c r="AK17" s="17">
        <v>0.29066354149270501</v>
      </c>
      <c r="AL17" s="17">
        <v>0.3812406481526</v>
      </c>
      <c r="AM17" s="17">
        <v>0.25658199015865302</v>
      </c>
      <c r="AN17" s="17">
        <v>0.117907805818661</v>
      </c>
      <c r="AO17" s="17"/>
      <c r="AP17" s="17">
        <v>0.34377695646473999</v>
      </c>
      <c r="AQ17" s="17">
        <v>0.280720758755587</v>
      </c>
      <c r="AR17" s="17">
        <v>0.36072360062187298</v>
      </c>
      <c r="AS17" s="17"/>
      <c r="AT17" s="17">
        <v>0.207844855742955</v>
      </c>
      <c r="AU17" s="17">
        <v>0.24824821877465</v>
      </c>
      <c r="AV17" s="17">
        <v>0.33972891521992099</v>
      </c>
      <c r="AW17" s="17">
        <v>0.32886594032445199</v>
      </c>
      <c r="AX17" s="17">
        <v>0.446824667216351</v>
      </c>
    </row>
    <row r="18" spans="2:50">
      <c r="B18" t="s">
        <v>84</v>
      </c>
      <c r="C18" s="17">
        <v>0.25260409060835198</v>
      </c>
      <c r="D18" s="17">
        <v>0.21833249992925099</v>
      </c>
      <c r="E18" s="17">
        <v>0.28479464548993</v>
      </c>
      <c r="F18" s="17"/>
      <c r="G18" s="17">
        <v>0.367033295041507</v>
      </c>
      <c r="H18" s="17">
        <v>0.32279045613278501</v>
      </c>
      <c r="I18" s="17">
        <v>0.28484517539901599</v>
      </c>
      <c r="J18" s="17">
        <v>0.20559240192249001</v>
      </c>
      <c r="K18" s="17">
        <v>0.19723513267088499</v>
      </c>
      <c r="L18" s="17">
        <v>0.168898346159089</v>
      </c>
      <c r="M18" s="17"/>
      <c r="N18" s="17">
        <v>0.25359809819900597</v>
      </c>
      <c r="O18" s="17">
        <v>0.24030668406568001</v>
      </c>
      <c r="P18" s="17">
        <v>0.27169490607284202</v>
      </c>
      <c r="Q18" s="17">
        <v>0.250288332355939</v>
      </c>
      <c r="R18" s="17"/>
      <c r="S18" s="17">
        <v>0.29106727257435</v>
      </c>
      <c r="T18" s="17">
        <v>0.24755227587170001</v>
      </c>
      <c r="U18" s="17">
        <v>0.28270009063936502</v>
      </c>
      <c r="V18" s="17">
        <v>0.27759090935691699</v>
      </c>
      <c r="W18" s="17">
        <v>0.28558344571695898</v>
      </c>
      <c r="X18" s="17">
        <v>0.266907481139738</v>
      </c>
      <c r="Y18" s="17">
        <v>0.23506432445839001</v>
      </c>
      <c r="Z18" s="17">
        <v>0.28611653142264598</v>
      </c>
      <c r="AA18" s="17">
        <v>0.207195441546451</v>
      </c>
      <c r="AB18" s="17">
        <v>0.20671253770125</v>
      </c>
      <c r="AC18" s="17">
        <v>0.216424181145564</v>
      </c>
      <c r="AD18" s="17">
        <v>0.18596907924198799</v>
      </c>
      <c r="AE18" s="17"/>
      <c r="AF18" s="17">
        <v>0.23325455196431999</v>
      </c>
      <c r="AG18" s="17">
        <v>0.248561979661101</v>
      </c>
      <c r="AH18" s="17">
        <v>0.28613894595433198</v>
      </c>
      <c r="AI18" s="17"/>
      <c r="AJ18" s="17">
        <v>0.21061016432830701</v>
      </c>
      <c r="AK18" s="17">
        <v>0.30070833407393699</v>
      </c>
      <c r="AL18" s="17">
        <v>0.22882505904957401</v>
      </c>
      <c r="AM18" s="17">
        <v>0.24834373805596299</v>
      </c>
      <c r="AN18" s="17">
        <v>0.256362433784114</v>
      </c>
      <c r="AO18" s="17"/>
      <c r="AP18" s="17">
        <v>0.19786161778486699</v>
      </c>
      <c r="AQ18" s="17">
        <v>0.29602755240441703</v>
      </c>
      <c r="AR18" s="17">
        <v>0.26528248742802302</v>
      </c>
      <c r="AS18" s="17"/>
      <c r="AT18" s="17">
        <v>0.20389058796190199</v>
      </c>
      <c r="AU18" s="17">
        <v>0.24402724561795799</v>
      </c>
      <c r="AV18" s="17">
        <v>0.26299825814100503</v>
      </c>
      <c r="AW18" s="17">
        <v>0.25141382877825402</v>
      </c>
      <c r="AX18" s="17">
        <v>0.24865366150135301</v>
      </c>
    </row>
    <row r="19" spans="2:50">
      <c r="B19" t="s">
        <v>85</v>
      </c>
      <c r="C19" s="17">
        <v>0.209533763392344</v>
      </c>
      <c r="D19" s="17">
        <v>0.215637586662907</v>
      </c>
      <c r="E19" s="17">
        <v>0.203228909807181</v>
      </c>
      <c r="F19" s="17"/>
      <c r="G19" s="17">
        <v>0.133756322317582</v>
      </c>
      <c r="H19" s="17">
        <v>0.248587151163919</v>
      </c>
      <c r="I19" s="17">
        <v>0.22279457845037501</v>
      </c>
      <c r="J19" s="17">
        <v>0.26597580828263601</v>
      </c>
      <c r="K19" s="17">
        <v>0.226416103167973</v>
      </c>
      <c r="L19" s="17">
        <v>0.16000614776043001</v>
      </c>
      <c r="M19" s="17"/>
      <c r="N19" s="17">
        <v>0.19693439531388901</v>
      </c>
      <c r="O19" s="17">
        <v>0.18812425400285501</v>
      </c>
      <c r="P19" s="17">
        <v>0.25856419986986401</v>
      </c>
      <c r="Q19" s="17">
        <v>0.20195401045929001</v>
      </c>
      <c r="R19" s="17"/>
      <c r="S19" s="17">
        <v>0.20746098159444201</v>
      </c>
      <c r="T19" s="17">
        <v>0.22649628703654401</v>
      </c>
      <c r="U19" s="17">
        <v>0.18577131444516601</v>
      </c>
      <c r="V19" s="17">
        <v>0.208979350098388</v>
      </c>
      <c r="W19" s="17">
        <v>0.168009775080454</v>
      </c>
      <c r="X19" s="17">
        <v>0.18163488352891299</v>
      </c>
      <c r="Y19" s="17">
        <v>0.24097586266092599</v>
      </c>
      <c r="Z19" s="17">
        <v>0.34656118697711702</v>
      </c>
      <c r="AA19" s="17">
        <v>0.182379881586618</v>
      </c>
      <c r="AB19" s="17">
        <v>0.18370900220651401</v>
      </c>
      <c r="AC19" s="17">
        <v>0.16369677845848801</v>
      </c>
      <c r="AD19" s="17">
        <v>0.37735543924944098</v>
      </c>
      <c r="AE19" s="17"/>
      <c r="AF19" s="17">
        <v>0.22855576422528401</v>
      </c>
      <c r="AG19" s="17">
        <v>0.21748530574446701</v>
      </c>
      <c r="AH19" s="17">
        <v>0.18889905672285601</v>
      </c>
      <c r="AI19" s="17"/>
      <c r="AJ19" s="17">
        <v>0.22313830048591099</v>
      </c>
      <c r="AK19" s="17">
        <v>0.21321081644966899</v>
      </c>
      <c r="AL19" s="17">
        <v>0.17817536965813199</v>
      </c>
      <c r="AM19" s="17">
        <v>0.273232761139445</v>
      </c>
      <c r="AN19" s="17">
        <v>0.14807581237555001</v>
      </c>
      <c r="AO19" s="17"/>
      <c r="AP19" s="17">
        <v>0.20338778335612301</v>
      </c>
      <c r="AQ19" s="17">
        <v>0.22012047707688601</v>
      </c>
      <c r="AR19" s="17">
        <v>0.18276086009870399</v>
      </c>
      <c r="AS19" s="17"/>
      <c r="AT19" s="17">
        <v>0.20495972105902699</v>
      </c>
      <c r="AU19" s="17">
        <v>0.19296153163289101</v>
      </c>
      <c r="AV19" s="17">
        <v>0.18805536840120901</v>
      </c>
      <c r="AW19" s="17">
        <v>0.24084356325616199</v>
      </c>
      <c r="AX19" s="17">
        <v>0.129489889580749</v>
      </c>
    </row>
    <row r="20" spans="2:50">
      <c r="B20" t="s">
        <v>86</v>
      </c>
      <c r="C20" s="17">
        <v>0.197578126523235</v>
      </c>
      <c r="D20" s="17">
        <v>0.21260183102232799</v>
      </c>
      <c r="E20" s="17">
        <v>0.181448803937104</v>
      </c>
      <c r="F20" s="17"/>
      <c r="G20" s="17">
        <v>0.20418172400380399</v>
      </c>
      <c r="H20" s="17">
        <v>0.210491743610635</v>
      </c>
      <c r="I20" s="17">
        <v>0.24468625545778899</v>
      </c>
      <c r="J20" s="17">
        <v>0.214281281298591</v>
      </c>
      <c r="K20" s="17">
        <v>0.15676635570648401</v>
      </c>
      <c r="L20" s="17">
        <v>0.15802571349182301</v>
      </c>
      <c r="M20" s="17"/>
      <c r="N20" s="17">
        <v>0.213752467121467</v>
      </c>
      <c r="O20" s="17">
        <v>0.195400789514419</v>
      </c>
      <c r="P20" s="17">
        <v>0.18864115818432101</v>
      </c>
      <c r="Q20" s="17">
        <v>0.19376746375606599</v>
      </c>
      <c r="R20" s="17"/>
      <c r="S20" s="17">
        <v>0.25137670645086702</v>
      </c>
      <c r="T20" s="17">
        <v>0.20304619476923</v>
      </c>
      <c r="U20" s="17">
        <v>0.198634124130733</v>
      </c>
      <c r="V20" s="17">
        <v>0.18921379462454199</v>
      </c>
      <c r="W20" s="17">
        <v>0.193696576814229</v>
      </c>
      <c r="X20" s="17">
        <v>0.140948347706017</v>
      </c>
      <c r="Y20" s="17">
        <v>0.16229131218755999</v>
      </c>
      <c r="Z20" s="17">
        <v>0.23058097945435399</v>
      </c>
      <c r="AA20" s="17">
        <v>0.17565386069709399</v>
      </c>
      <c r="AB20" s="17">
        <v>0.18702144437128901</v>
      </c>
      <c r="AC20" s="17">
        <v>0.23756784004689599</v>
      </c>
      <c r="AD20" s="17">
        <v>0.21898469922972599</v>
      </c>
      <c r="AE20" s="17"/>
      <c r="AF20" s="17">
        <v>0.18178894517165101</v>
      </c>
      <c r="AG20" s="17">
        <v>0.21444071596436001</v>
      </c>
      <c r="AH20" s="17">
        <v>0.19923678439446199</v>
      </c>
      <c r="AI20" s="17"/>
      <c r="AJ20" s="17">
        <v>0.17830487013076901</v>
      </c>
      <c r="AK20" s="17">
        <v>0.22156093927062701</v>
      </c>
      <c r="AL20" s="17">
        <v>0.19715197165749099</v>
      </c>
      <c r="AM20" s="17">
        <v>0.18646475834235701</v>
      </c>
      <c r="AN20" s="17">
        <v>0.18227233276331001</v>
      </c>
      <c r="AO20" s="17"/>
      <c r="AP20" s="17">
        <v>0.182247476134485</v>
      </c>
      <c r="AQ20" s="17">
        <v>0.21293761911510301</v>
      </c>
      <c r="AR20" s="17">
        <v>0.22454600458101601</v>
      </c>
      <c r="AS20" s="17"/>
      <c r="AT20" s="17">
        <v>0.156620092772042</v>
      </c>
      <c r="AU20" s="17">
        <v>0.170401867783954</v>
      </c>
      <c r="AV20" s="17">
        <v>0.216955452935058</v>
      </c>
      <c r="AW20" s="17">
        <v>0.28723927977515101</v>
      </c>
      <c r="AX20" s="17">
        <v>0.22446460972108701</v>
      </c>
    </row>
    <row r="21" spans="2:50">
      <c r="B21" t="s">
        <v>87</v>
      </c>
      <c r="C21" s="17">
        <v>0.196561612885052</v>
      </c>
      <c r="D21" s="17">
        <v>0.201934201279419</v>
      </c>
      <c r="E21" s="17">
        <v>0.19208243822135701</v>
      </c>
      <c r="F21" s="17"/>
      <c r="G21" s="17">
        <v>0.135319559067934</v>
      </c>
      <c r="H21" s="17">
        <v>0.19277755707903901</v>
      </c>
      <c r="I21" s="17">
        <v>0.16775671681059301</v>
      </c>
      <c r="J21" s="17">
        <v>0.17902766187866001</v>
      </c>
      <c r="K21" s="17">
        <v>0.21421484347311501</v>
      </c>
      <c r="L21" s="17">
        <v>0.26597962954113202</v>
      </c>
      <c r="M21" s="17"/>
      <c r="N21" s="17">
        <v>0.20088151923359299</v>
      </c>
      <c r="O21" s="17">
        <v>0.18741869062158301</v>
      </c>
      <c r="P21" s="17">
        <v>0.18674080823552999</v>
      </c>
      <c r="Q21" s="17">
        <v>0.21143364309471799</v>
      </c>
      <c r="R21" s="17"/>
      <c r="S21" s="17">
        <v>0.222115065725872</v>
      </c>
      <c r="T21" s="17">
        <v>0.17350768877759301</v>
      </c>
      <c r="U21" s="17">
        <v>0.17950051899774699</v>
      </c>
      <c r="V21" s="17">
        <v>0.25035919100521697</v>
      </c>
      <c r="W21" s="17">
        <v>0.15912159662108699</v>
      </c>
      <c r="X21" s="17">
        <v>0.22293676820337999</v>
      </c>
      <c r="Y21" s="17">
        <v>0.185472849836291</v>
      </c>
      <c r="Z21" s="17">
        <v>0.22301010999696699</v>
      </c>
      <c r="AA21" s="17">
        <v>0.19102986627370999</v>
      </c>
      <c r="AB21" s="17">
        <v>0.18277952181233501</v>
      </c>
      <c r="AC21" s="17">
        <v>0.18375340881214999</v>
      </c>
      <c r="AD21" s="17">
        <v>0.14731395357341301</v>
      </c>
      <c r="AE21" s="17"/>
      <c r="AF21" s="17">
        <v>0.25267782187551102</v>
      </c>
      <c r="AG21" s="17">
        <v>0.17087315294158001</v>
      </c>
      <c r="AH21" s="17">
        <v>0.13181943390018799</v>
      </c>
      <c r="AI21" s="17"/>
      <c r="AJ21" s="17">
        <v>0.26231905962393398</v>
      </c>
      <c r="AK21" s="17">
        <v>0.17968440491943499</v>
      </c>
      <c r="AL21" s="17">
        <v>0.19995417102108901</v>
      </c>
      <c r="AM21" s="17">
        <v>0.207639326554453</v>
      </c>
      <c r="AN21" s="17">
        <v>0.12941986694148899</v>
      </c>
      <c r="AO21" s="17"/>
      <c r="AP21" s="17">
        <v>0.28188511074067102</v>
      </c>
      <c r="AQ21" s="17">
        <v>0.180799826280821</v>
      </c>
      <c r="AR21" s="17">
        <v>0.207699813019355</v>
      </c>
      <c r="AS21" s="17"/>
      <c r="AT21" s="17">
        <v>0.22214184993987399</v>
      </c>
      <c r="AU21" s="17">
        <v>0.19897766926712601</v>
      </c>
      <c r="AV21" s="17">
        <v>0.137129889490367</v>
      </c>
      <c r="AW21" s="17">
        <v>0.21471925506425099</v>
      </c>
      <c r="AX21" s="17">
        <v>0.24747789258062999</v>
      </c>
    </row>
    <row r="22" spans="2:50">
      <c r="B22" t="s">
        <v>88</v>
      </c>
      <c r="C22" s="17">
        <v>0.191163194521841</v>
      </c>
      <c r="D22" s="17">
        <v>0.208430871236194</v>
      </c>
      <c r="E22" s="17">
        <v>0.174385077639644</v>
      </c>
      <c r="F22" s="17"/>
      <c r="G22" s="17">
        <v>0.13772756448897899</v>
      </c>
      <c r="H22" s="17">
        <v>0.233121564793246</v>
      </c>
      <c r="I22" s="17">
        <v>0.19476592570892801</v>
      </c>
      <c r="J22" s="17">
        <v>0.173542479227728</v>
      </c>
      <c r="K22" s="17">
        <v>0.18537118747309</v>
      </c>
      <c r="L22" s="17">
        <v>0.20760909625722901</v>
      </c>
      <c r="M22" s="17"/>
      <c r="N22" s="17">
        <v>0.21291304238099101</v>
      </c>
      <c r="O22" s="17">
        <v>0.18050915368248699</v>
      </c>
      <c r="P22" s="17">
        <v>0.18677591333495999</v>
      </c>
      <c r="Q22" s="17">
        <v>0.18396877641178699</v>
      </c>
      <c r="R22" s="17"/>
      <c r="S22" s="17">
        <v>0.23465146921972099</v>
      </c>
      <c r="T22" s="17">
        <v>0.154830147544194</v>
      </c>
      <c r="U22" s="17">
        <v>0.180500588689952</v>
      </c>
      <c r="V22" s="17">
        <v>0.18600928899944999</v>
      </c>
      <c r="W22" s="17">
        <v>0.101312301431133</v>
      </c>
      <c r="X22" s="17">
        <v>0.23251061877916299</v>
      </c>
      <c r="Y22" s="17">
        <v>0.109870911879678</v>
      </c>
      <c r="Z22" s="17">
        <v>0.196874400779637</v>
      </c>
      <c r="AA22" s="17">
        <v>0.241007814863264</v>
      </c>
      <c r="AB22" s="17">
        <v>0.22315304241386399</v>
      </c>
      <c r="AC22" s="17">
        <v>0.16696206678108799</v>
      </c>
      <c r="AD22" s="17">
        <v>0.24739007953644901</v>
      </c>
      <c r="AE22" s="17"/>
      <c r="AF22" s="17">
        <v>0.18847913125031401</v>
      </c>
      <c r="AG22" s="17">
        <v>0.22159564408211099</v>
      </c>
      <c r="AH22" s="17">
        <v>0.13576732237485101</v>
      </c>
      <c r="AI22" s="17"/>
      <c r="AJ22" s="17">
        <v>0.209038280903175</v>
      </c>
      <c r="AK22" s="17">
        <v>0.187805965480103</v>
      </c>
      <c r="AL22" s="17">
        <v>0.22783786674335299</v>
      </c>
      <c r="AM22" s="17">
        <v>0.12524688592145</v>
      </c>
      <c r="AN22" s="17">
        <v>0.12716853046604401</v>
      </c>
      <c r="AO22" s="17"/>
      <c r="AP22" s="17">
        <v>0.21800710022970601</v>
      </c>
      <c r="AQ22" s="17">
        <v>0.193043048689538</v>
      </c>
      <c r="AR22" s="17">
        <v>0.24406676084965201</v>
      </c>
      <c r="AS22" s="17"/>
      <c r="AT22" s="17">
        <v>0.161999984984563</v>
      </c>
      <c r="AU22" s="17">
        <v>0.173883286984302</v>
      </c>
      <c r="AV22" s="17">
        <v>0.20911433902264501</v>
      </c>
      <c r="AW22" s="17">
        <v>0.23015613277740701</v>
      </c>
      <c r="AX22" s="17">
        <v>0.26285397737433902</v>
      </c>
    </row>
    <row r="23" spans="2:50">
      <c r="B23" t="s">
        <v>89</v>
      </c>
      <c r="C23" s="17">
        <v>0.16269101855305301</v>
      </c>
      <c r="D23" s="17">
        <v>0.203005911358448</v>
      </c>
      <c r="E23" s="17">
        <v>0.12398090019479199</v>
      </c>
      <c r="F23" s="17"/>
      <c r="G23" s="17">
        <v>0.12995438115382099</v>
      </c>
      <c r="H23" s="17">
        <v>0.16805679852791799</v>
      </c>
      <c r="I23" s="17">
        <v>0.140152461483633</v>
      </c>
      <c r="J23" s="17">
        <v>0.16649494006763299</v>
      </c>
      <c r="K23" s="17">
        <v>0.14520498936763701</v>
      </c>
      <c r="L23" s="17">
        <v>0.20686687881002999</v>
      </c>
      <c r="M23" s="17"/>
      <c r="N23" s="17">
        <v>0.26862878106659599</v>
      </c>
      <c r="O23" s="17">
        <v>0.153783271990481</v>
      </c>
      <c r="P23" s="17">
        <v>0.109435334926361</v>
      </c>
      <c r="Q23" s="17">
        <v>0.100676380673088</v>
      </c>
      <c r="R23" s="17"/>
      <c r="S23" s="17">
        <v>0.24101581553811</v>
      </c>
      <c r="T23" s="17">
        <v>0.16516531125459499</v>
      </c>
      <c r="U23" s="17">
        <v>0.13893750288291901</v>
      </c>
      <c r="V23" s="17">
        <v>0.167475555701075</v>
      </c>
      <c r="W23" s="17">
        <v>0.118353524223513</v>
      </c>
      <c r="X23" s="17">
        <v>0.14312323583477399</v>
      </c>
      <c r="Y23" s="17">
        <v>0.118290650366269</v>
      </c>
      <c r="Z23" s="17">
        <v>0.15883355448522801</v>
      </c>
      <c r="AA23" s="17">
        <v>0.158288542166377</v>
      </c>
      <c r="AB23" s="17">
        <v>0.198869217272334</v>
      </c>
      <c r="AC23" s="17">
        <v>0.12568748465854199</v>
      </c>
      <c r="AD23" s="17">
        <v>9.1105499748665997E-2</v>
      </c>
      <c r="AE23" s="17"/>
      <c r="AF23" s="17">
        <v>0.135428117801314</v>
      </c>
      <c r="AG23" s="17">
        <v>0.227192927207091</v>
      </c>
      <c r="AH23" s="17">
        <v>6.9080051130654005E-2</v>
      </c>
      <c r="AI23" s="17"/>
      <c r="AJ23" s="17">
        <v>0.17732802376939</v>
      </c>
      <c r="AK23" s="17">
        <v>0.183929859456373</v>
      </c>
      <c r="AL23" s="17">
        <v>0.259211019336621</v>
      </c>
      <c r="AM23" s="17">
        <v>8.9586479892498794E-2</v>
      </c>
      <c r="AN23" s="17">
        <v>4.8324868536356098E-2</v>
      </c>
      <c r="AO23" s="17"/>
      <c r="AP23" s="17">
        <v>0.17720738431671801</v>
      </c>
      <c r="AQ23" s="17">
        <v>0.19301473900398</v>
      </c>
      <c r="AR23" s="17">
        <v>0.229432239216534</v>
      </c>
      <c r="AS23" s="17"/>
      <c r="AT23" s="17">
        <v>8.6211632727478102E-2</v>
      </c>
      <c r="AU23" s="17">
        <v>0.13957610921799499</v>
      </c>
      <c r="AV23" s="17">
        <v>0.20495932378711401</v>
      </c>
      <c r="AW23" s="17">
        <v>0.32982055835003199</v>
      </c>
      <c r="AX23" s="17">
        <v>0.58630309795886004</v>
      </c>
    </row>
    <row r="24" spans="2:50">
      <c r="B24" t="s">
        <v>90</v>
      </c>
      <c r="C24" s="17">
        <v>0.11669269504032199</v>
      </c>
      <c r="D24" s="17">
        <v>0.15701552471918501</v>
      </c>
      <c r="E24" s="17">
        <v>7.7796090507421298E-2</v>
      </c>
      <c r="F24" s="17"/>
      <c r="G24" s="17">
        <v>0.105604366868745</v>
      </c>
      <c r="H24" s="17">
        <v>0.167364431777899</v>
      </c>
      <c r="I24" s="17">
        <v>0.138577431270653</v>
      </c>
      <c r="J24" s="17">
        <v>0.105360630510227</v>
      </c>
      <c r="K24" s="17">
        <v>8.8097549371821599E-2</v>
      </c>
      <c r="L24" s="17">
        <v>9.3319645660569606E-2</v>
      </c>
      <c r="M24" s="17"/>
      <c r="N24" s="17">
        <v>0.17896908836691899</v>
      </c>
      <c r="O24" s="17">
        <v>0.10483127710866599</v>
      </c>
      <c r="P24" s="17">
        <v>8.4082703931317795E-2</v>
      </c>
      <c r="Q24" s="17">
        <v>9.0928816225762002E-2</v>
      </c>
      <c r="R24" s="17"/>
      <c r="S24" s="17">
        <v>0.18654295767280299</v>
      </c>
      <c r="T24" s="17">
        <v>0.13486719172804401</v>
      </c>
      <c r="U24" s="17">
        <v>7.8563809393643103E-2</v>
      </c>
      <c r="V24" s="17">
        <v>0.116898470460552</v>
      </c>
      <c r="W24" s="17">
        <v>8.6392359790716203E-2</v>
      </c>
      <c r="X24" s="17">
        <v>9.3655640051829095E-2</v>
      </c>
      <c r="Y24" s="17">
        <v>9.6239209853912697E-2</v>
      </c>
      <c r="Z24" s="17">
        <v>9.3377411351816306E-2</v>
      </c>
      <c r="AA24" s="17">
        <v>0.126215730253085</v>
      </c>
      <c r="AB24" s="17">
        <v>0.103705917273039</v>
      </c>
      <c r="AC24" s="17">
        <v>7.7096716467586299E-2</v>
      </c>
      <c r="AD24" s="17">
        <v>0.10900673431420201</v>
      </c>
      <c r="AE24" s="17"/>
      <c r="AF24" s="17">
        <v>0.104060011055553</v>
      </c>
      <c r="AG24" s="17">
        <v>0.136527362125619</v>
      </c>
      <c r="AH24" s="17">
        <v>0.116384707222824</v>
      </c>
      <c r="AI24" s="17"/>
      <c r="AJ24" s="17">
        <v>0.11208369055241101</v>
      </c>
      <c r="AK24" s="17">
        <v>0.124475353123276</v>
      </c>
      <c r="AL24" s="17">
        <v>0.178244434412479</v>
      </c>
      <c r="AM24" s="17">
        <v>6.1055020613012101E-2</v>
      </c>
      <c r="AN24" s="17">
        <v>0.10296462690385499</v>
      </c>
      <c r="AO24" s="17"/>
      <c r="AP24" s="17">
        <v>0.134018131944795</v>
      </c>
      <c r="AQ24" s="17">
        <v>0.109258780680643</v>
      </c>
      <c r="AR24" s="17">
        <v>0.1904693503554</v>
      </c>
      <c r="AS24" s="17"/>
      <c r="AT24" s="17">
        <v>5.3712607593499898E-2</v>
      </c>
      <c r="AU24" s="17">
        <v>0.105620921643142</v>
      </c>
      <c r="AV24" s="17">
        <v>0.135572889836892</v>
      </c>
      <c r="AW24" s="17">
        <v>0.26613686874272302</v>
      </c>
      <c r="AX24" s="17">
        <v>0.33034944350790102</v>
      </c>
    </row>
    <row r="25" spans="2:50">
      <c r="B25" t="s">
        <v>91</v>
      </c>
      <c r="C25" s="17">
        <v>7.1430254210927205E-2</v>
      </c>
      <c r="D25" s="17">
        <v>9.3582175449331298E-2</v>
      </c>
      <c r="E25" s="17">
        <v>4.8927815413017002E-2</v>
      </c>
      <c r="F25" s="17"/>
      <c r="G25" s="17">
        <v>0.10763577881915</v>
      </c>
      <c r="H25" s="17">
        <v>0.13384070122382799</v>
      </c>
      <c r="I25" s="17">
        <v>0.10923937370626099</v>
      </c>
      <c r="J25" s="17">
        <v>4.4318470641057199E-2</v>
      </c>
      <c r="K25" s="17">
        <v>1.9132934758655601E-2</v>
      </c>
      <c r="L25" s="17">
        <v>2.2945071109899001E-2</v>
      </c>
      <c r="M25" s="17"/>
      <c r="N25" s="17">
        <v>9.8731764274816197E-2</v>
      </c>
      <c r="O25" s="17">
        <v>7.3735659347989396E-2</v>
      </c>
      <c r="P25" s="17">
        <v>6.0089223677556397E-2</v>
      </c>
      <c r="Q25" s="17">
        <v>5.0863516796759101E-2</v>
      </c>
      <c r="R25" s="17"/>
      <c r="S25" s="17">
        <v>0.129897244327251</v>
      </c>
      <c r="T25" s="17">
        <v>7.6023800916877701E-2</v>
      </c>
      <c r="U25" s="17">
        <v>7.9932997330432298E-2</v>
      </c>
      <c r="V25" s="17">
        <v>7.1106653122747707E-2</v>
      </c>
      <c r="W25" s="17">
        <v>3.1211866738650201E-2</v>
      </c>
      <c r="X25" s="17">
        <v>5.4058906772295003E-2</v>
      </c>
      <c r="Y25" s="17">
        <v>6.3447992060508995E-2</v>
      </c>
      <c r="Z25" s="17">
        <v>0.109743840290545</v>
      </c>
      <c r="AA25" s="17">
        <v>5.5214832888200199E-2</v>
      </c>
      <c r="AB25" s="17">
        <v>3.8677059957923803E-2</v>
      </c>
      <c r="AC25" s="17">
        <v>6.2336762179539998E-2</v>
      </c>
      <c r="AD25" s="17">
        <v>4.5795552013072602E-2</v>
      </c>
      <c r="AE25" s="17"/>
      <c r="AF25" s="17">
        <v>4.9391146798480397E-2</v>
      </c>
      <c r="AG25" s="17">
        <v>9.7457667589598895E-2</v>
      </c>
      <c r="AH25" s="17">
        <v>4.9175076290506298E-2</v>
      </c>
      <c r="AI25" s="17"/>
      <c r="AJ25" s="17">
        <v>6.3502870235515096E-2</v>
      </c>
      <c r="AK25" s="17">
        <v>0.104075368029385</v>
      </c>
      <c r="AL25" s="17">
        <v>0.11045415399422601</v>
      </c>
      <c r="AM25" s="17">
        <v>5.7039761868987002E-2</v>
      </c>
      <c r="AN25" s="17">
        <v>4.0398927644940498E-2</v>
      </c>
      <c r="AO25" s="17"/>
      <c r="AP25" s="17">
        <v>6.9546270028342003E-2</v>
      </c>
      <c r="AQ25" s="17">
        <v>9.9678805041565594E-2</v>
      </c>
      <c r="AR25" s="17">
        <v>0.131702948423946</v>
      </c>
      <c r="AS25" s="17"/>
      <c r="AT25" s="17">
        <v>3.7348462677433303E-2</v>
      </c>
      <c r="AU25" s="17">
        <v>6.8971314607670794E-2</v>
      </c>
      <c r="AV25" s="17">
        <v>0.102966919800831</v>
      </c>
      <c r="AW25" s="17">
        <v>0.118389606004746</v>
      </c>
      <c r="AX25" s="17">
        <v>0.146854954612818</v>
      </c>
    </row>
    <row r="26" spans="2:50">
      <c r="B26" t="s">
        <v>92</v>
      </c>
      <c r="C26" s="17">
        <v>7.44196464625713E-3</v>
      </c>
      <c r="D26" s="17">
        <v>7.6094836873180603E-3</v>
      </c>
      <c r="E26" s="17">
        <v>7.3074050309962597E-3</v>
      </c>
      <c r="F26" s="17"/>
      <c r="G26" s="17">
        <v>2.4035015513584598E-2</v>
      </c>
      <c r="H26" s="17">
        <v>1.49118705919899E-2</v>
      </c>
      <c r="I26" s="17">
        <v>6.7152857038595797E-3</v>
      </c>
      <c r="J26" s="17">
        <v>0</v>
      </c>
      <c r="K26" s="17">
        <v>3.0249602422634499E-3</v>
      </c>
      <c r="L26" s="17">
        <v>0</v>
      </c>
      <c r="M26" s="17"/>
      <c r="N26" s="17">
        <v>3.6345478940482102E-3</v>
      </c>
      <c r="O26" s="17">
        <v>6.1228898537245098E-3</v>
      </c>
      <c r="P26" s="17">
        <v>8.4352329064775293E-3</v>
      </c>
      <c r="Q26" s="17">
        <v>1.2169896569251199E-2</v>
      </c>
      <c r="R26" s="17"/>
      <c r="S26" s="17">
        <v>2.9359917054929902E-3</v>
      </c>
      <c r="T26" s="17">
        <v>6.13159252309996E-3</v>
      </c>
      <c r="U26" s="17">
        <v>0</v>
      </c>
      <c r="V26" s="17">
        <v>1.9016184598037798E-2</v>
      </c>
      <c r="W26" s="17">
        <v>0</v>
      </c>
      <c r="X26" s="17">
        <v>2.1226044774665699E-2</v>
      </c>
      <c r="Y26" s="17">
        <v>6.5454026955430603E-3</v>
      </c>
      <c r="Z26" s="17">
        <v>1.7231426633371901E-2</v>
      </c>
      <c r="AA26" s="17">
        <v>1.27379634680639E-2</v>
      </c>
      <c r="AB26" s="17">
        <v>0</v>
      </c>
      <c r="AC26" s="17">
        <v>0</v>
      </c>
      <c r="AD26" s="17">
        <v>0</v>
      </c>
      <c r="AE26" s="17"/>
      <c r="AF26" s="17">
        <v>4.21032073592235E-3</v>
      </c>
      <c r="AG26" s="17">
        <v>3.8683742736168201E-3</v>
      </c>
      <c r="AH26" s="17">
        <v>1.9723591290767901E-2</v>
      </c>
      <c r="AI26" s="17"/>
      <c r="AJ26" s="17">
        <v>1.1238465740264899E-3</v>
      </c>
      <c r="AK26" s="17">
        <v>5.8548732596466696E-3</v>
      </c>
      <c r="AL26" s="17">
        <v>0</v>
      </c>
      <c r="AM26" s="17">
        <v>0</v>
      </c>
      <c r="AN26" s="17">
        <v>1.7561988229321999E-2</v>
      </c>
      <c r="AO26" s="17"/>
      <c r="AP26" s="17">
        <v>1.6467766949237099E-3</v>
      </c>
      <c r="AQ26" s="17">
        <v>3.0622338058142302E-3</v>
      </c>
      <c r="AR26" s="17">
        <v>6.5471654745481904E-3</v>
      </c>
      <c r="AS26" s="17"/>
      <c r="AT26" s="17">
        <v>1.1126402679648E-2</v>
      </c>
      <c r="AU26" s="17">
        <v>7.1858540043810998E-3</v>
      </c>
      <c r="AV26" s="17">
        <v>5.3961099468202304E-3</v>
      </c>
      <c r="AW26" s="17">
        <v>7.0190485833207701E-3</v>
      </c>
      <c r="AX26" s="17">
        <v>0</v>
      </c>
    </row>
    <row r="27" spans="2:50">
      <c r="B27" t="s">
        <v>93</v>
      </c>
      <c r="C27" s="17">
        <v>1.4743885204715401E-2</v>
      </c>
      <c r="D27" s="17">
        <v>1.1038250244295399E-2</v>
      </c>
      <c r="E27" s="17">
        <v>1.8417414480615998E-2</v>
      </c>
      <c r="F27" s="17"/>
      <c r="G27" s="17">
        <v>1.6423723359861E-2</v>
      </c>
      <c r="H27" s="17">
        <v>8.5197945235409803E-3</v>
      </c>
      <c r="I27" s="17">
        <v>2.4594782239685002E-3</v>
      </c>
      <c r="J27" s="17">
        <v>1.10641207586641E-2</v>
      </c>
      <c r="K27" s="17">
        <v>2.50246182211614E-2</v>
      </c>
      <c r="L27" s="17">
        <v>2.4823444970572699E-2</v>
      </c>
      <c r="M27" s="17"/>
      <c r="N27" s="17">
        <v>1.3259177076841801E-2</v>
      </c>
      <c r="O27" s="17">
        <v>1.1936176516209001E-2</v>
      </c>
      <c r="P27" s="17">
        <v>2.5290269493992299E-2</v>
      </c>
      <c r="Q27" s="17">
        <v>1.0257281658681399E-2</v>
      </c>
      <c r="R27" s="17"/>
      <c r="S27" s="17">
        <v>6.8856870704064399E-3</v>
      </c>
      <c r="T27" s="17">
        <v>6.5103372855113096E-3</v>
      </c>
      <c r="U27" s="17">
        <v>5.2463430124717004E-3</v>
      </c>
      <c r="V27" s="17">
        <v>2.58356800472966E-2</v>
      </c>
      <c r="W27" s="17">
        <v>2.9376737483084701E-2</v>
      </c>
      <c r="X27" s="17">
        <v>6.4865138530016096E-3</v>
      </c>
      <c r="Y27" s="17">
        <v>1.76742295853035E-2</v>
      </c>
      <c r="Z27" s="17">
        <v>1.13509540552507E-2</v>
      </c>
      <c r="AA27" s="17">
        <v>2.0085639553216399E-2</v>
      </c>
      <c r="AB27" s="17">
        <v>2.40686131446631E-2</v>
      </c>
      <c r="AC27" s="17">
        <v>0</v>
      </c>
      <c r="AD27" s="17">
        <v>4.3594859392378803E-2</v>
      </c>
      <c r="AE27" s="17"/>
      <c r="AF27" s="17">
        <v>1.6281192987778002E-2</v>
      </c>
      <c r="AG27" s="17">
        <v>1.49688405303001E-2</v>
      </c>
      <c r="AH27" s="17">
        <v>8.9556134752655503E-3</v>
      </c>
      <c r="AI27" s="17"/>
      <c r="AJ27" s="17">
        <v>6.9642787474969402E-3</v>
      </c>
      <c r="AK27" s="17">
        <v>1.3590908164205299E-2</v>
      </c>
      <c r="AL27" s="17">
        <v>1.19284206456216E-2</v>
      </c>
      <c r="AM27" s="17">
        <v>3.4775518968137097E-2</v>
      </c>
      <c r="AN27" s="17">
        <v>2.1613999252754802E-2</v>
      </c>
      <c r="AO27" s="17"/>
      <c r="AP27" s="17">
        <v>6.9756697613334801E-3</v>
      </c>
      <c r="AQ27" s="17">
        <v>1.19193796150484E-2</v>
      </c>
      <c r="AR27" s="17">
        <v>1.8485771078808801E-2</v>
      </c>
      <c r="AS27" s="17"/>
      <c r="AT27" s="17">
        <v>1.48280479087736E-2</v>
      </c>
      <c r="AU27" s="17">
        <v>2.1123033315588801E-2</v>
      </c>
      <c r="AV27" s="17">
        <v>6.9337374093595104E-3</v>
      </c>
      <c r="AW27" s="17">
        <v>2.0448702237485301E-2</v>
      </c>
      <c r="AX27" s="17">
        <v>0</v>
      </c>
    </row>
    <row r="28" spans="2:50">
      <c r="B28" t="s">
        <v>94</v>
      </c>
      <c r="C28" s="17">
        <v>1.6314928566421302E-2</v>
      </c>
      <c r="D28" s="17">
        <v>8.4142714940305691E-3</v>
      </c>
      <c r="E28" s="17">
        <v>2.4088380742587099E-2</v>
      </c>
      <c r="F28" s="17"/>
      <c r="G28" s="17">
        <v>1.64190486947287E-2</v>
      </c>
      <c r="H28" s="17">
        <v>1.4389020776299799E-2</v>
      </c>
      <c r="I28" s="17">
        <v>4.0284229943216801E-2</v>
      </c>
      <c r="J28" s="17">
        <v>1.43069230952746E-2</v>
      </c>
      <c r="K28" s="17">
        <v>1.1295427131074801E-2</v>
      </c>
      <c r="L28" s="17">
        <v>3.2672673450102E-3</v>
      </c>
      <c r="M28" s="17"/>
      <c r="N28" s="17">
        <v>4.2993166509523104E-3</v>
      </c>
      <c r="O28" s="17">
        <v>1.37573160208767E-2</v>
      </c>
      <c r="P28" s="17">
        <v>1.1018498140661999E-2</v>
      </c>
      <c r="Q28" s="17">
        <v>3.4510466679741301E-2</v>
      </c>
      <c r="R28" s="17"/>
      <c r="S28" s="17">
        <v>6.6597236588047601E-3</v>
      </c>
      <c r="T28" s="17">
        <v>8.7933008666392799E-3</v>
      </c>
      <c r="U28" s="17">
        <v>1.7256687845554002E-2</v>
      </c>
      <c r="V28" s="17">
        <v>0</v>
      </c>
      <c r="W28" s="17">
        <v>1.21093018951476E-2</v>
      </c>
      <c r="X28" s="17">
        <v>2.71399199297905E-2</v>
      </c>
      <c r="Y28" s="17">
        <v>1.79972826031564E-2</v>
      </c>
      <c r="Z28" s="17">
        <v>9.3428978395287202E-3</v>
      </c>
      <c r="AA28" s="17">
        <v>2.8138143442146098E-2</v>
      </c>
      <c r="AB28" s="17">
        <v>3.08816349366208E-2</v>
      </c>
      <c r="AC28" s="17">
        <v>2.91452131675718E-2</v>
      </c>
      <c r="AD28" s="17">
        <v>1.4218919209523199E-2</v>
      </c>
      <c r="AE28" s="17"/>
      <c r="AF28" s="17">
        <v>1.7176185055176402E-2</v>
      </c>
      <c r="AG28" s="17">
        <v>9.6104741795775099E-3</v>
      </c>
      <c r="AH28" s="17">
        <v>3.5536099030570999E-2</v>
      </c>
      <c r="AI28" s="17"/>
      <c r="AJ28" s="17">
        <v>1.13253646492556E-2</v>
      </c>
      <c r="AK28" s="17">
        <v>1.0376607491924501E-2</v>
      </c>
      <c r="AL28" s="17">
        <v>8.2010541299142297E-3</v>
      </c>
      <c r="AM28" s="17">
        <v>0</v>
      </c>
      <c r="AN28" s="17">
        <v>5.6649273317041803E-2</v>
      </c>
      <c r="AO28" s="17"/>
      <c r="AP28" s="17">
        <v>1.1621319662131801E-2</v>
      </c>
      <c r="AQ28" s="17">
        <v>6.03563427436162E-3</v>
      </c>
      <c r="AR28" s="17">
        <v>0</v>
      </c>
      <c r="AS28" s="17"/>
      <c r="AT28" s="17">
        <v>2.7942785531797701E-2</v>
      </c>
      <c r="AU28" s="17">
        <v>1.1671943243696499E-2</v>
      </c>
      <c r="AV28" s="17">
        <v>1.46349461003299E-2</v>
      </c>
      <c r="AW28" s="17">
        <v>1.1414037465042E-2</v>
      </c>
      <c r="AX28" s="17">
        <v>0</v>
      </c>
    </row>
    <row r="29" spans="2:50">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row>
    <row r="30" spans="2:50">
      <c r="B30" s="6" t="s">
        <v>95</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row>
    <row r="31" spans="2:50">
      <c r="B31" s="24" t="s">
        <v>15</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row>
    <row r="32" spans="2:50">
      <c r="B32" t="s">
        <v>96</v>
      </c>
      <c r="C32" s="17">
        <v>0.73839812580229103</v>
      </c>
      <c r="D32" s="17">
        <v>0.69699769136992296</v>
      </c>
      <c r="E32" s="17">
        <v>0.77876340322714699</v>
      </c>
      <c r="F32" s="17"/>
      <c r="G32" s="17">
        <v>0.64797916990172</v>
      </c>
      <c r="H32" s="17">
        <v>0.67837003455998701</v>
      </c>
      <c r="I32" s="17">
        <v>0.74836441172103196</v>
      </c>
      <c r="J32" s="17">
        <v>0.85120946925429297</v>
      </c>
      <c r="K32" s="17">
        <v>0.79899894811310301</v>
      </c>
      <c r="L32" s="17">
        <v>0.70675582208739895</v>
      </c>
      <c r="M32" s="17"/>
      <c r="N32" s="17">
        <v>0.71901564697387799</v>
      </c>
      <c r="O32" s="17">
        <v>0.75131097033324001</v>
      </c>
      <c r="P32" s="17">
        <v>0.728618552591492</v>
      </c>
      <c r="Q32" s="17">
        <v>0.75717099003863397</v>
      </c>
      <c r="R32" s="17"/>
      <c r="S32" s="17">
        <v>0.64565389414769603</v>
      </c>
      <c r="T32" s="17">
        <v>0.72646930182192804</v>
      </c>
      <c r="U32" s="17">
        <v>0.77702491896210701</v>
      </c>
      <c r="V32" s="17">
        <v>0.77764816266111703</v>
      </c>
      <c r="W32" s="17">
        <v>0.78521586996176496</v>
      </c>
      <c r="X32" s="17">
        <v>0.70559568106230497</v>
      </c>
      <c r="Y32" s="17">
        <v>0.78218298241126005</v>
      </c>
      <c r="Z32" s="17">
        <v>0.71643313490123295</v>
      </c>
      <c r="AA32" s="17">
        <v>0.77612209102413499</v>
      </c>
      <c r="AB32" s="17">
        <v>0.75995757399735198</v>
      </c>
      <c r="AC32" s="17">
        <v>0.68479714571918404</v>
      </c>
      <c r="AD32" s="17">
        <v>0.79015783722108501</v>
      </c>
      <c r="AE32" s="17"/>
      <c r="AF32" s="17">
        <v>0.73974687034790698</v>
      </c>
      <c r="AG32" s="17">
        <v>0.73291002511885295</v>
      </c>
      <c r="AH32" s="17">
        <v>0.77512617097595005</v>
      </c>
      <c r="AI32" s="17"/>
      <c r="AJ32" s="17">
        <v>0.73159860833675905</v>
      </c>
      <c r="AK32" s="17">
        <v>0.72098024854621301</v>
      </c>
      <c r="AL32" s="17">
        <v>0.72537850599342302</v>
      </c>
      <c r="AM32" s="17">
        <v>0.80629768162279003</v>
      </c>
      <c r="AN32" s="17">
        <v>0.82262596559036305</v>
      </c>
      <c r="AO32" s="17"/>
      <c r="AP32" s="17">
        <v>0.68778920234104302</v>
      </c>
      <c r="AQ32" s="17">
        <v>0.72866897227641303</v>
      </c>
      <c r="AR32" s="17">
        <v>0.73552780759732195</v>
      </c>
      <c r="AS32" s="17"/>
      <c r="AT32" s="17">
        <v>0.76499491796374197</v>
      </c>
      <c r="AU32" s="17">
        <v>0.71691705096377301</v>
      </c>
      <c r="AV32" s="17">
        <v>0.71912367068887095</v>
      </c>
      <c r="AW32" s="17">
        <v>0.71499150106584797</v>
      </c>
      <c r="AX32" s="17">
        <v>0.67745712723823504</v>
      </c>
    </row>
    <row r="33" spans="2:50">
      <c r="B33" t="s">
        <v>97</v>
      </c>
      <c r="C33" s="17">
        <v>0.41609025823426399</v>
      </c>
      <c r="D33" s="17">
        <v>0.42745153638126798</v>
      </c>
      <c r="E33" s="17">
        <v>0.40545742415144798</v>
      </c>
      <c r="F33" s="17"/>
      <c r="G33" s="17">
        <v>0.25653452274942801</v>
      </c>
      <c r="H33" s="17">
        <v>0.31758836354222097</v>
      </c>
      <c r="I33" s="17">
        <v>0.43768678604510303</v>
      </c>
      <c r="J33" s="17">
        <v>0.47752453306495801</v>
      </c>
      <c r="K33" s="17">
        <v>0.46360686564189402</v>
      </c>
      <c r="L33" s="17">
        <v>0.50226073636157698</v>
      </c>
      <c r="M33" s="17"/>
      <c r="N33" s="17">
        <v>0.46181285085024099</v>
      </c>
      <c r="O33" s="17">
        <v>0.41051225850216899</v>
      </c>
      <c r="P33" s="17">
        <v>0.41022481557915702</v>
      </c>
      <c r="Q33" s="17">
        <v>0.37808537749827698</v>
      </c>
      <c r="R33" s="17"/>
      <c r="S33" s="17">
        <v>0.36162582323651998</v>
      </c>
      <c r="T33" s="17">
        <v>0.43765908860115199</v>
      </c>
      <c r="U33" s="17">
        <v>0.39752960023139899</v>
      </c>
      <c r="V33" s="17">
        <v>0.45181217668048301</v>
      </c>
      <c r="W33" s="17">
        <v>0.409208187933225</v>
      </c>
      <c r="X33" s="17">
        <v>0.33147238077062202</v>
      </c>
      <c r="Y33" s="17">
        <v>0.45372942162829899</v>
      </c>
      <c r="Z33" s="17">
        <v>0.43862284746734798</v>
      </c>
      <c r="AA33" s="17">
        <v>0.40197544564904503</v>
      </c>
      <c r="AB33" s="17">
        <v>0.51983557049783802</v>
      </c>
      <c r="AC33" s="17">
        <v>0.405853518086215</v>
      </c>
      <c r="AD33" s="17">
        <v>0.41612746620998298</v>
      </c>
      <c r="AE33" s="17"/>
      <c r="AF33" s="17">
        <v>0.42857795081286498</v>
      </c>
      <c r="AG33" s="17">
        <v>0.43418478203904298</v>
      </c>
      <c r="AH33" s="17">
        <v>0.35183177115047198</v>
      </c>
      <c r="AI33" s="17"/>
      <c r="AJ33" s="17">
        <v>0.46707729173138002</v>
      </c>
      <c r="AK33" s="17">
        <v>0.40177282733070402</v>
      </c>
      <c r="AL33" s="17">
        <v>0.46654299485202599</v>
      </c>
      <c r="AM33" s="17">
        <v>0.37176511243815802</v>
      </c>
      <c r="AN33" s="17">
        <v>0.348797424780804</v>
      </c>
      <c r="AO33" s="17"/>
      <c r="AP33" s="17">
        <v>0.44706118628762898</v>
      </c>
      <c r="AQ33" s="17">
        <v>0.42524087431165902</v>
      </c>
      <c r="AR33" s="17">
        <v>0.46008204268772301</v>
      </c>
      <c r="AS33" s="17"/>
      <c r="AT33" s="17">
        <v>0.40000429768697598</v>
      </c>
      <c r="AU33" s="17">
        <v>0.43142402525394702</v>
      </c>
      <c r="AV33" s="17">
        <v>0.43175349856651102</v>
      </c>
      <c r="AW33" s="17">
        <v>0.39545420977792201</v>
      </c>
      <c r="AX33" s="17">
        <v>0.43265233029665601</v>
      </c>
    </row>
    <row r="34" spans="2:50">
      <c r="B34" t="s">
        <v>98</v>
      </c>
      <c r="C34" s="17">
        <v>0.36787820721605402</v>
      </c>
      <c r="D34" s="17">
        <v>0.34280158633284702</v>
      </c>
      <c r="E34" s="17">
        <v>0.39154355232501498</v>
      </c>
      <c r="F34" s="17"/>
      <c r="G34" s="17">
        <v>0.31989986141379401</v>
      </c>
      <c r="H34" s="17">
        <v>0.27204251725079898</v>
      </c>
      <c r="I34" s="17">
        <v>0.33752012663360398</v>
      </c>
      <c r="J34" s="17">
        <v>0.39170774843082601</v>
      </c>
      <c r="K34" s="17">
        <v>0.40516718410449898</v>
      </c>
      <c r="L34" s="17">
        <v>0.45786510905185901</v>
      </c>
      <c r="M34" s="17"/>
      <c r="N34" s="17">
        <v>0.35321950354244502</v>
      </c>
      <c r="O34" s="17">
        <v>0.40272245709448701</v>
      </c>
      <c r="P34" s="17">
        <v>0.34072539712415301</v>
      </c>
      <c r="Q34" s="17">
        <v>0.36981718574256001</v>
      </c>
      <c r="R34" s="17"/>
      <c r="S34" s="17">
        <v>0.31249038662530798</v>
      </c>
      <c r="T34" s="17">
        <v>0.33610559887194702</v>
      </c>
      <c r="U34" s="17">
        <v>0.36415679614186403</v>
      </c>
      <c r="V34" s="17">
        <v>0.40222626425358399</v>
      </c>
      <c r="W34" s="17">
        <v>0.35258102155110599</v>
      </c>
      <c r="X34" s="17">
        <v>0.33887048179224699</v>
      </c>
      <c r="Y34" s="17">
        <v>0.39740395894146402</v>
      </c>
      <c r="Z34" s="17">
        <v>0.33289253438404598</v>
      </c>
      <c r="AA34" s="17">
        <v>0.37530047014045897</v>
      </c>
      <c r="AB34" s="17">
        <v>0.35953371801714501</v>
      </c>
      <c r="AC34" s="17">
        <v>0.46434457618096198</v>
      </c>
      <c r="AD34" s="17">
        <v>0.59909416396381698</v>
      </c>
      <c r="AE34" s="17"/>
      <c r="AF34" s="17">
        <v>0.37233298319293101</v>
      </c>
      <c r="AG34" s="17">
        <v>0.39308620514655701</v>
      </c>
      <c r="AH34" s="17">
        <v>0.31694042310906301</v>
      </c>
      <c r="AI34" s="17"/>
      <c r="AJ34" s="17">
        <v>0.379192898192446</v>
      </c>
      <c r="AK34" s="17">
        <v>0.41230408720932399</v>
      </c>
      <c r="AL34" s="17">
        <v>0.37570489193615603</v>
      </c>
      <c r="AM34" s="17">
        <v>0.30937619193483101</v>
      </c>
      <c r="AN34" s="17">
        <v>0.26540735424665601</v>
      </c>
      <c r="AO34" s="17"/>
      <c r="AP34" s="17">
        <v>0.35811405051386802</v>
      </c>
      <c r="AQ34" s="17">
        <v>0.41977868062101098</v>
      </c>
      <c r="AR34" s="17">
        <v>0.33157985023037401</v>
      </c>
      <c r="AS34" s="17"/>
      <c r="AT34" s="17">
        <v>0.38042606830769399</v>
      </c>
      <c r="AU34" s="17">
        <v>0.36202094141676999</v>
      </c>
      <c r="AV34" s="17">
        <v>0.36674950182036198</v>
      </c>
      <c r="AW34" s="17">
        <v>0.28199129448527399</v>
      </c>
      <c r="AX34" s="17">
        <v>0.37127744869005802</v>
      </c>
    </row>
    <row r="35" spans="2:50">
      <c r="B35" t="s">
        <v>99</v>
      </c>
      <c r="C35" s="17">
        <v>0.23842527913998501</v>
      </c>
      <c r="D35" s="17">
        <v>0.24507978744862999</v>
      </c>
      <c r="E35" s="17">
        <v>0.231114621205153</v>
      </c>
      <c r="F35" s="17"/>
      <c r="G35" s="17">
        <v>0.24234175493097099</v>
      </c>
      <c r="H35" s="17">
        <v>0.21382884524257001</v>
      </c>
      <c r="I35" s="17">
        <v>0.21511224497915199</v>
      </c>
      <c r="J35" s="17">
        <v>0.213192511030072</v>
      </c>
      <c r="K35" s="17">
        <v>0.22649247401408401</v>
      </c>
      <c r="L35" s="17">
        <v>0.30321699031730798</v>
      </c>
      <c r="M35" s="17"/>
      <c r="N35" s="17">
        <v>0.263082814010064</v>
      </c>
      <c r="O35" s="17">
        <v>0.27356268943859302</v>
      </c>
      <c r="P35" s="17">
        <v>0.20493555566058899</v>
      </c>
      <c r="Q35" s="17">
        <v>0.204999621928452</v>
      </c>
      <c r="R35" s="17"/>
      <c r="S35" s="17">
        <v>0.26252264847815399</v>
      </c>
      <c r="T35" s="17">
        <v>0.236515599091109</v>
      </c>
      <c r="U35" s="17">
        <v>0.24082679202073401</v>
      </c>
      <c r="V35" s="17">
        <v>0.308451794900994</v>
      </c>
      <c r="W35" s="17">
        <v>0.190603604690189</v>
      </c>
      <c r="X35" s="17">
        <v>0.25642452780479003</v>
      </c>
      <c r="Y35" s="17">
        <v>0.217389564907049</v>
      </c>
      <c r="Z35" s="17">
        <v>0.168843746087461</v>
      </c>
      <c r="AA35" s="17">
        <v>0.22852331239752299</v>
      </c>
      <c r="AB35" s="17">
        <v>0.24731877805432001</v>
      </c>
      <c r="AC35" s="17">
        <v>0.17810937207286101</v>
      </c>
      <c r="AD35" s="17">
        <v>0.23603150005787801</v>
      </c>
      <c r="AE35" s="17"/>
      <c r="AF35" s="17">
        <v>0.19016762325710199</v>
      </c>
      <c r="AG35" s="17">
        <v>0.29204739878886998</v>
      </c>
      <c r="AH35" s="17">
        <v>0.21567011862758101</v>
      </c>
      <c r="AI35" s="17"/>
      <c r="AJ35" s="17">
        <v>0.20261935924160501</v>
      </c>
      <c r="AK35" s="17">
        <v>0.25612162041188402</v>
      </c>
      <c r="AL35" s="17">
        <v>0.25315961980555601</v>
      </c>
      <c r="AM35" s="17">
        <v>0.13985596018278099</v>
      </c>
      <c r="AN35" s="17">
        <v>0.230995375243947</v>
      </c>
      <c r="AO35" s="17"/>
      <c r="AP35" s="17">
        <v>0.22109413158701599</v>
      </c>
      <c r="AQ35" s="17">
        <v>0.24647805098130601</v>
      </c>
      <c r="AR35" s="17">
        <v>0.25883695562738901</v>
      </c>
      <c r="AS35" s="17"/>
      <c r="AT35" s="17">
        <v>0.17844417242149899</v>
      </c>
      <c r="AU35" s="17">
        <v>0.23233768955276099</v>
      </c>
      <c r="AV35" s="17">
        <v>0.28988981863391999</v>
      </c>
      <c r="AW35" s="17">
        <v>0.29870424858875599</v>
      </c>
      <c r="AX35" s="17">
        <v>0.41111977101591601</v>
      </c>
    </row>
    <row r="36" spans="2:50">
      <c r="B36" t="s">
        <v>100</v>
      </c>
      <c r="C36" s="17">
        <v>0.16705536638624099</v>
      </c>
      <c r="D36" s="17">
        <v>0.178266882043492</v>
      </c>
      <c r="E36" s="17">
        <v>0.15609362854744299</v>
      </c>
      <c r="F36" s="17"/>
      <c r="G36" s="17">
        <v>5.8816801563625301E-2</v>
      </c>
      <c r="H36" s="17">
        <v>0.13012001495341199</v>
      </c>
      <c r="I36" s="17">
        <v>0.137476649323447</v>
      </c>
      <c r="J36" s="17">
        <v>0.193507138754687</v>
      </c>
      <c r="K36" s="17">
        <v>0.23533682164871</v>
      </c>
      <c r="L36" s="17">
        <v>0.22559624323535801</v>
      </c>
      <c r="M36" s="17"/>
      <c r="N36" s="17">
        <v>0.152970412300168</v>
      </c>
      <c r="O36" s="17">
        <v>0.133732209145172</v>
      </c>
      <c r="P36" s="17">
        <v>0.228192820873512</v>
      </c>
      <c r="Q36" s="17">
        <v>0.166074987148602</v>
      </c>
      <c r="R36" s="17"/>
      <c r="S36" s="17">
        <v>0.151665953155278</v>
      </c>
      <c r="T36" s="17">
        <v>0.16358585056112401</v>
      </c>
      <c r="U36" s="17">
        <v>0.18988395861902399</v>
      </c>
      <c r="V36" s="17">
        <v>0.186524107949434</v>
      </c>
      <c r="W36" s="17">
        <v>0.149438517004916</v>
      </c>
      <c r="X36" s="17">
        <v>0.23782926330630999</v>
      </c>
      <c r="Y36" s="17">
        <v>0.195093106292728</v>
      </c>
      <c r="Z36" s="17">
        <v>0.21267534092069801</v>
      </c>
      <c r="AA36" s="17">
        <v>0.15381243434292399</v>
      </c>
      <c r="AB36" s="17">
        <v>0.119239992701072</v>
      </c>
      <c r="AC36" s="17">
        <v>0.145366203461789</v>
      </c>
      <c r="AD36" s="17">
        <v>5.5669848261889997E-2</v>
      </c>
      <c r="AE36" s="17"/>
      <c r="AF36" s="17">
        <v>0.30166810373711</v>
      </c>
      <c r="AG36" s="17">
        <v>7.5179764719352296E-2</v>
      </c>
      <c r="AH36" s="17">
        <v>9.5537023156173601E-2</v>
      </c>
      <c r="AI36" s="17"/>
      <c r="AJ36" s="17">
        <v>0.26638371073829498</v>
      </c>
      <c r="AK36" s="17">
        <v>7.6223451236704196E-2</v>
      </c>
      <c r="AL36" s="17">
        <v>8.8070716796469495E-2</v>
      </c>
      <c r="AM36" s="17">
        <v>0.51122715596908996</v>
      </c>
      <c r="AN36" s="17">
        <v>0.115242449357961</v>
      </c>
      <c r="AO36" s="17"/>
      <c r="AP36" s="17">
        <v>0.27497621190427801</v>
      </c>
      <c r="AQ36" s="17">
        <v>7.8262937757094198E-2</v>
      </c>
      <c r="AR36" s="17">
        <v>6.0458787641286101E-2</v>
      </c>
      <c r="AS36" s="17"/>
      <c r="AT36" s="17">
        <v>0.222176793883231</v>
      </c>
      <c r="AU36" s="17">
        <v>0.153783102323545</v>
      </c>
      <c r="AV36" s="17">
        <v>0.123290659710099</v>
      </c>
      <c r="AW36" s="17">
        <v>0.12921556006266299</v>
      </c>
      <c r="AX36" s="17">
        <v>0.102219689898434</v>
      </c>
    </row>
    <row r="37" spans="2:50">
      <c r="B37" t="s">
        <v>101</v>
      </c>
      <c r="C37" s="17">
        <v>0.16450845757583901</v>
      </c>
      <c r="D37" s="17">
        <v>0.18858870104814099</v>
      </c>
      <c r="E37" s="17">
        <v>0.14164839341861199</v>
      </c>
      <c r="F37" s="17"/>
      <c r="G37" s="17">
        <v>0.14137961438531299</v>
      </c>
      <c r="H37" s="17">
        <v>0.17837032042466899</v>
      </c>
      <c r="I37" s="17">
        <v>0.134136546521225</v>
      </c>
      <c r="J37" s="17">
        <v>0.17041794755345999</v>
      </c>
      <c r="K37" s="17">
        <v>0.198544530536651</v>
      </c>
      <c r="L37" s="17">
        <v>0.16577519651293399</v>
      </c>
      <c r="M37" s="17"/>
      <c r="N37" s="17">
        <v>0.18867071766721999</v>
      </c>
      <c r="O37" s="17">
        <v>0.183281180956158</v>
      </c>
      <c r="P37" s="17">
        <v>0.124589398499958</v>
      </c>
      <c r="Q37" s="17">
        <v>0.15309482849867001</v>
      </c>
      <c r="R37" s="17"/>
      <c r="S37" s="17">
        <v>0.15851137050007399</v>
      </c>
      <c r="T37" s="17">
        <v>0.14215903301809801</v>
      </c>
      <c r="U37" s="17">
        <v>0.183638925055054</v>
      </c>
      <c r="V37" s="17">
        <v>0.14351054617914</v>
      </c>
      <c r="W37" s="17">
        <v>0.16098408101641601</v>
      </c>
      <c r="X37" s="17">
        <v>0.14284259055604401</v>
      </c>
      <c r="Y37" s="17">
        <v>0.10562195008141501</v>
      </c>
      <c r="Z37" s="17">
        <v>0.195160296165278</v>
      </c>
      <c r="AA37" s="17">
        <v>0.13832850102799901</v>
      </c>
      <c r="AB37" s="17">
        <v>0.248242744336095</v>
      </c>
      <c r="AC37" s="17">
        <v>0.20651777593470699</v>
      </c>
      <c r="AD37" s="17">
        <v>0.26561436028267899</v>
      </c>
      <c r="AE37" s="17"/>
      <c r="AF37" s="17">
        <v>6.5588869781999098E-2</v>
      </c>
      <c r="AG37" s="17">
        <v>0.27662032592599201</v>
      </c>
      <c r="AH37" s="17">
        <v>0.12256459332210499</v>
      </c>
      <c r="AI37" s="17"/>
      <c r="AJ37" s="17">
        <v>9.0148089047414795E-2</v>
      </c>
      <c r="AK37" s="17">
        <v>0.22011683757624501</v>
      </c>
      <c r="AL37" s="17">
        <v>0.273146108956897</v>
      </c>
      <c r="AM37" s="17">
        <v>0</v>
      </c>
      <c r="AN37" s="17">
        <v>0.16013023426321801</v>
      </c>
      <c r="AO37" s="17"/>
      <c r="AP37" s="17">
        <v>8.7445443586028307E-2</v>
      </c>
      <c r="AQ37" s="17">
        <v>0.21432775007949501</v>
      </c>
      <c r="AR37" s="17">
        <v>0.26919490371682397</v>
      </c>
      <c r="AS37" s="17"/>
      <c r="AT37" s="17">
        <v>0.116533032335648</v>
      </c>
      <c r="AU37" s="17">
        <v>0.18108561701581899</v>
      </c>
      <c r="AV37" s="17">
        <v>0.19597023209905801</v>
      </c>
      <c r="AW37" s="17">
        <v>0.192670840733427</v>
      </c>
      <c r="AX37" s="17">
        <v>6.8407158082515504E-2</v>
      </c>
    </row>
    <row r="38" spans="2:50">
      <c r="B38" t="s">
        <v>102</v>
      </c>
      <c r="C38" s="17">
        <v>0.142785376776844</v>
      </c>
      <c r="D38" s="17">
        <v>0.14020893467283599</v>
      </c>
      <c r="E38" s="17">
        <v>0.14585449972113901</v>
      </c>
      <c r="F38" s="17"/>
      <c r="G38" s="17">
        <v>0.201306042145523</v>
      </c>
      <c r="H38" s="17">
        <v>0.19804794873054701</v>
      </c>
      <c r="I38" s="17">
        <v>0.17925322792288001</v>
      </c>
      <c r="J38" s="17">
        <v>0.12542931903401899</v>
      </c>
      <c r="K38" s="17">
        <v>0.101274653422189</v>
      </c>
      <c r="L38" s="17">
        <v>7.1356270857491202E-2</v>
      </c>
      <c r="M38" s="17"/>
      <c r="N38" s="17">
        <v>0.151497290812761</v>
      </c>
      <c r="O38" s="17">
        <v>0.14158227748805899</v>
      </c>
      <c r="P38" s="17">
        <v>0.156966463579291</v>
      </c>
      <c r="Q38" s="17">
        <v>0.12277550246435601</v>
      </c>
      <c r="R38" s="17"/>
      <c r="S38" s="17">
        <v>0.176586585383779</v>
      </c>
      <c r="T38" s="17">
        <v>0.13903958183690401</v>
      </c>
      <c r="U38" s="17">
        <v>0.12926144056437699</v>
      </c>
      <c r="V38" s="17">
        <v>0.114928721397516</v>
      </c>
      <c r="W38" s="17">
        <v>0.12865966994840999</v>
      </c>
      <c r="X38" s="17">
        <v>0.14199653966853701</v>
      </c>
      <c r="Y38" s="17">
        <v>0.158263524572471</v>
      </c>
      <c r="Z38" s="17">
        <v>0.13520100898030199</v>
      </c>
      <c r="AA38" s="17">
        <v>0.168048029819095</v>
      </c>
      <c r="AB38" s="17">
        <v>0.103132632067539</v>
      </c>
      <c r="AC38" s="17">
        <v>0.16085385912627401</v>
      </c>
      <c r="AD38" s="17">
        <v>0.121133473198885</v>
      </c>
      <c r="AE38" s="17"/>
      <c r="AF38" s="17">
        <v>0.135620769678546</v>
      </c>
      <c r="AG38" s="17">
        <v>0.12642379315996199</v>
      </c>
      <c r="AH38" s="17">
        <v>0.204435041256844</v>
      </c>
      <c r="AI38" s="17"/>
      <c r="AJ38" s="17">
        <v>0.132054206712268</v>
      </c>
      <c r="AK38" s="17">
        <v>0.14910427005225099</v>
      </c>
      <c r="AL38" s="17">
        <v>8.6141753323447104E-2</v>
      </c>
      <c r="AM38" s="17">
        <v>0</v>
      </c>
      <c r="AN38" s="17">
        <v>0.198642869182758</v>
      </c>
      <c r="AO38" s="17"/>
      <c r="AP38" s="17">
        <v>0.13364048935740999</v>
      </c>
      <c r="AQ38" s="17">
        <v>0.15953505558060899</v>
      </c>
      <c r="AR38" s="17">
        <v>0.117093828978743</v>
      </c>
      <c r="AS38" s="17"/>
      <c r="AT38" s="17">
        <v>0.11498771261400099</v>
      </c>
      <c r="AU38" s="17">
        <v>0.133037473495214</v>
      </c>
      <c r="AV38" s="17">
        <v>0.13541439962216301</v>
      </c>
      <c r="AW38" s="17">
        <v>0.18841405061918901</v>
      </c>
      <c r="AX38" s="17">
        <v>0.179990933202859</v>
      </c>
    </row>
    <row r="39" spans="2:50">
      <c r="B39" t="s">
        <v>103</v>
      </c>
      <c r="C39" s="17">
        <v>0.128422754780775</v>
      </c>
      <c r="D39" s="17">
        <v>0.123275024465985</v>
      </c>
      <c r="E39" s="17">
        <v>0.133945323741612</v>
      </c>
      <c r="F39" s="17"/>
      <c r="G39" s="17">
        <v>0.19499094551723201</v>
      </c>
      <c r="H39" s="17">
        <v>0.16051717793152701</v>
      </c>
      <c r="I39" s="17">
        <v>0.13597884911403499</v>
      </c>
      <c r="J39" s="17">
        <v>0.111260568663752</v>
      </c>
      <c r="K39" s="17">
        <v>9.7744593194841106E-2</v>
      </c>
      <c r="L39" s="17">
        <v>8.6650103299992606E-2</v>
      </c>
      <c r="M39" s="17"/>
      <c r="N39" s="17">
        <v>8.8908627893070594E-2</v>
      </c>
      <c r="O39" s="17">
        <v>0.116053947787537</v>
      </c>
      <c r="P39" s="17">
        <v>0.14979455364601901</v>
      </c>
      <c r="Q39" s="17">
        <v>0.165357075679893</v>
      </c>
      <c r="R39" s="17"/>
      <c r="S39" s="17">
        <v>0.17080412003048501</v>
      </c>
      <c r="T39" s="17">
        <v>0.147001378104298</v>
      </c>
      <c r="U39" s="17">
        <v>0.13240285840845301</v>
      </c>
      <c r="V39" s="17">
        <v>0.15574740243200699</v>
      </c>
      <c r="W39" s="17">
        <v>9.9536721721264598E-2</v>
      </c>
      <c r="X39" s="17">
        <v>0.134997355811874</v>
      </c>
      <c r="Y39" s="17">
        <v>0.100070202259383</v>
      </c>
      <c r="Z39" s="17">
        <v>6.3568129783599797E-2</v>
      </c>
      <c r="AA39" s="17">
        <v>0.124018037377676</v>
      </c>
      <c r="AB39" s="17">
        <v>0.101363414702212</v>
      </c>
      <c r="AC39" s="17">
        <v>0.124066398160499</v>
      </c>
      <c r="AD39" s="17">
        <v>7.26670799102722E-2</v>
      </c>
      <c r="AE39" s="17"/>
      <c r="AF39" s="17">
        <v>0.122975021942361</v>
      </c>
      <c r="AG39" s="17">
        <v>0.114900562419103</v>
      </c>
      <c r="AH39" s="17">
        <v>0.15674529836784601</v>
      </c>
      <c r="AI39" s="17"/>
      <c r="AJ39" s="17">
        <v>0.10457867906936601</v>
      </c>
      <c r="AK39" s="17">
        <v>0.15154711561771</v>
      </c>
      <c r="AL39" s="17">
        <v>7.9688266807275907E-2</v>
      </c>
      <c r="AM39" s="17">
        <v>0.154759920116877</v>
      </c>
      <c r="AN39" s="17">
        <v>0.16362773238813499</v>
      </c>
      <c r="AO39" s="17"/>
      <c r="AP39" s="17">
        <v>0.103939466010823</v>
      </c>
      <c r="AQ39" s="17">
        <v>0.15652493859527</v>
      </c>
      <c r="AR39" s="17">
        <v>8.4493299212721903E-2</v>
      </c>
      <c r="AS39" s="17"/>
      <c r="AT39" s="17">
        <v>0.14118652426845599</v>
      </c>
      <c r="AU39" s="17">
        <v>0.12754667757679</v>
      </c>
      <c r="AV39" s="17">
        <v>0.14960297620079499</v>
      </c>
      <c r="AW39" s="17">
        <v>6.8640824416751095E-2</v>
      </c>
      <c r="AX39" s="17">
        <v>9.8215529510893795E-2</v>
      </c>
    </row>
    <row r="40" spans="2:50">
      <c r="B40" t="s">
        <v>104</v>
      </c>
      <c r="C40" s="17">
        <v>0.112386689669041</v>
      </c>
      <c r="D40" s="17">
        <v>0.10834555087408899</v>
      </c>
      <c r="E40" s="17">
        <v>0.116767050274871</v>
      </c>
      <c r="F40" s="17"/>
      <c r="G40" s="17">
        <v>0.110020293971855</v>
      </c>
      <c r="H40" s="17">
        <v>0.13619038873853601</v>
      </c>
      <c r="I40" s="17">
        <v>0.14281169942166699</v>
      </c>
      <c r="J40" s="17">
        <v>0.117656067348442</v>
      </c>
      <c r="K40" s="17">
        <v>0.10210299419072601</v>
      </c>
      <c r="L40" s="17">
        <v>7.2432439756804801E-2</v>
      </c>
      <c r="M40" s="17"/>
      <c r="N40" s="17">
        <v>0.103369025544282</v>
      </c>
      <c r="O40" s="17">
        <v>0.10123626498947701</v>
      </c>
      <c r="P40" s="17">
        <v>0.119610467662475</v>
      </c>
      <c r="Q40" s="17">
        <v>0.12931308987440199</v>
      </c>
      <c r="R40" s="17"/>
      <c r="S40" s="17">
        <v>0.15569092513284599</v>
      </c>
      <c r="T40" s="17">
        <v>0.1131295152195</v>
      </c>
      <c r="U40" s="17">
        <v>0.110109863717026</v>
      </c>
      <c r="V40" s="17">
        <v>7.6080077733007803E-2</v>
      </c>
      <c r="W40" s="17">
        <v>8.0266218256032598E-2</v>
      </c>
      <c r="X40" s="17">
        <v>0.15948587494524299</v>
      </c>
      <c r="Y40" s="17">
        <v>0.101513201909882</v>
      </c>
      <c r="Z40" s="17">
        <v>0.15115084055653499</v>
      </c>
      <c r="AA40" s="17">
        <v>0.12966604808986401</v>
      </c>
      <c r="AB40" s="17">
        <v>7.2696787127864496E-2</v>
      </c>
      <c r="AC40" s="17">
        <v>8.8861385015954003E-2</v>
      </c>
      <c r="AD40" s="17">
        <v>2.7732918600834301E-2</v>
      </c>
      <c r="AE40" s="17"/>
      <c r="AF40" s="17">
        <v>0.12640536810404501</v>
      </c>
      <c r="AG40" s="17">
        <v>8.5602852568191001E-2</v>
      </c>
      <c r="AH40" s="17">
        <v>0.123901993135899</v>
      </c>
      <c r="AI40" s="17"/>
      <c r="AJ40" s="17">
        <v>0.11808897728345701</v>
      </c>
      <c r="AK40" s="17">
        <v>0.106975082231034</v>
      </c>
      <c r="AL40" s="17">
        <v>0.12645820946981201</v>
      </c>
      <c r="AM40" s="17">
        <v>9.8786513070665605E-2</v>
      </c>
      <c r="AN40" s="17">
        <v>0.110518337776249</v>
      </c>
      <c r="AO40" s="17"/>
      <c r="AP40" s="17">
        <v>0.13139879441468</v>
      </c>
      <c r="AQ40" s="17">
        <v>9.9509708459628796E-2</v>
      </c>
      <c r="AR40" s="17">
        <v>0.108705715164981</v>
      </c>
      <c r="AS40" s="17"/>
      <c r="AT40" s="17">
        <v>0.128668112196659</v>
      </c>
      <c r="AU40" s="17">
        <v>0.133824103105987</v>
      </c>
      <c r="AV40" s="17">
        <v>8.7077566990841501E-2</v>
      </c>
      <c r="AW40" s="17">
        <v>0.15124922108595301</v>
      </c>
      <c r="AX40" s="17">
        <v>0.18327063541719801</v>
      </c>
    </row>
    <row r="41" spans="2:50">
      <c r="B41" t="s">
        <v>105</v>
      </c>
      <c r="C41" s="17">
        <v>8.4951993247724802E-2</v>
      </c>
      <c r="D41" s="17">
        <v>7.6353715563129906E-2</v>
      </c>
      <c r="E41" s="17">
        <v>9.36729467303547E-2</v>
      </c>
      <c r="F41" s="17"/>
      <c r="G41" s="17">
        <v>6.1678417238719502E-2</v>
      </c>
      <c r="H41" s="17">
        <v>4.4675148608001702E-2</v>
      </c>
      <c r="I41" s="17">
        <v>8.1430578366160203E-2</v>
      </c>
      <c r="J41" s="17">
        <v>5.3250171329294597E-2</v>
      </c>
      <c r="K41" s="17">
        <v>0.110363051039864</v>
      </c>
      <c r="L41" s="17">
        <v>0.14466448763408599</v>
      </c>
      <c r="M41" s="17"/>
      <c r="N41" s="17">
        <v>7.8863476538679006E-2</v>
      </c>
      <c r="O41" s="17">
        <v>8.7650515174644297E-2</v>
      </c>
      <c r="P41" s="17">
        <v>7.2181596548121105E-2</v>
      </c>
      <c r="Q41" s="17">
        <v>9.5666462494330501E-2</v>
      </c>
      <c r="R41" s="17"/>
      <c r="S41" s="17">
        <v>7.1416594653533394E-2</v>
      </c>
      <c r="T41" s="17">
        <v>8.2495354736046703E-2</v>
      </c>
      <c r="U41" s="17">
        <v>0.10786789386974401</v>
      </c>
      <c r="V41" s="17">
        <v>8.2895965450411793E-2</v>
      </c>
      <c r="W41" s="17">
        <v>0.111824941634155</v>
      </c>
      <c r="X41" s="17">
        <v>0.11971418823728699</v>
      </c>
      <c r="Y41" s="17">
        <v>7.0161004984506697E-2</v>
      </c>
      <c r="Z41" s="17">
        <v>6.4081925937219897E-2</v>
      </c>
      <c r="AA41" s="17">
        <v>9.1604051275590806E-2</v>
      </c>
      <c r="AB41" s="17">
        <v>5.35728926394759E-2</v>
      </c>
      <c r="AC41" s="17">
        <v>7.8573864319595094E-2</v>
      </c>
      <c r="AD41" s="17">
        <v>8.4459499675473504E-2</v>
      </c>
      <c r="AE41" s="17"/>
      <c r="AF41" s="17">
        <v>0.105177781712362</v>
      </c>
      <c r="AG41" s="17">
        <v>8.2384597924471697E-2</v>
      </c>
      <c r="AH41" s="17">
        <v>4.7195277683275798E-2</v>
      </c>
      <c r="AI41" s="17"/>
      <c r="AJ41" s="17">
        <v>9.5946963703578206E-2</v>
      </c>
      <c r="AK41" s="17">
        <v>8.2227475012910403E-2</v>
      </c>
      <c r="AL41" s="17">
        <v>0.103515415275728</v>
      </c>
      <c r="AM41" s="17">
        <v>9.7131813574071302E-2</v>
      </c>
      <c r="AN41" s="17">
        <v>6.3638745806376795E-2</v>
      </c>
      <c r="AO41" s="17"/>
      <c r="AP41" s="17">
        <v>9.9354302114383494E-2</v>
      </c>
      <c r="AQ41" s="17">
        <v>6.8899440755803495E-2</v>
      </c>
      <c r="AR41" s="17">
        <v>0.13638363931453101</v>
      </c>
      <c r="AS41" s="17"/>
      <c r="AT41" s="17">
        <v>8.1410079968852897E-2</v>
      </c>
      <c r="AU41" s="17">
        <v>8.8004682442521201E-2</v>
      </c>
      <c r="AV41" s="17">
        <v>8.4487335267639893E-2</v>
      </c>
      <c r="AW41" s="17">
        <v>6.4609164158833304E-2</v>
      </c>
      <c r="AX41" s="17">
        <v>1.9332859439410301E-2</v>
      </c>
    </row>
    <row r="42" spans="2:50">
      <c r="B42" t="s">
        <v>106</v>
      </c>
      <c r="C42" s="17">
        <v>7.3338145351978398E-2</v>
      </c>
      <c r="D42" s="17">
        <v>6.3964655317173505E-2</v>
      </c>
      <c r="E42" s="17">
        <v>8.2770480142697805E-2</v>
      </c>
      <c r="F42" s="17"/>
      <c r="G42" s="17">
        <v>0.101497446084454</v>
      </c>
      <c r="H42" s="17">
        <v>7.6734647769832201E-2</v>
      </c>
      <c r="I42" s="17">
        <v>7.6466963655341003E-2</v>
      </c>
      <c r="J42" s="17">
        <v>4.8671890393428702E-2</v>
      </c>
      <c r="K42" s="17">
        <v>6.2576674867324697E-2</v>
      </c>
      <c r="L42" s="17">
        <v>7.6634105208448003E-2</v>
      </c>
      <c r="M42" s="17"/>
      <c r="N42" s="17">
        <v>7.4529498680580494E-2</v>
      </c>
      <c r="O42" s="17">
        <v>7.6316075295792596E-2</v>
      </c>
      <c r="P42" s="17">
        <v>7.7083373535899793E-2</v>
      </c>
      <c r="Q42" s="17">
        <v>6.3054362616083007E-2</v>
      </c>
      <c r="R42" s="17"/>
      <c r="S42" s="17">
        <v>5.1574939220228398E-2</v>
      </c>
      <c r="T42" s="17">
        <v>9.1436362016052694E-2</v>
      </c>
      <c r="U42" s="17">
        <v>5.9122391444739103E-2</v>
      </c>
      <c r="V42" s="17">
        <v>7.0781963418412405E-2</v>
      </c>
      <c r="W42" s="17">
        <v>8.0558976779293703E-2</v>
      </c>
      <c r="X42" s="17">
        <v>6.7652266939616804E-2</v>
      </c>
      <c r="Y42" s="17">
        <v>0.106736751543695</v>
      </c>
      <c r="Z42" s="17">
        <v>7.9514496611058E-2</v>
      </c>
      <c r="AA42" s="17">
        <v>5.11138285147257E-2</v>
      </c>
      <c r="AB42" s="17">
        <v>9.35836621433732E-2</v>
      </c>
      <c r="AC42" s="17">
        <v>8.2429435788702696E-2</v>
      </c>
      <c r="AD42" s="17">
        <v>5.0301920355273401E-2</v>
      </c>
      <c r="AE42" s="17"/>
      <c r="AF42" s="17">
        <v>7.89330108044103E-2</v>
      </c>
      <c r="AG42" s="17">
        <v>6.0883863754539497E-2</v>
      </c>
      <c r="AH42" s="17">
        <v>7.5388704538198306E-2</v>
      </c>
      <c r="AI42" s="17"/>
      <c r="AJ42" s="17">
        <v>8.31038728047689E-2</v>
      </c>
      <c r="AK42" s="17">
        <v>6.0431664130903798E-2</v>
      </c>
      <c r="AL42" s="17">
        <v>6.8469054841659896E-2</v>
      </c>
      <c r="AM42" s="17">
        <v>3.4410344105298099E-2</v>
      </c>
      <c r="AN42" s="17">
        <v>6.9310536427449304E-2</v>
      </c>
      <c r="AO42" s="17"/>
      <c r="AP42" s="17">
        <v>9.2748646633463105E-2</v>
      </c>
      <c r="AQ42" s="17">
        <v>6.0195835464616702E-2</v>
      </c>
      <c r="AR42" s="17">
        <v>6.8237095072240406E-2</v>
      </c>
      <c r="AS42" s="17"/>
      <c r="AT42" s="17">
        <v>8.3294782562809005E-2</v>
      </c>
      <c r="AU42" s="17">
        <v>5.6478659101871199E-2</v>
      </c>
      <c r="AV42" s="17">
        <v>7.6743820532024803E-2</v>
      </c>
      <c r="AW42" s="17">
        <v>7.2878407027942793E-2</v>
      </c>
      <c r="AX42" s="17">
        <v>3.99561144557277E-2</v>
      </c>
    </row>
    <row r="43" spans="2:50">
      <c r="B43" t="s">
        <v>107</v>
      </c>
      <c r="C43" s="17">
        <v>6.6262389499863295E-2</v>
      </c>
      <c r="D43" s="17">
        <v>6.1885102491733103E-2</v>
      </c>
      <c r="E43" s="17">
        <v>7.0791558518982597E-2</v>
      </c>
      <c r="F43" s="17"/>
      <c r="G43" s="17">
        <v>6.3543533772040195E-2</v>
      </c>
      <c r="H43" s="17">
        <v>9.3403589611954996E-2</v>
      </c>
      <c r="I43" s="17">
        <v>6.8668570400780102E-2</v>
      </c>
      <c r="J43" s="17">
        <v>5.8978618679635303E-2</v>
      </c>
      <c r="K43" s="17">
        <v>6.60894501580198E-2</v>
      </c>
      <c r="L43" s="17">
        <v>5.0094633355850099E-2</v>
      </c>
      <c r="M43" s="17"/>
      <c r="N43" s="17">
        <v>7.7204336358215095E-2</v>
      </c>
      <c r="O43" s="17">
        <v>4.9069002819390597E-2</v>
      </c>
      <c r="P43" s="17">
        <v>6.3944690606893506E-2</v>
      </c>
      <c r="Q43" s="17">
        <v>7.3459735479226795E-2</v>
      </c>
      <c r="R43" s="17"/>
      <c r="S43" s="17">
        <v>8.4588238778986094E-2</v>
      </c>
      <c r="T43" s="17">
        <v>6.9603122436698903E-2</v>
      </c>
      <c r="U43" s="17">
        <v>6.0313291297351697E-2</v>
      </c>
      <c r="V43" s="17">
        <v>4.7272088508265399E-2</v>
      </c>
      <c r="W43" s="17">
        <v>9.2153918225502604E-2</v>
      </c>
      <c r="X43" s="17">
        <v>5.2954860828247602E-2</v>
      </c>
      <c r="Y43" s="17">
        <v>8.4030657019680793E-2</v>
      </c>
      <c r="Z43" s="17">
        <v>7.4203376031723195E-2</v>
      </c>
      <c r="AA43" s="17">
        <v>6.1993415459051002E-2</v>
      </c>
      <c r="AB43" s="17">
        <v>3.03357046262741E-2</v>
      </c>
      <c r="AC43" s="17">
        <v>8.0205188668902694E-2</v>
      </c>
      <c r="AD43" s="17">
        <v>6.0207946936372402E-2</v>
      </c>
      <c r="AE43" s="17"/>
      <c r="AF43" s="17">
        <v>8.7933895689670805E-2</v>
      </c>
      <c r="AG43" s="17">
        <v>5.20154773835593E-2</v>
      </c>
      <c r="AH43" s="17">
        <v>5.7982705532572003E-2</v>
      </c>
      <c r="AI43" s="17"/>
      <c r="AJ43" s="17">
        <v>8.1186807502073396E-2</v>
      </c>
      <c r="AK43" s="17">
        <v>6.5738444256111597E-2</v>
      </c>
      <c r="AL43" s="17">
        <v>4.7917925036605899E-2</v>
      </c>
      <c r="AM43" s="17">
        <v>0.16925085361356801</v>
      </c>
      <c r="AN43" s="17">
        <v>4.4343764100948202E-2</v>
      </c>
      <c r="AO43" s="17"/>
      <c r="AP43" s="17">
        <v>9.7996526215325105E-2</v>
      </c>
      <c r="AQ43" s="17">
        <v>5.2064135142129597E-2</v>
      </c>
      <c r="AR43" s="17">
        <v>4.15344324836458E-2</v>
      </c>
      <c r="AS43" s="17"/>
      <c r="AT43" s="17">
        <v>7.6496919854100204E-2</v>
      </c>
      <c r="AU43" s="17">
        <v>5.8089189837067401E-2</v>
      </c>
      <c r="AV43" s="17">
        <v>6.7116980103227794E-2</v>
      </c>
      <c r="AW43" s="17">
        <v>8.7685645001743001E-2</v>
      </c>
      <c r="AX43" s="17">
        <v>6.1508015246983502E-2</v>
      </c>
    </row>
    <row r="44" spans="2:50">
      <c r="B44" t="s">
        <v>108</v>
      </c>
      <c r="C44" s="17">
        <v>5.3880015499019503E-2</v>
      </c>
      <c r="D44" s="17">
        <v>6.5015129444300004E-2</v>
      </c>
      <c r="E44" s="17">
        <v>4.3222901275856297E-2</v>
      </c>
      <c r="F44" s="17"/>
      <c r="G44" s="17">
        <v>0.121118964681768</v>
      </c>
      <c r="H44" s="17">
        <v>7.8640594801598296E-2</v>
      </c>
      <c r="I44" s="17">
        <v>5.5948887145650002E-2</v>
      </c>
      <c r="J44" s="17">
        <v>3.09506984936006E-2</v>
      </c>
      <c r="K44" s="17">
        <v>2.0535446888577901E-2</v>
      </c>
      <c r="L44" s="17">
        <v>2.85425423435498E-2</v>
      </c>
      <c r="M44" s="17"/>
      <c r="N44" s="17">
        <v>5.8296829541969401E-2</v>
      </c>
      <c r="O44" s="17">
        <v>5.4516246098983603E-2</v>
      </c>
      <c r="P44" s="17">
        <v>5.0316114720203302E-2</v>
      </c>
      <c r="Q44" s="17">
        <v>5.2547592426516701E-2</v>
      </c>
      <c r="R44" s="17"/>
      <c r="S44" s="17">
        <v>9.0235831326648697E-2</v>
      </c>
      <c r="T44" s="17">
        <v>6.3472096986459101E-2</v>
      </c>
      <c r="U44" s="17">
        <v>3.2340550652781297E-2</v>
      </c>
      <c r="V44" s="17">
        <v>4.5579352034143698E-2</v>
      </c>
      <c r="W44" s="17">
        <v>7.5825855130658704E-2</v>
      </c>
      <c r="X44" s="17">
        <v>2.5041679147512302E-2</v>
      </c>
      <c r="Y44" s="17">
        <v>4.4916643706113299E-2</v>
      </c>
      <c r="Z44" s="17">
        <v>3.73977218187245E-2</v>
      </c>
      <c r="AA44" s="17">
        <v>4.2821937811517698E-2</v>
      </c>
      <c r="AB44" s="17">
        <v>5.7860454459161201E-2</v>
      </c>
      <c r="AC44" s="17">
        <v>5.5237002872807098E-2</v>
      </c>
      <c r="AD44" s="17">
        <v>3.2387312624997E-2</v>
      </c>
      <c r="AE44" s="17"/>
      <c r="AF44" s="17">
        <v>3.9449628896746802E-2</v>
      </c>
      <c r="AG44" s="17">
        <v>6.4883769506584102E-2</v>
      </c>
      <c r="AH44" s="17">
        <v>4.8737525684513602E-2</v>
      </c>
      <c r="AI44" s="17"/>
      <c r="AJ44" s="17">
        <v>4.3010514030720502E-2</v>
      </c>
      <c r="AK44" s="17">
        <v>7.2187288317421494E-2</v>
      </c>
      <c r="AL44" s="17">
        <v>6.6662451717848903E-2</v>
      </c>
      <c r="AM44" s="17">
        <v>7.0393367016156796E-2</v>
      </c>
      <c r="AN44" s="17">
        <v>4.2821319276048701E-2</v>
      </c>
      <c r="AO44" s="17"/>
      <c r="AP44" s="17">
        <v>4.9823050070360801E-2</v>
      </c>
      <c r="AQ44" s="17">
        <v>6.12859441579394E-2</v>
      </c>
      <c r="AR44" s="17">
        <v>6.1750105695640801E-2</v>
      </c>
      <c r="AS44" s="17"/>
      <c r="AT44" s="17">
        <v>5.3265267324595703E-2</v>
      </c>
      <c r="AU44" s="17">
        <v>4.1536418607378098E-2</v>
      </c>
      <c r="AV44" s="17">
        <v>6.0454656663920803E-2</v>
      </c>
      <c r="AW44" s="17">
        <v>8.0244306831741705E-2</v>
      </c>
      <c r="AX44" s="17">
        <v>9.1604510677279594E-2</v>
      </c>
    </row>
    <row r="45" spans="2:50">
      <c r="B45" t="s">
        <v>109</v>
      </c>
      <c r="C45" s="17">
        <v>4.1967647038855201E-2</v>
      </c>
      <c r="D45" s="17">
        <v>4.6611031664090398E-2</v>
      </c>
      <c r="E45" s="17">
        <v>3.7599361380564703E-2</v>
      </c>
      <c r="F45" s="17"/>
      <c r="G45" s="17">
        <v>7.6130594908928498E-2</v>
      </c>
      <c r="H45" s="17">
        <v>7.7244743235720795E-2</v>
      </c>
      <c r="I45" s="17">
        <v>6.5010895306820304E-2</v>
      </c>
      <c r="J45" s="17">
        <v>2.5352801855510101E-2</v>
      </c>
      <c r="K45" s="17">
        <v>0</v>
      </c>
      <c r="L45" s="17">
        <v>1.34739432259853E-2</v>
      </c>
      <c r="M45" s="17"/>
      <c r="N45" s="17">
        <v>6.2929529916261398E-2</v>
      </c>
      <c r="O45" s="17">
        <v>2.4992752311996599E-2</v>
      </c>
      <c r="P45" s="17">
        <v>4.7769223677808802E-2</v>
      </c>
      <c r="Q45" s="17">
        <v>3.03214162018593E-2</v>
      </c>
      <c r="R45" s="17"/>
      <c r="S45" s="17">
        <v>5.9492847487479399E-2</v>
      </c>
      <c r="T45" s="17">
        <v>4.7180217686910497E-2</v>
      </c>
      <c r="U45" s="17">
        <v>2.7843201294676202E-2</v>
      </c>
      <c r="V45" s="17">
        <v>2.5714371403097399E-2</v>
      </c>
      <c r="W45" s="17">
        <v>3.5525483847327101E-2</v>
      </c>
      <c r="X45" s="17">
        <v>5.4741005952427799E-2</v>
      </c>
      <c r="Y45" s="17">
        <v>2.4431554327758901E-2</v>
      </c>
      <c r="Z45" s="17">
        <v>2.7588000599146099E-2</v>
      </c>
      <c r="AA45" s="17">
        <v>4.8349701657904899E-2</v>
      </c>
      <c r="AB45" s="17">
        <v>3.1364818764242401E-2</v>
      </c>
      <c r="AC45" s="17">
        <v>6.0685272341101298E-2</v>
      </c>
      <c r="AD45" s="17">
        <v>4.3995257971607603E-2</v>
      </c>
      <c r="AE45" s="17"/>
      <c r="AF45" s="17">
        <v>2.3962569025084899E-2</v>
      </c>
      <c r="AG45" s="17">
        <v>5.3546510624604499E-2</v>
      </c>
      <c r="AH45" s="17">
        <v>4.76896094526644E-2</v>
      </c>
      <c r="AI45" s="17"/>
      <c r="AJ45" s="17">
        <v>3.6414052826494202E-2</v>
      </c>
      <c r="AK45" s="17">
        <v>5.4253426266178899E-2</v>
      </c>
      <c r="AL45" s="17">
        <v>8.1850860715011395E-2</v>
      </c>
      <c r="AM45" s="17">
        <v>0</v>
      </c>
      <c r="AN45" s="17">
        <v>2.62031212445809E-2</v>
      </c>
      <c r="AO45" s="17"/>
      <c r="AP45" s="17">
        <v>4.4630179191793899E-2</v>
      </c>
      <c r="AQ45" s="17">
        <v>4.94677608896818E-2</v>
      </c>
      <c r="AR45" s="17">
        <v>8.3851527787423802E-2</v>
      </c>
      <c r="AS45" s="17"/>
      <c r="AT45" s="17">
        <v>3.1542581635653502E-2</v>
      </c>
      <c r="AU45" s="17">
        <v>4.7004441994645603E-2</v>
      </c>
      <c r="AV45" s="17">
        <v>4.7007580070507399E-2</v>
      </c>
      <c r="AW45" s="17">
        <v>5.8639275154886997E-2</v>
      </c>
      <c r="AX45" s="17">
        <v>8.8458694250012501E-2</v>
      </c>
    </row>
    <row r="46" spans="2:50">
      <c r="B46" t="s">
        <v>110</v>
      </c>
      <c r="C46" s="17">
        <v>3.20336532870222E-2</v>
      </c>
      <c r="D46" s="17">
        <v>4.1389301798147503E-2</v>
      </c>
      <c r="E46" s="17">
        <v>2.3028184457052899E-2</v>
      </c>
      <c r="F46" s="17"/>
      <c r="G46" s="17">
        <v>5.4180612127344097E-2</v>
      </c>
      <c r="H46" s="17">
        <v>3.4942229277954297E-2</v>
      </c>
      <c r="I46" s="17">
        <v>2.7607636050776201E-2</v>
      </c>
      <c r="J46" s="17">
        <v>1.2264463800076199E-2</v>
      </c>
      <c r="K46" s="17">
        <v>2.90631212062369E-2</v>
      </c>
      <c r="L46" s="17">
        <v>3.66794517513035E-2</v>
      </c>
      <c r="M46" s="17"/>
      <c r="N46" s="17">
        <v>4.1031593756429702E-2</v>
      </c>
      <c r="O46" s="17">
        <v>2.5097955751090101E-2</v>
      </c>
      <c r="P46" s="17">
        <v>3.43406076385534E-2</v>
      </c>
      <c r="Q46" s="17">
        <v>2.8082158018263598E-2</v>
      </c>
      <c r="R46" s="17"/>
      <c r="S46" s="17">
        <v>3.2600988966986003E-2</v>
      </c>
      <c r="T46" s="17">
        <v>4.3099655499902398E-2</v>
      </c>
      <c r="U46" s="17">
        <v>3.0301288911641501E-2</v>
      </c>
      <c r="V46" s="17">
        <v>1.51365242347176E-2</v>
      </c>
      <c r="W46" s="17">
        <v>3.9243415146739E-2</v>
      </c>
      <c r="X46" s="17">
        <v>3.30086629555775E-2</v>
      </c>
      <c r="Y46" s="17">
        <v>3.2034374176231797E-2</v>
      </c>
      <c r="Z46" s="17">
        <v>3.3238423212844898E-2</v>
      </c>
      <c r="AA46" s="17">
        <v>3.1857502896363098E-2</v>
      </c>
      <c r="AB46" s="17">
        <v>3.1104826733467299E-2</v>
      </c>
      <c r="AC46" s="17">
        <v>1.0086038269474301E-2</v>
      </c>
      <c r="AD46" s="17">
        <v>5.5315994710228002E-2</v>
      </c>
      <c r="AE46" s="17"/>
      <c r="AF46" s="17">
        <v>4.7554415694956699E-2</v>
      </c>
      <c r="AG46" s="17">
        <v>2.5969027016778501E-2</v>
      </c>
      <c r="AH46" s="17">
        <v>1.61745748587124E-2</v>
      </c>
      <c r="AI46" s="17"/>
      <c r="AJ46" s="17">
        <v>4.0460069359576398E-2</v>
      </c>
      <c r="AK46" s="17">
        <v>3.1779106603391498E-2</v>
      </c>
      <c r="AL46" s="17">
        <v>4.6437130029536297E-2</v>
      </c>
      <c r="AM46" s="17">
        <v>8.8897417653436506E-2</v>
      </c>
      <c r="AN46" s="17">
        <v>6.2984776510814E-3</v>
      </c>
      <c r="AO46" s="17"/>
      <c r="AP46" s="17">
        <v>4.06095622310872E-2</v>
      </c>
      <c r="AQ46" s="17">
        <v>2.91160075348087E-2</v>
      </c>
      <c r="AR46" s="17">
        <v>3.6944451113194103E-2</v>
      </c>
      <c r="AS46" s="17"/>
      <c r="AT46" s="17">
        <v>2.5178481583860199E-2</v>
      </c>
      <c r="AU46" s="17">
        <v>2.72659638135728E-2</v>
      </c>
      <c r="AV46" s="17">
        <v>3.8513050221921301E-2</v>
      </c>
      <c r="AW46" s="17">
        <v>3.7483723391391097E-2</v>
      </c>
      <c r="AX46" s="17">
        <v>6.2450332208426398E-2</v>
      </c>
    </row>
    <row r="47" spans="2:50">
      <c r="B47" t="s">
        <v>94</v>
      </c>
      <c r="C47" s="17">
        <v>3.9117220546335697E-3</v>
      </c>
      <c r="D47" s="17">
        <v>5.3062626447621204E-3</v>
      </c>
      <c r="E47" s="17">
        <v>2.56602466182923E-3</v>
      </c>
      <c r="F47" s="17"/>
      <c r="G47" s="17">
        <v>1.08899809411522E-2</v>
      </c>
      <c r="H47" s="17">
        <v>1.09042586970855E-2</v>
      </c>
      <c r="I47" s="17">
        <v>3.1884719985303101E-3</v>
      </c>
      <c r="J47" s="17">
        <v>0</v>
      </c>
      <c r="K47" s="17">
        <v>0</v>
      </c>
      <c r="L47" s="17">
        <v>0</v>
      </c>
      <c r="M47" s="17"/>
      <c r="N47" s="17">
        <v>0</v>
      </c>
      <c r="O47" s="17">
        <v>0</v>
      </c>
      <c r="P47" s="17">
        <v>3.2488711045156001E-3</v>
      </c>
      <c r="Q47" s="17">
        <v>1.28330340800682E-2</v>
      </c>
      <c r="R47" s="17"/>
      <c r="S47" s="17">
        <v>0</v>
      </c>
      <c r="T47" s="17">
        <v>1.04488919081789E-2</v>
      </c>
      <c r="U47" s="17">
        <v>0</v>
      </c>
      <c r="V47" s="17">
        <v>0</v>
      </c>
      <c r="W47" s="17">
        <v>1.01326510550146E-2</v>
      </c>
      <c r="X47" s="17">
        <v>1.4426982434555201E-2</v>
      </c>
      <c r="Y47" s="17">
        <v>0</v>
      </c>
      <c r="Z47" s="17">
        <v>0</v>
      </c>
      <c r="AA47" s="17">
        <v>0</v>
      </c>
      <c r="AB47" s="17">
        <v>6.0661470217546302E-3</v>
      </c>
      <c r="AC47" s="17">
        <v>0</v>
      </c>
      <c r="AD47" s="17">
        <v>0</v>
      </c>
      <c r="AE47" s="17"/>
      <c r="AF47" s="17">
        <v>3.2626101543115501E-3</v>
      </c>
      <c r="AG47" s="17">
        <v>0</v>
      </c>
      <c r="AH47" s="17">
        <v>2.0698262121784501E-2</v>
      </c>
      <c r="AI47" s="17"/>
      <c r="AJ47" s="17">
        <v>0</v>
      </c>
      <c r="AK47" s="17">
        <v>0</v>
      </c>
      <c r="AL47" s="17">
        <v>9.1275373333114009E-3</v>
      </c>
      <c r="AM47" s="17">
        <v>0</v>
      </c>
      <c r="AN47" s="17">
        <v>2.23691389040785E-2</v>
      </c>
      <c r="AO47" s="17"/>
      <c r="AP47" s="17">
        <v>0</v>
      </c>
      <c r="AQ47" s="17">
        <v>0</v>
      </c>
      <c r="AR47" s="17">
        <v>0</v>
      </c>
      <c r="AS47" s="17"/>
      <c r="AT47" s="17">
        <v>7.9665189478505209E-3</v>
      </c>
      <c r="AU47" s="17">
        <v>3.7791056946013899E-3</v>
      </c>
      <c r="AV47" s="17">
        <v>0</v>
      </c>
      <c r="AW47" s="17">
        <v>0</v>
      </c>
      <c r="AX47" s="17">
        <v>0</v>
      </c>
    </row>
    <row r="48" spans="2:50">
      <c r="B48" t="s">
        <v>111</v>
      </c>
      <c r="C48" s="17">
        <v>7.9929321477434506E-3</v>
      </c>
      <c r="D48" s="17">
        <v>7.0885920391666303E-3</v>
      </c>
      <c r="E48" s="17">
        <v>7.9263595184663506E-3</v>
      </c>
      <c r="F48" s="17"/>
      <c r="G48" s="17">
        <v>2.2485457169236799E-2</v>
      </c>
      <c r="H48" s="17">
        <v>1.7709285241515001E-2</v>
      </c>
      <c r="I48" s="17">
        <v>3.0692739404347899E-3</v>
      </c>
      <c r="J48" s="17">
        <v>3.1521138785796802E-3</v>
      </c>
      <c r="K48" s="17">
        <v>5.7076400443716703E-3</v>
      </c>
      <c r="L48" s="17">
        <v>0</v>
      </c>
      <c r="M48" s="17"/>
      <c r="N48" s="17">
        <v>5.4782280499116797E-3</v>
      </c>
      <c r="O48" s="17">
        <v>1.13212538204967E-2</v>
      </c>
      <c r="P48" s="17">
        <v>5.8675852619443801E-3</v>
      </c>
      <c r="Q48" s="17">
        <v>9.2554493138243699E-3</v>
      </c>
      <c r="R48" s="17"/>
      <c r="S48" s="17">
        <v>4.0465379144178004E-3</v>
      </c>
      <c r="T48" s="17">
        <v>0</v>
      </c>
      <c r="U48" s="17">
        <v>0</v>
      </c>
      <c r="V48" s="17">
        <v>5.9781556294353101E-3</v>
      </c>
      <c r="W48" s="17">
        <v>6.73239251286167E-3</v>
      </c>
      <c r="X48" s="17">
        <v>2.7065121005674E-2</v>
      </c>
      <c r="Y48" s="17">
        <v>1.27321335092029E-2</v>
      </c>
      <c r="Z48" s="17">
        <v>2.6554819265178099E-2</v>
      </c>
      <c r="AA48" s="17">
        <v>1.2374298991188E-2</v>
      </c>
      <c r="AB48" s="17">
        <v>0</v>
      </c>
      <c r="AC48" s="17">
        <v>1.0723260909368801E-2</v>
      </c>
      <c r="AD48" s="17">
        <v>0</v>
      </c>
      <c r="AE48" s="17"/>
      <c r="AF48" s="17">
        <v>1.64302826565506E-3</v>
      </c>
      <c r="AG48" s="17">
        <v>4.7807917471859498E-3</v>
      </c>
      <c r="AH48" s="17">
        <v>2.5251993834418101E-2</v>
      </c>
      <c r="AI48" s="17"/>
      <c r="AJ48" s="17">
        <v>1.02683455165638E-3</v>
      </c>
      <c r="AK48" s="17">
        <v>5.5859580384996603E-3</v>
      </c>
      <c r="AL48" s="17">
        <v>0</v>
      </c>
      <c r="AM48" s="17">
        <v>0</v>
      </c>
      <c r="AN48" s="17">
        <v>2.78010470485908E-2</v>
      </c>
      <c r="AO48" s="17"/>
      <c r="AP48" s="17">
        <v>1.5046246064992701E-3</v>
      </c>
      <c r="AQ48" s="17">
        <v>4.7468886363792604E-3</v>
      </c>
      <c r="AR48" s="17">
        <v>6.5471654745481904E-3</v>
      </c>
      <c r="AS48" s="17"/>
      <c r="AT48" s="17">
        <v>9.8247615165611007E-3</v>
      </c>
      <c r="AU48" s="17">
        <v>1.02540908896927E-2</v>
      </c>
      <c r="AV48" s="17">
        <v>7.6513710498082596E-3</v>
      </c>
      <c r="AW48" s="17">
        <v>7.0190485833207701E-3</v>
      </c>
      <c r="AX48" s="17">
        <v>0</v>
      </c>
    </row>
    <row r="49" spans="2:50">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row>
    <row r="50" spans="2:50">
      <c r="B50" s="6" t="s">
        <v>112</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row>
    <row r="51" spans="2:50">
      <c r="B51" s="24" t="s">
        <v>15</v>
      </c>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row>
    <row r="52" spans="2:50">
      <c r="B52" t="s">
        <v>96</v>
      </c>
      <c r="C52" s="17">
        <v>0.55085351013689599</v>
      </c>
      <c r="D52" s="17">
        <v>0.51075411722693498</v>
      </c>
      <c r="E52" s="17">
        <v>0.58989021357614801</v>
      </c>
      <c r="F52" s="17"/>
      <c r="G52" s="17">
        <v>0.56375456960893799</v>
      </c>
      <c r="H52" s="17">
        <v>0.568332571394081</v>
      </c>
      <c r="I52" s="17">
        <v>0.62587266175079004</v>
      </c>
      <c r="J52" s="17">
        <v>0.60675250479346599</v>
      </c>
      <c r="K52" s="17">
        <v>0.54951884812927898</v>
      </c>
      <c r="L52" s="17">
        <v>0.422591148534042</v>
      </c>
      <c r="M52" s="17"/>
      <c r="N52" s="17">
        <v>0.48271104918392899</v>
      </c>
      <c r="O52" s="17">
        <v>0.55616208165597303</v>
      </c>
      <c r="P52" s="17">
        <v>0.58012296975779698</v>
      </c>
      <c r="Q52" s="17">
        <v>0.59431991983920796</v>
      </c>
      <c r="R52" s="17"/>
      <c r="S52" s="17">
        <v>0.46900324211189698</v>
      </c>
      <c r="T52" s="17">
        <v>0.56777932278007404</v>
      </c>
      <c r="U52" s="17">
        <v>0.55487378394780296</v>
      </c>
      <c r="V52" s="17">
        <v>0.51858095974794005</v>
      </c>
      <c r="W52" s="17">
        <v>0.51398498560195904</v>
      </c>
      <c r="X52" s="17">
        <v>0.56759634711601303</v>
      </c>
      <c r="Y52" s="17">
        <v>0.60007372674756299</v>
      </c>
      <c r="Z52" s="17">
        <v>0.61928306971356595</v>
      </c>
      <c r="AA52" s="17">
        <v>0.59230236626512001</v>
      </c>
      <c r="AB52" s="17">
        <v>0.57451333889328704</v>
      </c>
      <c r="AC52" s="17">
        <v>0.54663758442550703</v>
      </c>
      <c r="AD52" s="17">
        <v>0.54235830914099004</v>
      </c>
      <c r="AE52" s="17"/>
      <c r="AF52" s="17">
        <v>0.55164352092345104</v>
      </c>
      <c r="AG52" s="17">
        <v>0.52574869224739396</v>
      </c>
      <c r="AH52" s="17">
        <v>0.65458394499443695</v>
      </c>
      <c r="AI52" s="17"/>
      <c r="AJ52" s="17">
        <v>0.50809806433171101</v>
      </c>
      <c r="AK52" s="17">
        <v>0.58435979450451403</v>
      </c>
      <c r="AL52" s="17">
        <v>0.45969666674360599</v>
      </c>
      <c r="AM52" s="17">
        <v>0.65709548353188996</v>
      </c>
      <c r="AN52" s="17">
        <v>0.62259495069134896</v>
      </c>
      <c r="AO52" s="17"/>
      <c r="AP52" s="17">
        <v>0.498828449671538</v>
      </c>
      <c r="AQ52" s="17">
        <v>0.59378742311389099</v>
      </c>
      <c r="AR52" s="17">
        <v>0.46111072009557202</v>
      </c>
      <c r="AS52" s="17"/>
      <c r="AT52" s="17">
        <v>0.58799728296680098</v>
      </c>
      <c r="AU52" s="17">
        <v>0.53480020624773605</v>
      </c>
      <c r="AV52" s="17">
        <v>0.50695131569721297</v>
      </c>
      <c r="AW52" s="17">
        <v>0.516347747667813</v>
      </c>
      <c r="AX52" s="17">
        <v>0.48653329447899402</v>
      </c>
    </row>
    <row r="53" spans="2:50">
      <c r="B53" t="s">
        <v>98</v>
      </c>
      <c r="C53" s="17">
        <v>0.37301790984318101</v>
      </c>
      <c r="D53" s="17">
        <v>0.343147472388588</v>
      </c>
      <c r="E53" s="17">
        <v>0.40187404284353501</v>
      </c>
      <c r="F53" s="17"/>
      <c r="G53" s="17">
        <v>0.26667845621307901</v>
      </c>
      <c r="H53" s="17">
        <v>0.30285846729878302</v>
      </c>
      <c r="I53" s="17">
        <v>0.29842623972950999</v>
      </c>
      <c r="J53" s="17">
        <v>0.43382938931789899</v>
      </c>
      <c r="K53" s="17">
        <v>0.42448319127642198</v>
      </c>
      <c r="L53" s="17">
        <v>0.47724875867710698</v>
      </c>
      <c r="M53" s="17"/>
      <c r="N53" s="17">
        <v>0.367715753840265</v>
      </c>
      <c r="O53" s="17">
        <v>0.40699024475051199</v>
      </c>
      <c r="P53" s="17">
        <v>0.34879463537474897</v>
      </c>
      <c r="Q53" s="17">
        <v>0.36123139657404102</v>
      </c>
      <c r="R53" s="17"/>
      <c r="S53" s="17">
        <v>0.29991357506079602</v>
      </c>
      <c r="T53" s="17">
        <v>0.34090590761061101</v>
      </c>
      <c r="U53" s="17">
        <v>0.350963196329454</v>
      </c>
      <c r="V53" s="17">
        <v>0.49978364195439601</v>
      </c>
      <c r="W53" s="17">
        <v>0.33618749646766199</v>
      </c>
      <c r="X53" s="17">
        <v>0.35411192497285798</v>
      </c>
      <c r="Y53" s="17">
        <v>0.36796903199759701</v>
      </c>
      <c r="Z53" s="17">
        <v>0.41759119493202601</v>
      </c>
      <c r="AA53" s="17">
        <v>0.407917509683978</v>
      </c>
      <c r="AB53" s="17">
        <v>0.37809412973515499</v>
      </c>
      <c r="AC53" s="17">
        <v>0.36711263593404603</v>
      </c>
      <c r="AD53" s="17">
        <v>0.495838017740524</v>
      </c>
      <c r="AE53" s="17"/>
      <c r="AF53" s="17">
        <v>0.38787159743382599</v>
      </c>
      <c r="AG53" s="17">
        <v>0.38878189281562497</v>
      </c>
      <c r="AH53" s="17">
        <v>0.31506498665143801</v>
      </c>
      <c r="AI53" s="17"/>
      <c r="AJ53" s="17">
        <v>0.38362972124697903</v>
      </c>
      <c r="AK53" s="17">
        <v>0.41148813771410098</v>
      </c>
      <c r="AL53" s="17">
        <v>0.39626855073653</v>
      </c>
      <c r="AM53" s="17">
        <v>0.38211743586771701</v>
      </c>
      <c r="AN53" s="17">
        <v>0.28117572265124502</v>
      </c>
      <c r="AO53" s="17"/>
      <c r="AP53" s="17">
        <v>0.36796223611707901</v>
      </c>
      <c r="AQ53" s="17">
        <v>0.41725766764622702</v>
      </c>
      <c r="AR53" s="17">
        <v>0.36697756709485102</v>
      </c>
      <c r="AS53" s="17"/>
      <c r="AT53" s="17">
        <v>0.38991381504764699</v>
      </c>
      <c r="AU53" s="17">
        <v>0.36435521797117898</v>
      </c>
      <c r="AV53" s="17">
        <v>0.36685630510335798</v>
      </c>
      <c r="AW53" s="17">
        <v>0.33864379585471599</v>
      </c>
      <c r="AX53" s="17">
        <v>0.42151539319919701</v>
      </c>
    </row>
    <row r="54" spans="2:50">
      <c r="B54" t="s">
        <v>97</v>
      </c>
      <c r="C54" s="17">
        <v>0.33809566406835601</v>
      </c>
      <c r="D54" s="17">
        <v>0.35272269760929698</v>
      </c>
      <c r="E54" s="17">
        <v>0.32513528024524102</v>
      </c>
      <c r="F54" s="17"/>
      <c r="G54" s="17">
        <v>0.28292147043181898</v>
      </c>
      <c r="H54" s="17">
        <v>0.28908611530961298</v>
      </c>
      <c r="I54" s="17">
        <v>0.38165776220916697</v>
      </c>
      <c r="J54" s="17">
        <v>0.36274669604374898</v>
      </c>
      <c r="K54" s="17">
        <v>0.35292563269662502</v>
      </c>
      <c r="L54" s="17">
        <v>0.348938216311588</v>
      </c>
      <c r="M54" s="17"/>
      <c r="N54" s="17">
        <v>0.36729775556088801</v>
      </c>
      <c r="O54" s="17">
        <v>0.29060994403965201</v>
      </c>
      <c r="P54" s="17">
        <v>0.38699381723149601</v>
      </c>
      <c r="Q54" s="17">
        <v>0.31531920432243699</v>
      </c>
      <c r="R54" s="17"/>
      <c r="S54" s="17">
        <v>0.311455730160902</v>
      </c>
      <c r="T54" s="17">
        <v>0.35320570806631302</v>
      </c>
      <c r="U54" s="17">
        <v>0.336861714407035</v>
      </c>
      <c r="V54" s="17">
        <v>0.30881072200962301</v>
      </c>
      <c r="W54" s="17">
        <v>0.30047046191250998</v>
      </c>
      <c r="X54" s="17">
        <v>0.35762467962041999</v>
      </c>
      <c r="Y54" s="17">
        <v>0.34690670024862003</v>
      </c>
      <c r="Z54" s="17">
        <v>0.340303388299734</v>
      </c>
      <c r="AA54" s="17">
        <v>0.30872175092307003</v>
      </c>
      <c r="AB54" s="17">
        <v>0.42047244216927798</v>
      </c>
      <c r="AC54" s="17">
        <v>0.36973567758921599</v>
      </c>
      <c r="AD54" s="17">
        <v>0.29900732288225002</v>
      </c>
      <c r="AE54" s="17"/>
      <c r="AF54" s="17">
        <v>0.34275523396394703</v>
      </c>
      <c r="AG54" s="17">
        <v>0.35473284714216402</v>
      </c>
      <c r="AH54" s="17">
        <v>0.30896150138899597</v>
      </c>
      <c r="AI54" s="17"/>
      <c r="AJ54" s="17">
        <v>0.35781634704196802</v>
      </c>
      <c r="AK54" s="17">
        <v>0.33341680885425201</v>
      </c>
      <c r="AL54" s="17">
        <v>0.39031171199796599</v>
      </c>
      <c r="AM54" s="17">
        <v>0.36706322869744301</v>
      </c>
      <c r="AN54" s="17">
        <v>0.32285581329374602</v>
      </c>
      <c r="AO54" s="17"/>
      <c r="AP54" s="17">
        <v>0.32972143545188998</v>
      </c>
      <c r="AQ54" s="17">
        <v>0.34982632414883302</v>
      </c>
      <c r="AR54" s="17">
        <v>0.32458813658112501</v>
      </c>
      <c r="AS54" s="17"/>
      <c r="AT54" s="17">
        <v>0.32850600346596298</v>
      </c>
      <c r="AU54" s="17">
        <v>0.313015394710354</v>
      </c>
      <c r="AV54" s="17">
        <v>0.35053568880441599</v>
      </c>
      <c r="AW54" s="17">
        <v>0.36468919693982799</v>
      </c>
      <c r="AX54" s="17">
        <v>0.24444606300806601</v>
      </c>
    </row>
    <row r="55" spans="2:50">
      <c r="B55" t="s">
        <v>99</v>
      </c>
      <c r="C55" s="17">
        <v>0.33397794390437602</v>
      </c>
      <c r="D55" s="17">
        <v>0.33470144014859299</v>
      </c>
      <c r="E55" s="17">
        <v>0.33166402098561898</v>
      </c>
      <c r="F55" s="17"/>
      <c r="G55" s="17">
        <v>0.30801396254469698</v>
      </c>
      <c r="H55" s="17">
        <v>0.286174265335496</v>
      </c>
      <c r="I55" s="17">
        <v>0.28816299255800498</v>
      </c>
      <c r="J55" s="17">
        <v>0.35242445786871901</v>
      </c>
      <c r="K55" s="17">
        <v>0.33761589142744602</v>
      </c>
      <c r="L55" s="17">
        <v>0.40982941390104199</v>
      </c>
      <c r="M55" s="17"/>
      <c r="N55" s="17">
        <v>0.37389970818222701</v>
      </c>
      <c r="O55" s="17">
        <v>0.354844325871636</v>
      </c>
      <c r="P55" s="17">
        <v>0.28293100636544799</v>
      </c>
      <c r="Q55" s="17">
        <v>0.30797211729345197</v>
      </c>
      <c r="R55" s="17"/>
      <c r="S55" s="17">
        <v>0.33837400637791998</v>
      </c>
      <c r="T55" s="17">
        <v>0.35248877596058298</v>
      </c>
      <c r="U55" s="17">
        <v>0.36249417286574098</v>
      </c>
      <c r="V55" s="17">
        <v>0.37459395520091299</v>
      </c>
      <c r="W55" s="17">
        <v>0.31350796148353899</v>
      </c>
      <c r="X55" s="17">
        <v>0.361469095419164</v>
      </c>
      <c r="Y55" s="17">
        <v>0.26247991775135499</v>
      </c>
      <c r="Z55" s="17">
        <v>0.25850379002965801</v>
      </c>
      <c r="AA55" s="17">
        <v>0.29849757107235297</v>
      </c>
      <c r="AB55" s="17">
        <v>0.34989016388936001</v>
      </c>
      <c r="AC55" s="17">
        <v>0.31459287432638799</v>
      </c>
      <c r="AD55" s="17">
        <v>0.40798104119674899</v>
      </c>
      <c r="AE55" s="17"/>
      <c r="AF55" s="17">
        <v>0.27633584884449103</v>
      </c>
      <c r="AG55" s="17">
        <v>0.40295310623755498</v>
      </c>
      <c r="AH55" s="17">
        <v>0.273765365720121</v>
      </c>
      <c r="AI55" s="17"/>
      <c r="AJ55" s="17">
        <v>0.29602579585585398</v>
      </c>
      <c r="AK55" s="17">
        <v>0.35543855328447099</v>
      </c>
      <c r="AL55" s="17">
        <v>0.40252296599349102</v>
      </c>
      <c r="AM55" s="17">
        <v>8.5441021005214099E-2</v>
      </c>
      <c r="AN55" s="17">
        <v>0.28717261715119202</v>
      </c>
      <c r="AO55" s="17"/>
      <c r="AP55" s="17">
        <v>0.28125268569641099</v>
      </c>
      <c r="AQ55" s="17">
        <v>0.358248778021998</v>
      </c>
      <c r="AR55" s="17">
        <v>0.39515136306612703</v>
      </c>
      <c r="AS55" s="17"/>
      <c r="AT55" s="17">
        <v>0.28817512594469402</v>
      </c>
      <c r="AU55" s="17">
        <v>0.384632706902101</v>
      </c>
      <c r="AV55" s="17">
        <v>0.36903590975603401</v>
      </c>
      <c r="AW55" s="17">
        <v>0.34023044348813097</v>
      </c>
      <c r="AX55" s="17">
        <v>0.36163258667787701</v>
      </c>
    </row>
    <row r="56" spans="2:50">
      <c r="B56" t="s">
        <v>100</v>
      </c>
      <c r="C56" s="17">
        <v>0.16671222407834399</v>
      </c>
      <c r="D56" s="17">
        <v>0.18182005597938899</v>
      </c>
      <c r="E56" s="17">
        <v>0.15261667744965299</v>
      </c>
      <c r="F56" s="17"/>
      <c r="G56" s="17">
        <v>0.10069945941634099</v>
      </c>
      <c r="H56" s="17">
        <v>0.100735566384899</v>
      </c>
      <c r="I56" s="17">
        <v>0.128452585714008</v>
      </c>
      <c r="J56" s="17">
        <v>0.15806205041431401</v>
      </c>
      <c r="K56" s="17">
        <v>0.23270361834258499</v>
      </c>
      <c r="L56" s="17">
        <v>0.25803030489711298</v>
      </c>
      <c r="M56" s="17"/>
      <c r="N56" s="17">
        <v>0.16259507988303601</v>
      </c>
      <c r="O56" s="17">
        <v>0.12839959172697199</v>
      </c>
      <c r="P56" s="17">
        <v>0.225605508081787</v>
      </c>
      <c r="Q56" s="17">
        <v>0.162139075407433</v>
      </c>
      <c r="R56" s="17"/>
      <c r="S56" s="17">
        <v>0.16135298598694101</v>
      </c>
      <c r="T56" s="17">
        <v>0.17263334178147799</v>
      </c>
      <c r="U56" s="17">
        <v>0.15325114788799599</v>
      </c>
      <c r="V56" s="17">
        <v>0.196322492029955</v>
      </c>
      <c r="W56" s="17">
        <v>0.17022654050785099</v>
      </c>
      <c r="X56" s="17">
        <v>0.206693212334429</v>
      </c>
      <c r="Y56" s="17">
        <v>0.19205730945118199</v>
      </c>
      <c r="Z56" s="17">
        <v>0.15610339316719499</v>
      </c>
      <c r="AA56" s="17">
        <v>0.14906773468590101</v>
      </c>
      <c r="AB56" s="17">
        <v>0.109767702362648</v>
      </c>
      <c r="AC56" s="17">
        <v>0.186743397738101</v>
      </c>
      <c r="AD56" s="17">
        <v>0.13364231363961401</v>
      </c>
      <c r="AE56" s="17"/>
      <c r="AF56" s="17">
        <v>0.296358067103898</v>
      </c>
      <c r="AG56" s="17">
        <v>7.5158185701485206E-2</v>
      </c>
      <c r="AH56" s="17">
        <v>8.3966994639840004E-2</v>
      </c>
      <c r="AI56" s="17"/>
      <c r="AJ56" s="17">
        <v>0.25842185883310798</v>
      </c>
      <c r="AK56" s="17">
        <v>7.4636269155535298E-2</v>
      </c>
      <c r="AL56" s="17">
        <v>8.3532365947085893E-2</v>
      </c>
      <c r="AM56" s="17">
        <v>0.53402979331621903</v>
      </c>
      <c r="AN56" s="17">
        <v>0.143236821538439</v>
      </c>
      <c r="AO56" s="17"/>
      <c r="AP56" s="17">
        <v>0.26804050697718501</v>
      </c>
      <c r="AQ56" s="17">
        <v>8.6734293748033903E-2</v>
      </c>
      <c r="AR56" s="17">
        <v>0.13415630174378901</v>
      </c>
      <c r="AS56" s="17"/>
      <c r="AT56" s="17">
        <v>0.236935557731239</v>
      </c>
      <c r="AU56" s="17">
        <v>0.15223395454602701</v>
      </c>
      <c r="AV56" s="17">
        <v>0.118658959944293</v>
      </c>
      <c r="AW56" s="17">
        <v>0.12994179399188099</v>
      </c>
      <c r="AX56" s="17">
        <v>0.122511896060906</v>
      </c>
    </row>
    <row r="57" spans="2:50">
      <c r="B57" t="s">
        <v>103</v>
      </c>
      <c r="C57" s="17">
        <v>0.166258743055266</v>
      </c>
      <c r="D57" s="17">
        <v>0.155153592572357</v>
      </c>
      <c r="E57" s="17">
        <v>0.17774203421582899</v>
      </c>
      <c r="F57" s="17"/>
      <c r="G57" s="17">
        <v>0.22390396584768299</v>
      </c>
      <c r="H57" s="17">
        <v>0.20659768206104601</v>
      </c>
      <c r="I57" s="17">
        <v>0.14369923204815599</v>
      </c>
      <c r="J57" s="17">
        <v>0.15800550546733499</v>
      </c>
      <c r="K57" s="17">
        <v>0.152093763992034</v>
      </c>
      <c r="L57" s="17">
        <v>0.12997065864549301</v>
      </c>
      <c r="M57" s="17"/>
      <c r="N57" s="17">
        <v>0.14706577176334201</v>
      </c>
      <c r="O57" s="17">
        <v>0.142303762087576</v>
      </c>
      <c r="P57" s="17">
        <v>0.17347580181070599</v>
      </c>
      <c r="Q57" s="17">
        <v>0.20484089118850399</v>
      </c>
      <c r="R57" s="17"/>
      <c r="S57" s="17">
        <v>0.20060426442670701</v>
      </c>
      <c r="T57" s="17">
        <v>0.19442870815913901</v>
      </c>
      <c r="U57" s="17">
        <v>0.15804916959534801</v>
      </c>
      <c r="V57" s="17">
        <v>0.21747913907504299</v>
      </c>
      <c r="W57" s="17">
        <v>0.16208297917362499</v>
      </c>
      <c r="X57" s="17">
        <v>0.182794491300731</v>
      </c>
      <c r="Y57" s="17">
        <v>0.155860244006301</v>
      </c>
      <c r="Z57" s="17">
        <v>9.6441990174697206E-2</v>
      </c>
      <c r="AA57" s="17">
        <v>0.16070340539366301</v>
      </c>
      <c r="AB57" s="17">
        <v>9.6590577040544204E-2</v>
      </c>
      <c r="AC57" s="17">
        <v>0.13876300840189101</v>
      </c>
      <c r="AD57" s="17">
        <v>0.108885693643899</v>
      </c>
      <c r="AE57" s="17"/>
      <c r="AF57" s="17">
        <v>0.146362162159628</v>
      </c>
      <c r="AG57" s="17">
        <v>0.16258267567825299</v>
      </c>
      <c r="AH57" s="17">
        <v>0.192444336819801</v>
      </c>
      <c r="AI57" s="17"/>
      <c r="AJ57" s="17">
        <v>0.14835644158476699</v>
      </c>
      <c r="AK57" s="17">
        <v>0.19135893406281501</v>
      </c>
      <c r="AL57" s="17">
        <v>0.10572858775702999</v>
      </c>
      <c r="AM57" s="17">
        <v>0.145439306990894</v>
      </c>
      <c r="AN57" s="17">
        <v>0.18501737851177499</v>
      </c>
      <c r="AO57" s="17"/>
      <c r="AP57" s="17">
        <v>0.158146787358215</v>
      </c>
      <c r="AQ57" s="17">
        <v>0.18080926042735801</v>
      </c>
      <c r="AR57" s="17">
        <v>0.115734649836884</v>
      </c>
      <c r="AS57" s="17"/>
      <c r="AT57" s="17">
        <v>0.17400593178598001</v>
      </c>
      <c r="AU57" s="17">
        <v>0.16341855392742299</v>
      </c>
      <c r="AV57" s="17">
        <v>0.16434591537092799</v>
      </c>
      <c r="AW57" s="17">
        <v>0.13012858995152199</v>
      </c>
      <c r="AX57" s="17">
        <v>0.20517189268995301</v>
      </c>
    </row>
    <row r="58" spans="2:50">
      <c r="B58" t="s">
        <v>105</v>
      </c>
      <c r="C58" s="17">
        <v>0.15209301690077801</v>
      </c>
      <c r="D58" s="17">
        <v>0.141610278079527</v>
      </c>
      <c r="E58" s="17">
        <v>0.162913866614668</v>
      </c>
      <c r="F58" s="17"/>
      <c r="G58" s="17">
        <v>7.8289068169812404E-2</v>
      </c>
      <c r="H58" s="17">
        <v>0.114361867673479</v>
      </c>
      <c r="I58" s="17">
        <v>9.8373013818016899E-2</v>
      </c>
      <c r="J58" s="17">
        <v>0.138854263337544</v>
      </c>
      <c r="K58" s="17">
        <v>0.21255611568308699</v>
      </c>
      <c r="L58" s="17">
        <v>0.245625735812882</v>
      </c>
      <c r="M58" s="17"/>
      <c r="N58" s="17">
        <v>0.182594200040191</v>
      </c>
      <c r="O58" s="17">
        <v>0.1656473286207</v>
      </c>
      <c r="P58" s="17">
        <v>0.113773051442281</v>
      </c>
      <c r="Q58" s="17">
        <v>0.13980940053561999</v>
      </c>
      <c r="R58" s="17"/>
      <c r="S58" s="17">
        <v>0.13939282329490599</v>
      </c>
      <c r="T58" s="17">
        <v>0.16963643751340601</v>
      </c>
      <c r="U58" s="17">
        <v>0.16196956064182699</v>
      </c>
      <c r="V58" s="17">
        <v>0.15849516833015301</v>
      </c>
      <c r="W58" s="17">
        <v>0.13122322248110699</v>
      </c>
      <c r="X58" s="17">
        <v>0.15883939290437901</v>
      </c>
      <c r="Y58" s="17">
        <v>0.12879924542679599</v>
      </c>
      <c r="Z58" s="17">
        <v>0.124072175428814</v>
      </c>
      <c r="AA58" s="17">
        <v>0.14559115926892599</v>
      </c>
      <c r="AB58" s="17">
        <v>0.169705612681571</v>
      </c>
      <c r="AC58" s="17">
        <v>0.166131853490041</v>
      </c>
      <c r="AD58" s="17">
        <v>0.16578614255603399</v>
      </c>
      <c r="AE58" s="17"/>
      <c r="AF58" s="17">
        <v>0.15921781729656501</v>
      </c>
      <c r="AG58" s="17">
        <v>0.18234501016708801</v>
      </c>
      <c r="AH58" s="17">
        <v>7.4216668413886994E-2</v>
      </c>
      <c r="AI58" s="17"/>
      <c r="AJ58" s="17">
        <v>0.18512020514751401</v>
      </c>
      <c r="AK58" s="17">
        <v>0.14085120779445001</v>
      </c>
      <c r="AL58" s="17">
        <v>0.211617065215468</v>
      </c>
      <c r="AM58" s="17">
        <v>0.115975524640041</v>
      </c>
      <c r="AN58" s="17">
        <v>8.8946607474993694E-2</v>
      </c>
      <c r="AO58" s="17"/>
      <c r="AP58" s="17">
        <v>0.19630584216816799</v>
      </c>
      <c r="AQ58" s="17">
        <v>0.134915724262928</v>
      </c>
      <c r="AR58" s="17">
        <v>0.22059953352762399</v>
      </c>
      <c r="AS58" s="17"/>
      <c r="AT58" s="17">
        <v>0.11299386588484001</v>
      </c>
      <c r="AU58" s="17">
        <v>0.140838699166211</v>
      </c>
      <c r="AV58" s="17">
        <v>0.205798597908075</v>
      </c>
      <c r="AW58" s="17">
        <v>0.13771948708073301</v>
      </c>
      <c r="AX58" s="17">
        <v>0.168921683935157</v>
      </c>
    </row>
    <row r="59" spans="2:50">
      <c r="B59" t="s">
        <v>102</v>
      </c>
      <c r="C59" s="17">
        <v>0.12683157301932699</v>
      </c>
      <c r="D59" s="17">
        <v>0.14165102514173</v>
      </c>
      <c r="E59" s="17">
        <v>0.112862480410758</v>
      </c>
      <c r="F59" s="17"/>
      <c r="G59" s="17">
        <v>0.120317721267068</v>
      </c>
      <c r="H59" s="17">
        <v>0.175050073704967</v>
      </c>
      <c r="I59" s="17">
        <v>0.17692166145275401</v>
      </c>
      <c r="J59" s="17">
        <v>0.11279889102827199</v>
      </c>
      <c r="K59" s="17">
        <v>0.106246778830786</v>
      </c>
      <c r="L59" s="17">
        <v>7.6316005501362E-2</v>
      </c>
      <c r="M59" s="17"/>
      <c r="N59" s="17">
        <v>0.14010807853971199</v>
      </c>
      <c r="O59" s="17">
        <v>0.156649925728536</v>
      </c>
      <c r="P59" s="17">
        <v>0.119533001327849</v>
      </c>
      <c r="Q59" s="17">
        <v>8.8300452072047994E-2</v>
      </c>
      <c r="R59" s="17"/>
      <c r="S59" s="17">
        <v>0.11397890854088399</v>
      </c>
      <c r="T59" s="17">
        <v>0.13334114142613501</v>
      </c>
      <c r="U59" s="17">
        <v>0.14294908176374099</v>
      </c>
      <c r="V59" s="17">
        <v>0.100265544709927</v>
      </c>
      <c r="W59" s="17">
        <v>0.19246710755886301</v>
      </c>
      <c r="X59" s="17">
        <v>0.102973892354275</v>
      </c>
      <c r="Y59" s="17">
        <v>0.106852715377604</v>
      </c>
      <c r="Z59" s="17">
        <v>0.17673069547533399</v>
      </c>
      <c r="AA59" s="17">
        <v>0.13497038750812601</v>
      </c>
      <c r="AB59" s="17">
        <v>0.12563454127007601</v>
      </c>
      <c r="AC59" s="17">
        <v>0.12721038584941</v>
      </c>
      <c r="AD59" s="17">
        <v>7.2313317410769795E-2</v>
      </c>
      <c r="AE59" s="17"/>
      <c r="AF59" s="17">
        <v>0.10853332311967299</v>
      </c>
      <c r="AG59" s="17">
        <v>0.138350227171888</v>
      </c>
      <c r="AH59" s="17">
        <v>0.143275708716124</v>
      </c>
      <c r="AI59" s="17"/>
      <c r="AJ59" s="17">
        <v>0.13172250905508501</v>
      </c>
      <c r="AK59" s="17">
        <v>0.12667215803892701</v>
      </c>
      <c r="AL59" s="17">
        <v>0.102942918691534</v>
      </c>
      <c r="AM59" s="17">
        <v>3.6461892289668001E-2</v>
      </c>
      <c r="AN59" s="17">
        <v>0.159566763894889</v>
      </c>
      <c r="AO59" s="17"/>
      <c r="AP59" s="17">
        <v>0.13247664663000699</v>
      </c>
      <c r="AQ59" s="17">
        <v>0.13457393623574401</v>
      </c>
      <c r="AR59" s="17">
        <v>0.13302643778961401</v>
      </c>
      <c r="AS59" s="17"/>
      <c r="AT59" s="17">
        <v>0.106259586019384</v>
      </c>
      <c r="AU59" s="17">
        <v>0.120818886329241</v>
      </c>
      <c r="AV59" s="17">
        <v>0.122265467692958</v>
      </c>
      <c r="AW59" s="17">
        <v>0.183253651971957</v>
      </c>
      <c r="AX59" s="17">
        <v>0.181137464229429</v>
      </c>
    </row>
    <row r="60" spans="2:50">
      <c r="B60" t="s">
        <v>104</v>
      </c>
      <c r="C60" s="17">
        <v>0.121595932838472</v>
      </c>
      <c r="D60" s="17">
        <v>0.123631976427931</v>
      </c>
      <c r="E60" s="17">
        <v>0.119411664063256</v>
      </c>
      <c r="F60" s="17"/>
      <c r="G60" s="17">
        <v>0.12312177361082</v>
      </c>
      <c r="H60" s="17">
        <v>0.11944328936934</v>
      </c>
      <c r="I60" s="17">
        <v>0.148448710023148</v>
      </c>
      <c r="J60" s="17">
        <v>0.113786133728134</v>
      </c>
      <c r="K60" s="17">
        <v>0.13070765796348</v>
      </c>
      <c r="L60" s="17">
        <v>0.10073545875583199</v>
      </c>
      <c r="M60" s="17"/>
      <c r="N60" s="17">
        <v>0.105153352020865</v>
      </c>
      <c r="O60" s="17">
        <v>0.10749747984649601</v>
      </c>
      <c r="P60" s="17">
        <v>0.13230182184757999</v>
      </c>
      <c r="Q60" s="17">
        <v>0.14290679740547901</v>
      </c>
      <c r="R60" s="17"/>
      <c r="S60" s="17">
        <v>0.16039732052927799</v>
      </c>
      <c r="T60" s="17">
        <v>0.110736542425328</v>
      </c>
      <c r="U60" s="17">
        <v>0.11101646748352401</v>
      </c>
      <c r="V60" s="17">
        <v>9.3658483781024898E-2</v>
      </c>
      <c r="W60" s="17">
        <v>0.14901475392855701</v>
      </c>
      <c r="X60" s="17">
        <v>8.7854412978663601E-2</v>
      </c>
      <c r="Y60" s="17">
        <v>0.16779858672190201</v>
      </c>
      <c r="Z60" s="17">
        <v>0.15777733166279401</v>
      </c>
      <c r="AA60" s="17">
        <v>0.126000156082891</v>
      </c>
      <c r="AB60" s="17">
        <v>9.8856028413236596E-2</v>
      </c>
      <c r="AC60" s="17">
        <v>7.5559622142146801E-2</v>
      </c>
      <c r="AD60" s="17">
        <v>9.3435019575921804E-2</v>
      </c>
      <c r="AE60" s="17"/>
      <c r="AF60" s="17">
        <v>0.15229627787125499</v>
      </c>
      <c r="AG60" s="17">
        <v>9.4523014253030793E-2</v>
      </c>
      <c r="AH60" s="17">
        <v>0.11341368265893</v>
      </c>
      <c r="AI60" s="17"/>
      <c r="AJ60" s="17">
        <v>0.13061806870015</v>
      </c>
      <c r="AK60" s="17">
        <v>0.102465269762095</v>
      </c>
      <c r="AL60" s="17">
        <v>0.16257100826041301</v>
      </c>
      <c r="AM60" s="17">
        <v>0.26446752886747399</v>
      </c>
      <c r="AN60" s="17">
        <v>0.10239707769381499</v>
      </c>
      <c r="AO60" s="17"/>
      <c r="AP60" s="17">
        <v>0.137888069358612</v>
      </c>
      <c r="AQ60" s="17">
        <v>9.5988263523099304E-2</v>
      </c>
      <c r="AR60" s="17">
        <v>0.15014897317231901</v>
      </c>
      <c r="AS60" s="17"/>
      <c r="AT60" s="17">
        <v>0.15621852708916201</v>
      </c>
      <c r="AU60" s="17">
        <v>0.105090842802626</v>
      </c>
      <c r="AV60" s="17">
        <v>9.3449796330818194E-2</v>
      </c>
      <c r="AW60" s="17">
        <v>0.14133511253087799</v>
      </c>
      <c r="AX60" s="17">
        <v>0.109404331587895</v>
      </c>
    </row>
    <row r="61" spans="2:50">
      <c r="B61" t="s">
        <v>101</v>
      </c>
      <c r="C61" s="17">
        <v>0.111033945029596</v>
      </c>
      <c r="D61" s="17">
        <v>0.133969789733627</v>
      </c>
      <c r="E61" s="17">
        <v>8.9082879439590798E-2</v>
      </c>
      <c r="F61" s="17"/>
      <c r="G61" s="17">
        <v>0.110723571882685</v>
      </c>
      <c r="H61" s="17">
        <v>0.12655935654344</v>
      </c>
      <c r="I61" s="17">
        <v>8.6962408895777304E-2</v>
      </c>
      <c r="J61" s="17">
        <v>0.12326079448716901</v>
      </c>
      <c r="K61" s="17">
        <v>0.102104757135854</v>
      </c>
      <c r="L61" s="17">
        <v>0.11426699086937001</v>
      </c>
      <c r="M61" s="17"/>
      <c r="N61" s="17">
        <v>0.11642027049205</v>
      </c>
      <c r="O61" s="17">
        <v>0.134900772532973</v>
      </c>
      <c r="P61" s="17">
        <v>9.2823914199186605E-2</v>
      </c>
      <c r="Q61" s="17">
        <v>9.4546194217732596E-2</v>
      </c>
      <c r="R61" s="17"/>
      <c r="S61" s="17">
        <v>0.122559420258204</v>
      </c>
      <c r="T61" s="17">
        <v>9.5017693545803195E-2</v>
      </c>
      <c r="U61" s="17">
        <v>0.10936875459913099</v>
      </c>
      <c r="V61" s="17">
        <v>8.1120720525100096E-2</v>
      </c>
      <c r="W61" s="17">
        <v>0.120128033444237</v>
      </c>
      <c r="X61" s="17">
        <v>5.47426295037945E-2</v>
      </c>
      <c r="Y61" s="17">
        <v>9.6956270856694005E-2</v>
      </c>
      <c r="Z61" s="17">
        <v>0.108452461510731</v>
      </c>
      <c r="AA61" s="17">
        <v>0.12154488940517</v>
      </c>
      <c r="AB61" s="17">
        <v>0.15992780177065299</v>
      </c>
      <c r="AC61" s="17">
        <v>0.12978655872284101</v>
      </c>
      <c r="AD61" s="17">
        <v>0.19297697440956799</v>
      </c>
      <c r="AE61" s="17"/>
      <c r="AF61" s="17">
        <v>6.2015511895368802E-2</v>
      </c>
      <c r="AG61" s="17">
        <v>0.178141309227661</v>
      </c>
      <c r="AH61" s="17">
        <v>5.6400295548353699E-2</v>
      </c>
      <c r="AI61" s="17"/>
      <c r="AJ61" s="17">
        <v>6.5088223938706696E-2</v>
      </c>
      <c r="AK61" s="17">
        <v>0.15079181106960399</v>
      </c>
      <c r="AL61" s="17">
        <v>0.21632134467078801</v>
      </c>
      <c r="AM61" s="17">
        <v>3.2237505866068099E-2</v>
      </c>
      <c r="AN61" s="17">
        <v>6.6192118595635605E-2</v>
      </c>
      <c r="AO61" s="17"/>
      <c r="AP61" s="17">
        <v>7.1666024997739899E-2</v>
      </c>
      <c r="AQ61" s="17">
        <v>0.14215869316989099</v>
      </c>
      <c r="AR61" s="17">
        <v>0.21497672250487099</v>
      </c>
      <c r="AS61" s="17"/>
      <c r="AT61" s="17">
        <v>7.6893292266403707E-2</v>
      </c>
      <c r="AU61" s="17">
        <v>0.12293545978734299</v>
      </c>
      <c r="AV61" s="17">
        <v>0.15107345568271299</v>
      </c>
      <c r="AW61" s="17">
        <v>0.103595297185765</v>
      </c>
      <c r="AX61" s="17">
        <v>4.1544312804635102E-2</v>
      </c>
    </row>
    <row r="62" spans="2:50">
      <c r="B62" t="s">
        <v>107</v>
      </c>
      <c r="C62" s="17">
        <v>9.3856780736026907E-2</v>
      </c>
      <c r="D62" s="17">
        <v>8.8922673744894903E-2</v>
      </c>
      <c r="E62" s="17">
        <v>9.9036563158145796E-2</v>
      </c>
      <c r="F62" s="17"/>
      <c r="G62" s="17">
        <v>0.117902334812682</v>
      </c>
      <c r="H62" s="17">
        <v>0.109089846676531</v>
      </c>
      <c r="I62" s="17">
        <v>7.2568831739985407E-2</v>
      </c>
      <c r="J62" s="17">
        <v>8.3330383387233697E-2</v>
      </c>
      <c r="K62" s="17">
        <v>0.11336824663662499</v>
      </c>
      <c r="L62" s="17">
        <v>7.8490567411548806E-2</v>
      </c>
      <c r="M62" s="17"/>
      <c r="N62" s="17">
        <v>9.7765038797532094E-2</v>
      </c>
      <c r="O62" s="17">
        <v>8.9468150467951799E-2</v>
      </c>
      <c r="P62" s="17">
        <v>9.0000179501643199E-2</v>
      </c>
      <c r="Q62" s="17">
        <v>9.9249981855695502E-2</v>
      </c>
      <c r="R62" s="17"/>
      <c r="S62" s="17">
        <v>0.12475668199857801</v>
      </c>
      <c r="T62" s="17">
        <v>7.4047588654563498E-2</v>
      </c>
      <c r="U62" s="17">
        <v>9.8991336385930107E-2</v>
      </c>
      <c r="V62" s="17">
        <v>5.7435534181993798E-2</v>
      </c>
      <c r="W62" s="17">
        <v>8.8712720687021102E-2</v>
      </c>
      <c r="X62" s="17">
        <v>0.103744428708895</v>
      </c>
      <c r="Y62" s="17">
        <v>0.12948156695903801</v>
      </c>
      <c r="Z62" s="17">
        <v>0.115202297094363</v>
      </c>
      <c r="AA62" s="17">
        <v>8.9749555420989696E-2</v>
      </c>
      <c r="AB62" s="17">
        <v>8.0249044887330007E-2</v>
      </c>
      <c r="AC62" s="17">
        <v>6.4177484425964604E-2</v>
      </c>
      <c r="AD62" s="17">
        <v>9.5120244636626203E-2</v>
      </c>
      <c r="AE62" s="17"/>
      <c r="AF62" s="17">
        <v>0.100050357012768</v>
      </c>
      <c r="AG62" s="17">
        <v>7.9089506766072903E-2</v>
      </c>
      <c r="AH62" s="17">
        <v>9.4799181742140304E-2</v>
      </c>
      <c r="AI62" s="17"/>
      <c r="AJ62" s="17">
        <v>0.11416341687329599</v>
      </c>
      <c r="AK62" s="17">
        <v>9.1149002697936604E-2</v>
      </c>
      <c r="AL62" s="17">
        <v>2.81987353282467E-2</v>
      </c>
      <c r="AM62" s="17">
        <v>0.145848620034012</v>
      </c>
      <c r="AN62" s="17">
        <v>7.8195512783448107E-2</v>
      </c>
      <c r="AO62" s="17"/>
      <c r="AP62" s="17">
        <v>0.129703733697383</v>
      </c>
      <c r="AQ62" s="17">
        <v>8.2155885837323805E-2</v>
      </c>
      <c r="AR62" s="17">
        <v>4.57122089011546E-2</v>
      </c>
      <c r="AS62" s="17"/>
      <c r="AT62" s="17">
        <v>0.11047377553033599</v>
      </c>
      <c r="AU62" s="17">
        <v>0.10285647214961401</v>
      </c>
      <c r="AV62" s="17">
        <v>7.9451527180698603E-2</v>
      </c>
      <c r="AW62" s="17">
        <v>9.6122960891294199E-2</v>
      </c>
      <c r="AX62" s="17">
        <v>0.114967547562869</v>
      </c>
    </row>
    <row r="63" spans="2:50">
      <c r="B63" t="s">
        <v>106</v>
      </c>
      <c r="C63" s="17">
        <v>8.7938372512246898E-2</v>
      </c>
      <c r="D63" s="17">
        <v>9.2783576360013206E-2</v>
      </c>
      <c r="E63" s="17">
        <v>8.2389277764411198E-2</v>
      </c>
      <c r="F63" s="17"/>
      <c r="G63" s="17">
        <v>8.4528371639883207E-2</v>
      </c>
      <c r="H63" s="17">
        <v>7.44761314077238E-2</v>
      </c>
      <c r="I63" s="17">
        <v>9.8929893107839104E-2</v>
      </c>
      <c r="J63" s="17">
        <v>8.5656361121494495E-2</v>
      </c>
      <c r="K63" s="17">
        <v>6.7321761520086107E-2</v>
      </c>
      <c r="L63" s="17">
        <v>0.107759530267793</v>
      </c>
      <c r="M63" s="17"/>
      <c r="N63" s="17">
        <v>8.4977111589809903E-2</v>
      </c>
      <c r="O63" s="17">
        <v>9.7796244758711598E-2</v>
      </c>
      <c r="P63" s="17">
        <v>8.4734367705758498E-2</v>
      </c>
      <c r="Q63" s="17">
        <v>8.3683370986332106E-2</v>
      </c>
      <c r="R63" s="17"/>
      <c r="S63" s="17">
        <v>9.4613802289054499E-2</v>
      </c>
      <c r="T63" s="17">
        <v>0.108028230149285</v>
      </c>
      <c r="U63" s="17">
        <v>9.99397040202534E-2</v>
      </c>
      <c r="V63" s="17">
        <v>8.8391645260661206E-2</v>
      </c>
      <c r="W63" s="17">
        <v>0.118298722727396</v>
      </c>
      <c r="X63" s="17">
        <v>6.4853283336379297E-2</v>
      </c>
      <c r="Y63" s="17">
        <v>7.3652756799779298E-2</v>
      </c>
      <c r="Z63" s="17">
        <v>6.5585669459239104E-2</v>
      </c>
      <c r="AA63" s="17">
        <v>8.5249690318408206E-2</v>
      </c>
      <c r="AB63" s="17">
        <v>5.7067492832319801E-2</v>
      </c>
      <c r="AC63" s="17">
        <v>9.9977807966420099E-2</v>
      </c>
      <c r="AD63" s="17">
        <v>8.4706242207851598E-2</v>
      </c>
      <c r="AE63" s="17"/>
      <c r="AF63" s="17">
        <v>8.7825207527861701E-2</v>
      </c>
      <c r="AG63" s="17">
        <v>8.3230172447207901E-2</v>
      </c>
      <c r="AH63" s="17">
        <v>0.10944740480625401</v>
      </c>
      <c r="AI63" s="17"/>
      <c r="AJ63" s="17">
        <v>0.104945513863745</v>
      </c>
      <c r="AK63" s="17">
        <v>8.2242490414805594E-2</v>
      </c>
      <c r="AL63" s="17">
        <v>7.7596157047315095E-2</v>
      </c>
      <c r="AM63" s="17">
        <v>3.2599030240460299E-2</v>
      </c>
      <c r="AN63" s="17">
        <v>0.103525514185152</v>
      </c>
      <c r="AO63" s="17"/>
      <c r="AP63" s="17">
        <v>0.100852899903357</v>
      </c>
      <c r="AQ63" s="17">
        <v>7.9530882493579397E-2</v>
      </c>
      <c r="AR63" s="17">
        <v>0.11184699936387101</v>
      </c>
      <c r="AS63" s="17"/>
      <c r="AT63" s="17">
        <v>8.4422077176866603E-2</v>
      </c>
      <c r="AU63" s="17">
        <v>8.2964573702668007E-2</v>
      </c>
      <c r="AV63" s="17">
        <v>0.109088732332984</v>
      </c>
      <c r="AW63" s="17">
        <v>7.2233003326653805E-2</v>
      </c>
      <c r="AX63" s="17">
        <v>7.8422552205295107E-2</v>
      </c>
    </row>
    <row r="64" spans="2:50">
      <c r="B64" t="s">
        <v>110</v>
      </c>
      <c r="C64" s="17">
        <v>4.4317709902470803E-2</v>
      </c>
      <c r="D64" s="17">
        <v>5.5627783126646499E-2</v>
      </c>
      <c r="E64" s="17">
        <v>3.3452699945501402E-2</v>
      </c>
      <c r="F64" s="17"/>
      <c r="G64" s="17">
        <v>4.3861735200375E-2</v>
      </c>
      <c r="H64" s="17">
        <v>6.1886155559835301E-2</v>
      </c>
      <c r="I64" s="17">
        <v>3.8961036922585103E-2</v>
      </c>
      <c r="J64" s="17">
        <v>2.4533356323217501E-2</v>
      </c>
      <c r="K64" s="17">
        <v>3.9318103316690001E-2</v>
      </c>
      <c r="L64" s="17">
        <v>5.4108462018405301E-2</v>
      </c>
      <c r="M64" s="17"/>
      <c r="N64" s="17">
        <v>5.9143839968352999E-2</v>
      </c>
      <c r="O64" s="17">
        <v>2.9245970814231199E-2</v>
      </c>
      <c r="P64" s="17">
        <v>5.42306071626414E-2</v>
      </c>
      <c r="Q64" s="17">
        <v>3.6070899990169401E-2</v>
      </c>
      <c r="R64" s="17"/>
      <c r="S64" s="17">
        <v>3.11218498206811E-2</v>
      </c>
      <c r="T64" s="17">
        <v>5.59133229954571E-2</v>
      </c>
      <c r="U64" s="17">
        <v>3.2326270948116402E-2</v>
      </c>
      <c r="V64" s="17">
        <v>4.6458064737380803E-2</v>
      </c>
      <c r="W64" s="17">
        <v>6.65534719302254E-2</v>
      </c>
      <c r="X64" s="17">
        <v>3.0998781356400301E-2</v>
      </c>
      <c r="Y64" s="17">
        <v>1.7708873210203799E-2</v>
      </c>
      <c r="Z64" s="17">
        <v>1.7558758739795899E-2</v>
      </c>
      <c r="AA64" s="17">
        <v>5.8162013753467197E-2</v>
      </c>
      <c r="AB64" s="17">
        <v>4.8016086565508299E-2</v>
      </c>
      <c r="AC64" s="17">
        <v>6.6353953634518098E-2</v>
      </c>
      <c r="AD64" s="17">
        <v>7.7350411271243494E-2</v>
      </c>
      <c r="AE64" s="17"/>
      <c r="AF64" s="17">
        <v>6.6716612443808901E-2</v>
      </c>
      <c r="AG64" s="17">
        <v>3.8477539682349397E-2</v>
      </c>
      <c r="AH64" s="17">
        <v>1.02665123523085E-2</v>
      </c>
      <c r="AI64" s="17"/>
      <c r="AJ64" s="17">
        <v>5.9810482287638897E-2</v>
      </c>
      <c r="AK64" s="17">
        <v>4.2561597557429103E-2</v>
      </c>
      <c r="AL64" s="17">
        <v>3.9821802119530299E-2</v>
      </c>
      <c r="AM64" s="17">
        <v>9.0739514510916094E-2</v>
      </c>
      <c r="AN64" s="17">
        <v>1.4146251260976701E-2</v>
      </c>
      <c r="AO64" s="17"/>
      <c r="AP64" s="17">
        <v>6.6923350770703799E-2</v>
      </c>
      <c r="AQ64" s="17">
        <v>3.74368202213783E-2</v>
      </c>
      <c r="AR64" s="17">
        <v>4.16017637284967E-2</v>
      </c>
      <c r="AS64" s="17"/>
      <c r="AT64" s="17">
        <v>3.9433685655700899E-2</v>
      </c>
      <c r="AU64" s="17">
        <v>3.7788331235857002E-2</v>
      </c>
      <c r="AV64" s="17">
        <v>4.8098709914937199E-2</v>
      </c>
      <c r="AW64" s="17">
        <v>5.3166775326384398E-2</v>
      </c>
      <c r="AX64" s="17">
        <v>3.6438618093243898E-2</v>
      </c>
    </row>
    <row r="65" spans="2:50">
      <c r="B65" t="s">
        <v>108</v>
      </c>
      <c r="C65" s="17">
        <v>4.17326016983601E-2</v>
      </c>
      <c r="D65" s="17">
        <v>5.4501592744832003E-2</v>
      </c>
      <c r="E65" s="17">
        <v>2.9433824750662901E-2</v>
      </c>
      <c r="F65" s="17"/>
      <c r="G65" s="17">
        <v>5.2240924254851502E-2</v>
      </c>
      <c r="H65" s="17">
        <v>6.2547080220368895E-2</v>
      </c>
      <c r="I65" s="17">
        <v>5.1927936268466098E-2</v>
      </c>
      <c r="J65" s="17">
        <v>2.35895098712261E-2</v>
      </c>
      <c r="K65" s="17">
        <v>3.5672768217324097E-2</v>
      </c>
      <c r="L65" s="17">
        <v>2.83619538052561E-2</v>
      </c>
      <c r="M65" s="17"/>
      <c r="N65" s="17">
        <v>5.3240836686001602E-2</v>
      </c>
      <c r="O65" s="17">
        <v>3.4742153583836699E-2</v>
      </c>
      <c r="P65" s="17">
        <v>5.1099445293144398E-2</v>
      </c>
      <c r="Q65" s="17">
        <v>2.9108473332464899E-2</v>
      </c>
      <c r="R65" s="17"/>
      <c r="S65" s="17">
        <v>5.0653844637237003E-2</v>
      </c>
      <c r="T65" s="17">
        <v>2.7803845294930501E-2</v>
      </c>
      <c r="U65" s="17">
        <v>4.8549226238250698E-2</v>
      </c>
      <c r="V65" s="17">
        <v>6.1407785990229898E-2</v>
      </c>
      <c r="W65" s="17">
        <v>2.81552406295748E-2</v>
      </c>
      <c r="X65" s="17">
        <v>3.4964890801308497E-2</v>
      </c>
      <c r="Y65" s="17">
        <v>3.56284339297709E-2</v>
      </c>
      <c r="Z65" s="17">
        <v>4.83482114436245E-2</v>
      </c>
      <c r="AA65" s="17">
        <v>4.4774839773446602E-2</v>
      </c>
      <c r="AB65" s="17">
        <v>5.737841277011E-2</v>
      </c>
      <c r="AC65" s="17">
        <v>8.2751100351414995E-3</v>
      </c>
      <c r="AD65" s="17">
        <v>4.0706694277752302E-2</v>
      </c>
      <c r="AE65" s="17"/>
      <c r="AF65" s="17">
        <v>2.98762548673767E-2</v>
      </c>
      <c r="AG65" s="17">
        <v>5.2274626444009098E-2</v>
      </c>
      <c r="AH65" s="17">
        <v>5.4475295154380501E-2</v>
      </c>
      <c r="AI65" s="17"/>
      <c r="AJ65" s="17">
        <v>3.3326889916281202E-2</v>
      </c>
      <c r="AK65" s="17">
        <v>4.6078171143802402E-2</v>
      </c>
      <c r="AL65" s="17">
        <v>5.4282601491962602E-2</v>
      </c>
      <c r="AM65" s="17">
        <v>3.56604060289515E-2</v>
      </c>
      <c r="AN65" s="17">
        <v>4.6497469571343097E-2</v>
      </c>
      <c r="AO65" s="17"/>
      <c r="AP65" s="17">
        <v>3.8866316532489002E-2</v>
      </c>
      <c r="AQ65" s="17">
        <v>4.9080172412963599E-2</v>
      </c>
      <c r="AR65" s="17">
        <v>4.8174962168877303E-2</v>
      </c>
      <c r="AS65" s="17"/>
      <c r="AT65" s="17">
        <v>2.7986291921717001E-2</v>
      </c>
      <c r="AU65" s="17">
        <v>4.5418041660072302E-2</v>
      </c>
      <c r="AV65" s="17">
        <v>6.3324444083525305E-2</v>
      </c>
      <c r="AW65" s="17">
        <v>2.4715845101020099E-2</v>
      </c>
      <c r="AX65" s="17">
        <v>4.3072583590469997E-2</v>
      </c>
    </row>
    <row r="66" spans="2:50">
      <c r="B66" t="s">
        <v>109</v>
      </c>
      <c r="C66" s="17">
        <v>3.9363768643104799E-2</v>
      </c>
      <c r="D66" s="17">
        <v>4.7383453928680798E-2</v>
      </c>
      <c r="E66" s="17">
        <v>3.1690516659247998E-2</v>
      </c>
      <c r="F66" s="17"/>
      <c r="G66" s="17">
        <v>5.7301818901058697E-2</v>
      </c>
      <c r="H66" s="17">
        <v>7.1020707803095204E-2</v>
      </c>
      <c r="I66" s="17">
        <v>8.2508058212326194E-2</v>
      </c>
      <c r="J66" s="17">
        <v>1.6406710464577499E-2</v>
      </c>
      <c r="K66" s="17">
        <v>6.4547260115222303E-3</v>
      </c>
      <c r="L66" s="17">
        <v>7.2609722741029999E-3</v>
      </c>
      <c r="M66" s="17"/>
      <c r="N66" s="17">
        <v>5.1415645193183299E-2</v>
      </c>
      <c r="O66" s="17">
        <v>3.4854264797279703E-2</v>
      </c>
      <c r="P66" s="17">
        <v>4.2087900953465499E-2</v>
      </c>
      <c r="Q66" s="17">
        <v>2.7035682947318399E-2</v>
      </c>
      <c r="R66" s="17"/>
      <c r="S66" s="17">
        <v>6.5651296042281398E-2</v>
      </c>
      <c r="T66" s="17">
        <v>3.2288092274101503E-2</v>
      </c>
      <c r="U66" s="17">
        <v>1.8688521014776499E-2</v>
      </c>
      <c r="V66" s="17">
        <v>4.0871580123069698E-2</v>
      </c>
      <c r="W66" s="17">
        <v>2.0404417858793399E-2</v>
      </c>
      <c r="X66" s="17">
        <v>5.5653893306110903E-2</v>
      </c>
      <c r="Y66" s="17">
        <v>3.1155790730678899E-2</v>
      </c>
      <c r="Z66" s="17">
        <v>2.2937754431745901E-2</v>
      </c>
      <c r="AA66" s="17">
        <v>4.5676905684511403E-2</v>
      </c>
      <c r="AB66" s="17">
        <v>4.2558172382496297E-2</v>
      </c>
      <c r="AC66" s="17">
        <v>4.22522817527742E-2</v>
      </c>
      <c r="AD66" s="17">
        <v>0</v>
      </c>
      <c r="AE66" s="17"/>
      <c r="AF66" s="17">
        <v>2.7504763478538301E-2</v>
      </c>
      <c r="AG66" s="17">
        <v>4.89979127988917E-2</v>
      </c>
      <c r="AH66" s="17">
        <v>3.9356704679130897E-2</v>
      </c>
      <c r="AI66" s="17"/>
      <c r="AJ66" s="17">
        <v>2.16597806467809E-2</v>
      </c>
      <c r="AK66" s="17">
        <v>6.0003820494960503E-2</v>
      </c>
      <c r="AL66" s="17">
        <v>9.9753518232244001E-2</v>
      </c>
      <c r="AM66" s="17">
        <v>0</v>
      </c>
      <c r="AN66" s="17">
        <v>3.20459415634382E-2</v>
      </c>
      <c r="AO66" s="17"/>
      <c r="AP66" s="17">
        <v>2.9438706347672199E-2</v>
      </c>
      <c r="AQ66" s="17">
        <v>5.1455190592681499E-2</v>
      </c>
      <c r="AR66" s="17">
        <v>6.2292729831008399E-2</v>
      </c>
      <c r="AS66" s="17"/>
      <c r="AT66" s="17">
        <v>1.6795400517372199E-2</v>
      </c>
      <c r="AU66" s="17">
        <v>3.3795208787955403E-2</v>
      </c>
      <c r="AV66" s="17">
        <v>5.9678410785554199E-2</v>
      </c>
      <c r="AW66" s="17">
        <v>5.4394293073443102E-2</v>
      </c>
      <c r="AX66" s="17">
        <v>0.103724656439813</v>
      </c>
    </row>
    <row r="67" spans="2:50">
      <c r="B67" t="s">
        <v>94</v>
      </c>
      <c r="C67" s="17">
        <v>3.8244618800142701E-3</v>
      </c>
      <c r="D67" s="17">
        <v>4.7621984590920704E-3</v>
      </c>
      <c r="E67" s="17">
        <v>2.9242091251219498E-3</v>
      </c>
      <c r="F67" s="17"/>
      <c r="G67" s="17">
        <v>5.7564644952360702E-3</v>
      </c>
      <c r="H67" s="17">
        <v>7.1004102186297702E-3</v>
      </c>
      <c r="I67" s="17">
        <v>3.1884719985303101E-3</v>
      </c>
      <c r="J67" s="17">
        <v>2.49462000650345E-3</v>
      </c>
      <c r="K67" s="17">
        <v>6.05566905699412E-3</v>
      </c>
      <c r="L67" s="17">
        <v>0</v>
      </c>
      <c r="M67" s="17"/>
      <c r="N67" s="17">
        <v>0</v>
      </c>
      <c r="O67" s="17">
        <v>1.7129169314106501E-3</v>
      </c>
      <c r="P67" s="17">
        <v>0</v>
      </c>
      <c r="Q67" s="17">
        <v>1.3558507139243401E-2</v>
      </c>
      <c r="R67" s="17"/>
      <c r="S67" s="17">
        <v>3.03719838134925E-3</v>
      </c>
      <c r="T67" s="17">
        <v>1.38554201237355E-2</v>
      </c>
      <c r="U67" s="17">
        <v>0</v>
      </c>
      <c r="V67" s="17">
        <v>0</v>
      </c>
      <c r="W67" s="17">
        <v>0</v>
      </c>
      <c r="X67" s="17">
        <v>7.2134912172776202E-3</v>
      </c>
      <c r="Y67" s="17">
        <v>0</v>
      </c>
      <c r="Z67" s="17">
        <v>0</v>
      </c>
      <c r="AA67" s="17">
        <v>0</v>
      </c>
      <c r="AB67" s="17">
        <v>1.0563817638192899E-2</v>
      </c>
      <c r="AC67" s="17">
        <v>0</v>
      </c>
      <c r="AD67" s="17">
        <v>0</v>
      </c>
      <c r="AE67" s="17"/>
      <c r="AF67" s="17">
        <v>2.7009482141782601E-3</v>
      </c>
      <c r="AG67" s="17">
        <v>1.08220202365407E-3</v>
      </c>
      <c r="AH67" s="17">
        <v>1.8266586511153E-2</v>
      </c>
      <c r="AI67" s="17"/>
      <c r="AJ67" s="17">
        <v>1.21243780479533E-3</v>
      </c>
      <c r="AK67" s="17">
        <v>0</v>
      </c>
      <c r="AL67" s="17">
        <v>5.9849060750276298E-3</v>
      </c>
      <c r="AM67" s="17">
        <v>0</v>
      </c>
      <c r="AN67" s="17">
        <v>1.9741165155179801E-2</v>
      </c>
      <c r="AO67" s="17"/>
      <c r="AP67" s="17">
        <v>1.77658976512069E-3</v>
      </c>
      <c r="AQ67" s="17">
        <v>0</v>
      </c>
      <c r="AR67" s="17">
        <v>5.3115107939591E-3</v>
      </c>
      <c r="AS67" s="17"/>
      <c r="AT67" s="17">
        <v>6.9900093488729402E-3</v>
      </c>
      <c r="AU67" s="17">
        <v>6.3633101314317297E-3</v>
      </c>
      <c r="AV67" s="17">
        <v>0</v>
      </c>
      <c r="AW67" s="17">
        <v>0</v>
      </c>
      <c r="AX67" s="17">
        <v>0</v>
      </c>
    </row>
    <row r="68" spans="2:50">
      <c r="B68" t="s">
        <v>113</v>
      </c>
      <c r="C68" s="17">
        <v>2.4632951049943098E-2</v>
      </c>
      <c r="D68" s="17">
        <v>1.7632561721350401E-2</v>
      </c>
      <c r="E68" s="17">
        <v>3.0580021752765502E-2</v>
      </c>
      <c r="F68" s="17"/>
      <c r="G68" s="17">
        <v>4.2536904211924298E-2</v>
      </c>
      <c r="H68" s="17">
        <v>2.9268095498324698E-2</v>
      </c>
      <c r="I68" s="17">
        <v>2.45030518732915E-2</v>
      </c>
      <c r="J68" s="17">
        <v>2.99917948492196E-2</v>
      </c>
      <c r="K68" s="17">
        <v>8.8129812257352995E-3</v>
      </c>
      <c r="L68" s="17">
        <v>1.53526714342169E-2</v>
      </c>
      <c r="M68" s="17"/>
      <c r="N68" s="17">
        <v>1.98865502906252E-2</v>
      </c>
      <c r="O68" s="17">
        <v>2.9844176883072698E-2</v>
      </c>
      <c r="P68" s="17">
        <v>1.7662932632563501E-2</v>
      </c>
      <c r="Q68" s="17">
        <v>3.08933643863376E-2</v>
      </c>
      <c r="R68" s="17"/>
      <c r="S68" s="17">
        <v>1.11096202043736E-2</v>
      </c>
      <c r="T68" s="17">
        <v>1.24303935982563E-2</v>
      </c>
      <c r="U68" s="17">
        <v>4.5312591976158098E-2</v>
      </c>
      <c r="V68" s="17">
        <v>1.1977357079849101E-2</v>
      </c>
      <c r="W68" s="17">
        <v>2.0186867500708101E-2</v>
      </c>
      <c r="X68" s="17">
        <v>4.1642500222992998E-2</v>
      </c>
      <c r="Y68" s="17">
        <v>4.3678400950330799E-2</v>
      </c>
      <c r="Z68" s="17">
        <v>5.1860524273390898E-2</v>
      </c>
      <c r="AA68" s="17">
        <v>1.8775613981022898E-2</v>
      </c>
      <c r="AB68" s="17">
        <v>1.8616867583934001E-2</v>
      </c>
      <c r="AC68" s="17">
        <v>4.5555091613594299E-2</v>
      </c>
      <c r="AD68" s="17">
        <v>0</v>
      </c>
      <c r="AE68" s="17"/>
      <c r="AF68" s="17">
        <v>1.5778008526633299E-2</v>
      </c>
      <c r="AG68" s="17">
        <v>1.82080944709576E-2</v>
      </c>
      <c r="AH68" s="17">
        <v>5.8973194335420101E-2</v>
      </c>
      <c r="AI68" s="17"/>
      <c r="AJ68" s="17">
        <v>1.2955802514056701E-2</v>
      </c>
      <c r="AK68" s="17">
        <v>1.86568117964169E-2</v>
      </c>
      <c r="AL68" s="17">
        <v>1.18394077411496E-2</v>
      </c>
      <c r="AM68" s="17">
        <v>0</v>
      </c>
      <c r="AN68" s="17">
        <v>7.3827541692889007E-2</v>
      </c>
      <c r="AO68" s="17"/>
      <c r="AP68" s="17">
        <v>8.1087088492273005E-3</v>
      </c>
      <c r="AQ68" s="17">
        <v>1.6193478170143799E-2</v>
      </c>
      <c r="AR68" s="17">
        <v>6.1121736432998303E-3</v>
      </c>
      <c r="AS68" s="17"/>
      <c r="AT68" s="17">
        <v>2.2439901031382999E-2</v>
      </c>
      <c r="AU68" s="17">
        <v>2.9412517944694402E-2</v>
      </c>
      <c r="AV68" s="17">
        <v>1.8022551669922601E-2</v>
      </c>
      <c r="AW68" s="17">
        <v>2.29772872997752E-2</v>
      </c>
      <c r="AX68" s="17">
        <v>2.4887042469194699E-2</v>
      </c>
    </row>
    <row r="69" spans="2:50">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row>
    <row r="70" spans="2:50">
      <c r="B70" s="6" t="s">
        <v>114</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row>
    <row r="71" spans="2:50">
      <c r="B71" s="24" t="s">
        <v>15</v>
      </c>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row>
    <row r="72" spans="2:50">
      <c r="B72" t="s">
        <v>115</v>
      </c>
      <c r="C72" s="17">
        <v>0.37896299158304297</v>
      </c>
      <c r="D72" s="17">
        <v>0.52050080774874197</v>
      </c>
      <c r="E72" s="17">
        <v>0.24164247957587401</v>
      </c>
      <c r="F72" s="17"/>
      <c r="G72" s="17">
        <v>0.24023376273602501</v>
      </c>
      <c r="H72" s="17">
        <v>0.28614624663207999</v>
      </c>
      <c r="I72" s="17">
        <v>0.35193314508085799</v>
      </c>
      <c r="J72" s="17">
        <v>0.42785186809805797</v>
      </c>
      <c r="K72" s="17">
        <v>0.40534503375060399</v>
      </c>
      <c r="L72" s="17">
        <v>0.51063221159253303</v>
      </c>
      <c r="M72" s="17"/>
      <c r="N72" s="17">
        <v>0.57293483081394303</v>
      </c>
      <c r="O72" s="17">
        <v>0.41439277687701198</v>
      </c>
      <c r="P72" s="17">
        <v>0.257212845697252</v>
      </c>
      <c r="Q72" s="17">
        <v>0.23999877564668401</v>
      </c>
      <c r="R72" s="17"/>
      <c r="S72" s="17">
        <v>0.44133092480921599</v>
      </c>
      <c r="T72" s="17">
        <v>0.39868342660908501</v>
      </c>
      <c r="U72" s="17">
        <v>0.33209654615315698</v>
      </c>
      <c r="V72" s="17">
        <v>0.381514336558405</v>
      </c>
      <c r="W72" s="17">
        <v>0.33973654559126298</v>
      </c>
      <c r="X72" s="17">
        <v>0.32945424799962197</v>
      </c>
      <c r="Y72" s="17">
        <v>0.26828688653146199</v>
      </c>
      <c r="Z72" s="17">
        <v>0.40741065088732897</v>
      </c>
      <c r="AA72" s="17">
        <v>0.35391756177329398</v>
      </c>
      <c r="AB72" s="17">
        <v>0.429828718045001</v>
      </c>
      <c r="AC72" s="17">
        <v>0.36223620908459297</v>
      </c>
      <c r="AD72" s="17">
        <v>0.58485792160874694</v>
      </c>
      <c r="AE72" s="17"/>
      <c r="AF72" s="17">
        <v>0.36309836644152899</v>
      </c>
      <c r="AG72" s="17">
        <v>0.46723162375730498</v>
      </c>
      <c r="AH72" s="17">
        <v>0.23071042739422801</v>
      </c>
      <c r="AI72" s="17"/>
      <c r="AJ72" s="17">
        <v>0.42656440985682398</v>
      </c>
      <c r="AK72" s="17">
        <v>0.32438363960727901</v>
      </c>
      <c r="AL72" s="17">
        <v>0.61743953544238805</v>
      </c>
      <c r="AM72" s="17">
        <v>0.41722039749948803</v>
      </c>
      <c r="AN72" s="17">
        <v>0.23199360553814799</v>
      </c>
      <c r="AO72" s="17"/>
      <c r="AP72" s="17">
        <v>0.42013993309485398</v>
      </c>
      <c r="AQ72" s="17">
        <v>0.36555824210006799</v>
      </c>
      <c r="AR72" s="17">
        <v>0.54476073692593796</v>
      </c>
      <c r="AS72" s="17"/>
      <c r="AT72" s="17">
        <v>0.25439021848384602</v>
      </c>
      <c r="AU72" s="17">
        <v>0.31046796629789303</v>
      </c>
      <c r="AV72" s="17">
        <v>0.53176314200464203</v>
      </c>
      <c r="AW72" s="17">
        <v>0.53816871668522404</v>
      </c>
      <c r="AX72" s="17">
        <v>0.82241572126204499</v>
      </c>
    </row>
    <row r="73" spans="2:50">
      <c r="B73" t="s">
        <v>116</v>
      </c>
      <c r="C73" s="17">
        <v>0.12520608991159499</v>
      </c>
      <c r="D73" s="17">
        <v>0.13504489594006</v>
      </c>
      <c r="E73" s="17">
        <v>0.114928677834992</v>
      </c>
      <c r="F73" s="17"/>
      <c r="G73" s="17">
        <v>0.18660132823740799</v>
      </c>
      <c r="H73" s="17">
        <v>0.20304204205022999</v>
      </c>
      <c r="I73" s="17">
        <v>0.15558181568733201</v>
      </c>
      <c r="J73" s="17">
        <v>8.31631756587594E-2</v>
      </c>
      <c r="K73" s="17">
        <v>7.6233965317946906E-2</v>
      </c>
      <c r="L73" s="17">
        <v>6.3524894451368802E-2</v>
      </c>
      <c r="M73" s="17"/>
      <c r="N73" s="17">
        <v>0.11422287214456101</v>
      </c>
      <c r="O73" s="17">
        <v>0.117300563920558</v>
      </c>
      <c r="P73" s="17">
        <v>0.151286778864163</v>
      </c>
      <c r="Q73" s="17">
        <v>0.12259775069273</v>
      </c>
      <c r="R73" s="17"/>
      <c r="S73" s="17">
        <v>0.15493641300255701</v>
      </c>
      <c r="T73" s="17">
        <v>0.11104197214801299</v>
      </c>
      <c r="U73" s="17">
        <v>7.4370824648224795E-2</v>
      </c>
      <c r="V73" s="17">
        <v>0.11628875134669001</v>
      </c>
      <c r="W73" s="17">
        <v>0.14855606683342201</v>
      </c>
      <c r="X73" s="17">
        <v>0.154815780080758</v>
      </c>
      <c r="Y73" s="17">
        <v>0.11827863698690499</v>
      </c>
      <c r="Z73" s="17">
        <v>0.14638762418384199</v>
      </c>
      <c r="AA73" s="17">
        <v>0.15040041010654201</v>
      </c>
      <c r="AB73" s="17">
        <v>7.9403125896765403E-2</v>
      </c>
      <c r="AC73" s="17">
        <v>0.13040838040137201</v>
      </c>
      <c r="AD73" s="17">
        <v>9.3083779843350006E-2</v>
      </c>
      <c r="AE73" s="17"/>
      <c r="AF73" s="17">
        <v>0.11652187878701301</v>
      </c>
      <c r="AG73" s="17">
        <v>0.131054932315225</v>
      </c>
      <c r="AH73" s="17">
        <v>0.12429712728039</v>
      </c>
      <c r="AI73" s="17"/>
      <c r="AJ73" s="17">
        <v>0.122016108270545</v>
      </c>
      <c r="AK73" s="17">
        <v>0.171385807290348</v>
      </c>
      <c r="AL73" s="17">
        <v>7.0515839832815494E-2</v>
      </c>
      <c r="AM73" s="17">
        <v>0.103513647369709</v>
      </c>
      <c r="AN73" s="17">
        <v>8.1662105018090403E-2</v>
      </c>
      <c r="AO73" s="17"/>
      <c r="AP73" s="17">
        <v>0.14971937261916499</v>
      </c>
      <c r="AQ73" s="17">
        <v>0.152988224385772</v>
      </c>
      <c r="AR73" s="17">
        <v>0.108428785141997</v>
      </c>
      <c r="AS73" s="17"/>
      <c r="AT73" s="17">
        <v>0.111316726578887</v>
      </c>
      <c r="AU73" s="17">
        <v>0.13569347749622501</v>
      </c>
      <c r="AV73" s="17">
        <v>0.128150551904917</v>
      </c>
      <c r="AW73" s="17">
        <v>0.174236530960827</v>
      </c>
      <c r="AX73" s="17">
        <v>6.3623332410343306E-2</v>
      </c>
    </row>
    <row r="74" spans="2:50">
      <c r="B74" t="s">
        <v>117</v>
      </c>
      <c r="C74" s="17">
        <v>0.37703017855919702</v>
      </c>
      <c r="D74" s="17">
        <v>0.26182847659328701</v>
      </c>
      <c r="E74" s="17">
        <v>0.48886425725114602</v>
      </c>
      <c r="F74" s="17"/>
      <c r="G74" s="17">
        <v>0.43896271650146002</v>
      </c>
      <c r="H74" s="17">
        <v>0.390805926285823</v>
      </c>
      <c r="I74" s="17">
        <v>0.37415527859379899</v>
      </c>
      <c r="J74" s="17">
        <v>0.37603411113148599</v>
      </c>
      <c r="K74" s="17">
        <v>0.37861866875689398</v>
      </c>
      <c r="L74" s="17">
        <v>0.32705458779739</v>
      </c>
      <c r="M74" s="17"/>
      <c r="N74" s="17">
        <v>0.24701530775053501</v>
      </c>
      <c r="O74" s="17">
        <v>0.34953229183114398</v>
      </c>
      <c r="P74" s="17">
        <v>0.461973930619621</v>
      </c>
      <c r="Q74" s="17">
        <v>0.46884666630968802</v>
      </c>
      <c r="R74" s="17"/>
      <c r="S74" s="17">
        <v>0.29001794686209598</v>
      </c>
      <c r="T74" s="17">
        <v>0.39016089518768499</v>
      </c>
      <c r="U74" s="17">
        <v>0.47200554098723801</v>
      </c>
      <c r="V74" s="17">
        <v>0.38947399193448401</v>
      </c>
      <c r="W74" s="17">
        <v>0.428092379849628</v>
      </c>
      <c r="X74" s="17">
        <v>0.37435498489507701</v>
      </c>
      <c r="Y74" s="17">
        <v>0.46005259464625903</v>
      </c>
      <c r="Z74" s="17">
        <v>0.28938504207488103</v>
      </c>
      <c r="AA74" s="17">
        <v>0.36730282669252201</v>
      </c>
      <c r="AB74" s="17">
        <v>0.37050032214644901</v>
      </c>
      <c r="AC74" s="17">
        <v>0.38864285457122999</v>
      </c>
      <c r="AD74" s="17">
        <v>0.25555206630807298</v>
      </c>
      <c r="AE74" s="17"/>
      <c r="AF74" s="17">
        <v>0.39437040989043298</v>
      </c>
      <c r="AG74" s="17">
        <v>0.30998923076335999</v>
      </c>
      <c r="AH74" s="17">
        <v>0.46717497681227599</v>
      </c>
      <c r="AI74" s="17"/>
      <c r="AJ74" s="17">
        <v>0.33617923331627497</v>
      </c>
      <c r="AK74" s="17">
        <v>0.399084582609956</v>
      </c>
      <c r="AL74" s="17">
        <v>0.24208145231457001</v>
      </c>
      <c r="AM74" s="17">
        <v>0.42069637306784302</v>
      </c>
      <c r="AN74" s="17">
        <v>0.490268524619348</v>
      </c>
      <c r="AO74" s="17"/>
      <c r="AP74" s="17">
        <v>0.31901724475592502</v>
      </c>
      <c r="AQ74" s="17">
        <v>0.37771369170554198</v>
      </c>
      <c r="AR74" s="17">
        <v>0.27272222147310998</v>
      </c>
      <c r="AS74" s="17"/>
      <c r="AT74" s="17">
        <v>0.50165557878209299</v>
      </c>
      <c r="AU74" s="17">
        <v>0.43681738047334201</v>
      </c>
      <c r="AV74" s="17">
        <v>0.24674760208072999</v>
      </c>
      <c r="AW74" s="17">
        <v>0.22226816869618601</v>
      </c>
      <c r="AX74" s="17">
        <v>8.8224092471180807E-2</v>
      </c>
    </row>
    <row r="75" spans="2:50">
      <c r="B75" t="s">
        <v>92</v>
      </c>
      <c r="C75" s="17">
        <v>0.118800739946165</v>
      </c>
      <c r="D75" s="17">
        <v>8.2625819717911206E-2</v>
      </c>
      <c r="E75" s="17">
        <v>0.154564585337988</v>
      </c>
      <c r="F75" s="17"/>
      <c r="G75" s="17">
        <v>0.13420219252510701</v>
      </c>
      <c r="H75" s="17">
        <v>0.120005785031867</v>
      </c>
      <c r="I75" s="17">
        <v>0.118329760638011</v>
      </c>
      <c r="J75" s="17">
        <v>0.11295084511169701</v>
      </c>
      <c r="K75" s="17">
        <v>0.13980233217455401</v>
      </c>
      <c r="L75" s="17">
        <v>9.8788306158708303E-2</v>
      </c>
      <c r="M75" s="17"/>
      <c r="N75" s="17">
        <v>6.5826989290960994E-2</v>
      </c>
      <c r="O75" s="17">
        <v>0.11877436737128599</v>
      </c>
      <c r="P75" s="17">
        <v>0.129526444818964</v>
      </c>
      <c r="Q75" s="17">
        <v>0.16855680735089801</v>
      </c>
      <c r="R75" s="17"/>
      <c r="S75" s="17">
        <v>0.11371471532613101</v>
      </c>
      <c r="T75" s="17">
        <v>0.10011370605521699</v>
      </c>
      <c r="U75" s="17">
        <v>0.121527088211381</v>
      </c>
      <c r="V75" s="17">
        <v>0.112722920160421</v>
      </c>
      <c r="W75" s="17">
        <v>8.3615007725687807E-2</v>
      </c>
      <c r="X75" s="17">
        <v>0.14137498702454299</v>
      </c>
      <c r="Y75" s="17">
        <v>0.15338188183537399</v>
      </c>
      <c r="Z75" s="17">
        <v>0.15681668285394701</v>
      </c>
      <c r="AA75" s="17">
        <v>0.128379201427642</v>
      </c>
      <c r="AB75" s="17">
        <v>0.120267833911785</v>
      </c>
      <c r="AC75" s="17">
        <v>0.118712555942806</v>
      </c>
      <c r="AD75" s="17">
        <v>6.6506232239830002E-2</v>
      </c>
      <c r="AE75" s="17"/>
      <c r="AF75" s="17">
        <v>0.126009344881026</v>
      </c>
      <c r="AG75" s="17">
        <v>9.1724213164110793E-2</v>
      </c>
      <c r="AH75" s="17">
        <v>0.17781746851310701</v>
      </c>
      <c r="AI75" s="17"/>
      <c r="AJ75" s="17">
        <v>0.11524024855635499</v>
      </c>
      <c r="AK75" s="17">
        <v>0.105145970492417</v>
      </c>
      <c r="AL75" s="17">
        <v>6.9963172410226093E-2</v>
      </c>
      <c r="AM75" s="17">
        <v>5.85695820629605E-2</v>
      </c>
      <c r="AN75" s="17">
        <v>0.196075764824413</v>
      </c>
      <c r="AO75" s="17"/>
      <c r="AP75" s="17">
        <v>0.111123449530056</v>
      </c>
      <c r="AQ75" s="17">
        <v>0.10373984180861801</v>
      </c>
      <c r="AR75" s="17">
        <v>7.4088256458955198E-2</v>
      </c>
      <c r="AS75" s="17"/>
      <c r="AT75" s="17">
        <v>0.13263747615517399</v>
      </c>
      <c r="AU75" s="17">
        <v>0.11702117573254001</v>
      </c>
      <c r="AV75" s="17">
        <v>9.3338704009710102E-2</v>
      </c>
      <c r="AW75" s="17">
        <v>6.5326583657763296E-2</v>
      </c>
      <c r="AX75" s="17">
        <v>2.5736853856431399E-2</v>
      </c>
    </row>
    <row r="76" spans="2:50">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row>
    <row r="77" spans="2:50">
      <c r="B77" s="6" t="s">
        <v>118</v>
      </c>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row>
    <row r="78" spans="2:50">
      <c r="B78" s="24" t="s">
        <v>15</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row>
    <row r="79" spans="2:50">
      <c r="B79" t="s">
        <v>115</v>
      </c>
      <c r="C79" s="17">
        <v>0.19531645421570501</v>
      </c>
      <c r="D79" s="17">
        <v>0.22735626223985</v>
      </c>
      <c r="E79" s="17">
        <v>0.16480856229865701</v>
      </c>
      <c r="F79" s="17"/>
      <c r="G79" s="17">
        <v>0.19828809987610199</v>
      </c>
      <c r="H79" s="17">
        <v>0.25010578764756503</v>
      </c>
      <c r="I79" s="17">
        <v>0.21602058962246801</v>
      </c>
      <c r="J79" s="17">
        <v>0.21067779069908499</v>
      </c>
      <c r="K79" s="17">
        <v>0.15216311733594801</v>
      </c>
      <c r="L79" s="17">
        <v>0.14832194408027899</v>
      </c>
      <c r="M79" s="17"/>
      <c r="N79" s="17">
        <v>0.33752484822414303</v>
      </c>
      <c r="O79" s="17">
        <v>0.16266719920418499</v>
      </c>
      <c r="P79" s="17">
        <v>0.15293392478578899</v>
      </c>
      <c r="Q79" s="17">
        <v>0.111368313720701</v>
      </c>
      <c r="R79" s="17"/>
      <c r="S79" s="17">
        <v>0.27575296022717799</v>
      </c>
      <c r="T79" s="17">
        <v>0.19659228680622801</v>
      </c>
      <c r="U79" s="17">
        <v>0.15576921127908799</v>
      </c>
      <c r="V79" s="17">
        <v>0.14908618926467401</v>
      </c>
      <c r="W79" s="17">
        <v>0.18046325458054099</v>
      </c>
      <c r="X79" s="17">
        <v>0.155976214118621</v>
      </c>
      <c r="Y79" s="17">
        <v>0.22278205025793901</v>
      </c>
      <c r="Z79" s="17">
        <v>0.236297888019153</v>
      </c>
      <c r="AA79" s="17">
        <v>0.18436049638945601</v>
      </c>
      <c r="AB79" s="17">
        <v>0.19668185359335699</v>
      </c>
      <c r="AC79" s="17">
        <v>0.13962909493366801</v>
      </c>
      <c r="AD79" s="17">
        <v>0.211947268682428</v>
      </c>
      <c r="AE79" s="17"/>
      <c r="AF79" s="17">
        <v>0.162463141044493</v>
      </c>
      <c r="AG79" s="17">
        <v>0.25576044240794998</v>
      </c>
      <c r="AH79" s="17">
        <v>0.10039659726853201</v>
      </c>
      <c r="AI79" s="17"/>
      <c r="AJ79" s="17">
        <v>0.19455588528172901</v>
      </c>
      <c r="AK79" s="17">
        <v>0.19318890236616901</v>
      </c>
      <c r="AL79" s="17">
        <v>0.31375365747911899</v>
      </c>
      <c r="AM79" s="17">
        <v>0.119003694442274</v>
      </c>
      <c r="AN79" s="17">
        <v>9.94881029962119E-2</v>
      </c>
      <c r="AO79" s="17"/>
      <c r="AP79" s="17">
        <v>0.214488799794255</v>
      </c>
      <c r="AQ79" s="17">
        <v>0.20312413301791701</v>
      </c>
      <c r="AR79" s="17">
        <v>0.30788966017074998</v>
      </c>
      <c r="AS79" s="17"/>
      <c r="AT79" s="17">
        <v>8.7724030086852006E-2</v>
      </c>
      <c r="AU79" s="17">
        <v>0.13328526374794999</v>
      </c>
      <c r="AV79" s="17">
        <v>0.30664610646849499</v>
      </c>
      <c r="AW79" s="17">
        <v>0.37789372872844901</v>
      </c>
      <c r="AX79" s="17">
        <v>0.474433158571332</v>
      </c>
    </row>
    <row r="80" spans="2:50">
      <c r="B80" t="s">
        <v>116</v>
      </c>
      <c r="C80" s="17">
        <v>0.20801457870565199</v>
      </c>
      <c r="D80" s="17">
        <v>0.210636065280423</v>
      </c>
      <c r="E80" s="17">
        <v>0.20412199319080701</v>
      </c>
      <c r="F80" s="17"/>
      <c r="G80" s="17">
        <v>0.25490519530521699</v>
      </c>
      <c r="H80" s="17">
        <v>0.27181769168465802</v>
      </c>
      <c r="I80" s="17">
        <v>0.22139960702174299</v>
      </c>
      <c r="J80" s="17">
        <v>0.154652856221317</v>
      </c>
      <c r="K80" s="17">
        <v>0.17103092996435501</v>
      </c>
      <c r="L80" s="17">
        <v>0.18232834367907999</v>
      </c>
      <c r="M80" s="17"/>
      <c r="N80" s="17">
        <v>0.210103686646851</v>
      </c>
      <c r="O80" s="17">
        <v>0.21894941967318701</v>
      </c>
      <c r="P80" s="17">
        <v>0.22822798985549</v>
      </c>
      <c r="Q80" s="17">
        <v>0.180360142882416</v>
      </c>
      <c r="R80" s="17"/>
      <c r="S80" s="17">
        <v>0.235698964519028</v>
      </c>
      <c r="T80" s="17">
        <v>0.20640689441964699</v>
      </c>
      <c r="U80" s="17">
        <v>0.20678316690988</v>
      </c>
      <c r="V80" s="17">
        <v>0.23142994467540101</v>
      </c>
      <c r="W80" s="17">
        <v>0.19561563849595101</v>
      </c>
      <c r="X80" s="17">
        <v>0.208731454641675</v>
      </c>
      <c r="Y80" s="17">
        <v>0.19306618636353101</v>
      </c>
      <c r="Z80" s="17">
        <v>0.24776978648513201</v>
      </c>
      <c r="AA80" s="17">
        <v>0.224354314295302</v>
      </c>
      <c r="AB80" s="17">
        <v>0.14813845107244999</v>
      </c>
      <c r="AC80" s="17">
        <v>0.174127532561165</v>
      </c>
      <c r="AD80" s="17">
        <v>0.20840446149410499</v>
      </c>
      <c r="AE80" s="17"/>
      <c r="AF80" s="17">
        <v>0.186066455920641</v>
      </c>
      <c r="AG80" s="17">
        <v>0.22372745469122801</v>
      </c>
      <c r="AH80" s="17">
        <v>0.19706402153135499</v>
      </c>
      <c r="AI80" s="17"/>
      <c r="AJ80" s="17">
        <v>0.21774843419659701</v>
      </c>
      <c r="AK80" s="17">
        <v>0.24792749096408401</v>
      </c>
      <c r="AL80" s="17">
        <v>0.23515427962975</v>
      </c>
      <c r="AM80" s="17">
        <v>0.136717798869048</v>
      </c>
      <c r="AN80" s="17">
        <v>0.143377538789315</v>
      </c>
      <c r="AO80" s="17"/>
      <c r="AP80" s="17">
        <v>0.23771567216491099</v>
      </c>
      <c r="AQ80" s="17">
        <v>0.23790847214670599</v>
      </c>
      <c r="AR80" s="17">
        <v>0.20299857015637801</v>
      </c>
      <c r="AS80" s="17"/>
      <c r="AT80" s="17">
        <v>0.189807824105967</v>
      </c>
      <c r="AU80" s="17">
        <v>0.21862238109249901</v>
      </c>
      <c r="AV80" s="17">
        <v>0.20443243516689</v>
      </c>
      <c r="AW80" s="17">
        <v>0.215125720140877</v>
      </c>
      <c r="AX80" s="17">
        <v>0.17549510047754299</v>
      </c>
    </row>
    <row r="81" spans="2:50">
      <c r="B81" t="s">
        <v>117</v>
      </c>
      <c r="C81" s="17">
        <v>0.45012836317750698</v>
      </c>
      <c r="D81" s="17">
        <v>0.43567001678498402</v>
      </c>
      <c r="E81" s="17">
        <v>0.46424385505651</v>
      </c>
      <c r="F81" s="17"/>
      <c r="G81" s="17">
        <v>0.40457433428620099</v>
      </c>
      <c r="H81" s="17">
        <v>0.32463649912769899</v>
      </c>
      <c r="I81" s="17">
        <v>0.431446041674453</v>
      </c>
      <c r="J81" s="17">
        <v>0.498669044704312</v>
      </c>
      <c r="K81" s="17">
        <v>0.51554295255493898</v>
      </c>
      <c r="L81" s="17">
        <v>0.51427891043796503</v>
      </c>
      <c r="M81" s="17"/>
      <c r="N81" s="17">
        <v>0.34974929922793002</v>
      </c>
      <c r="O81" s="17">
        <v>0.47249991878125902</v>
      </c>
      <c r="P81" s="17">
        <v>0.48553968296296401</v>
      </c>
      <c r="Q81" s="17">
        <v>0.49953687159311</v>
      </c>
      <c r="R81" s="17"/>
      <c r="S81" s="17">
        <v>0.34099172484538298</v>
      </c>
      <c r="T81" s="17">
        <v>0.493991851684079</v>
      </c>
      <c r="U81" s="17">
        <v>0.50749416420904903</v>
      </c>
      <c r="V81" s="17">
        <v>0.44469956240605901</v>
      </c>
      <c r="W81" s="17">
        <v>0.49878138000445299</v>
      </c>
      <c r="X81" s="17">
        <v>0.465167538446629</v>
      </c>
      <c r="Y81" s="17">
        <v>0.40558045573502299</v>
      </c>
      <c r="Z81" s="17">
        <v>0.31919510602677997</v>
      </c>
      <c r="AA81" s="17">
        <v>0.474322060726943</v>
      </c>
      <c r="AB81" s="17">
        <v>0.48245170373866397</v>
      </c>
      <c r="AC81" s="17">
        <v>0.52036629672183499</v>
      </c>
      <c r="AD81" s="17">
        <v>0.46509102834865401</v>
      </c>
      <c r="AE81" s="17"/>
      <c r="AF81" s="17">
        <v>0.51289987174052198</v>
      </c>
      <c r="AG81" s="17">
        <v>0.38694874694984499</v>
      </c>
      <c r="AH81" s="17">
        <v>0.48537219961683498</v>
      </c>
      <c r="AI81" s="17"/>
      <c r="AJ81" s="17">
        <v>0.44974390388180702</v>
      </c>
      <c r="AK81" s="17">
        <v>0.43519265737235802</v>
      </c>
      <c r="AL81" s="17">
        <v>0.35296454658617799</v>
      </c>
      <c r="AM81" s="17">
        <v>0.65102749066315202</v>
      </c>
      <c r="AN81" s="17">
        <v>0.521671092951001</v>
      </c>
      <c r="AO81" s="17"/>
      <c r="AP81" s="17">
        <v>0.42389252407356698</v>
      </c>
      <c r="AQ81" s="17">
        <v>0.43104169908037798</v>
      </c>
      <c r="AR81" s="17">
        <v>0.40179326382424402</v>
      </c>
      <c r="AS81" s="17"/>
      <c r="AT81" s="17">
        <v>0.54698658134330902</v>
      </c>
      <c r="AU81" s="17">
        <v>0.49592370475951097</v>
      </c>
      <c r="AV81" s="17">
        <v>0.377879734325406</v>
      </c>
      <c r="AW81" s="17">
        <v>0.28876213075714602</v>
      </c>
      <c r="AX81" s="17">
        <v>0.26894797057265402</v>
      </c>
    </row>
    <row r="82" spans="2:50">
      <c r="B82" t="s">
        <v>92</v>
      </c>
      <c r="C82" s="17">
        <v>0.14654060390113599</v>
      </c>
      <c r="D82" s="17">
        <v>0.12633765569474201</v>
      </c>
      <c r="E82" s="17">
        <v>0.16682558945402601</v>
      </c>
      <c r="F82" s="17"/>
      <c r="G82" s="17">
        <v>0.142232370532481</v>
      </c>
      <c r="H82" s="17">
        <v>0.15344002154007799</v>
      </c>
      <c r="I82" s="17">
        <v>0.131133761681337</v>
      </c>
      <c r="J82" s="17">
        <v>0.13600030837528601</v>
      </c>
      <c r="K82" s="17">
        <v>0.161263000144758</v>
      </c>
      <c r="L82" s="17">
        <v>0.15507080180267699</v>
      </c>
      <c r="M82" s="17"/>
      <c r="N82" s="17">
        <v>0.10262216590107601</v>
      </c>
      <c r="O82" s="17">
        <v>0.14588346234136901</v>
      </c>
      <c r="P82" s="17">
        <v>0.13329840239575599</v>
      </c>
      <c r="Q82" s="17">
        <v>0.208734671803773</v>
      </c>
      <c r="R82" s="17"/>
      <c r="S82" s="17">
        <v>0.147556350408411</v>
      </c>
      <c r="T82" s="17">
        <v>0.10300896709004601</v>
      </c>
      <c r="U82" s="17">
        <v>0.12995345760198301</v>
      </c>
      <c r="V82" s="17">
        <v>0.17478430365386599</v>
      </c>
      <c r="W82" s="17">
        <v>0.12513972691905501</v>
      </c>
      <c r="X82" s="17">
        <v>0.17012479279307399</v>
      </c>
      <c r="Y82" s="17">
        <v>0.17857130764350801</v>
      </c>
      <c r="Z82" s="17">
        <v>0.19673721946893399</v>
      </c>
      <c r="AA82" s="17">
        <v>0.11696312858829901</v>
      </c>
      <c r="AB82" s="17">
        <v>0.17272799159552901</v>
      </c>
      <c r="AC82" s="17">
        <v>0.16587707578333299</v>
      </c>
      <c r="AD82" s="17">
        <v>0.114557241474813</v>
      </c>
      <c r="AE82" s="17"/>
      <c r="AF82" s="17">
        <v>0.13857053129434399</v>
      </c>
      <c r="AG82" s="17">
        <v>0.13356335595097699</v>
      </c>
      <c r="AH82" s="17">
        <v>0.217167181583278</v>
      </c>
      <c r="AI82" s="17"/>
      <c r="AJ82" s="17">
        <v>0.13795177663986699</v>
      </c>
      <c r="AK82" s="17">
        <v>0.123690949297388</v>
      </c>
      <c r="AL82" s="17">
        <v>9.8127516304952395E-2</v>
      </c>
      <c r="AM82" s="17">
        <v>9.3251016025526601E-2</v>
      </c>
      <c r="AN82" s="17">
        <v>0.235463265263473</v>
      </c>
      <c r="AO82" s="17"/>
      <c r="AP82" s="17">
        <v>0.123903003967267</v>
      </c>
      <c r="AQ82" s="17">
        <v>0.12792569575499901</v>
      </c>
      <c r="AR82" s="17">
        <v>8.7318505848627298E-2</v>
      </c>
      <c r="AS82" s="17"/>
      <c r="AT82" s="17">
        <v>0.175481564463872</v>
      </c>
      <c r="AU82" s="17">
        <v>0.15216865040003899</v>
      </c>
      <c r="AV82" s="17">
        <v>0.11104172403920901</v>
      </c>
      <c r="AW82" s="17">
        <v>0.11821842037352701</v>
      </c>
      <c r="AX82" s="17">
        <v>8.1123770378471197E-2</v>
      </c>
    </row>
    <row r="83" spans="2:50">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row>
    <row r="84" spans="2:50">
      <c r="B84" s="6" t="s">
        <v>119</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row>
    <row r="85" spans="2:50">
      <c r="B85" s="24" t="s">
        <v>15</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row>
    <row r="86" spans="2:50">
      <c r="B86" t="s">
        <v>115</v>
      </c>
      <c r="C86" s="17">
        <v>0.380723978950118</v>
      </c>
      <c r="D86" s="17">
        <v>0.44313962015907798</v>
      </c>
      <c r="E86" s="17">
        <v>0.32062367963844102</v>
      </c>
      <c r="F86" s="17"/>
      <c r="G86" s="17">
        <v>0.16390656883509999</v>
      </c>
      <c r="H86" s="17">
        <v>0.23625179380466699</v>
      </c>
      <c r="I86" s="17">
        <v>0.31716577926413803</v>
      </c>
      <c r="J86" s="17">
        <v>0.44615459649297901</v>
      </c>
      <c r="K86" s="17">
        <v>0.46167145948548599</v>
      </c>
      <c r="L86" s="17">
        <v>0.58582097055884197</v>
      </c>
      <c r="M86" s="17"/>
      <c r="N86" s="17">
        <v>0.51341885945459897</v>
      </c>
      <c r="O86" s="17">
        <v>0.422800539259648</v>
      </c>
      <c r="P86" s="17">
        <v>0.29205450920308201</v>
      </c>
      <c r="Q86" s="17">
        <v>0.26670782859959202</v>
      </c>
      <c r="R86" s="17"/>
      <c r="S86" s="17">
        <v>0.35299455090160298</v>
      </c>
      <c r="T86" s="17">
        <v>0.384259920846592</v>
      </c>
      <c r="U86" s="17">
        <v>0.404790385206381</v>
      </c>
      <c r="V86" s="17">
        <v>0.38379666682888203</v>
      </c>
      <c r="W86" s="17">
        <v>0.421993996747418</v>
      </c>
      <c r="X86" s="17">
        <v>0.42926149545068398</v>
      </c>
      <c r="Y86" s="17">
        <v>0.33630015651440398</v>
      </c>
      <c r="Z86" s="17">
        <v>0.45844020216168302</v>
      </c>
      <c r="AA86" s="17">
        <v>0.33455662618434401</v>
      </c>
      <c r="AB86" s="17">
        <v>0.33016762334057198</v>
      </c>
      <c r="AC86" s="17">
        <v>0.408408629551124</v>
      </c>
      <c r="AD86" s="17">
        <v>0.46818074604735399</v>
      </c>
      <c r="AE86" s="17"/>
      <c r="AF86" s="17">
        <v>0.40226184151230199</v>
      </c>
      <c r="AG86" s="17">
        <v>0.46894972940862401</v>
      </c>
      <c r="AH86" s="17">
        <v>0.15086936320352901</v>
      </c>
      <c r="AI86" s="17"/>
      <c r="AJ86" s="17">
        <v>0.45445074592983198</v>
      </c>
      <c r="AK86" s="17">
        <v>0.34662912389461498</v>
      </c>
      <c r="AL86" s="17">
        <v>0.56239555307077005</v>
      </c>
      <c r="AM86" s="17">
        <v>0.37107682547867099</v>
      </c>
      <c r="AN86" s="17">
        <v>0.182757532045428</v>
      </c>
      <c r="AO86" s="17"/>
      <c r="AP86" s="17">
        <v>0.44559404374118999</v>
      </c>
      <c r="AQ86" s="17">
        <v>0.354526741617603</v>
      </c>
      <c r="AR86" s="17">
        <v>0.53025544526097501</v>
      </c>
      <c r="AS86" s="17"/>
      <c r="AT86" s="17">
        <v>0.28993657937533401</v>
      </c>
      <c r="AU86" s="17">
        <v>0.34784964841194699</v>
      </c>
      <c r="AV86" s="17">
        <v>0.457359101004847</v>
      </c>
      <c r="AW86" s="17">
        <v>0.48822618842371401</v>
      </c>
      <c r="AX86" s="17">
        <v>0.61727317058980702</v>
      </c>
    </row>
    <row r="87" spans="2:50">
      <c r="B87" t="s">
        <v>116</v>
      </c>
      <c r="C87" s="17">
        <v>0.27417178244179302</v>
      </c>
      <c r="D87" s="17">
        <v>0.27468598751276202</v>
      </c>
      <c r="E87" s="17">
        <v>0.274735362094226</v>
      </c>
      <c r="F87" s="17"/>
      <c r="G87" s="17">
        <v>0.20562048220763299</v>
      </c>
      <c r="H87" s="17">
        <v>0.26473298527272798</v>
      </c>
      <c r="I87" s="17">
        <v>0.26475263536244498</v>
      </c>
      <c r="J87" s="17">
        <v>0.313539311308286</v>
      </c>
      <c r="K87" s="17">
        <v>0.28476504907386502</v>
      </c>
      <c r="L87" s="17">
        <v>0.29574863426743297</v>
      </c>
      <c r="M87" s="17"/>
      <c r="N87" s="17">
        <v>0.25135214729259597</v>
      </c>
      <c r="O87" s="17">
        <v>0.25793728586695203</v>
      </c>
      <c r="P87" s="17">
        <v>0.32375012083399102</v>
      </c>
      <c r="Q87" s="17">
        <v>0.27299212382716698</v>
      </c>
      <c r="R87" s="17"/>
      <c r="S87" s="17">
        <v>0.24666095618977901</v>
      </c>
      <c r="T87" s="17">
        <v>0.27938798161343598</v>
      </c>
      <c r="U87" s="17">
        <v>0.27479412937469799</v>
      </c>
      <c r="V87" s="17">
        <v>0.33098998825744602</v>
      </c>
      <c r="W87" s="17">
        <v>0.26470219219215801</v>
      </c>
      <c r="X87" s="17">
        <v>0.21034055538759799</v>
      </c>
      <c r="Y87" s="17">
        <v>0.264462530020461</v>
      </c>
      <c r="Z87" s="17">
        <v>0.23173566582097599</v>
      </c>
      <c r="AA87" s="17">
        <v>0.31317244903748798</v>
      </c>
      <c r="AB87" s="17">
        <v>0.33684285876916698</v>
      </c>
      <c r="AC87" s="17">
        <v>0.233984251793738</v>
      </c>
      <c r="AD87" s="17">
        <v>0.240584197086748</v>
      </c>
      <c r="AE87" s="17"/>
      <c r="AF87" s="17">
        <v>0.29752139432932501</v>
      </c>
      <c r="AG87" s="17">
        <v>0.26803756441791499</v>
      </c>
      <c r="AH87" s="17">
        <v>0.24903127570952699</v>
      </c>
      <c r="AI87" s="17"/>
      <c r="AJ87" s="17">
        <v>0.29275760661259198</v>
      </c>
      <c r="AK87" s="17">
        <v>0.285604184894862</v>
      </c>
      <c r="AL87" s="17">
        <v>0.25546933423347401</v>
      </c>
      <c r="AM87" s="17">
        <v>0.35405672109856701</v>
      </c>
      <c r="AN87" s="17">
        <v>0.22110558917144299</v>
      </c>
      <c r="AO87" s="17"/>
      <c r="AP87" s="17">
        <v>0.277101338677602</v>
      </c>
      <c r="AQ87" s="17">
        <v>0.28175176509372601</v>
      </c>
      <c r="AR87" s="17">
        <v>0.27087770704939601</v>
      </c>
      <c r="AS87" s="17"/>
      <c r="AT87" s="17">
        <v>0.30198761399559099</v>
      </c>
      <c r="AU87" s="17">
        <v>0.28799191201391799</v>
      </c>
      <c r="AV87" s="17">
        <v>0.23909238613998701</v>
      </c>
      <c r="AW87" s="17">
        <v>0.22964293243301201</v>
      </c>
      <c r="AX87" s="17">
        <v>0.21138697528456599</v>
      </c>
    </row>
    <row r="88" spans="2:50">
      <c r="B88" t="s">
        <v>117</v>
      </c>
      <c r="C88" s="17">
        <v>0.25382444736785398</v>
      </c>
      <c r="D88" s="17">
        <v>0.21254390915426699</v>
      </c>
      <c r="E88" s="17">
        <v>0.29187944778450098</v>
      </c>
      <c r="F88" s="17"/>
      <c r="G88" s="17">
        <v>0.50447443333434705</v>
      </c>
      <c r="H88" s="17">
        <v>0.36437605878916202</v>
      </c>
      <c r="I88" s="17">
        <v>0.32808065261980501</v>
      </c>
      <c r="J88" s="17">
        <v>0.16794487197239799</v>
      </c>
      <c r="K88" s="17">
        <v>0.16031066975011499</v>
      </c>
      <c r="L88" s="17">
        <v>7.0184384231678304E-2</v>
      </c>
      <c r="M88" s="17"/>
      <c r="N88" s="17">
        <v>0.18091309539532599</v>
      </c>
      <c r="O88" s="17">
        <v>0.23542150472682</v>
      </c>
      <c r="P88" s="17">
        <v>0.30225547914864198</v>
      </c>
      <c r="Q88" s="17">
        <v>0.31168407482147298</v>
      </c>
      <c r="R88" s="17"/>
      <c r="S88" s="17">
        <v>0.29022915559635598</v>
      </c>
      <c r="T88" s="17">
        <v>0.27612141420110098</v>
      </c>
      <c r="U88" s="17">
        <v>0.24583013143078999</v>
      </c>
      <c r="V88" s="17">
        <v>0.18473225238215699</v>
      </c>
      <c r="W88" s="17">
        <v>0.268703488572273</v>
      </c>
      <c r="X88" s="17">
        <v>0.24200311956498499</v>
      </c>
      <c r="Y88" s="17">
        <v>0.28659109250058001</v>
      </c>
      <c r="Z88" s="17">
        <v>0.157926823156774</v>
      </c>
      <c r="AA88" s="17">
        <v>0.273405006600001</v>
      </c>
      <c r="AB88" s="17">
        <v>0.238633010298269</v>
      </c>
      <c r="AC88" s="17">
        <v>0.25156257365179402</v>
      </c>
      <c r="AD88" s="17">
        <v>0.23490160798325099</v>
      </c>
      <c r="AE88" s="17"/>
      <c r="AF88" s="17">
        <v>0.227632092392098</v>
      </c>
      <c r="AG88" s="17">
        <v>0.189102859135132</v>
      </c>
      <c r="AH88" s="17">
        <v>0.42002314219370102</v>
      </c>
      <c r="AI88" s="17"/>
      <c r="AJ88" s="17">
        <v>0.18182695490836301</v>
      </c>
      <c r="AK88" s="17">
        <v>0.28082705184506901</v>
      </c>
      <c r="AL88" s="17">
        <v>0.16694924348472201</v>
      </c>
      <c r="AM88" s="17">
        <v>0.21573233220680599</v>
      </c>
      <c r="AN88" s="17">
        <v>0.421139747657921</v>
      </c>
      <c r="AO88" s="17"/>
      <c r="AP88" s="17">
        <v>0.20401495030148001</v>
      </c>
      <c r="AQ88" s="17">
        <v>0.28033650354040102</v>
      </c>
      <c r="AR88" s="17">
        <v>0.17963141375174599</v>
      </c>
      <c r="AS88" s="17"/>
      <c r="AT88" s="17">
        <v>0.303175689331937</v>
      </c>
      <c r="AU88" s="17">
        <v>0.28375487237551</v>
      </c>
      <c r="AV88" s="17">
        <v>0.22322849253395699</v>
      </c>
      <c r="AW88" s="17">
        <v>0.21617764028863401</v>
      </c>
      <c r="AX88" s="17">
        <v>7.3138936526043502E-2</v>
      </c>
    </row>
    <row r="89" spans="2:50">
      <c r="B89" t="s">
        <v>92</v>
      </c>
      <c r="C89" s="17">
        <v>9.1279791240234595E-2</v>
      </c>
      <c r="D89" s="17">
        <v>6.9630483173893504E-2</v>
      </c>
      <c r="E89" s="17">
        <v>0.11276151048283201</v>
      </c>
      <c r="F89" s="17"/>
      <c r="G89" s="17">
        <v>0.125998515622919</v>
      </c>
      <c r="H89" s="17">
        <v>0.13463916213344301</v>
      </c>
      <c r="I89" s="17">
        <v>9.0000932753612595E-2</v>
      </c>
      <c r="J89" s="17">
        <v>7.23612202263373E-2</v>
      </c>
      <c r="K89" s="17">
        <v>9.3252821690534601E-2</v>
      </c>
      <c r="L89" s="17">
        <v>4.8246010942047099E-2</v>
      </c>
      <c r="M89" s="17"/>
      <c r="N89" s="17">
        <v>5.4315897857479201E-2</v>
      </c>
      <c r="O89" s="17">
        <v>8.3840670146580198E-2</v>
      </c>
      <c r="P89" s="17">
        <v>8.1939890814284905E-2</v>
      </c>
      <c r="Q89" s="17">
        <v>0.14861597275176799</v>
      </c>
      <c r="R89" s="17"/>
      <c r="S89" s="17">
        <v>0.110115337312262</v>
      </c>
      <c r="T89" s="17">
        <v>6.0230683338871702E-2</v>
      </c>
      <c r="U89" s="17">
        <v>7.4585353988130904E-2</v>
      </c>
      <c r="V89" s="17">
        <v>0.10048109253151501</v>
      </c>
      <c r="W89" s="17">
        <v>4.46003224881516E-2</v>
      </c>
      <c r="X89" s="17">
        <v>0.118394829596733</v>
      </c>
      <c r="Y89" s="17">
        <v>0.112646220964555</v>
      </c>
      <c r="Z89" s="17">
        <v>0.15189730886056699</v>
      </c>
      <c r="AA89" s="17">
        <v>7.8865918178166294E-2</v>
      </c>
      <c r="AB89" s="17">
        <v>9.4356507591992198E-2</v>
      </c>
      <c r="AC89" s="17">
        <v>0.10604454500334499</v>
      </c>
      <c r="AD89" s="17">
        <v>5.6333448882646103E-2</v>
      </c>
      <c r="AE89" s="17"/>
      <c r="AF89" s="17">
        <v>7.2584671766274894E-2</v>
      </c>
      <c r="AG89" s="17">
        <v>7.3909847038329299E-2</v>
      </c>
      <c r="AH89" s="17">
        <v>0.18007621889324299</v>
      </c>
      <c r="AI89" s="17"/>
      <c r="AJ89" s="17">
        <v>7.0964692549212602E-2</v>
      </c>
      <c r="AK89" s="17">
        <v>8.6939639365453902E-2</v>
      </c>
      <c r="AL89" s="17">
        <v>1.51858692110348E-2</v>
      </c>
      <c r="AM89" s="17">
        <v>5.9134121215956299E-2</v>
      </c>
      <c r="AN89" s="17">
        <v>0.17499713112520801</v>
      </c>
      <c r="AO89" s="17"/>
      <c r="AP89" s="17">
        <v>7.3289667279727799E-2</v>
      </c>
      <c r="AQ89" s="17">
        <v>8.3384989748270202E-2</v>
      </c>
      <c r="AR89" s="17">
        <v>1.9235433937883298E-2</v>
      </c>
      <c r="AS89" s="17"/>
      <c r="AT89" s="17">
        <v>0.104900117297139</v>
      </c>
      <c r="AU89" s="17">
        <v>8.0403567198624903E-2</v>
      </c>
      <c r="AV89" s="17">
        <v>8.0320020321208593E-2</v>
      </c>
      <c r="AW89" s="17">
        <v>6.5953238854640606E-2</v>
      </c>
      <c r="AX89" s="17">
        <v>9.8200917599584298E-2</v>
      </c>
    </row>
    <row r="90" spans="2:50">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row>
    <row r="91" spans="2:50">
      <c r="B91" s="6" t="s">
        <v>120</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row>
    <row r="92" spans="2:50">
      <c r="B92" s="24" t="s">
        <v>15</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row>
    <row r="93" spans="2:50">
      <c r="B93" t="s">
        <v>115</v>
      </c>
      <c r="C93" s="17">
        <v>0.63290430084492599</v>
      </c>
      <c r="D93" s="17">
        <v>0.687380698533539</v>
      </c>
      <c r="E93" s="17">
        <v>0.58036914528359795</v>
      </c>
      <c r="F93" s="17"/>
      <c r="G93" s="17">
        <v>0.54814211903853305</v>
      </c>
      <c r="H93" s="17">
        <v>0.61113915567738297</v>
      </c>
      <c r="I93" s="17">
        <v>0.59921518411563601</v>
      </c>
      <c r="J93" s="17">
        <v>0.64581000332121696</v>
      </c>
      <c r="K93" s="17">
        <v>0.64332687812099598</v>
      </c>
      <c r="L93" s="17">
        <v>0.71653773449289904</v>
      </c>
      <c r="M93" s="17"/>
      <c r="N93" s="17">
        <v>0.73876509421883596</v>
      </c>
      <c r="O93" s="17">
        <v>0.66403584001244897</v>
      </c>
      <c r="P93" s="17">
        <v>0.560123296637832</v>
      </c>
      <c r="Q93" s="17">
        <v>0.54631025889770801</v>
      </c>
      <c r="R93" s="17"/>
      <c r="S93" s="17">
        <v>0.64120410807887396</v>
      </c>
      <c r="T93" s="17">
        <v>0.64676762657446296</v>
      </c>
      <c r="U93" s="17">
        <v>0.61121865279069998</v>
      </c>
      <c r="V93" s="17">
        <v>0.64868110984161498</v>
      </c>
      <c r="W93" s="17">
        <v>0.62302958669296304</v>
      </c>
      <c r="X93" s="17">
        <v>0.61320473530941799</v>
      </c>
      <c r="Y93" s="17">
        <v>0.65692080232197703</v>
      </c>
      <c r="Z93" s="17">
        <v>0.635739243107452</v>
      </c>
      <c r="AA93" s="17">
        <v>0.61837347058459002</v>
      </c>
      <c r="AB93" s="17">
        <v>0.64037566378102995</v>
      </c>
      <c r="AC93" s="17">
        <v>0.54890009010350205</v>
      </c>
      <c r="AD93" s="17">
        <v>0.730195491690384</v>
      </c>
      <c r="AE93" s="17"/>
      <c r="AF93" s="17">
        <v>0.623880358908252</v>
      </c>
      <c r="AG93" s="17">
        <v>0.68451689786788095</v>
      </c>
      <c r="AH93" s="17">
        <v>0.50609513305378595</v>
      </c>
      <c r="AI93" s="17"/>
      <c r="AJ93" s="17">
        <v>0.66694976257934802</v>
      </c>
      <c r="AK93" s="17">
        <v>0.61610775229916204</v>
      </c>
      <c r="AL93" s="17">
        <v>0.75464660907971204</v>
      </c>
      <c r="AM93" s="17">
        <v>0.64337616363132399</v>
      </c>
      <c r="AN93" s="17">
        <v>0.49911839579060302</v>
      </c>
      <c r="AO93" s="17"/>
      <c r="AP93" s="17">
        <v>0.68160136975476204</v>
      </c>
      <c r="AQ93" s="17">
        <v>0.64271963379996899</v>
      </c>
      <c r="AR93" s="17">
        <v>0.66972226853175099</v>
      </c>
      <c r="AS93" s="17"/>
      <c r="AT93" s="17">
        <v>0.53304429039316004</v>
      </c>
      <c r="AU93" s="17">
        <v>0.63729235122018701</v>
      </c>
      <c r="AV93" s="17">
        <v>0.71097711210476899</v>
      </c>
      <c r="AW93" s="17">
        <v>0.74440997724692803</v>
      </c>
      <c r="AX93" s="17">
        <v>0.83431672265185397</v>
      </c>
    </row>
    <row r="94" spans="2:50">
      <c r="B94" t="s">
        <v>116</v>
      </c>
      <c r="C94" s="17">
        <v>0.135196572037206</v>
      </c>
      <c r="D94" s="17">
        <v>0.110446671270042</v>
      </c>
      <c r="E94" s="17">
        <v>0.158894580405015</v>
      </c>
      <c r="F94" s="17"/>
      <c r="G94" s="17">
        <v>0.21592409379809799</v>
      </c>
      <c r="H94" s="17">
        <v>0.17904599749356401</v>
      </c>
      <c r="I94" s="17">
        <v>0.14559492524790599</v>
      </c>
      <c r="J94" s="17">
        <v>0.111507240946842</v>
      </c>
      <c r="K94" s="17">
        <v>0.10891506237330301</v>
      </c>
      <c r="L94" s="17">
        <v>7.4587652245713301E-2</v>
      </c>
      <c r="M94" s="17"/>
      <c r="N94" s="17">
        <v>0.114036700539607</v>
      </c>
      <c r="O94" s="17">
        <v>0.118664477830976</v>
      </c>
      <c r="P94" s="17">
        <v>0.15585512819046801</v>
      </c>
      <c r="Q94" s="17">
        <v>0.159389320973919</v>
      </c>
      <c r="R94" s="17"/>
      <c r="S94" s="17">
        <v>0.155653582274972</v>
      </c>
      <c r="T94" s="17">
        <v>0.1131283912771</v>
      </c>
      <c r="U94" s="17">
        <v>0.109726084691017</v>
      </c>
      <c r="V94" s="17">
        <v>0.111674479309189</v>
      </c>
      <c r="W94" s="17">
        <v>0.124815101592503</v>
      </c>
      <c r="X94" s="17">
        <v>0.14975954375922401</v>
      </c>
      <c r="Y94" s="17">
        <v>0.13742076364214101</v>
      </c>
      <c r="Z94" s="17">
        <v>0.186557923795759</v>
      </c>
      <c r="AA94" s="17">
        <v>0.1420398677642</v>
      </c>
      <c r="AB94" s="17">
        <v>0.14294123409932799</v>
      </c>
      <c r="AC94" s="17">
        <v>0.16477993839607999</v>
      </c>
      <c r="AD94" s="17">
        <v>8.1943486112841399E-2</v>
      </c>
      <c r="AE94" s="17"/>
      <c r="AF94" s="17">
        <v>0.114289199190041</v>
      </c>
      <c r="AG94" s="17">
        <v>0.15023528922634199</v>
      </c>
      <c r="AH94" s="17">
        <v>0.13954128172260899</v>
      </c>
      <c r="AI94" s="17"/>
      <c r="AJ94" s="17">
        <v>0.106203272556896</v>
      </c>
      <c r="AK94" s="17">
        <v>0.18388307344302701</v>
      </c>
      <c r="AL94" s="17">
        <v>0.14176037806009201</v>
      </c>
      <c r="AM94" s="17">
        <v>0.12820594470101099</v>
      </c>
      <c r="AN94" s="17">
        <v>0.116423065591003</v>
      </c>
      <c r="AO94" s="17"/>
      <c r="AP94" s="17">
        <v>9.7028865287760099E-2</v>
      </c>
      <c r="AQ94" s="17">
        <v>0.167700128150747</v>
      </c>
      <c r="AR94" s="17">
        <v>0.16793932379919799</v>
      </c>
      <c r="AS94" s="17"/>
      <c r="AT94" s="17">
        <v>0.16026208696491501</v>
      </c>
      <c r="AU94" s="17">
        <v>0.13570105366708099</v>
      </c>
      <c r="AV94" s="17">
        <v>0.14085863264696599</v>
      </c>
      <c r="AW94" s="17">
        <v>0.10458217221268901</v>
      </c>
      <c r="AX94" s="17">
        <v>2.9520620738965601E-2</v>
      </c>
    </row>
    <row r="95" spans="2:50">
      <c r="B95" t="s">
        <v>117</v>
      </c>
      <c r="C95" s="17">
        <v>0.16091061252382</v>
      </c>
      <c r="D95" s="17">
        <v>0.14825804914739399</v>
      </c>
      <c r="E95" s="17">
        <v>0.17280988314818499</v>
      </c>
      <c r="F95" s="17"/>
      <c r="G95" s="17">
        <v>0.148695028823909</v>
      </c>
      <c r="H95" s="17">
        <v>0.13452830935513699</v>
      </c>
      <c r="I95" s="17">
        <v>0.201599951539186</v>
      </c>
      <c r="J95" s="17">
        <v>0.178060362672773</v>
      </c>
      <c r="K95" s="17">
        <v>0.15785440309405499</v>
      </c>
      <c r="L95" s="17">
        <v>0.14537629381605299</v>
      </c>
      <c r="M95" s="17"/>
      <c r="N95" s="17">
        <v>0.10733649110467899</v>
      </c>
      <c r="O95" s="17">
        <v>0.14525989906231401</v>
      </c>
      <c r="P95" s="17">
        <v>0.20978787227800799</v>
      </c>
      <c r="Q95" s="17">
        <v>0.192477488211165</v>
      </c>
      <c r="R95" s="17"/>
      <c r="S95" s="17">
        <v>0.12761927346201701</v>
      </c>
      <c r="T95" s="17">
        <v>0.16505734958225601</v>
      </c>
      <c r="U95" s="17">
        <v>0.21075977603683901</v>
      </c>
      <c r="V95" s="17">
        <v>0.16714651418660101</v>
      </c>
      <c r="W95" s="17">
        <v>0.17686846180070301</v>
      </c>
      <c r="X95" s="17">
        <v>0.143517871888731</v>
      </c>
      <c r="Y95" s="17">
        <v>0.14811782868090401</v>
      </c>
      <c r="Z95" s="17">
        <v>9.2664329699949102E-2</v>
      </c>
      <c r="AA95" s="17">
        <v>0.202553112155367</v>
      </c>
      <c r="AB95" s="17">
        <v>0.15878896524445499</v>
      </c>
      <c r="AC95" s="17">
        <v>0.164869542404075</v>
      </c>
      <c r="AD95" s="17">
        <v>0.13404291914421201</v>
      </c>
      <c r="AE95" s="17"/>
      <c r="AF95" s="17">
        <v>0.18833971012304601</v>
      </c>
      <c r="AG95" s="17">
        <v>0.116277443372133</v>
      </c>
      <c r="AH95" s="17">
        <v>0.218626999431702</v>
      </c>
      <c r="AI95" s="17"/>
      <c r="AJ95" s="17">
        <v>0.15371757588825</v>
      </c>
      <c r="AK95" s="17">
        <v>0.14860012172536399</v>
      </c>
      <c r="AL95" s="17">
        <v>9.1053492084427701E-2</v>
      </c>
      <c r="AM95" s="17">
        <v>0.16881794889404</v>
      </c>
      <c r="AN95" s="17">
        <v>0.24897406414885301</v>
      </c>
      <c r="AO95" s="17"/>
      <c r="AP95" s="17">
        <v>0.146717963622744</v>
      </c>
      <c r="AQ95" s="17">
        <v>0.14862009009179</v>
      </c>
      <c r="AR95" s="17">
        <v>0.130406431104963</v>
      </c>
      <c r="AS95" s="17"/>
      <c r="AT95" s="17">
        <v>0.21463778675105799</v>
      </c>
      <c r="AU95" s="17">
        <v>0.16362517013029901</v>
      </c>
      <c r="AV95" s="17">
        <v>9.2286118974715795E-2</v>
      </c>
      <c r="AW95" s="17">
        <v>0.113408516242335</v>
      </c>
      <c r="AX95" s="17">
        <v>7.8149666674252605E-2</v>
      </c>
    </row>
    <row r="96" spans="2:50">
      <c r="B96" t="s">
        <v>92</v>
      </c>
      <c r="C96" s="17">
        <v>7.0988514594047897E-2</v>
      </c>
      <c r="D96" s="17">
        <v>5.3914581049024898E-2</v>
      </c>
      <c r="E96" s="17">
        <v>8.7926391163201806E-2</v>
      </c>
      <c r="F96" s="17"/>
      <c r="G96" s="17">
        <v>8.7238758339460307E-2</v>
      </c>
      <c r="H96" s="17">
        <v>7.5286537473916199E-2</v>
      </c>
      <c r="I96" s="17">
        <v>5.3589939097271999E-2</v>
      </c>
      <c r="J96" s="17">
        <v>6.4622393059168795E-2</v>
      </c>
      <c r="K96" s="17">
        <v>8.9903656411646604E-2</v>
      </c>
      <c r="L96" s="17">
        <v>6.3498319445334406E-2</v>
      </c>
      <c r="M96" s="17"/>
      <c r="N96" s="17">
        <v>3.98617141368778E-2</v>
      </c>
      <c r="O96" s="17">
        <v>7.2039783094261206E-2</v>
      </c>
      <c r="P96" s="17">
        <v>7.42337028936918E-2</v>
      </c>
      <c r="Q96" s="17">
        <v>0.101822931917207</v>
      </c>
      <c r="R96" s="17"/>
      <c r="S96" s="17">
        <v>7.5523036184136499E-2</v>
      </c>
      <c r="T96" s="17">
        <v>7.5046632566181104E-2</v>
      </c>
      <c r="U96" s="17">
        <v>6.8295486481443596E-2</v>
      </c>
      <c r="V96" s="17">
        <v>7.2497896662595596E-2</v>
      </c>
      <c r="W96" s="17">
        <v>7.5286849913831499E-2</v>
      </c>
      <c r="X96" s="17">
        <v>9.3517849042626902E-2</v>
      </c>
      <c r="Y96" s="17">
        <v>5.7540605354978097E-2</v>
      </c>
      <c r="Z96" s="17">
        <v>8.5038503396839493E-2</v>
      </c>
      <c r="AA96" s="17">
        <v>3.7033549495842297E-2</v>
      </c>
      <c r="AB96" s="17">
        <v>5.7894136875186297E-2</v>
      </c>
      <c r="AC96" s="17">
        <v>0.121450429096342</v>
      </c>
      <c r="AD96" s="17">
        <v>5.38181030525621E-2</v>
      </c>
      <c r="AE96" s="17"/>
      <c r="AF96" s="17">
        <v>7.3490731778661694E-2</v>
      </c>
      <c r="AG96" s="17">
        <v>4.89703695336434E-2</v>
      </c>
      <c r="AH96" s="17">
        <v>0.13573658579190301</v>
      </c>
      <c r="AI96" s="17"/>
      <c r="AJ96" s="17">
        <v>7.3129388975506096E-2</v>
      </c>
      <c r="AK96" s="17">
        <v>5.1409052532446299E-2</v>
      </c>
      <c r="AL96" s="17">
        <v>1.25395207757685E-2</v>
      </c>
      <c r="AM96" s="17">
        <v>5.9599942773625299E-2</v>
      </c>
      <c r="AN96" s="17">
        <v>0.13548447446954001</v>
      </c>
      <c r="AO96" s="17"/>
      <c r="AP96" s="17">
        <v>7.4651801334734702E-2</v>
      </c>
      <c r="AQ96" s="17">
        <v>4.0960147957494697E-2</v>
      </c>
      <c r="AR96" s="17">
        <v>3.1931976564087798E-2</v>
      </c>
      <c r="AS96" s="17"/>
      <c r="AT96" s="17">
        <v>9.20558358908668E-2</v>
      </c>
      <c r="AU96" s="17">
        <v>6.3381424982433598E-2</v>
      </c>
      <c r="AV96" s="17">
        <v>5.5878136273549601E-2</v>
      </c>
      <c r="AW96" s="17">
        <v>3.7599334298047203E-2</v>
      </c>
      <c r="AX96" s="17">
        <v>5.8012989934928302E-2</v>
      </c>
    </row>
    <row r="97" spans="2:50">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row>
    <row r="98" spans="2:50">
      <c r="B98" s="6" t="s">
        <v>121</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row>
    <row r="99" spans="2:50">
      <c r="B99" s="24" t="s">
        <v>15</v>
      </c>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row>
    <row r="100" spans="2:50">
      <c r="B100" t="s">
        <v>115</v>
      </c>
      <c r="C100" s="17">
        <v>5.6033857057979801E-2</v>
      </c>
      <c r="D100" s="17">
        <v>7.9490342173940701E-2</v>
      </c>
      <c r="E100" s="17">
        <v>3.3360991462916101E-2</v>
      </c>
      <c r="F100" s="17"/>
      <c r="G100" s="17">
        <v>7.5441645983006705E-2</v>
      </c>
      <c r="H100" s="17">
        <v>0.13061253633624301</v>
      </c>
      <c r="I100" s="17">
        <v>6.7616375055787603E-2</v>
      </c>
      <c r="J100" s="17">
        <v>4.2237930615320197E-2</v>
      </c>
      <c r="K100" s="17">
        <v>2.1482049461288101E-2</v>
      </c>
      <c r="L100" s="17">
        <v>7.4827171949346603E-3</v>
      </c>
      <c r="M100" s="17"/>
      <c r="N100" s="17">
        <v>9.9878477284497905E-2</v>
      </c>
      <c r="O100" s="17">
        <v>3.4992348988428498E-2</v>
      </c>
      <c r="P100" s="17">
        <v>6.1342538956925201E-2</v>
      </c>
      <c r="Q100" s="17">
        <v>2.5027093081509001E-2</v>
      </c>
      <c r="R100" s="17"/>
      <c r="S100" s="17">
        <v>0.12993566992629699</v>
      </c>
      <c r="T100" s="17">
        <v>4.95954519295859E-2</v>
      </c>
      <c r="U100" s="17">
        <v>1.6999466696187699E-2</v>
      </c>
      <c r="V100" s="17">
        <v>2.0974790058512102E-2</v>
      </c>
      <c r="W100" s="17">
        <v>2.7389202007904598E-2</v>
      </c>
      <c r="X100" s="17">
        <v>3.2202798588962703E-2</v>
      </c>
      <c r="Y100" s="17">
        <v>5.3504012113523097E-2</v>
      </c>
      <c r="Z100" s="17">
        <v>9.4573615153364196E-2</v>
      </c>
      <c r="AA100" s="17">
        <v>5.7511553918239901E-2</v>
      </c>
      <c r="AB100" s="17">
        <v>4.4776188573788601E-2</v>
      </c>
      <c r="AC100" s="17">
        <v>6.8345983701261506E-2</v>
      </c>
      <c r="AD100" s="17">
        <v>4.9572384471299899E-2</v>
      </c>
      <c r="AE100" s="17"/>
      <c r="AF100" s="17">
        <v>5.4962636475334198E-2</v>
      </c>
      <c r="AG100" s="17">
        <v>6.8288311915673097E-2</v>
      </c>
      <c r="AH100" s="17">
        <v>1.7556937077610101E-2</v>
      </c>
      <c r="AI100" s="17"/>
      <c r="AJ100" s="17">
        <v>5.8259455979678701E-2</v>
      </c>
      <c r="AK100" s="17">
        <v>6.1416757441919601E-2</v>
      </c>
      <c r="AL100" s="17">
        <v>8.5836324302605099E-2</v>
      </c>
      <c r="AM100" s="17">
        <v>2.5575071818785901E-2</v>
      </c>
      <c r="AN100" s="17">
        <v>2.0008754701481599E-2</v>
      </c>
      <c r="AO100" s="17"/>
      <c r="AP100" s="17">
        <v>6.7735260267513794E-2</v>
      </c>
      <c r="AQ100" s="17">
        <v>5.7314200512645602E-2</v>
      </c>
      <c r="AR100" s="17">
        <v>9.1635415122111999E-2</v>
      </c>
      <c r="AS100" s="17"/>
      <c r="AT100" s="17">
        <v>3.3747714030355903E-2</v>
      </c>
      <c r="AU100" s="17">
        <v>4.7579061074381999E-2</v>
      </c>
      <c r="AV100" s="17">
        <v>8.5984643192655905E-2</v>
      </c>
      <c r="AW100" s="17">
        <v>0.105743411767388</v>
      </c>
      <c r="AX100" s="17">
        <v>0.201203043235955</v>
      </c>
    </row>
    <row r="101" spans="2:50">
      <c r="B101" t="s">
        <v>116</v>
      </c>
      <c r="C101" s="17">
        <v>0.10918102197469499</v>
      </c>
      <c r="D101" s="17">
        <v>0.13143885371299899</v>
      </c>
      <c r="E101" s="17">
        <v>8.6904257576023505E-2</v>
      </c>
      <c r="F101" s="17"/>
      <c r="G101" s="17">
        <v>0.16454049050117001</v>
      </c>
      <c r="H101" s="17">
        <v>0.18869363386507801</v>
      </c>
      <c r="I101" s="17">
        <v>0.12964673161065099</v>
      </c>
      <c r="J101" s="17">
        <v>6.9121167841525305E-2</v>
      </c>
      <c r="K101" s="17">
        <v>5.8510403240502898E-2</v>
      </c>
      <c r="L101" s="17">
        <v>5.7715558866799403E-2</v>
      </c>
      <c r="M101" s="17"/>
      <c r="N101" s="17">
        <v>0.117841148504535</v>
      </c>
      <c r="O101" s="17">
        <v>0.109440135547529</v>
      </c>
      <c r="P101" s="17">
        <v>0.12843838198638299</v>
      </c>
      <c r="Q101" s="17">
        <v>8.4614495533463396E-2</v>
      </c>
      <c r="R101" s="17"/>
      <c r="S101" s="17">
        <v>0.16821350388682299</v>
      </c>
      <c r="T101" s="17">
        <v>9.0148158055929101E-2</v>
      </c>
      <c r="U101" s="17">
        <v>8.8271471485895703E-2</v>
      </c>
      <c r="V101" s="17">
        <v>9.6242170612989494E-2</v>
      </c>
      <c r="W101" s="17">
        <v>0.124642528897057</v>
      </c>
      <c r="X101" s="17">
        <v>0.108289486448208</v>
      </c>
      <c r="Y101" s="17">
        <v>8.4974569539124495E-2</v>
      </c>
      <c r="Z101" s="17">
        <v>0.14289227934481299</v>
      </c>
      <c r="AA101" s="17">
        <v>0.12317620229052199</v>
      </c>
      <c r="AB101" s="17">
        <v>8.5573739504615595E-2</v>
      </c>
      <c r="AC101" s="17">
        <v>8.1622762921672906E-2</v>
      </c>
      <c r="AD101" s="17">
        <v>6.20505685454956E-2</v>
      </c>
      <c r="AE101" s="17"/>
      <c r="AF101" s="17">
        <v>9.05508607148163E-2</v>
      </c>
      <c r="AG101" s="17">
        <v>0.12878212434123901</v>
      </c>
      <c r="AH101" s="17">
        <v>0.103521142822298</v>
      </c>
      <c r="AI101" s="17"/>
      <c r="AJ101" s="17">
        <v>9.9432014179263797E-2</v>
      </c>
      <c r="AK101" s="17">
        <v>0.152705516198332</v>
      </c>
      <c r="AL101" s="17">
        <v>0.148749609845539</v>
      </c>
      <c r="AM101" s="17">
        <v>7.4661213647454497E-2</v>
      </c>
      <c r="AN101" s="17">
        <v>4.5365325412962502E-2</v>
      </c>
      <c r="AO101" s="17"/>
      <c r="AP101" s="17">
        <v>0.121849662526037</v>
      </c>
      <c r="AQ101" s="17">
        <v>0.129658476627699</v>
      </c>
      <c r="AR101" s="17">
        <v>0.131559874824864</v>
      </c>
      <c r="AS101" s="17"/>
      <c r="AT101" s="17">
        <v>8.3114952933047603E-2</v>
      </c>
      <c r="AU101" s="17">
        <v>0.101804422579576</v>
      </c>
      <c r="AV101" s="17">
        <v>0.13184170444636301</v>
      </c>
      <c r="AW101" s="17">
        <v>0.163250034999009</v>
      </c>
      <c r="AX101" s="17">
        <v>0.15620666122934401</v>
      </c>
    </row>
    <row r="102" spans="2:50">
      <c r="B102" t="s">
        <v>117</v>
      </c>
      <c r="C102" s="17">
        <v>0.65517657183867795</v>
      </c>
      <c r="D102" s="17">
        <v>0.63373742423247603</v>
      </c>
      <c r="E102" s="17">
        <v>0.67573874090318597</v>
      </c>
      <c r="F102" s="17"/>
      <c r="G102" s="17">
        <v>0.58059867618614003</v>
      </c>
      <c r="H102" s="17">
        <v>0.49528468572478401</v>
      </c>
      <c r="I102" s="17">
        <v>0.61334292388053702</v>
      </c>
      <c r="J102" s="17">
        <v>0.72156580445963603</v>
      </c>
      <c r="K102" s="17">
        <v>0.72018210875232902</v>
      </c>
      <c r="L102" s="17">
        <v>0.77104788246551803</v>
      </c>
      <c r="M102" s="17"/>
      <c r="N102" s="17">
        <v>0.63797205530565804</v>
      </c>
      <c r="O102" s="17">
        <v>0.68082927940038895</v>
      </c>
      <c r="P102" s="17">
        <v>0.64529417267752098</v>
      </c>
      <c r="Q102" s="17">
        <v>0.65161351870157702</v>
      </c>
      <c r="R102" s="17"/>
      <c r="S102" s="17">
        <v>0.53156259578312004</v>
      </c>
      <c r="T102" s="17">
        <v>0.72088782237465698</v>
      </c>
      <c r="U102" s="17">
        <v>0.71068412203509002</v>
      </c>
      <c r="V102" s="17">
        <v>0.70031442680531797</v>
      </c>
      <c r="W102" s="17">
        <v>0.67375471898810302</v>
      </c>
      <c r="X102" s="17">
        <v>0.619918178324255</v>
      </c>
      <c r="Y102" s="17">
        <v>0.66929878154754796</v>
      </c>
      <c r="Z102" s="17">
        <v>0.57176301643923799</v>
      </c>
      <c r="AA102" s="17">
        <v>0.64907856687601195</v>
      </c>
      <c r="AB102" s="17">
        <v>0.68003042507139699</v>
      </c>
      <c r="AC102" s="17">
        <v>0.64882560064205297</v>
      </c>
      <c r="AD102" s="17">
        <v>0.75858690024547804</v>
      </c>
      <c r="AE102" s="17"/>
      <c r="AF102" s="17">
        <v>0.67679107535733296</v>
      </c>
      <c r="AG102" s="17">
        <v>0.64583968763356603</v>
      </c>
      <c r="AH102" s="17">
        <v>0.63604187692005698</v>
      </c>
      <c r="AI102" s="17"/>
      <c r="AJ102" s="17">
        <v>0.67262433119754095</v>
      </c>
      <c r="AK102" s="17">
        <v>0.63398960012694705</v>
      </c>
      <c r="AL102" s="17">
        <v>0.61773939538281397</v>
      </c>
      <c r="AM102" s="17">
        <v>0.81040973004076999</v>
      </c>
      <c r="AN102" s="17">
        <v>0.669054183479039</v>
      </c>
      <c r="AO102" s="17"/>
      <c r="AP102" s="17">
        <v>0.65980552130215597</v>
      </c>
      <c r="AQ102" s="17">
        <v>0.65200683066750298</v>
      </c>
      <c r="AR102" s="17">
        <v>0.64753409088204705</v>
      </c>
      <c r="AS102" s="17"/>
      <c r="AT102" s="17">
        <v>0.67284520060914599</v>
      </c>
      <c r="AU102" s="17">
        <v>0.69353567453302301</v>
      </c>
      <c r="AV102" s="17">
        <v>0.63870056673628794</v>
      </c>
      <c r="AW102" s="17">
        <v>0.55574595481705802</v>
      </c>
      <c r="AX102" s="17">
        <v>0.52394591748251995</v>
      </c>
    </row>
    <row r="103" spans="2:50">
      <c r="B103" t="s">
        <v>92</v>
      </c>
      <c r="C103" s="17">
        <v>0.17960854912864699</v>
      </c>
      <c r="D103" s="17">
        <v>0.15533337988058499</v>
      </c>
      <c r="E103" s="17">
        <v>0.20399601005787499</v>
      </c>
      <c r="F103" s="17"/>
      <c r="G103" s="17">
        <v>0.17941918732968401</v>
      </c>
      <c r="H103" s="17">
        <v>0.185409144073896</v>
      </c>
      <c r="I103" s="17">
        <v>0.189393969453024</v>
      </c>
      <c r="J103" s="17">
        <v>0.167075097083519</v>
      </c>
      <c r="K103" s="17">
        <v>0.19982543854588</v>
      </c>
      <c r="L103" s="17">
        <v>0.16375384147274799</v>
      </c>
      <c r="M103" s="17"/>
      <c r="N103" s="17">
        <v>0.14430831890531001</v>
      </c>
      <c r="O103" s="17">
        <v>0.17473823606365299</v>
      </c>
      <c r="P103" s="17">
        <v>0.16492490637917101</v>
      </c>
      <c r="Q103" s="17">
        <v>0.238744892683451</v>
      </c>
      <c r="R103" s="17"/>
      <c r="S103" s="17">
        <v>0.17028823040376001</v>
      </c>
      <c r="T103" s="17">
        <v>0.13936856763982799</v>
      </c>
      <c r="U103" s="17">
        <v>0.18404493978282599</v>
      </c>
      <c r="V103" s="17">
        <v>0.18246861252318</v>
      </c>
      <c r="W103" s="17">
        <v>0.17421355010693501</v>
      </c>
      <c r="X103" s="17">
        <v>0.23958953663857399</v>
      </c>
      <c r="Y103" s="17">
        <v>0.192222636799804</v>
      </c>
      <c r="Z103" s="17">
        <v>0.190771089062584</v>
      </c>
      <c r="AA103" s="17">
        <v>0.17023367691522601</v>
      </c>
      <c r="AB103" s="17">
        <v>0.189619646850199</v>
      </c>
      <c r="AC103" s="17">
        <v>0.20120565273501301</v>
      </c>
      <c r="AD103" s="17">
        <v>0.12979014673772599</v>
      </c>
      <c r="AE103" s="17"/>
      <c r="AF103" s="17">
        <v>0.17769542745251701</v>
      </c>
      <c r="AG103" s="17">
        <v>0.15708987610952199</v>
      </c>
      <c r="AH103" s="17">
        <v>0.242880043180036</v>
      </c>
      <c r="AI103" s="17"/>
      <c r="AJ103" s="17">
        <v>0.169684198643517</v>
      </c>
      <c r="AK103" s="17">
        <v>0.15188812623280101</v>
      </c>
      <c r="AL103" s="17">
        <v>0.14767467046904201</v>
      </c>
      <c r="AM103" s="17">
        <v>8.9353984492989397E-2</v>
      </c>
      <c r="AN103" s="17">
        <v>0.26557173640651699</v>
      </c>
      <c r="AO103" s="17"/>
      <c r="AP103" s="17">
        <v>0.15060955590429301</v>
      </c>
      <c r="AQ103" s="17">
        <v>0.161020492192152</v>
      </c>
      <c r="AR103" s="17">
        <v>0.12927061917097701</v>
      </c>
      <c r="AS103" s="17"/>
      <c r="AT103" s="17">
        <v>0.21029213242745101</v>
      </c>
      <c r="AU103" s="17">
        <v>0.15708084181301901</v>
      </c>
      <c r="AV103" s="17">
        <v>0.14347308562469299</v>
      </c>
      <c r="AW103" s="17">
        <v>0.17526059841654501</v>
      </c>
      <c r="AX103" s="17">
        <v>0.118644378052181</v>
      </c>
    </row>
    <row r="104" spans="2:50">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row>
    <row r="105" spans="2:50">
      <c r="B105" s="6" t="s">
        <v>122</v>
      </c>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row>
    <row r="106" spans="2:50">
      <c r="B106" s="24" t="s">
        <v>15</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row>
    <row r="107" spans="2:50">
      <c r="B107" t="s">
        <v>115</v>
      </c>
      <c r="C107" s="17">
        <v>8.7662487133187306E-2</v>
      </c>
      <c r="D107" s="17">
        <v>0.126428499252141</v>
      </c>
      <c r="E107" s="17">
        <v>5.01723363861055E-2</v>
      </c>
      <c r="F107" s="17"/>
      <c r="G107" s="17">
        <v>0.113409477509612</v>
      </c>
      <c r="H107" s="17">
        <v>0.17186818024481601</v>
      </c>
      <c r="I107" s="17">
        <v>0.12193661618776699</v>
      </c>
      <c r="J107" s="17">
        <v>7.2125129224729301E-2</v>
      </c>
      <c r="K107" s="17">
        <v>5.1010321279703397E-2</v>
      </c>
      <c r="L107" s="17">
        <v>1.14488887275765E-2</v>
      </c>
      <c r="M107" s="17"/>
      <c r="N107" s="17">
        <v>0.14541844648952401</v>
      </c>
      <c r="O107" s="17">
        <v>7.04568234000124E-2</v>
      </c>
      <c r="P107" s="17">
        <v>8.73528503650991E-2</v>
      </c>
      <c r="Q107" s="17">
        <v>4.5146611940733203E-2</v>
      </c>
      <c r="R107" s="17"/>
      <c r="S107" s="17">
        <v>0.182934071656501</v>
      </c>
      <c r="T107" s="17">
        <v>7.0576597428090498E-2</v>
      </c>
      <c r="U107" s="17">
        <v>3.4553943018404198E-2</v>
      </c>
      <c r="V107" s="17">
        <v>5.6697331917177601E-2</v>
      </c>
      <c r="W107" s="17">
        <v>5.3122440291460203E-2</v>
      </c>
      <c r="X107" s="17">
        <v>7.2445504475340497E-2</v>
      </c>
      <c r="Y107" s="17">
        <v>7.4727120437935807E-2</v>
      </c>
      <c r="Z107" s="17">
        <v>0.161286135664469</v>
      </c>
      <c r="AA107" s="17">
        <v>0.103838235012417</v>
      </c>
      <c r="AB107" s="17">
        <v>6.8434427895279398E-2</v>
      </c>
      <c r="AC107" s="17">
        <v>5.8139263282602799E-2</v>
      </c>
      <c r="AD107" s="17">
        <v>6.1450492888971801E-2</v>
      </c>
      <c r="AE107" s="17"/>
      <c r="AF107" s="17">
        <v>7.7748845882805007E-2</v>
      </c>
      <c r="AG107" s="17">
        <v>0.11079688070558</v>
      </c>
      <c r="AH107" s="17">
        <v>5.9862923846506398E-2</v>
      </c>
      <c r="AI107" s="17"/>
      <c r="AJ107" s="17">
        <v>8.4097379606260597E-2</v>
      </c>
      <c r="AK107" s="17">
        <v>0.102717256924424</v>
      </c>
      <c r="AL107" s="17">
        <v>0.151654757800958</v>
      </c>
      <c r="AM107" s="17">
        <v>2.5575071818785901E-2</v>
      </c>
      <c r="AN107" s="17">
        <v>3.4630506947648299E-2</v>
      </c>
      <c r="AO107" s="17"/>
      <c r="AP107" s="17">
        <v>9.9937913987437996E-2</v>
      </c>
      <c r="AQ107" s="17">
        <v>0.103698898879842</v>
      </c>
      <c r="AR107" s="17">
        <v>0.148749001317242</v>
      </c>
      <c r="AS107" s="17"/>
      <c r="AT107" s="17">
        <v>4.59009690171093E-2</v>
      </c>
      <c r="AU107" s="17">
        <v>7.0166517571623593E-2</v>
      </c>
      <c r="AV107" s="17">
        <v>0.121141945787901</v>
      </c>
      <c r="AW107" s="17">
        <v>0.19777671381933301</v>
      </c>
      <c r="AX107" s="17">
        <v>0.321365826157406</v>
      </c>
    </row>
    <row r="108" spans="2:50">
      <c r="B108" t="s">
        <v>116</v>
      </c>
      <c r="C108" s="17">
        <v>0.14907998813391801</v>
      </c>
      <c r="D108" s="17">
        <v>0.16555303319474601</v>
      </c>
      <c r="E108" s="17">
        <v>0.133583648282981</v>
      </c>
      <c r="F108" s="17"/>
      <c r="G108" s="17">
        <v>0.22460203446588001</v>
      </c>
      <c r="H108" s="17">
        <v>0.22695040811226699</v>
      </c>
      <c r="I108" s="17">
        <v>0.144273742125927</v>
      </c>
      <c r="J108" s="17">
        <v>0.10776591521741299</v>
      </c>
      <c r="K108" s="17">
        <v>0.108211658233206</v>
      </c>
      <c r="L108" s="17">
        <v>0.100699473634822</v>
      </c>
      <c r="M108" s="17"/>
      <c r="N108" s="17">
        <v>0.164601709622828</v>
      </c>
      <c r="O108" s="17">
        <v>0.14692473048589699</v>
      </c>
      <c r="P108" s="17">
        <v>0.17165198827987399</v>
      </c>
      <c r="Q108" s="17">
        <v>0.11546996998193899</v>
      </c>
      <c r="R108" s="17"/>
      <c r="S108" s="17">
        <v>0.20895430947568799</v>
      </c>
      <c r="T108" s="17">
        <v>0.134571638631232</v>
      </c>
      <c r="U108" s="17">
        <v>0.18622318770801299</v>
      </c>
      <c r="V108" s="17">
        <v>0.10680880527919499</v>
      </c>
      <c r="W108" s="17">
        <v>0.13656039848038901</v>
      </c>
      <c r="X108" s="17">
        <v>0.129245748589324</v>
      </c>
      <c r="Y108" s="17">
        <v>0.128672439176756</v>
      </c>
      <c r="Z108" s="17">
        <v>0.19704224944246501</v>
      </c>
      <c r="AA108" s="17">
        <v>0.13660494338948201</v>
      </c>
      <c r="AB108" s="17">
        <v>0.116816467030886</v>
      </c>
      <c r="AC108" s="17">
        <v>0.17988937968698801</v>
      </c>
      <c r="AD108" s="17">
        <v>0.129925363393537</v>
      </c>
      <c r="AE108" s="17"/>
      <c r="AF108" s="17">
        <v>0.12253996034643699</v>
      </c>
      <c r="AG108" s="17">
        <v>0.16284248996140499</v>
      </c>
      <c r="AH108" s="17">
        <v>0.13874714041574601</v>
      </c>
      <c r="AI108" s="17"/>
      <c r="AJ108" s="17">
        <v>0.14766669762016801</v>
      </c>
      <c r="AK108" s="17">
        <v>0.18282481328997099</v>
      </c>
      <c r="AL108" s="17">
        <v>0.152773881359867</v>
      </c>
      <c r="AM108" s="17">
        <v>0.140364865273642</v>
      </c>
      <c r="AN108" s="17">
        <v>6.76842845170922E-2</v>
      </c>
      <c r="AO108" s="17"/>
      <c r="AP108" s="17">
        <v>0.16468747449638901</v>
      </c>
      <c r="AQ108" s="17">
        <v>0.17511398391226601</v>
      </c>
      <c r="AR108" s="17">
        <v>0.15890275090402201</v>
      </c>
      <c r="AS108" s="17"/>
      <c r="AT108" s="17">
        <v>0.12849256952497401</v>
      </c>
      <c r="AU108" s="17">
        <v>0.15102212270387999</v>
      </c>
      <c r="AV108" s="17">
        <v>0.171991141348251</v>
      </c>
      <c r="AW108" s="17">
        <v>0.125736696199159</v>
      </c>
      <c r="AX108" s="17">
        <v>0.12542809452446699</v>
      </c>
    </row>
    <row r="109" spans="2:50">
      <c r="B109" t="s">
        <v>117</v>
      </c>
      <c r="C109" s="17">
        <v>0.59430811317625998</v>
      </c>
      <c r="D109" s="17">
        <v>0.55727976084338504</v>
      </c>
      <c r="E109" s="17">
        <v>0.62886672276260502</v>
      </c>
      <c r="F109" s="17"/>
      <c r="G109" s="17">
        <v>0.49589550336289301</v>
      </c>
      <c r="H109" s="17">
        <v>0.44392735460369398</v>
      </c>
      <c r="I109" s="17">
        <v>0.57249591937198696</v>
      </c>
      <c r="J109" s="17">
        <v>0.65801539998383296</v>
      </c>
      <c r="K109" s="17">
        <v>0.63215905285520002</v>
      </c>
      <c r="L109" s="17">
        <v>0.72216681414288098</v>
      </c>
      <c r="M109" s="17"/>
      <c r="N109" s="17">
        <v>0.55831538513594503</v>
      </c>
      <c r="O109" s="17">
        <v>0.61005102631062702</v>
      </c>
      <c r="P109" s="17">
        <v>0.58980141031274003</v>
      </c>
      <c r="Q109" s="17">
        <v>0.61704608366739899</v>
      </c>
      <c r="R109" s="17"/>
      <c r="S109" s="17">
        <v>0.44823937823677801</v>
      </c>
      <c r="T109" s="17">
        <v>0.653906128140606</v>
      </c>
      <c r="U109" s="17">
        <v>0.60323462925260196</v>
      </c>
      <c r="V109" s="17">
        <v>0.68006967279617203</v>
      </c>
      <c r="W109" s="17">
        <v>0.65998903786519802</v>
      </c>
      <c r="X109" s="17">
        <v>0.57015891606313296</v>
      </c>
      <c r="Y109" s="17">
        <v>0.60396196605816899</v>
      </c>
      <c r="Z109" s="17">
        <v>0.42370147684461801</v>
      </c>
      <c r="AA109" s="17">
        <v>0.597072819905755</v>
      </c>
      <c r="AB109" s="17">
        <v>0.65177019940031999</v>
      </c>
      <c r="AC109" s="17">
        <v>0.58516722973895896</v>
      </c>
      <c r="AD109" s="17">
        <v>0.69148413570457601</v>
      </c>
      <c r="AE109" s="17"/>
      <c r="AF109" s="17">
        <v>0.62966131288707805</v>
      </c>
      <c r="AG109" s="17">
        <v>0.58572768085229998</v>
      </c>
      <c r="AH109" s="17">
        <v>0.56241463649085499</v>
      </c>
      <c r="AI109" s="17"/>
      <c r="AJ109" s="17">
        <v>0.59684841524343102</v>
      </c>
      <c r="AK109" s="17">
        <v>0.576779797141593</v>
      </c>
      <c r="AL109" s="17">
        <v>0.56338516252155102</v>
      </c>
      <c r="AM109" s="17">
        <v>0.74470607841458303</v>
      </c>
      <c r="AN109" s="17">
        <v>0.63787495291971896</v>
      </c>
      <c r="AO109" s="17"/>
      <c r="AP109" s="17">
        <v>0.58000596984857999</v>
      </c>
      <c r="AQ109" s="17">
        <v>0.57307674437399603</v>
      </c>
      <c r="AR109" s="17">
        <v>0.57977004965696499</v>
      </c>
      <c r="AS109" s="17"/>
      <c r="AT109" s="17">
        <v>0.61986792858222595</v>
      </c>
      <c r="AU109" s="17">
        <v>0.63508573996933404</v>
      </c>
      <c r="AV109" s="17">
        <v>0.56245410534205098</v>
      </c>
      <c r="AW109" s="17">
        <v>0.52458400932911997</v>
      </c>
      <c r="AX109" s="17">
        <v>0.454767672727098</v>
      </c>
    </row>
    <row r="110" spans="2:50">
      <c r="B110" t="s">
        <v>92</v>
      </c>
      <c r="C110" s="17">
        <v>0.16894941155663501</v>
      </c>
      <c r="D110" s="17">
        <v>0.150738706709729</v>
      </c>
      <c r="E110" s="17">
        <v>0.18737729256830901</v>
      </c>
      <c r="F110" s="17"/>
      <c r="G110" s="17">
        <v>0.16609298466161501</v>
      </c>
      <c r="H110" s="17">
        <v>0.15725405703922299</v>
      </c>
      <c r="I110" s="17">
        <v>0.16129372231431899</v>
      </c>
      <c r="J110" s="17">
        <v>0.16209355557402499</v>
      </c>
      <c r="K110" s="17">
        <v>0.20861896763189</v>
      </c>
      <c r="L110" s="17">
        <v>0.16568482349472</v>
      </c>
      <c r="M110" s="17"/>
      <c r="N110" s="17">
        <v>0.13166445875170399</v>
      </c>
      <c r="O110" s="17">
        <v>0.17256741980346399</v>
      </c>
      <c r="P110" s="17">
        <v>0.15119375104228699</v>
      </c>
      <c r="Q110" s="17">
        <v>0.22233733440992801</v>
      </c>
      <c r="R110" s="17"/>
      <c r="S110" s="17">
        <v>0.159872240631033</v>
      </c>
      <c r="T110" s="17">
        <v>0.14094563580007199</v>
      </c>
      <c r="U110" s="17">
        <v>0.17598824002098101</v>
      </c>
      <c r="V110" s="17">
        <v>0.156424190007456</v>
      </c>
      <c r="W110" s="17">
        <v>0.15032812336295301</v>
      </c>
      <c r="X110" s="17">
        <v>0.228149830872203</v>
      </c>
      <c r="Y110" s="17">
        <v>0.19263847432713899</v>
      </c>
      <c r="Z110" s="17">
        <v>0.217970138048448</v>
      </c>
      <c r="AA110" s="17">
        <v>0.162484001692347</v>
      </c>
      <c r="AB110" s="17">
        <v>0.162978905673515</v>
      </c>
      <c r="AC110" s="17">
        <v>0.17680412729145101</v>
      </c>
      <c r="AD110" s="17">
        <v>0.11714000801291501</v>
      </c>
      <c r="AE110" s="17"/>
      <c r="AF110" s="17">
        <v>0.17004988088368</v>
      </c>
      <c r="AG110" s="17">
        <v>0.140632948480715</v>
      </c>
      <c r="AH110" s="17">
        <v>0.23897529924689401</v>
      </c>
      <c r="AI110" s="17"/>
      <c r="AJ110" s="17">
        <v>0.17138750753014001</v>
      </c>
      <c r="AK110" s="17">
        <v>0.13767813264401199</v>
      </c>
      <c r="AL110" s="17">
        <v>0.13218619831762399</v>
      </c>
      <c r="AM110" s="17">
        <v>8.9353984492989397E-2</v>
      </c>
      <c r="AN110" s="17">
        <v>0.25981025561554</v>
      </c>
      <c r="AO110" s="17"/>
      <c r="AP110" s="17">
        <v>0.15536864166759401</v>
      </c>
      <c r="AQ110" s="17">
        <v>0.148110372833896</v>
      </c>
      <c r="AR110" s="17">
        <v>0.112578198121771</v>
      </c>
      <c r="AS110" s="17"/>
      <c r="AT110" s="17">
        <v>0.20573853287569099</v>
      </c>
      <c r="AU110" s="17">
        <v>0.14372561975516199</v>
      </c>
      <c r="AV110" s="17">
        <v>0.144412807521797</v>
      </c>
      <c r="AW110" s="17">
        <v>0.15190258065238799</v>
      </c>
      <c r="AX110" s="17">
        <v>9.8438406591028593E-2</v>
      </c>
    </row>
    <row r="111" spans="2:50">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row>
    <row r="112" spans="2:50">
      <c r="B112" s="6" t="s">
        <v>123</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row>
    <row r="113" spans="2:50">
      <c r="B113" s="24" t="s">
        <v>15</v>
      </c>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row>
    <row r="114" spans="2:50">
      <c r="B114" t="s">
        <v>124</v>
      </c>
      <c r="C114" s="17">
        <v>0.72218171455775604</v>
      </c>
      <c r="D114" s="17">
        <v>0.77384413899240201</v>
      </c>
      <c r="E114" s="17">
        <v>0.67282873252679898</v>
      </c>
      <c r="F114" s="17"/>
      <c r="G114" s="17">
        <v>0.60345154399576095</v>
      </c>
      <c r="H114" s="17">
        <v>0.65824286313710101</v>
      </c>
      <c r="I114" s="17">
        <v>0.66260826406370399</v>
      </c>
      <c r="J114" s="17">
        <v>0.75269931946346103</v>
      </c>
      <c r="K114" s="17">
        <v>0.78458100369405404</v>
      </c>
      <c r="L114" s="17">
        <v>0.83461094271493297</v>
      </c>
      <c r="M114" s="17"/>
      <c r="N114" s="17">
        <v>0.79908949571508503</v>
      </c>
      <c r="O114" s="17">
        <v>0.74794094723668303</v>
      </c>
      <c r="P114" s="17">
        <v>0.70778720675792595</v>
      </c>
      <c r="Q114" s="17">
        <v>0.624541894332173</v>
      </c>
      <c r="R114" s="17"/>
      <c r="S114" s="17">
        <v>0.71976714655048701</v>
      </c>
      <c r="T114" s="17">
        <v>0.74309954187092797</v>
      </c>
      <c r="U114" s="17">
        <v>0.721942484708614</v>
      </c>
      <c r="V114" s="17">
        <v>0.75912881963658496</v>
      </c>
      <c r="W114" s="17">
        <v>0.73645645649347802</v>
      </c>
      <c r="X114" s="17">
        <v>0.71503539784108705</v>
      </c>
      <c r="Y114" s="17">
        <v>0.66280189706924997</v>
      </c>
      <c r="Z114" s="17">
        <v>0.68736767901856399</v>
      </c>
      <c r="AA114" s="17">
        <v>0.69623286500514503</v>
      </c>
      <c r="AB114" s="17">
        <v>0.75441455532204804</v>
      </c>
      <c r="AC114" s="17">
        <v>0.68551078496967099</v>
      </c>
      <c r="AD114" s="17">
        <v>0.78575763006872001</v>
      </c>
      <c r="AE114" s="17"/>
      <c r="AF114" s="17">
        <v>0.71279564332677803</v>
      </c>
      <c r="AG114" s="17">
        <v>0.75928582559518099</v>
      </c>
      <c r="AH114" s="17">
        <v>0.66684675361778001</v>
      </c>
      <c r="AI114" s="17"/>
      <c r="AJ114" s="17">
        <v>0.75617764195353898</v>
      </c>
      <c r="AK114" s="17">
        <v>0.69480526963849198</v>
      </c>
      <c r="AL114" s="17">
        <v>0.80586871089476697</v>
      </c>
      <c r="AM114" s="17">
        <v>0.797077104687552</v>
      </c>
      <c r="AN114" s="17">
        <v>0.70276204865957503</v>
      </c>
      <c r="AO114" s="17"/>
      <c r="AP114" s="17">
        <v>0.76736772589455704</v>
      </c>
      <c r="AQ114" s="17">
        <v>0.71673047599009299</v>
      </c>
      <c r="AR114" s="17">
        <v>0.75306417873058396</v>
      </c>
      <c r="AS114" s="17"/>
      <c r="AT114" s="17">
        <v>0.62685470442668401</v>
      </c>
      <c r="AU114" s="17">
        <v>0.758709533446003</v>
      </c>
      <c r="AV114" s="17">
        <v>0.77687251955261005</v>
      </c>
      <c r="AW114" s="17">
        <v>0.77970983709126696</v>
      </c>
      <c r="AX114" s="17">
        <v>0.83992413229615004</v>
      </c>
    </row>
    <row r="115" spans="2:50">
      <c r="B115" t="s">
        <v>125</v>
      </c>
      <c r="C115" s="17">
        <v>1.3300439874469199E-2</v>
      </c>
      <c r="D115" s="17">
        <v>1.17729823901881E-2</v>
      </c>
      <c r="E115" s="17">
        <v>1.4842730773045499E-2</v>
      </c>
      <c r="F115" s="17"/>
      <c r="G115" s="17">
        <v>2.28585359942492E-2</v>
      </c>
      <c r="H115" s="17">
        <v>2.0834596261058599E-2</v>
      </c>
      <c r="I115" s="17">
        <v>1.7875709548095298E-2</v>
      </c>
      <c r="J115" s="17">
        <v>1.5170499649809901E-2</v>
      </c>
      <c r="K115" s="17">
        <v>0</v>
      </c>
      <c r="L115" s="17">
        <v>4.4973436009520997E-3</v>
      </c>
      <c r="M115" s="17"/>
      <c r="N115" s="17">
        <v>1.87507445093003E-2</v>
      </c>
      <c r="O115" s="17">
        <v>1.42030278999794E-2</v>
      </c>
      <c r="P115" s="17">
        <v>1.0328228236930999E-2</v>
      </c>
      <c r="Q115" s="17">
        <v>9.3404592140671795E-3</v>
      </c>
      <c r="R115" s="17"/>
      <c r="S115" s="17">
        <v>2.0389490790203298E-2</v>
      </c>
      <c r="T115" s="17">
        <v>1.21188162148904E-2</v>
      </c>
      <c r="U115" s="17">
        <v>6.9184372713539102E-3</v>
      </c>
      <c r="V115" s="17">
        <v>0</v>
      </c>
      <c r="W115" s="17">
        <v>6.7464771620466997E-3</v>
      </c>
      <c r="X115" s="17">
        <v>1.7538207151782101E-2</v>
      </c>
      <c r="Y115" s="17">
        <v>1.5238651104478199E-2</v>
      </c>
      <c r="Z115" s="17">
        <v>1.59317739380463E-2</v>
      </c>
      <c r="AA115" s="17">
        <v>1.8861574004461399E-2</v>
      </c>
      <c r="AB115" s="17">
        <v>1.07239711307384E-2</v>
      </c>
      <c r="AC115" s="17">
        <v>1.9342222390627599E-2</v>
      </c>
      <c r="AD115" s="17">
        <v>1.3408239388075499E-2</v>
      </c>
      <c r="AE115" s="17"/>
      <c r="AF115" s="17">
        <v>1.7748798567927802E-2</v>
      </c>
      <c r="AG115" s="17">
        <v>1.3983580798033799E-2</v>
      </c>
      <c r="AH115" s="17">
        <v>0</v>
      </c>
      <c r="AI115" s="17"/>
      <c r="AJ115" s="17">
        <v>1.9292822087049501E-2</v>
      </c>
      <c r="AK115" s="17">
        <v>1.73981288034613E-2</v>
      </c>
      <c r="AL115" s="17">
        <v>8.0685806355918505E-3</v>
      </c>
      <c r="AM115" s="17">
        <v>0</v>
      </c>
      <c r="AN115" s="17">
        <v>0</v>
      </c>
      <c r="AO115" s="17"/>
      <c r="AP115" s="17">
        <v>1.58248040451907E-2</v>
      </c>
      <c r="AQ115" s="17">
        <v>2.4394956762148399E-2</v>
      </c>
      <c r="AR115" s="17">
        <v>7.1607394670229101E-3</v>
      </c>
      <c r="AS115" s="17"/>
      <c r="AT115" s="17">
        <v>9.1246270211737205E-3</v>
      </c>
      <c r="AU115" s="17">
        <v>2.10900106542719E-2</v>
      </c>
      <c r="AV115" s="17">
        <v>1.2081122661048599E-2</v>
      </c>
      <c r="AW115" s="17">
        <v>1.29843871988213E-2</v>
      </c>
      <c r="AX115" s="17">
        <v>0</v>
      </c>
    </row>
    <row r="116" spans="2:50">
      <c r="B116" t="s">
        <v>126</v>
      </c>
      <c r="C116" s="17">
        <v>3.3068942157490802E-2</v>
      </c>
      <c r="D116" s="17">
        <v>3.0539577699012901E-2</v>
      </c>
      <c r="E116" s="17">
        <v>3.56657859013466E-2</v>
      </c>
      <c r="F116" s="17"/>
      <c r="G116" s="17">
        <v>6.8211226300245495E-2</v>
      </c>
      <c r="H116" s="17">
        <v>5.1028995499779101E-2</v>
      </c>
      <c r="I116" s="17">
        <v>3.2343246220572899E-2</v>
      </c>
      <c r="J116" s="17">
        <v>1.6416043032066702E-2</v>
      </c>
      <c r="K116" s="17">
        <v>2.59630521377524E-2</v>
      </c>
      <c r="L116" s="17">
        <v>1.4133447517766301E-2</v>
      </c>
      <c r="M116" s="17"/>
      <c r="N116" s="17">
        <v>2.7269298999631202E-2</v>
      </c>
      <c r="O116" s="17">
        <v>2.8849636083055599E-2</v>
      </c>
      <c r="P116" s="17">
        <v>4.2323075109117397E-2</v>
      </c>
      <c r="Q116" s="17">
        <v>3.6152123833806699E-2</v>
      </c>
      <c r="R116" s="17"/>
      <c r="S116" s="17">
        <v>4.8915118333229597E-2</v>
      </c>
      <c r="T116" s="17">
        <v>3.5393477092715203E-2</v>
      </c>
      <c r="U116" s="17">
        <v>1.8381837091213101E-2</v>
      </c>
      <c r="V116" s="17">
        <v>3.1559628637976803E-2</v>
      </c>
      <c r="W116" s="17">
        <v>3.2541829458429698E-2</v>
      </c>
      <c r="X116" s="17">
        <v>2.90278341120686E-2</v>
      </c>
      <c r="Y116" s="17">
        <v>5.8133131076550999E-2</v>
      </c>
      <c r="Z116" s="17">
        <v>5.8418177632013797E-2</v>
      </c>
      <c r="AA116" s="17">
        <v>2.0260858198772599E-2</v>
      </c>
      <c r="AB116" s="17">
        <v>1.0358279150302701E-2</v>
      </c>
      <c r="AC116" s="17">
        <v>3.8835929101765997E-2</v>
      </c>
      <c r="AD116" s="17">
        <v>1.05350921756179E-2</v>
      </c>
      <c r="AE116" s="17"/>
      <c r="AF116" s="17">
        <v>2.9628614441188E-2</v>
      </c>
      <c r="AG116" s="17">
        <v>3.40315311544621E-2</v>
      </c>
      <c r="AH116" s="17">
        <v>3.5588403555366098E-2</v>
      </c>
      <c r="AI116" s="17"/>
      <c r="AJ116" s="17">
        <v>2.7128000127009302E-2</v>
      </c>
      <c r="AK116" s="17">
        <v>4.4200507501102201E-2</v>
      </c>
      <c r="AL116" s="17">
        <v>1.51858692110348E-2</v>
      </c>
      <c r="AM116" s="17">
        <v>0</v>
      </c>
      <c r="AN116" s="17">
        <v>2.1629631666193801E-2</v>
      </c>
      <c r="AO116" s="17"/>
      <c r="AP116" s="17">
        <v>3.1962559143272201E-2</v>
      </c>
      <c r="AQ116" s="17">
        <v>4.0259629098170803E-2</v>
      </c>
      <c r="AR116" s="17">
        <v>3.5113228607029999E-2</v>
      </c>
      <c r="AS116" s="17"/>
      <c r="AT116" s="17">
        <v>3.5167019936872101E-2</v>
      </c>
      <c r="AU116" s="17">
        <v>3.70264864190364E-2</v>
      </c>
      <c r="AV116" s="17">
        <v>3.9680559414093299E-2</v>
      </c>
      <c r="AW116" s="17">
        <v>2.9551956106072499E-2</v>
      </c>
      <c r="AX116" s="17">
        <v>3.7557159683802403E-2</v>
      </c>
    </row>
    <row r="117" spans="2:50">
      <c r="B117" t="s">
        <v>127</v>
      </c>
      <c r="C117" s="17">
        <v>7.8943166184988603E-2</v>
      </c>
      <c r="D117" s="17">
        <v>6.88105660585146E-2</v>
      </c>
      <c r="E117" s="17">
        <v>8.7975585505358E-2</v>
      </c>
      <c r="F117" s="17"/>
      <c r="G117" s="17">
        <v>0.101829759161747</v>
      </c>
      <c r="H117" s="17">
        <v>8.98854975986252E-2</v>
      </c>
      <c r="I117" s="17">
        <v>9.13877312989997E-2</v>
      </c>
      <c r="J117" s="17">
        <v>9.0073320018417793E-2</v>
      </c>
      <c r="K117" s="17">
        <v>5.4487323949349603E-2</v>
      </c>
      <c r="L117" s="17">
        <v>5.2087806547182397E-2</v>
      </c>
      <c r="M117" s="17"/>
      <c r="N117" s="17">
        <v>6.6414904358668897E-2</v>
      </c>
      <c r="O117" s="17">
        <v>6.2609813288268798E-2</v>
      </c>
      <c r="P117" s="17">
        <v>9.6167990825816604E-2</v>
      </c>
      <c r="Q117" s="17">
        <v>9.5653506542121902E-2</v>
      </c>
      <c r="R117" s="17"/>
      <c r="S117" s="17">
        <v>8.4800209576423896E-2</v>
      </c>
      <c r="T117" s="17">
        <v>5.6880665767198801E-2</v>
      </c>
      <c r="U117" s="17">
        <v>0.10264219165272299</v>
      </c>
      <c r="V117" s="17">
        <v>6.9534260636718997E-2</v>
      </c>
      <c r="W117" s="17">
        <v>6.3810926566507498E-2</v>
      </c>
      <c r="X117" s="17">
        <v>5.61906352095271E-2</v>
      </c>
      <c r="Y117" s="17">
        <v>8.2362938515356296E-2</v>
      </c>
      <c r="Z117" s="17">
        <v>0.13444368785180799</v>
      </c>
      <c r="AA117" s="17">
        <v>0.110652458055449</v>
      </c>
      <c r="AB117" s="17">
        <v>7.2647619496011007E-2</v>
      </c>
      <c r="AC117" s="17">
        <v>4.62971483729612E-2</v>
      </c>
      <c r="AD117" s="17">
        <v>8.9339924514999294E-2</v>
      </c>
      <c r="AE117" s="17"/>
      <c r="AF117" s="17">
        <v>7.9981190349238299E-2</v>
      </c>
      <c r="AG117" s="17">
        <v>8.1542095260425398E-2</v>
      </c>
      <c r="AH117" s="17">
        <v>5.9406403241036798E-2</v>
      </c>
      <c r="AI117" s="17"/>
      <c r="AJ117" s="17">
        <v>6.7138232562078196E-2</v>
      </c>
      <c r="AK117" s="17">
        <v>9.5891539998323894E-2</v>
      </c>
      <c r="AL117" s="17">
        <v>6.7274703523376903E-2</v>
      </c>
      <c r="AM117" s="17">
        <v>0.10974252030184101</v>
      </c>
      <c r="AN117" s="17">
        <v>4.5659878168611501E-2</v>
      </c>
      <c r="AO117" s="17"/>
      <c r="AP117" s="17">
        <v>7.4196772663917901E-2</v>
      </c>
      <c r="AQ117" s="17">
        <v>8.5212935208712703E-2</v>
      </c>
      <c r="AR117" s="17">
        <v>0.102060403297173</v>
      </c>
      <c r="AS117" s="17"/>
      <c r="AT117" s="17">
        <v>9.3168639051054505E-2</v>
      </c>
      <c r="AU117" s="17">
        <v>7.0566178662577E-2</v>
      </c>
      <c r="AV117" s="17">
        <v>7.8518674160836605E-2</v>
      </c>
      <c r="AW117" s="17">
        <v>8.0208227694157294E-2</v>
      </c>
      <c r="AX117" s="17">
        <v>4.1973143777809301E-2</v>
      </c>
    </row>
    <row r="118" spans="2:50">
      <c r="B118" t="s">
        <v>128</v>
      </c>
      <c r="C118" s="17">
        <v>9.1997981697248508E-3</v>
      </c>
      <c r="D118" s="17">
        <v>1.00695877898351E-2</v>
      </c>
      <c r="E118" s="17">
        <v>8.3867407074434599E-3</v>
      </c>
      <c r="F118" s="17"/>
      <c r="G118" s="17">
        <v>3.12598429140718E-2</v>
      </c>
      <c r="H118" s="17">
        <v>8.9802721328161497E-3</v>
      </c>
      <c r="I118" s="17">
        <v>1.1516757355911201E-2</v>
      </c>
      <c r="J118" s="17">
        <v>6.0626322440723501E-3</v>
      </c>
      <c r="K118" s="17">
        <v>0</v>
      </c>
      <c r="L118" s="17">
        <v>1.6060956375646199E-3</v>
      </c>
      <c r="M118" s="17"/>
      <c r="N118" s="17">
        <v>5.0691002123514801E-3</v>
      </c>
      <c r="O118" s="17">
        <v>3.9211020748470202E-3</v>
      </c>
      <c r="P118" s="17">
        <v>7.7530257688641696E-3</v>
      </c>
      <c r="Q118" s="17">
        <v>2.05569306480619E-2</v>
      </c>
      <c r="R118" s="17"/>
      <c r="S118" s="17">
        <v>3.9581716946309204E-3</v>
      </c>
      <c r="T118" s="17">
        <v>1.9575758202986699E-2</v>
      </c>
      <c r="U118" s="17">
        <v>0</v>
      </c>
      <c r="V118" s="17">
        <v>0</v>
      </c>
      <c r="W118" s="17">
        <v>1.7943456288584E-2</v>
      </c>
      <c r="X118" s="17">
        <v>0</v>
      </c>
      <c r="Y118" s="17">
        <v>6.9648424807056703E-3</v>
      </c>
      <c r="Z118" s="17">
        <v>0</v>
      </c>
      <c r="AA118" s="17">
        <v>2.42172211559529E-2</v>
      </c>
      <c r="AB118" s="17">
        <v>1.23245624378974E-2</v>
      </c>
      <c r="AC118" s="17">
        <v>1.0227306915162699E-2</v>
      </c>
      <c r="AD118" s="17">
        <v>0</v>
      </c>
      <c r="AE118" s="17"/>
      <c r="AF118" s="17">
        <v>8.9822389088025003E-3</v>
      </c>
      <c r="AG118" s="17">
        <v>6.6930428459890598E-3</v>
      </c>
      <c r="AH118" s="17">
        <v>1.20783497881189E-2</v>
      </c>
      <c r="AI118" s="17"/>
      <c r="AJ118" s="17">
        <v>4.4021700083429604E-3</v>
      </c>
      <c r="AK118" s="17">
        <v>1.5841247751665E-2</v>
      </c>
      <c r="AL118" s="17">
        <v>1.6973825611013599E-2</v>
      </c>
      <c r="AM118" s="17">
        <v>0</v>
      </c>
      <c r="AN118" s="17">
        <v>0</v>
      </c>
      <c r="AO118" s="17"/>
      <c r="AP118" s="17">
        <v>2.0722085056993399E-3</v>
      </c>
      <c r="AQ118" s="17">
        <v>1.50326804914709E-2</v>
      </c>
      <c r="AR118" s="17">
        <v>9.9704204322807102E-3</v>
      </c>
      <c r="AS118" s="17"/>
      <c r="AT118" s="17">
        <v>1.13164419492066E-2</v>
      </c>
      <c r="AU118" s="17">
        <v>6.2025684646691099E-3</v>
      </c>
      <c r="AV118" s="17">
        <v>3.58425190637992E-3</v>
      </c>
      <c r="AW118" s="17">
        <v>1.73635070121043E-2</v>
      </c>
      <c r="AX118" s="17">
        <v>0</v>
      </c>
    </row>
    <row r="119" spans="2:50">
      <c r="B119" t="s">
        <v>129</v>
      </c>
      <c r="C119" s="17">
        <v>1.4833987530606199E-2</v>
      </c>
      <c r="D119" s="17">
        <v>1.1948625228757099E-2</v>
      </c>
      <c r="E119" s="17">
        <v>1.7707383166574001E-2</v>
      </c>
      <c r="F119" s="17"/>
      <c r="G119" s="17">
        <v>1.3924557452088499E-2</v>
      </c>
      <c r="H119" s="17">
        <v>2.7210292362645501E-2</v>
      </c>
      <c r="I119" s="17">
        <v>2.2253517966878699E-2</v>
      </c>
      <c r="J119" s="17">
        <v>6.3636576525637799E-3</v>
      </c>
      <c r="K119" s="17">
        <v>1.85511272219154E-2</v>
      </c>
      <c r="L119" s="17">
        <v>3.7438326867602601E-3</v>
      </c>
      <c r="M119" s="17"/>
      <c r="N119" s="17">
        <v>1.18697184520905E-2</v>
      </c>
      <c r="O119" s="17">
        <v>1.7937997188284299E-2</v>
      </c>
      <c r="P119" s="17">
        <v>9.1514107887368107E-3</v>
      </c>
      <c r="Q119" s="17">
        <v>2.00575647176158E-2</v>
      </c>
      <c r="R119" s="17"/>
      <c r="S119" s="17">
        <v>2.0797218417217302E-2</v>
      </c>
      <c r="T119" s="17">
        <v>2.4115372863685001E-2</v>
      </c>
      <c r="U119" s="17">
        <v>1.12095739334251E-2</v>
      </c>
      <c r="V119" s="17">
        <v>6.2131059060739399E-3</v>
      </c>
      <c r="W119" s="17">
        <v>2.1517388583231201E-2</v>
      </c>
      <c r="X119" s="17">
        <v>6.1921144740890296E-3</v>
      </c>
      <c r="Y119" s="17">
        <v>9.5269201103205803E-3</v>
      </c>
      <c r="Z119" s="17">
        <v>8.1848001731489595E-3</v>
      </c>
      <c r="AA119" s="17">
        <v>1.63397820946403E-2</v>
      </c>
      <c r="AB119" s="17">
        <v>1.03080979284952E-2</v>
      </c>
      <c r="AC119" s="17">
        <v>2.89642018620937E-2</v>
      </c>
      <c r="AD119" s="17">
        <v>0</v>
      </c>
      <c r="AE119" s="17"/>
      <c r="AF119" s="17">
        <v>1.7451783876671598E-2</v>
      </c>
      <c r="AG119" s="17">
        <v>1.4658649111201299E-2</v>
      </c>
      <c r="AH119" s="17">
        <v>1.50222993418843E-2</v>
      </c>
      <c r="AI119" s="17"/>
      <c r="AJ119" s="17">
        <v>1.5310017642613799E-2</v>
      </c>
      <c r="AK119" s="17">
        <v>1.30841650084804E-2</v>
      </c>
      <c r="AL119" s="17">
        <v>1.77549636451334E-2</v>
      </c>
      <c r="AM119" s="17">
        <v>0</v>
      </c>
      <c r="AN119" s="17">
        <v>1.69069331042426E-2</v>
      </c>
      <c r="AO119" s="17"/>
      <c r="AP119" s="17">
        <v>1.6691461692289002E-2</v>
      </c>
      <c r="AQ119" s="17">
        <v>7.53761968661666E-3</v>
      </c>
      <c r="AR119" s="17">
        <v>2.1995750082464901E-2</v>
      </c>
      <c r="AS119" s="17"/>
      <c r="AT119" s="17">
        <v>1.9721026989134801E-2</v>
      </c>
      <c r="AU119" s="17">
        <v>1.3748873102548799E-2</v>
      </c>
      <c r="AV119" s="17">
        <v>8.2290395272822097E-3</v>
      </c>
      <c r="AW119" s="17">
        <v>1.14728762485861E-2</v>
      </c>
      <c r="AX119" s="17">
        <v>5.3163538376538699E-2</v>
      </c>
    </row>
    <row r="120" spans="2:50">
      <c r="B120" t="s">
        <v>92</v>
      </c>
      <c r="C120" s="17">
        <v>0.12847195152496399</v>
      </c>
      <c r="D120" s="17">
        <v>9.3014521841290304E-2</v>
      </c>
      <c r="E120" s="17">
        <v>0.16259304141943401</v>
      </c>
      <c r="F120" s="17"/>
      <c r="G120" s="17">
        <v>0.15846453418183601</v>
      </c>
      <c r="H120" s="17">
        <v>0.14381748300797501</v>
      </c>
      <c r="I120" s="17">
        <v>0.16201477354583901</v>
      </c>
      <c r="J120" s="17">
        <v>0.113214527939608</v>
      </c>
      <c r="K120" s="17">
        <v>0.116417492996929</v>
      </c>
      <c r="L120" s="17">
        <v>8.9320531294841701E-2</v>
      </c>
      <c r="M120" s="17"/>
      <c r="N120" s="17">
        <v>7.1536737752872295E-2</v>
      </c>
      <c r="O120" s="17">
        <v>0.124537476228882</v>
      </c>
      <c r="P120" s="17">
        <v>0.126489062512608</v>
      </c>
      <c r="Q120" s="17">
        <v>0.19369752071215299</v>
      </c>
      <c r="R120" s="17"/>
      <c r="S120" s="17">
        <v>0.101372644637808</v>
      </c>
      <c r="T120" s="17">
        <v>0.108816367987596</v>
      </c>
      <c r="U120" s="17">
        <v>0.138905475342671</v>
      </c>
      <c r="V120" s="17">
        <v>0.13356418518264601</v>
      </c>
      <c r="W120" s="17">
        <v>0.120983465447723</v>
      </c>
      <c r="X120" s="17">
        <v>0.17601581121144599</v>
      </c>
      <c r="Y120" s="17">
        <v>0.16497161964333801</v>
      </c>
      <c r="Z120" s="17">
        <v>9.5653881386418393E-2</v>
      </c>
      <c r="AA120" s="17">
        <v>0.113435241485578</v>
      </c>
      <c r="AB120" s="17">
        <v>0.12922291453450699</v>
      </c>
      <c r="AC120" s="17">
        <v>0.17082240638771801</v>
      </c>
      <c r="AD120" s="17">
        <v>0.100959113852587</v>
      </c>
      <c r="AE120" s="17"/>
      <c r="AF120" s="17">
        <v>0.13341173052939401</v>
      </c>
      <c r="AG120" s="17">
        <v>8.9805275234707299E-2</v>
      </c>
      <c r="AH120" s="17">
        <v>0.21105779045581399</v>
      </c>
      <c r="AI120" s="17"/>
      <c r="AJ120" s="17">
        <v>0.11055111561936699</v>
      </c>
      <c r="AK120" s="17">
        <v>0.118779141298475</v>
      </c>
      <c r="AL120" s="17">
        <v>6.8873346479082803E-2</v>
      </c>
      <c r="AM120" s="17">
        <v>9.3180375010606803E-2</v>
      </c>
      <c r="AN120" s="17">
        <v>0.21304150840137701</v>
      </c>
      <c r="AO120" s="17"/>
      <c r="AP120" s="17">
        <v>9.1884468055073304E-2</v>
      </c>
      <c r="AQ120" s="17">
        <v>0.110831702762788</v>
      </c>
      <c r="AR120" s="17">
        <v>7.0635279383444896E-2</v>
      </c>
      <c r="AS120" s="17"/>
      <c r="AT120" s="17">
        <v>0.20464754062587501</v>
      </c>
      <c r="AU120" s="17">
        <v>9.2656349250894096E-2</v>
      </c>
      <c r="AV120" s="17">
        <v>8.1033832777749407E-2</v>
      </c>
      <c r="AW120" s="17">
        <v>6.8709208648991896E-2</v>
      </c>
      <c r="AX120" s="17">
        <v>2.7382025865700099E-2</v>
      </c>
    </row>
    <row r="121" spans="2:50">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row>
    <row r="122" spans="2:50">
      <c r="B122" s="6" t="s">
        <v>130</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row>
    <row r="123" spans="2:50">
      <c r="B123" s="24" t="s">
        <v>15</v>
      </c>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row>
    <row r="124" spans="2:50">
      <c r="B124" t="s">
        <v>131</v>
      </c>
      <c r="C124" s="17">
        <v>0.69515170539945803</v>
      </c>
      <c r="D124" s="17">
        <v>0.80587402058256996</v>
      </c>
      <c r="E124" s="17">
        <v>0.58698927964931702</v>
      </c>
      <c r="F124" s="17"/>
      <c r="G124" s="17">
        <v>0.57671143007205805</v>
      </c>
      <c r="H124" s="17">
        <v>0.69468373092251201</v>
      </c>
      <c r="I124" s="17">
        <v>0.70212673243295398</v>
      </c>
      <c r="J124" s="17">
        <v>0.69462000478156605</v>
      </c>
      <c r="K124" s="17">
        <v>0.74418401004339396</v>
      </c>
      <c r="L124" s="17">
        <v>0.73579121188771901</v>
      </c>
      <c r="M124" s="17"/>
      <c r="N124" s="17">
        <v>0.82307031437992595</v>
      </c>
      <c r="O124" s="17">
        <v>0.72155088132182199</v>
      </c>
      <c r="P124" s="17">
        <v>0.66279409579040405</v>
      </c>
      <c r="Q124" s="17">
        <v>0.55721287024462496</v>
      </c>
      <c r="R124" s="17"/>
      <c r="S124" s="17">
        <v>0.73848480866852395</v>
      </c>
      <c r="T124" s="17">
        <v>0.70002170563378296</v>
      </c>
      <c r="U124" s="17">
        <v>0.64947529388810699</v>
      </c>
      <c r="V124" s="17">
        <v>0.73038305683343396</v>
      </c>
      <c r="W124" s="17">
        <v>0.67450093551950696</v>
      </c>
      <c r="X124" s="17">
        <v>0.68584201102772502</v>
      </c>
      <c r="Y124" s="17">
        <v>0.62239575235549705</v>
      </c>
      <c r="Z124" s="17">
        <v>0.68139895819262697</v>
      </c>
      <c r="AA124" s="17">
        <v>0.69761945933493497</v>
      </c>
      <c r="AB124" s="17">
        <v>0.71063233646606405</v>
      </c>
      <c r="AC124" s="17">
        <v>0.62581152733310597</v>
      </c>
      <c r="AD124" s="17">
        <v>0.83760666928031902</v>
      </c>
      <c r="AE124" s="17"/>
      <c r="AF124" s="17">
        <v>0.69481767785715598</v>
      </c>
      <c r="AG124" s="17">
        <v>0.76792714183747302</v>
      </c>
      <c r="AH124" s="17">
        <v>0.56018643609254803</v>
      </c>
      <c r="AI124" s="17"/>
      <c r="AJ124" s="17">
        <v>0.73090317828261597</v>
      </c>
      <c r="AK124" s="17">
        <v>0.69654351027309303</v>
      </c>
      <c r="AL124" s="17">
        <v>0.80664504961626304</v>
      </c>
      <c r="AM124" s="17">
        <v>0.65299833887696701</v>
      </c>
      <c r="AN124" s="17">
        <v>0.55552426397281995</v>
      </c>
      <c r="AO124" s="17"/>
      <c r="AP124" s="17">
        <v>0.74672231752687002</v>
      </c>
      <c r="AQ124" s="17">
        <v>0.69700881023147199</v>
      </c>
      <c r="AR124" s="17">
        <v>0.78447210204181494</v>
      </c>
      <c r="AS124" s="17"/>
      <c r="AT124" s="17">
        <v>0.57477656469395899</v>
      </c>
      <c r="AU124" s="17">
        <v>0.69095064165040299</v>
      </c>
      <c r="AV124" s="17">
        <v>0.82079557398590997</v>
      </c>
      <c r="AW124" s="17">
        <v>0.80712972003466799</v>
      </c>
      <c r="AX124" s="17">
        <v>0.93064483035649104</v>
      </c>
    </row>
    <row r="125" spans="2:50">
      <c r="B125" t="s">
        <v>132</v>
      </c>
      <c r="C125" s="17">
        <v>0.25306828807686099</v>
      </c>
      <c r="D125" s="17">
        <v>0.16082122456912201</v>
      </c>
      <c r="E125" s="17">
        <v>0.34299996624587498</v>
      </c>
      <c r="F125" s="17"/>
      <c r="G125" s="17">
        <v>0.345840187051214</v>
      </c>
      <c r="H125" s="17">
        <v>0.25150343999536701</v>
      </c>
      <c r="I125" s="17">
        <v>0.27050285847065503</v>
      </c>
      <c r="J125" s="17">
        <v>0.25618840612942101</v>
      </c>
      <c r="K125" s="17">
        <v>0.189557699231445</v>
      </c>
      <c r="L125" s="17">
        <v>0.21869744100432201</v>
      </c>
      <c r="M125" s="17"/>
      <c r="N125" s="17">
        <v>0.13765233330173399</v>
      </c>
      <c r="O125" s="17">
        <v>0.23574612128553701</v>
      </c>
      <c r="P125" s="17">
        <v>0.28493910953992102</v>
      </c>
      <c r="Q125" s="17">
        <v>0.36763813069629903</v>
      </c>
      <c r="R125" s="17"/>
      <c r="S125" s="17">
        <v>0.204010378677037</v>
      </c>
      <c r="T125" s="17">
        <v>0.23877472488826501</v>
      </c>
      <c r="U125" s="17">
        <v>0.30126730269802499</v>
      </c>
      <c r="V125" s="17">
        <v>0.228502845449578</v>
      </c>
      <c r="W125" s="17">
        <v>0.28459426129696203</v>
      </c>
      <c r="X125" s="17">
        <v>0.26173692684285199</v>
      </c>
      <c r="Y125" s="17">
        <v>0.341792852348202</v>
      </c>
      <c r="Z125" s="17">
        <v>0.218418732001879</v>
      </c>
      <c r="AA125" s="17">
        <v>0.26569624393507602</v>
      </c>
      <c r="AB125" s="17">
        <v>0.23324534903157201</v>
      </c>
      <c r="AC125" s="17">
        <v>0.29920889104820297</v>
      </c>
      <c r="AD125" s="17">
        <v>0.134766172122083</v>
      </c>
      <c r="AE125" s="17"/>
      <c r="AF125" s="17">
        <v>0.25092733138575901</v>
      </c>
      <c r="AG125" s="17">
        <v>0.19069488599974099</v>
      </c>
      <c r="AH125" s="17">
        <v>0.375511535912878</v>
      </c>
      <c r="AI125" s="17"/>
      <c r="AJ125" s="17">
        <v>0.22366342340367801</v>
      </c>
      <c r="AK125" s="17">
        <v>0.258131208816757</v>
      </c>
      <c r="AL125" s="17">
        <v>0.168976409770347</v>
      </c>
      <c r="AM125" s="17">
        <v>0.34700166112303299</v>
      </c>
      <c r="AN125" s="17">
        <v>0.36756138604982802</v>
      </c>
      <c r="AO125" s="17"/>
      <c r="AP125" s="17">
        <v>0.20682526424309</v>
      </c>
      <c r="AQ125" s="17">
        <v>0.26994355414860699</v>
      </c>
      <c r="AR125" s="17">
        <v>0.20434501785758999</v>
      </c>
      <c r="AS125" s="17"/>
      <c r="AT125" s="17">
        <v>0.356815284799882</v>
      </c>
      <c r="AU125" s="17">
        <v>0.25702044083035003</v>
      </c>
      <c r="AV125" s="17">
        <v>0.15441734714924499</v>
      </c>
      <c r="AW125" s="17">
        <v>0.14966464195534199</v>
      </c>
      <c r="AX125" s="17">
        <v>6.9355169643509407E-2</v>
      </c>
    </row>
    <row r="126" spans="2:50">
      <c r="B126" t="s">
        <v>92</v>
      </c>
      <c r="C126" s="17">
        <v>5.1780006523681602E-2</v>
      </c>
      <c r="D126" s="17">
        <v>3.3304754848308103E-2</v>
      </c>
      <c r="E126" s="17">
        <v>7.0010754104807907E-2</v>
      </c>
      <c r="F126" s="17"/>
      <c r="G126" s="17">
        <v>7.7448382876728505E-2</v>
      </c>
      <c r="H126" s="17">
        <v>5.3812829082120997E-2</v>
      </c>
      <c r="I126" s="17">
        <v>2.7370409096390099E-2</v>
      </c>
      <c r="J126" s="17">
        <v>4.9191589089013603E-2</v>
      </c>
      <c r="K126" s="17">
        <v>6.6258290725160998E-2</v>
      </c>
      <c r="L126" s="17">
        <v>4.5511347107959101E-2</v>
      </c>
      <c r="M126" s="17"/>
      <c r="N126" s="17">
        <v>3.9277352318339898E-2</v>
      </c>
      <c r="O126" s="17">
        <v>4.2702997392640898E-2</v>
      </c>
      <c r="P126" s="17">
        <v>5.2266794669674897E-2</v>
      </c>
      <c r="Q126" s="17">
        <v>7.5148999059076294E-2</v>
      </c>
      <c r="R126" s="17"/>
      <c r="S126" s="17">
        <v>5.7504812654439401E-2</v>
      </c>
      <c r="T126" s="17">
        <v>6.1203569477952101E-2</v>
      </c>
      <c r="U126" s="17">
        <v>4.9257403413867598E-2</v>
      </c>
      <c r="V126" s="17">
        <v>4.1114097716987999E-2</v>
      </c>
      <c r="W126" s="17">
        <v>4.0904803183530902E-2</v>
      </c>
      <c r="X126" s="17">
        <v>5.2421062129422803E-2</v>
      </c>
      <c r="Y126" s="17">
        <v>3.5811395296301701E-2</v>
      </c>
      <c r="Z126" s="17">
        <v>0.100182309805495</v>
      </c>
      <c r="AA126" s="17">
        <v>3.6684296729989602E-2</v>
      </c>
      <c r="AB126" s="17">
        <v>5.61223145023634E-2</v>
      </c>
      <c r="AC126" s="17">
        <v>7.4979581618691102E-2</v>
      </c>
      <c r="AD126" s="17">
        <v>2.7627158597598699E-2</v>
      </c>
      <c r="AE126" s="17"/>
      <c r="AF126" s="17">
        <v>5.4254990757085501E-2</v>
      </c>
      <c r="AG126" s="17">
        <v>4.1377972162785999E-2</v>
      </c>
      <c r="AH126" s="17">
        <v>6.4302027994573893E-2</v>
      </c>
      <c r="AI126" s="17"/>
      <c r="AJ126" s="17">
        <v>4.5433398313706297E-2</v>
      </c>
      <c r="AK126" s="17">
        <v>4.5325280910149E-2</v>
      </c>
      <c r="AL126" s="17">
        <v>2.4378540613389999E-2</v>
      </c>
      <c r="AM126" s="17">
        <v>0</v>
      </c>
      <c r="AN126" s="17">
        <v>7.6914349977351401E-2</v>
      </c>
      <c r="AO126" s="17"/>
      <c r="AP126" s="17">
        <v>4.6452418230039302E-2</v>
      </c>
      <c r="AQ126" s="17">
        <v>3.3047635619920801E-2</v>
      </c>
      <c r="AR126" s="17">
        <v>1.11828801005949E-2</v>
      </c>
      <c r="AS126" s="17"/>
      <c r="AT126" s="17">
        <v>6.8408150506158102E-2</v>
      </c>
      <c r="AU126" s="17">
        <v>5.2028917519246098E-2</v>
      </c>
      <c r="AV126" s="17">
        <v>2.4787078864844901E-2</v>
      </c>
      <c r="AW126" s="17">
        <v>4.32056380099907E-2</v>
      </c>
      <c r="AX126" s="17">
        <v>0</v>
      </c>
    </row>
    <row r="127" spans="2:50">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row>
    <row r="128" spans="2:50">
      <c r="B128" s="6" t="s">
        <v>133</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row>
    <row r="129" spans="2:50">
      <c r="B129" s="26" t="s">
        <v>16</v>
      </c>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row>
    <row r="130" spans="2:50">
      <c r="B130" t="s">
        <v>134</v>
      </c>
      <c r="C130" s="17">
        <v>0.45465843601815398</v>
      </c>
      <c r="D130" s="17">
        <v>0.507604624727514</v>
      </c>
      <c r="E130" s="17">
        <v>0.38277941321682402</v>
      </c>
      <c r="F130" s="17"/>
      <c r="G130" s="17">
        <v>0.357452486085091</v>
      </c>
      <c r="H130" s="17">
        <v>0.47001593830374699</v>
      </c>
      <c r="I130" s="17">
        <v>0.37747310903828601</v>
      </c>
      <c r="J130" s="17">
        <v>0.46111065143656899</v>
      </c>
      <c r="K130" s="17">
        <v>0.50132741044277496</v>
      </c>
      <c r="L130" s="17">
        <v>0.51675632081937295</v>
      </c>
      <c r="M130" s="17"/>
      <c r="N130" s="17">
        <v>0.50182124691089602</v>
      </c>
      <c r="O130" s="17">
        <v>0.41849319372197602</v>
      </c>
      <c r="P130" s="17">
        <v>0.412918247739611</v>
      </c>
      <c r="Q130" s="17">
        <v>0.47323910894718002</v>
      </c>
      <c r="R130" s="17"/>
      <c r="S130" s="17">
        <v>0.46209962099452201</v>
      </c>
      <c r="T130" s="17">
        <v>0.46637572090074603</v>
      </c>
      <c r="U130" s="17">
        <v>0.46173181344525499</v>
      </c>
      <c r="V130" s="17">
        <v>0.524332777663299</v>
      </c>
      <c r="W130" s="17">
        <v>0.46457832007015198</v>
      </c>
      <c r="X130" s="17">
        <v>0.44759390537358001</v>
      </c>
      <c r="Y130" s="17">
        <v>0.37271996680618602</v>
      </c>
      <c r="Z130" s="17">
        <v>0.474043562417653</v>
      </c>
      <c r="AA130" s="17">
        <v>0.44067241080478398</v>
      </c>
      <c r="AB130" s="17">
        <v>0.44683342297440198</v>
      </c>
      <c r="AC130" s="17">
        <v>0.40316957730314901</v>
      </c>
      <c r="AD130" s="17">
        <v>0.45169051747122202</v>
      </c>
      <c r="AE130" s="17"/>
      <c r="AF130" s="17">
        <v>0.451094693922868</v>
      </c>
      <c r="AG130" s="17">
        <v>0.49423464595735001</v>
      </c>
      <c r="AH130" s="17">
        <v>0.33791080681825603</v>
      </c>
      <c r="AI130" s="17"/>
      <c r="AJ130" s="17">
        <v>0.50454397775932902</v>
      </c>
      <c r="AK130" s="17">
        <v>0.46222355671000898</v>
      </c>
      <c r="AL130" s="17">
        <v>0.47764664530833401</v>
      </c>
      <c r="AM130" s="17">
        <v>0.45237551895160399</v>
      </c>
      <c r="AN130" s="17">
        <v>0.26516235443257102</v>
      </c>
      <c r="AO130" s="17"/>
      <c r="AP130" s="17">
        <v>0.50856747368560096</v>
      </c>
      <c r="AQ130" s="17">
        <v>0.45109087648479401</v>
      </c>
      <c r="AR130" s="17">
        <v>0.52397833861361698</v>
      </c>
      <c r="AS130" s="17"/>
      <c r="AT130" s="17">
        <v>0.40966118509222599</v>
      </c>
      <c r="AU130" s="17">
        <v>0.41118844450801401</v>
      </c>
      <c r="AV130" s="17">
        <v>0.487242909762725</v>
      </c>
      <c r="AW130" s="17">
        <v>0.49842231418602101</v>
      </c>
      <c r="AX130" s="17">
        <v>0.53390045557197996</v>
      </c>
    </row>
    <row r="131" spans="2:50">
      <c r="B131" t="s">
        <v>135</v>
      </c>
      <c r="C131" s="17">
        <v>0.42449246662870499</v>
      </c>
      <c r="D131" s="17">
        <v>0.47049108854773802</v>
      </c>
      <c r="E131" s="17">
        <v>0.36375750251971201</v>
      </c>
      <c r="F131" s="17"/>
      <c r="G131" s="17">
        <v>0.30799531753841802</v>
      </c>
      <c r="H131" s="17">
        <v>0.41986960424630398</v>
      </c>
      <c r="I131" s="17">
        <v>0.43751337089787901</v>
      </c>
      <c r="J131" s="17">
        <v>0.45982438817971399</v>
      </c>
      <c r="K131" s="17">
        <v>0.42745841929114198</v>
      </c>
      <c r="L131" s="17">
        <v>0.44912864573807898</v>
      </c>
      <c r="M131" s="17"/>
      <c r="N131" s="17">
        <v>0.60207550146277899</v>
      </c>
      <c r="O131" s="17">
        <v>0.41081292842748102</v>
      </c>
      <c r="P131" s="17">
        <v>0.347345183688265</v>
      </c>
      <c r="Q131" s="17">
        <v>0.23531248674253399</v>
      </c>
      <c r="R131" s="17"/>
      <c r="S131" s="17">
        <v>0.48416869895508802</v>
      </c>
      <c r="T131" s="17">
        <v>0.41334465235434598</v>
      </c>
      <c r="U131" s="17">
        <v>0.43093770151788202</v>
      </c>
      <c r="V131" s="17">
        <v>0.37547627070374701</v>
      </c>
      <c r="W131" s="17">
        <v>0.41688106277410802</v>
      </c>
      <c r="X131" s="17">
        <v>0.38485096003173203</v>
      </c>
      <c r="Y131" s="17">
        <v>0.38738801793977701</v>
      </c>
      <c r="Z131" s="17">
        <v>0.386548318486167</v>
      </c>
      <c r="AA131" s="17">
        <v>0.43205239286949398</v>
      </c>
      <c r="AB131" s="17">
        <v>0.44048050661119997</v>
      </c>
      <c r="AC131" s="17">
        <v>0.43845472709288802</v>
      </c>
      <c r="AD131" s="17">
        <v>0.47968686148052198</v>
      </c>
      <c r="AE131" s="17"/>
      <c r="AF131" s="17">
        <v>0.40935539218119499</v>
      </c>
      <c r="AG131" s="17">
        <v>0.47183430674233201</v>
      </c>
      <c r="AH131" s="17">
        <v>0.35584886642468999</v>
      </c>
      <c r="AI131" s="17"/>
      <c r="AJ131" s="17">
        <v>0.453279032256732</v>
      </c>
      <c r="AK131" s="17">
        <v>0.39044032459147698</v>
      </c>
      <c r="AL131" s="17">
        <v>0.54364106019899205</v>
      </c>
      <c r="AM131" s="17">
        <v>0.29851300466872699</v>
      </c>
      <c r="AN131" s="17">
        <v>0.29563241804606</v>
      </c>
      <c r="AO131" s="17"/>
      <c r="AP131" s="17">
        <v>0.44669778576839397</v>
      </c>
      <c r="AQ131" s="17">
        <v>0.43092095795975299</v>
      </c>
      <c r="AR131" s="17">
        <v>0.48148263090269999</v>
      </c>
      <c r="AS131" s="17"/>
      <c r="AT131" s="17">
        <v>0.30452723424516298</v>
      </c>
      <c r="AU131" s="17">
        <v>0.35789380577994101</v>
      </c>
      <c r="AV131" s="17">
        <v>0.46795791061414799</v>
      </c>
      <c r="AW131" s="17">
        <v>0.61828261216782499</v>
      </c>
      <c r="AX131" s="17">
        <v>0.63241650648671499</v>
      </c>
    </row>
    <row r="132" spans="2:50">
      <c r="B132" t="s">
        <v>136</v>
      </c>
      <c r="C132" s="17">
        <v>0.32824792285644999</v>
      </c>
      <c r="D132" s="17">
        <v>0.36961271178074701</v>
      </c>
      <c r="E132" s="17">
        <v>0.27159029935990397</v>
      </c>
      <c r="F132" s="17"/>
      <c r="G132" s="17">
        <v>0.53049024120100596</v>
      </c>
      <c r="H132" s="17">
        <v>0.3688932027597</v>
      </c>
      <c r="I132" s="17">
        <v>0.34104408435107503</v>
      </c>
      <c r="J132" s="17">
        <v>0.28480818147145998</v>
      </c>
      <c r="K132" s="17">
        <v>0.246655856757552</v>
      </c>
      <c r="L132" s="17">
        <v>0.27079519980344202</v>
      </c>
      <c r="M132" s="17"/>
      <c r="N132" s="17">
        <v>0.40124998127246803</v>
      </c>
      <c r="O132" s="17">
        <v>0.31748769436742502</v>
      </c>
      <c r="P132" s="17">
        <v>0.26961789209171999</v>
      </c>
      <c r="Q132" s="17">
        <v>0.27980855458403597</v>
      </c>
      <c r="R132" s="17"/>
      <c r="S132" s="17">
        <v>0.36859010907965201</v>
      </c>
      <c r="T132" s="17">
        <v>0.41220690885954903</v>
      </c>
      <c r="U132" s="17">
        <v>0.29551676489060502</v>
      </c>
      <c r="V132" s="17">
        <v>0.32319218536348299</v>
      </c>
      <c r="W132" s="17">
        <v>0.30514391449064998</v>
      </c>
      <c r="X132" s="17">
        <v>0.240517441402746</v>
      </c>
      <c r="Y132" s="17">
        <v>0.30422820400388301</v>
      </c>
      <c r="Z132" s="17">
        <v>0.29351829304169702</v>
      </c>
      <c r="AA132" s="17">
        <v>0.34421033065276102</v>
      </c>
      <c r="AB132" s="17">
        <v>0.33060786315499702</v>
      </c>
      <c r="AC132" s="17">
        <v>0.25055395183121199</v>
      </c>
      <c r="AD132" s="17">
        <v>0.32533087308108599</v>
      </c>
      <c r="AE132" s="17"/>
      <c r="AF132" s="17">
        <v>0.25143623154790401</v>
      </c>
      <c r="AG132" s="17">
        <v>0.36870154589651499</v>
      </c>
      <c r="AH132" s="17">
        <v>0.331897869078148</v>
      </c>
      <c r="AI132" s="17"/>
      <c r="AJ132" s="17">
        <v>0.29867516592437499</v>
      </c>
      <c r="AK132" s="17">
        <v>0.352530785979979</v>
      </c>
      <c r="AL132" s="17">
        <v>0.38572750779577503</v>
      </c>
      <c r="AM132" s="17">
        <v>0.30501506867679701</v>
      </c>
      <c r="AN132" s="17">
        <v>0.32015251610335999</v>
      </c>
      <c r="AO132" s="17"/>
      <c r="AP132" s="17">
        <v>0.310049190878803</v>
      </c>
      <c r="AQ132" s="17">
        <v>0.359922587625426</v>
      </c>
      <c r="AR132" s="17">
        <v>0.39523186002869898</v>
      </c>
      <c r="AS132" s="17"/>
      <c r="AT132" s="17">
        <v>0.183266647325867</v>
      </c>
      <c r="AU132" s="17">
        <v>0.28853006317313601</v>
      </c>
      <c r="AV132" s="17">
        <v>0.409806448834865</v>
      </c>
      <c r="AW132" s="17">
        <v>0.493688840757528</v>
      </c>
      <c r="AX132" s="17">
        <v>0.55450979448834503</v>
      </c>
    </row>
    <row r="133" spans="2:50">
      <c r="B133" t="s">
        <v>137</v>
      </c>
      <c r="C133" s="17">
        <v>0.30069047222895301</v>
      </c>
      <c r="D133" s="17">
        <v>0.31601141030825097</v>
      </c>
      <c r="E133" s="17">
        <v>0.27962418168528902</v>
      </c>
      <c r="F133" s="17"/>
      <c r="G133" s="17">
        <v>0.25887864935456201</v>
      </c>
      <c r="H133" s="17">
        <v>0.33604131544474902</v>
      </c>
      <c r="I133" s="17">
        <v>0.27021906627639403</v>
      </c>
      <c r="J133" s="17">
        <v>0.24186054067469401</v>
      </c>
      <c r="K133" s="17">
        <v>0.285842003696404</v>
      </c>
      <c r="L133" s="17">
        <v>0.37399123197815298</v>
      </c>
      <c r="M133" s="17"/>
      <c r="N133" s="17">
        <v>0.34729101887882802</v>
      </c>
      <c r="O133" s="17">
        <v>0.26135281490933798</v>
      </c>
      <c r="P133" s="17">
        <v>0.31770227318081901</v>
      </c>
      <c r="Q133" s="17">
        <v>0.25888688622452</v>
      </c>
      <c r="R133" s="17"/>
      <c r="S133" s="17">
        <v>0.33348915751355301</v>
      </c>
      <c r="T133" s="17">
        <v>0.29073871258600997</v>
      </c>
      <c r="U133" s="17">
        <v>0.22266661358168799</v>
      </c>
      <c r="V133" s="17">
        <v>0.29108617475681098</v>
      </c>
      <c r="W133" s="17">
        <v>0.30365181105063899</v>
      </c>
      <c r="X133" s="17">
        <v>0.258118686116795</v>
      </c>
      <c r="Y133" s="17">
        <v>0.31876437852011302</v>
      </c>
      <c r="Z133" s="17">
        <v>0.351146167491725</v>
      </c>
      <c r="AA133" s="17">
        <v>0.329346753820289</v>
      </c>
      <c r="AB133" s="17">
        <v>0.32990433447967499</v>
      </c>
      <c r="AC133" s="17">
        <v>0.28593165213497301</v>
      </c>
      <c r="AD133" s="17">
        <v>0.25286607541235301</v>
      </c>
      <c r="AE133" s="17"/>
      <c r="AF133" s="17">
        <v>0.30301229413661301</v>
      </c>
      <c r="AG133" s="17">
        <v>0.316679273430993</v>
      </c>
      <c r="AH133" s="17">
        <v>0.19535633251077</v>
      </c>
      <c r="AI133" s="17"/>
      <c r="AJ133" s="17">
        <v>0.34333976470871003</v>
      </c>
      <c r="AK133" s="17">
        <v>0.311458709171265</v>
      </c>
      <c r="AL133" s="17">
        <v>0.25875647447078198</v>
      </c>
      <c r="AM133" s="17">
        <v>0.29697428831308098</v>
      </c>
      <c r="AN133" s="17">
        <v>0.17984828259083599</v>
      </c>
      <c r="AO133" s="17"/>
      <c r="AP133" s="17">
        <v>0.36880435254744298</v>
      </c>
      <c r="AQ133" s="17">
        <v>0.30482548975822299</v>
      </c>
      <c r="AR133" s="17">
        <v>0.29250285461779602</v>
      </c>
      <c r="AS133" s="17"/>
      <c r="AT133" s="17">
        <v>0.236071931310991</v>
      </c>
      <c r="AU133" s="17">
        <v>0.27242299509822399</v>
      </c>
      <c r="AV133" s="17">
        <v>0.34057293220333701</v>
      </c>
      <c r="AW133" s="17">
        <v>0.30587420771913398</v>
      </c>
      <c r="AX133" s="17">
        <v>0.34122802425409599</v>
      </c>
    </row>
    <row r="134" spans="2:50">
      <c r="B134" t="s">
        <v>138</v>
      </c>
      <c r="C134" s="17">
        <v>0.19220154888406801</v>
      </c>
      <c r="D134" s="17">
        <v>0.22158733157889501</v>
      </c>
      <c r="E134" s="17">
        <v>0.15375217682798001</v>
      </c>
      <c r="F134" s="17"/>
      <c r="G134" s="17">
        <v>0.23308876647285001</v>
      </c>
      <c r="H134" s="17">
        <v>0.24407214578813899</v>
      </c>
      <c r="I134" s="17">
        <v>0.22948784077355899</v>
      </c>
      <c r="J134" s="17">
        <v>0.14832931763356999</v>
      </c>
      <c r="K134" s="17">
        <v>0.16955192039751199</v>
      </c>
      <c r="L134" s="17">
        <v>0.151204016647489</v>
      </c>
      <c r="M134" s="17"/>
      <c r="N134" s="17">
        <v>0.25279699341915601</v>
      </c>
      <c r="O134" s="17">
        <v>0.180749665748692</v>
      </c>
      <c r="P134" s="17">
        <v>0.176733997992122</v>
      </c>
      <c r="Q134" s="17">
        <v>0.125472218907653</v>
      </c>
      <c r="R134" s="17"/>
      <c r="S134" s="17">
        <v>0.27419519954893601</v>
      </c>
      <c r="T134" s="17">
        <v>0.21815347643486799</v>
      </c>
      <c r="U134" s="17">
        <v>0.14807497717816701</v>
      </c>
      <c r="V134" s="17">
        <v>0.17830320961549101</v>
      </c>
      <c r="W134" s="17">
        <v>0.17349685560077299</v>
      </c>
      <c r="X134" s="17">
        <v>9.2446766736937802E-2</v>
      </c>
      <c r="Y134" s="17">
        <v>0.14812977064733199</v>
      </c>
      <c r="Z134" s="17">
        <v>0.21134599993872499</v>
      </c>
      <c r="AA134" s="17">
        <v>0.22387923028582599</v>
      </c>
      <c r="AB134" s="17">
        <v>0.212689774316695</v>
      </c>
      <c r="AC134" s="17">
        <v>0.18005888944420001</v>
      </c>
      <c r="AD134" s="17">
        <v>0.10108926841454401</v>
      </c>
      <c r="AE134" s="17"/>
      <c r="AF134" s="17">
        <v>0.153418380580434</v>
      </c>
      <c r="AG134" s="17">
        <v>0.23523101029982299</v>
      </c>
      <c r="AH134" s="17">
        <v>0.115013810919457</v>
      </c>
      <c r="AI134" s="17"/>
      <c r="AJ134" s="17">
        <v>0.18333191702715901</v>
      </c>
      <c r="AK134" s="17">
        <v>0.20265029931527601</v>
      </c>
      <c r="AL134" s="17">
        <v>0.34836029639367799</v>
      </c>
      <c r="AM134" s="17">
        <v>0.14241055045576501</v>
      </c>
      <c r="AN134" s="17">
        <v>8.2043427437803906E-2</v>
      </c>
      <c r="AO134" s="17"/>
      <c r="AP134" s="17">
        <v>0.202809284887423</v>
      </c>
      <c r="AQ134" s="17">
        <v>0.202846023969283</v>
      </c>
      <c r="AR134" s="17">
        <v>0.28715077133618799</v>
      </c>
      <c r="AS134" s="17"/>
      <c r="AT134" s="17">
        <v>9.2258516701618803E-2</v>
      </c>
      <c r="AU134" s="17">
        <v>0.15703348212830701</v>
      </c>
      <c r="AV134" s="17">
        <v>0.25150764180596702</v>
      </c>
      <c r="AW134" s="17">
        <v>0.290366529739297</v>
      </c>
      <c r="AX134" s="17">
        <v>0.370734862149388</v>
      </c>
    </row>
    <row r="135" spans="2:50">
      <c r="B135" t="s">
        <v>92</v>
      </c>
      <c r="C135" s="17">
        <v>0.113057087042816</v>
      </c>
      <c r="D135" s="17">
        <v>7.87683977974937E-2</v>
      </c>
      <c r="E135" s="17">
        <v>0.15953785257334699</v>
      </c>
      <c r="F135" s="17"/>
      <c r="G135" s="17">
        <v>8.1376308716473195E-2</v>
      </c>
      <c r="H135" s="17">
        <v>8.3088086460160998E-2</v>
      </c>
      <c r="I135" s="17">
        <v>0.13579168664568</v>
      </c>
      <c r="J135" s="17">
        <v>0.12588382713900201</v>
      </c>
      <c r="K135" s="17">
        <v>0.13077262118562299</v>
      </c>
      <c r="L135" s="17">
        <v>0.11298133842961899</v>
      </c>
      <c r="M135" s="17"/>
      <c r="N135" s="17">
        <v>5.3703777104320102E-2</v>
      </c>
      <c r="O135" s="17">
        <v>0.12923617728040401</v>
      </c>
      <c r="P135" s="17">
        <v>0.12116889867276499</v>
      </c>
      <c r="Q135" s="17">
        <v>0.17169163475047799</v>
      </c>
      <c r="R135" s="17"/>
      <c r="S135" s="17">
        <v>8.5394013546863504E-2</v>
      </c>
      <c r="T135" s="17">
        <v>9.0712858835976698E-2</v>
      </c>
      <c r="U135" s="17">
        <v>0.14791493252954799</v>
      </c>
      <c r="V135" s="17">
        <v>0.120720328509841</v>
      </c>
      <c r="W135" s="17">
        <v>0.13449882950144901</v>
      </c>
      <c r="X135" s="17">
        <v>0.18572217945526701</v>
      </c>
      <c r="Y135" s="17">
        <v>0.14492404225623001</v>
      </c>
      <c r="Z135" s="17">
        <v>4.4705158354922801E-2</v>
      </c>
      <c r="AA135" s="17">
        <v>0.120191466048491</v>
      </c>
      <c r="AB135" s="17">
        <v>8.0555205405153402E-2</v>
      </c>
      <c r="AC135" s="17">
        <v>8.1623672098862995E-2</v>
      </c>
      <c r="AD135" s="17">
        <v>0.108517564253046</v>
      </c>
      <c r="AE135" s="17"/>
      <c r="AF135" s="17">
        <v>0.12885516230115801</v>
      </c>
      <c r="AG135" s="17">
        <v>9.5614112704514406E-2</v>
      </c>
      <c r="AH135" s="17">
        <v>0.14011928128443801</v>
      </c>
      <c r="AI135" s="17"/>
      <c r="AJ135" s="17">
        <v>0.104653802449062</v>
      </c>
      <c r="AK135" s="17">
        <v>0.10948315645565</v>
      </c>
      <c r="AL135" s="17">
        <v>0.10518573314915999</v>
      </c>
      <c r="AM135" s="17">
        <v>8.3356514372623897E-2</v>
      </c>
      <c r="AN135" s="17">
        <v>0.188870656117573</v>
      </c>
      <c r="AO135" s="17"/>
      <c r="AP135" s="17">
        <v>8.2934932699240904E-2</v>
      </c>
      <c r="AQ135" s="17">
        <v>0.106398640876087</v>
      </c>
      <c r="AR135" s="17">
        <v>7.1194429967003897E-2</v>
      </c>
      <c r="AS135" s="17"/>
      <c r="AT135" s="17">
        <v>0.14491143055996</v>
      </c>
      <c r="AU135" s="17">
        <v>0.13660618113321801</v>
      </c>
      <c r="AV135" s="17">
        <v>8.3611652655755E-2</v>
      </c>
      <c r="AW135" s="17">
        <v>2.20685012658145E-2</v>
      </c>
      <c r="AX135" s="17">
        <v>5.6833639859444299E-2</v>
      </c>
    </row>
    <row r="136" spans="2:50">
      <c r="B136" t="s">
        <v>93</v>
      </c>
      <c r="C136" s="17">
        <v>1.43353381566186E-2</v>
      </c>
      <c r="D136" s="17">
        <v>1.26552662485618E-2</v>
      </c>
      <c r="E136" s="17">
        <v>1.6654939504553101E-2</v>
      </c>
      <c r="F136" s="17"/>
      <c r="G136" s="17">
        <v>8.2115648087601502E-3</v>
      </c>
      <c r="H136" s="17">
        <v>8.2661446003998995E-3</v>
      </c>
      <c r="I136" s="17">
        <v>8.7561337570514503E-3</v>
      </c>
      <c r="J136" s="17">
        <v>8.3825175909647293E-3</v>
      </c>
      <c r="K136" s="17">
        <v>1.42317789213641E-2</v>
      </c>
      <c r="L136" s="17">
        <v>3.1120259765025401E-2</v>
      </c>
      <c r="M136" s="17"/>
      <c r="N136" s="17">
        <v>1.3922418140552501E-2</v>
      </c>
      <c r="O136" s="17">
        <v>1.6571196149377899E-2</v>
      </c>
      <c r="P136" s="17">
        <v>1.3197834441363099E-2</v>
      </c>
      <c r="Q136" s="17">
        <v>1.35247080345279E-2</v>
      </c>
      <c r="R136" s="17"/>
      <c r="S136" s="17">
        <v>9.21324034951773E-3</v>
      </c>
      <c r="T136" s="17">
        <v>2.0028608845939998E-2</v>
      </c>
      <c r="U136" s="17">
        <v>1.79619962513877E-2</v>
      </c>
      <c r="V136" s="17">
        <v>2.1885503676003899E-2</v>
      </c>
      <c r="W136" s="17">
        <v>0</v>
      </c>
      <c r="X136" s="17">
        <v>0</v>
      </c>
      <c r="Y136" s="17">
        <v>1.0739499623262001E-2</v>
      </c>
      <c r="Z136" s="17">
        <v>1.6658308497210599E-2</v>
      </c>
      <c r="AA136" s="17">
        <v>2.0443345868684501E-2</v>
      </c>
      <c r="AB136" s="17">
        <v>2.7896480170846401E-2</v>
      </c>
      <c r="AC136" s="17">
        <v>1.5278471513263E-2</v>
      </c>
      <c r="AD136" s="17">
        <v>0</v>
      </c>
      <c r="AE136" s="17"/>
      <c r="AF136" s="17">
        <v>2.1329199245777999E-2</v>
      </c>
      <c r="AG136" s="17">
        <v>9.6761837932086599E-3</v>
      </c>
      <c r="AH136" s="17">
        <v>1.46205636489578E-2</v>
      </c>
      <c r="AI136" s="17"/>
      <c r="AJ136" s="17">
        <v>1.5704683011114402E-2</v>
      </c>
      <c r="AK136" s="17">
        <v>4.9973636814544201E-3</v>
      </c>
      <c r="AL136" s="17">
        <v>8.5379278736233098E-3</v>
      </c>
      <c r="AM136" s="17">
        <v>6.6814718797571795E-2</v>
      </c>
      <c r="AN136" s="17">
        <v>3.1781617253274101E-2</v>
      </c>
      <c r="AO136" s="17"/>
      <c r="AP136" s="17">
        <v>1.22631256578258E-2</v>
      </c>
      <c r="AQ136" s="17">
        <v>1.3392469404934401E-2</v>
      </c>
      <c r="AR136" s="17">
        <v>0</v>
      </c>
      <c r="AS136" s="17"/>
      <c r="AT136" s="17">
        <v>2.5479179305891098E-2</v>
      </c>
      <c r="AU136" s="17">
        <v>1.5032044568880401E-2</v>
      </c>
      <c r="AV136" s="17">
        <v>9.8692196896163799E-3</v>
      </c>
      <c r="AW136" s="17">
        <v>1.59775165582236E-2</v>
      </c>
      <c r="AX136" s="17">
        <v>0</v>
      </c>
    </row>
    <row r="137" spans="2:50">
      <c r="B137" t="s">
        <v>94</v>
      </c>
      <c r="C137" s="17">
        <v>2.9137005970497801E-2</v>
      </c>
      <c r="D137" s="17">
        <v>2.5695576201229101E-2</v>
      </c>
      <c r="E137" s="17">
        <v>3.3887347768983299E-2</v>
      </c>
      <c r="F137" s="17"/>
      <c r="G137" s="17">
        <v>2.3573192235431601E-2</v>
      </c>
      <c r="H137" s="17">
        <v>7.1430025881420896E-3</v>
      </c>
      <c r="I137" s="17">
        <v>4.9447813293693299E-2</v>
      </c>
      <c r="J137" s="17">
        <v>2.5246327069643599E-2</v>
      </c>
      <c r="K137" s="17">
        <v>5.9597874576817297E-2</v>
      </c>
      <c r="L137" s="17">
        <v>1.55351648979668E-2</v>
      </c>
      <c r="M137" s="17"/>
      <c r="N137" s="17">
        <v>2.1732226955250501E-2</v>
      </c>
      <c r="O137" s="17">
        <v>3.0872919459827699E-2</v>
      </c>
      <c r="P137" s="17">
        <v>1.1245798502531899E-2</v>
      </c>
      <c r="Q137" s="17">
        <v>5.7974309965082502E-2</v>
      </c>
      <c r="R137" s="17"/>
      <c r="S137" s="17">
        <v>3.5956495236633301E-2</v>
      </c>
      <c r="T137" s="17">
        <v>1.0362635674823E-2</v>
      </c>
      <c r="U137" s="17">
        <v>0</v>
      </c>
      <c r="V137" s="17">
        <v>2.7954777009811901E-2</v>
      </c>
      <c r="W137" s="17">
        <v>4.8948446103788401E-2</v>
      </c>
      <c r="X137" s="17">
        <v>2.9417849839217199E-2</v>
      </c>
      <c r="Y137" s="17">
        <v>1.6199100474783599E-2</v>
      </c>
      <c r="Z137" s="17">
        <v>4.1731127207551698E-2</v>
      </c>
      <c r="AA137" s="17">
        <v>3.1160513559716298E-2</v>
      </c>
      <c r="AB137" s="17">
        <v>1.32256358052983E-2</v>
      </c>
      <c r="AC137" s="17">
        <v>0.12893452744992201</v>
      </c>
      <c r="AD137" s="17">
        <v>1.61340637401115E-2</v>
      </c>
      <c r="AE137" s="17"/>
      <c r="AF137" s="17">
        <v>4.3568396692615599E-2</v>
      </c>
      <c r="AG137" s="17">
        <v>1.44355603925393E-2</v>
      </c>
      <c r="AH137" s="17">
        <v>3.5601809043811501E-2</v>
      </c>
      <c r="AI137" s="17"/>
      <c r="AJ137" s="17">
        <v>2.33720762222379E-2</v>
      </c>
      <c r="AK137" s="17">
        <v>3.4145361294058103E-2</v>
      </c>
      <c r="AL137" s="17">
        <v>1.55144415751837E-2</v>
      </c>
      <c r="AM137" s="17">
        <v>4.0207390855101402E-2</v>
      </c>
      <c r="AN137" s="17">
        <v>3.87986850202525E-2</v>
      </c>
      <c r="AO137" s="17"/>
      <c r="AP137" s="17">
        <v>2.5607583102030498E-2</v>
      </c>
      <c r="AQ137" s="17">
        <v>2.31920592138657E-2</v>
      </c>
      <c r="AR137" s="17">
        <v>2.9627617730246698E-2</v>
      </c>
      <c r="AS137" s="17"/>
      <c r="AT137" s="17">
        <v>5.19635446622616E-2</v>
      </c>
      <c r="AU137" s="17">
        <v>3.9218234575822297E-2</v>
      </c>
      <c r="AV137" s="17">
        <v>1.9105787540813299E-2</v>
      </c>
      <c r="AW137" s="17">
        <v>4.3191363626399601E-3</v>
      </c>
      <c r="AX137" s="17">
        <v>0</v>
      </c>
    </row>
    <row r="138" spans="2:50">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row>
    <row r="139" spans="2:50">
      <c r="B139" s="6" t="s">
        <v>139</v>
      </c>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row>
    <row r="140" spans="2:50">
      <c r="B140" s="24" t="s">
        <v>15</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row>
    <row r="141" spans="2:50">
      <c r="B141" t="s">
        <v>140</v>
      </c>
      <c r="C141" s="17">
        <v>0.65207852299215896</v>
      </c>
      <c r="D141" s="17">
        <v>0.65211189628894395</v>
      </c>
      <c r="E141" s="17">
        <v>0.651674152581732</v>
      </c>
      <c r="F141" s="17"/>
      <c r="G141" s="17">
        <v>0.41517816971142701</v>
      </c>
      <c r="H141" s="17">
        <v>0.49060282673056199</v>
      </c>
      <c r="I141" s="17">
        <v>0.58535086269181102</v>
      </c>
      <c r="J141" s="17">
        <v>0.73364523195633102</v>
      </c>
      <c r="K141" s="17">
        <v>0.77297160311164603</v>
      </c>
      <c r="L141" s="17">
        <v>0.84709610654420398</v>
      </c>
      <c r="M141" s="17"/>
      <c r="N141" s="17">
        <v>0.73163055665839205</v>
      </c>
      <c r="O141" s="17">
        <v>0.69290275700701398</v>
      </c>
      <c r="P141" s="17">
        <v>0.60609480396802995</v>
      </c>
      <c r="Q141" s="17">
        <v>0.56023216044456003</v>
      </c>
      <c r="R141" s="17"/>
      <c r="S141" s="17">
        <v>0.54730765984091601</v>
      </c>
      <c r="T141" s="17">
        <v>0.68415761202784198</v>
      </c>
      <c r="U141" s="17">
        <v>0.68258135481181903</v>
      </c>
      <c r="V141" s="17">
        <v>0.74836177448469898</v>
      </c>
      <c r="W141" s="17">
        <v>0.62778731314582403</v>
      </c>
      <c r="X141" s="17">
        <v>0.62340186961036703</v>
      </c>
      <c r="Y141" s="17">
        <v>0.62845528813913998</v>
      </c>
      <c r="Z141" s="17">
        <v>0.619942976625805</v>
      </c>
      <c r="AA141" s="17">
        <v>0.58371766262893898</v>
      </c>
      <c r="AB141" s="17">
        <v>0.71912652178172298</v>
      </c>
      <c r="AC141" s="17">
        <v>0.72859289475143896</v>
      </c>
      <c r="AD141" s="17">
        <v>0.80313221211602803</v>
      </c>
      <c r="AE141" s="17"/>
      <c r="AF141" s="17">
        <v>0.69715948580887799</v>
      </c>
      <c r="AG141" s="17">
        <v>0.68083658359315702</v>
      </c>
      <c r="AH141" s="17">
        <v>0.52191118257041402</v>
      </c>
      <c r="AI141" s="17"/>
      <c r="AJ141" s="17">
        <v>0.71075130227591898</v>
      </c>
      <c r="AK141" s="17">
        <v>0.59716796098316505</v>
      </c>
      <c r="AL141" s="17">
        <v>0.727403372464273</v>
      </c>
      <c r="AM141" s="17">
        <v>0.66542811127908597</v>
      </c>
      <c r="AN141" s="17">
        <v>0.579375816301541</v>
      </c>
      <c r="AO141" s="17"/>
      <c r="AP141" s="17">
        <v>0.67682076906556798</v>
      </c>
      <c r="AQ141" s="17">
        <v>0.62945173218107398</v>
      </c>
      <c r="AR141" s="17">
        <v>0.68662510311730796</v>
      </c>
      <c r="AS141" s="17"/>
      <c r="AT141" s="17">
        <v>0.61086396446290503</v>
      </c>
      <c r="AU141" s="17">
        <v>0.66700347134849303</v>
      </c>
      <c r="AV141" s="17">
        <v>0.71212190144884802</v>
      </c>
      <c r="AW141" s="17">
        <v>0.59119325519381105</v>
      </c>
      <c r="AX141" s="17">
        <v>0.66306530751463399</v>
      </c>
    </row>
    <row r="142" spans="2:50">
      <c r="B142" t="s">
        <v>141</v>
      </c>
      <c r="C142" s="17">
        <v>0.46706964851320798</v>
      </c>
      <c r="D142" s="17">
        <v>0.54360441535355697</v>
      </c>
      <c r="E142" s="17">
        <v>0.39245304669491299</v>
      </c>
      <c r="F142" s="17"/>
      <c r="G142" s="17">
        <v>0.26550635304745002</v>
      </c>
      <c r="H142" s="17">
        <v>0.34315449607113802</v>
      </c>
      <c r="I142" s="17">
        <v>0.42129068255437502</v>
      </c>
      <c r="J142" s="17">
        <v>0.48526059483961798</v>
      </c>
      <c r="K142" s="17">
        <v>0.56470361657203105</v>
      </c>
      <c r="L142" s="17">
        <v>0.658148443589471</v>
      </c>
      <c r="M142" s="17"/>
      <c r="N142" s="17">
        <v>0.56757098400025696</v>
      </c>
      <c r="O142" s="17">
        <v>0.46381160186815201</v>
      </c>
      <c r="P142" s="17">
        <v>0.41839495316578801</v>
      </c>
      <c r="Q142" s="17">
        <v>0.40188228828782302</v>
      </c>
      <c r="R142" s="17"/>
      <c r="S142" s="17">
        <v>0.39557866310471401</v>
      </c>
      <c r="T142" s="17">
        <v>0.48859350532880402</v>
      </c>
      <c r="U142" s="17">
        <v>0.465268939853059</v>
      </c>
      <c r="V142" s="17">
        <v>0.51554354649914702</v>
      </c>
      <c r="W142" s="17">
        <v>0.52270382631555601</v>
      </c>
      <c r="X142" s="17">
        <v>0.48069408936975899</v>
      </c>
      <c r="Y142" s="17">
        <v>0.40076078908148299</v>
      </c>
      <c r="Z142" s="17">
        <v>0.414607896899302</v>
      </c>
      <c r="AA142" s="17">
        <v>0.42544472604984301</v>
      </c>
      <c r="AB142" s="17">
        <v>0.50667560706911996</v>
      </c>
      <c r="AC142" s="17">
        <v>0.528703556981029</v>
      </c>
      <c r="AD142" s="17">
        <v>0.574379085952334</v>
      </c>
      <c r="AE142" s="17"/>
      <c r="AF142" s="17">
        <v>0.506027826107186</v>
      </c>
      <c r="AG142" s="17">
        <v>0.49171090368950299</v>
      </c>
      <c r="AH142" s="17">
        <v>0.37981886728956699</v>
      </c>
      <c r="AI142" s="17"/>
      <c r="AJ142" s="17">
        <v>0.53809345841372203</v>
      </c>
      <c r="AK142" s="17">
        <v>0.41645829903713799</v>
      </c>
      <c r="AL142" s="17">
        <v>0.495040489150253</v>
      </c>
      <c r="AM142" s="17">
        <v>0.58721849941477999</v>
      </c>
      <c r="AN142" s="17">
        <v>0.40381009122152201</v>
      </c>
      <c r="AO142" s="17"/>
      <c r="AP142" s="17">
        <v>0.50344502672658897</v>
      </c>
      <c r="AQ142" s="17">
        <v>0.45207376423212398</v>
      </c>
      <c r="AR142" s="17">
        <v>0.50610564413741399</v>
      </c>
      <c r="AS142" s="17"/>
      <c r="AT142" s="17">
        <v>0.441488633966021</v>
      </c>
      <c r="AU142" s="17">
        <v>0.429581496369911</v>
      </c>
      <c r="AV142" s="17">
        <v>0.51767096069602903</v>
      </c>
      <c r="AW142" s="17">
        <v>0.45875864319975201</v>
      </c>
      <c r="AX142" s="17">
        <v>0.58647698112312696</v>
      </c>
    </row>
    <row r="143" spans="2:50">
      <c r="B143" t="s">
        <v>142</v>
      </c>
      <c r="C143" s="17">
        <v>0.44898041253526599</v>
      </c>
      <c r="D143" s="17">
        <v>0.47181486614101997</v>
      </c>
      <c r="E143" s="17">
        <v>0.42553583207407197</v>
      </c>
      <c r="F143" s="17"/>
      <c r="G143" s="17">
        <v>0.37874143124993698</v>
      </c>
      <c r="H143" s="17">
        <v>0.38549867312068298</v>
      </c>
      <c r="I143" s="17">
        <v>0.42796184946794102</v>
      </c>
      <c r="J143" s="17">
        <v>0.47375463217026997</v>
      </c>
      <c r="K143" s="17">
        <v>0.46366474755137499</v>
      </c>
      <c r="L143" s="17">
        <v>0.53409704753946796</v>
      </c>
      <c r="M143" s="17"/>
      <c r="N143" s="17">
        <v>0.54649742277788504</v>
      </c>
      <c r="O143" s="17">
        <v>0.436936441524099</v>
      </c>
      <c r="P143" s="17">
        <v>0.41014823257751498</v>
      </c>
      <c r="Q143" s="17">
        <v>0.38874723810556</v>
      </c>
      <c r="R143" s="17"/>
      <c r="S143" s="17">
        <v>0.37777149299325002</v>
      </c>
      <c r="T143" s="17">
        <v>0.467136852565814</v>
      </c>
      <c r="U143" s="17">
        <v>0.47047198551467001</v>
      </c>
      <c r="V143" s="17">
        <v>0.53231230258730999</v>
      </c>
      <c r="W143" s="17">
        <v>0.46483191724803402</v>
      </c>
      <c r="X143" s="17">
        <v>0.44164920428557702</v>
      </c>
      <c r="Y143" s="17">
        <v>0.43111411518832699</v>
      </c>
      <c r="Z143" s="17">
        <v>0.38038750971643198</v>
      </c>
      <c r="AA143" s="17">
        <v>0.43316189731079602</v>
      </c>
      <c r="AB143" s="17">
        <v>0.47124812439860703</v>
      </c>
      <c r="AC143" s="17">
        <v>0.45313169777167001</v>
      </c>
      <c r="AD143" s="17">
        <v>0.50450753577890906</v>
      </c>
      <c r="AE143" s="17"/>
      <c r="AF143" s="17">
        <v>0.46739351710098198</v>
      </c>
      <c r="AG143" s="17">
        <v>0.47424405086793098</v>
      </c>
      <c r="AH143" s="17">
        <v>0.344105683978497</v>
      </c>
      <c r="AI143" s="17"/>
      <c r="AJ143" s="17">
        <v>0.451095190015745</v>
      </c>
      <c r="AK143" s="17">
        <v>0.43569832925941399</v>
      </c>
      <c r="AL143" s="17">
        <v>0.50783095609234097</v>
      </c>
      <c r="AM143" s="17">
        <v>0.43078660431707899</v>
      </c>
      <c r="AN143" s="17">
        <v>0.42999037688660702</v>
      </c>
      <c r="AO143" s="17"/>
      <c r="AP143" s="17">
        <v>0.45309527187570497</v>
      </c>
      <c r="AQ143" s="17">
        <v>0.45482875818562002</v>
      </c>
      <c r="AR143" s="17">
        <v>0.46354157629569898</v>
      </c>
      <c r="AS143" s="17"/>
      <c r="AT143" s="17">
        <v>0.381464074276258</v>
      </c>
      <c r="AU143" s="17">
        <v>0.465970013541047</v>
      </c>
      <c r="AV143" s="17">
        <v>0.53464223246526899</v>
      </c>
      <c r="AW143" s="17">
        <v>0.41263684934862799</v>
      </c>
      <c r="AX143" s="17">
        <v>0.56341192951166896</v>
      </c>
    </row>
    <row r="144" spans="2:50">
      <c r="B144" t="s">
        <v>143</v>
      </c>
      <c r="C144" s="17">
        <v>0.44193452971602998</v>
      </c>
      <c r="D144" s="17">
        <v>0.48010561203308499</v>
      </c>
      <c r="E144" s="17">
        <v>0.40349593438225501</v>
      </c>
      <c r="F144" s="17"/>
      <c r="G144" s="17">
        <v>0.38093010329379701</v>
      </c>
      <c r="H144" s="17">
        <v>0.399074959337958</v>
      </c>
      <c r="I144" s="17">
        <v>0.41045737384241499</v>
      </c>
      <c r="J144" s="17">
        <v>0.46756542320399203</v>
      </c>
      <c r="K144" s="17">
        <v>0.45717095443741002</v>
      </c>
      <c r="L144" s="17">
        <v>0.51166951087564605</v>
      </c>
      <c r="M144" s="17"/>
      <c r="N144" s="17">
        <v>0.56299249250557704</v>
      </c>
      <c r="O144" s="17">
        <v>0.46668209896005303</v>
      </c>
      <c r="P144" s="17">
        <v>0.34047839379818901</v>
      </c>
      <c r="Q144" s="17">
        <v>0.37316250914681098</v>
      </c>
      <c r="R144" s="17"/>
      <c r="S144" s="17">
        <v>0.41503807830504003</v>
      </c>
      <c r="T144" s="17">
        <v>0.45387488610878701</v>
      </c>
      <c r="U144" s="17">
        <v>0.473418150808876</v>
      </c>
      <c r="V144" s="17">
        <v>0.46726681082589799</v>
      </c>
      <c r="W144" s="17">
        <v>0.45335375139876499</v>
      </c>
      <c r="X144" s="17">
        <v>0.39760843175156302</v>
      </c>
      <c r="Y144" s="17">
        <v>0.33606526105665102</v>
      </c>
      <c r="Z144" s="17">
        <v>0.41981234488459002</v>
      </c>
      <c r="AA144" s="17">
        <v>0.42959693378354102</v>
      </c>
      <c r="AB144" s="17">
        <v>0.489652464994484</v>
      </c>
      <c r="AC144" s="17">
        <v>0.52661889965773501</v>
      </c>
      <c r="AD144" s="17">
        <v>0.53502555695730802</v>
      </c>
      <c r="AE144" s="17"/>
      <c r="AF144" s="17">
        <v>0.41410962609262397</v>
      </c>
      <c r="AG144" s="17">
        <v>0.49365437804335399</v>
      </c>
      <c r="AH144" s="17">
        <v>0.40772436963816999</v>
      </c>
      <c r="AI144" s="17"/>
      <c r="AJ144" s="17">
        <v>0.44920356966423702</v>
      </c>
      <c r="AK144" s="17">
        <v>0.426608768036499</v>
      </c>
      <c r="AL144" s="17">
        <v>0.52992387753815995</v>
      </c>
      <c r="AM144" s="17">
        <v>0.35274185710211597</v>
      </c>
      <c r="AN144" s="17">
        <v>0.42188203264052998</v>
      </c>
      <c r="AO144" s="17"/>
      <c r="AP144" s="17">
        <v>0.45304689144208099</v>
      </c>
      <c r="AQ144" s="17">
        <v>0.47957556787552402</v>
      </c>
      <c r="AR144" s="17">
        <v>0.442231469021518</v>
      </c>
      <c r="AS144" s="17"/>
      <c r="AT144" s="17">
        <v>0.327599458357407</v>
      </c>
      <c r="AU144" s="17">
        <v>0.43964028377998698</v>
      </c>
      <c r="AV144" s="17">
        <v>0.55645242864231603</v>
      </c>
      <c r="AW144" s="17">
        <v>0.508151771354723</v>
      </c>
      <c r="AX144" s="17">
        <v>0.73064174339549104</v>
      </c>
    </row>
    <row r="145" spans="2:50">
      <c r="B145" t="s">
        <v>144</v>
      </c>
      <c r="C145" s="17">
        <v>0.41132957231078598</v>
      </c>
      <c r="D145" s="17">
        <v>0.47017607996350702</v>
      </c>
      <c r="E145" s="17">
        <v>0.35483122953214302</v>
      </c>
      <c r="F145" s="17"/>
      <c r="G145" s="17">
        <v>0.30712429930755503</v>
      </c>
      <c r="H145" s="17">
        <v>0.29789093259781502</v>
      </c>
      <c r="I145" s="17">
        <v>0.375410161627523</v>
      </c>
      <c r="J145" s="17">
        <v>0.44311638742445503</v>
      </c>
      <c r="K145" s="17">
        <v>0.46782907818434699</v>
      </c>
      <c r="L145" s="17">
        <v>0.53798917876725305</v>
      </c>
      <c r="M145" s="17"/>
      <c r="N145" s="17">
        <v>0.48778824697226603</v>
      </c>
      <c r="O145" s="17">
        <v>0.42668770376633602</v>
      </c>
      <c r="P145" s="17">
        <v>0.382734340683066</v>
      </c>
      <c r="Q145" s="17">
        <v>0.33203598138544499</v>
      </c>
      <c r="R145" s="17"/>
      <c r="S145" s="17">
        <v>0.37660026001132602</v>
      </c>
      <c r="T145" s="17">
        <v>0.42771432503749401</v>
      </c>
      <c r="U145" s="17">
        <v>0.41809565353579298</v>
      </c>
      <c r="V145" s="17">
        <v>0.49409490720955002</v>
      </c>
      <c r="W145" s="17">
        <v>0.38186647998231399</v>
      </c>
      <c r="X145" s="17">
        <v>0.37506748973840598</v>
      </c>
      <c r="Y145" s="17">
        <v>0.35497459987850799</v>
      </c>
      <c r="Z145" s="17">
        <v>0.39338248900346301</v>
      </c>
      <c r="AA145" s="17">
        <v>0.39845876463848801</v>
      </c>
      <c r="AB145" s="17">
        <v>0.46191308829914601</v>
      </c>
      <c r="AC145" s="17">
        <v>0.42074841386983902</v>
      </c>
      <c r="AD145" s="17">
        <v>0.46838696168687299</v>
      </c>
      <c r="AE145" s="17"/>
      <c r="AF145" s="17">
        <v>0.42160856119659201</v>
      </c>
      <c r="AG145" s="17">
        <v>0.43913180316295702</v>
      </c>
      <c r="AH145" s="17">
        <v>0.34768272768234698</v>
      </c>
      <c r="AI145" s="17"/>
      <c r="AJ145" s="17">
        <v>0.44111512764077498</v>
      </c>
      <c r="AK145" s="17">
        <v>0.36952288863494198</v>
      </c>
      <c r="AL145" s="17">
        <v>0.47856535545733803</v>
      </c>
      <c r="AM145" s="17">
        <v>0.451286525237304</v>
      </c>
      <c r="AN145" s="17">
        <v>0.37231567168992702</v>
      </c>
      <c r="AO145" s="17"/>
      <c r="AP145" s="17">
        <v>0.41700109773105298</v>
      </c>
      <c r="AQ145" s="17">
        <v>0.41021466063977502</v>
      </c>
      <c r="AR145" s="17">
        <v>0.48985701472206</v>
      </c>
      <c r="AS145" s="17"/>
      <c r="AT145" s="17">
        <v>0.35989253779501001</v>
      </c>
      <c r="AU145" s="17">
        <v>0.38598166611644202</v>
      </c>
      <c r="AV145" s="17">
        <v>0.47372298149609798</v>
      </c>
      <c r="AW145" s="17">
        <v>0.38152950116146001</v>
      </c>
      <c r="AX145" s="17">
        <v>0.52117940463999102</v>
      </c>
    </row>
    <row r="146" spans="2:50">
      <c r="B146" t="s">
        <v>145</v>
      </c>
      <c r="C146" s="17">
        <v>0.410584050114779</v>
      </c>
      <c r="D146" s="17">
        <v>0.41390786405089702</v>
      </c>
      <c r="E146" s="17">
        <v>0.407192710670852</v>
      </c>
      <c r="F146" s="17"/>
      <c r="G146" s="17">
        <v>0.267119547598408</v>
      </c>
      <c r="H146" s="17">
        <v>0.341453680798392</v>
      </c>
      <c r="I146" s="17">
        <v>0.38699523728488</v>
      </c>
      <c r="J146" s="17">
        <v>0.43266800175796</v>
      </c>
      <c r="K146" s="17">
        <v>0.433499591707182</v>
      </c>
      <c r="L146" s="17">
        <v>0.54741517810291696</v>
      </c>
      <c r="M146" s="17"/>
      <c r="N146" s="17">
        <v>0.46963717345643902</v>
      </c>
      <c r="O146" s="17">
        <v>0.40725875127821298</v>
      </c>
      <c r="P146" s="17">
        <v>0.39057398020612499</v>
      </c>
      <c r="Q146" s="17">
        <v>0.36357280827905902</v>
      </c>
      <c r="R146" s="17"/>
      <c r="S146" s="17">
        <v>0.37229064915891302</v>
      </c>
      <c r="T146" s="17">
        <v>0.43022181334857801</v>
      </c>
      <c r="U146" s="17">
        <v>0.41760932924855398</v>
      </c>
      <c r="V146" s="17">
        <v>0.43900913534060898</v>
      </c>
      <c r="W146" s="17">
        <v>0.39900263006492398</v>
      </c>
      <c r="X146" s="17">
        <v>0.44880766128976002</v>
      </c>
      <c r="Y146" s="17">
        <v>0.37266284244688602</v>
      </c>
      <c r="Z146" s="17">
        <v>0.39922228319977499</v>
      </c>
      <c r="AA146" s="17">
        <v>0.43456207170128203</v>
      </c>
      <c r="AB146" s="17">
        <v>0.40808816269169601</v>
      </c>
      <c r="AC146" s="17">
        <v>0.32380511464695799</v>
      </c>
      <c r="AD146" s="17">
        <v>0.49376524815858602</v>
      </c>
      <c r="AE146" s="17"/>
      <c r="AF146" s="17">
        <v>0.44013369568815602</v>
      </c>
      <c r="AG146" s="17">
        <v>0.423290353074885</v>
      </c>
      <c r="AH146" s="17">
        <v>0.35189543107285698</v>
      </c>
      <c r="AI146" s="17"/>
      <c r="AJ146" s="17">
        <v>0.449529647247768</v>
      </c>
      <c r="AK146" s="17">
        <v>0.394565977592853</v>
      </c>
      <c r="AL146" s="17">
        <v>0.390183279028189</v>
      </c>
      <c r="AM146" s="17">
        <v>0.45005318050114101</v>
      </c>
      <c r="AN146" s="17">
        <v>0.36683561190834102</v>
      </c>
      <c r="AO146" s="17"/>
      <c r="AP146" s="17">
        <v>0.4436725616146</v>
      </c>
      <c r="AQ146" s="17">
        <v>0.40638171060704498</v>
      </c>
      <c r="AR146" s="17">
        <v>0.390529502946038</v>
      </c>
      <c r="AS146" s="17"/>
      <c r="AT146" s="17">
        <v>0.38931232926347498</v>
      </c>
      <c r="AU146" s="17">
        <v>0.417749554009132</v>
      </c>
      <c r="AV146" s="17">
        <v>0.44983269445670199</v>
      </c>
      <c r="AW146" s="17">
        <v>0.34114901076320597</v>
      </c>
      <c r="AX146" s="17">
        <v>0.45193931243517999</v>
      </c>
    </row>
    <row r="147" spans="2:50">
      <c r="B147" t="s">
        <v>146</v>
      </c>
      <c r="C147" s="17">
        <v>0.39348643221049101</v>
      </c>
      <c r="D147" s="17">
        <v>0.42041244596323502</v>
      </c>
      <c r="E147" s="17">
        <v>0.36757652416770198</v>
      </c>
      <c r="F147" s="17"/>
      <c r="G147" s="17">
        <v>0.28514543436182099</v>
      </c>
      <c r="H147" s="17">
        <v>0.325418746162218</v>
      </c>
      <c r="I147" s="17">
        <v>0.37058015262121202</v>
      </c>
      <c r="J147" s="17">
        <v>0.450507914587717</v>
      </c>
      <c r="K147" s="17">
        <v>0.430401087589737</v>
      </c>
      <c r="L147" s="17">
        <v>0.46802935519100802</v>
      </c>
      <c r="M147" s="17"/>
      <c r="N147" s="17">
        <v>0.44890713420009898</v>
      </c>
      <c r="O147" s="17">
        <v>0.417276470902332</v>
      </c>
      <c r="P147" s="17">
        <v>0.35697093616220799</v>
      </c>
      <c r="Q147" s="17">
        <v>0.33680205174183198</v>
      </c>
      <c r="R147" s="17"/>
      <c r="S147" s="17">
        <v>0.32746660067670103</v>
      </c>
      <c r="T147" s="17">
        <v>0.40356200494154598</v>
      </c>
      <c r="U147" s="17">
        <v>0.42782932332432699</v>
      </c>
      <c r="V147" s="17">
        <v>0.42169278927405801</v>
      </c>
      <c r="W147" s="17">
        <v>0.42504926355262601</v>
      </c>
      <c r="X147" s="17">
        <v>0.38144887998751498</v>
      </c>
      <c r="Y147" s="17">
        <v>0.31145048170184497</v>
      </c>
      <c r="Z147" s="17">
        <v>0.384718291447603</v>
      </c>
      <c r="AA147" s="17">
        <v>0.41265346823521298</v>
      </c>
      <c r="AB147" s="17">
        <v>0.416455986921548</v>
      </c>
      <c r="AC147" s="17">
        <v>0.44352937523907598</v>
      </c>
      <c r="AD147" s="17">
        <v>0.45194456446650499</v>
      </c>
      <c r="AE147" s="17"/>
      <c r="AF147" s="17">
        <v>0.40775131411939303</v>
      </c>
      <c r="AG147" s="17">
        <v>0.418266973849728</v>
      </c>
      <c r="AH147" s="17">
        <v>0.31261392421541701</v>
      </c>
      <c r="AI147" s="17"/>
      <c r="AJ147" s="17">
        <v>0.393989314876937</v>
      </c>
      <c r="AK147" s="17">
        <v>0.40106625934210799</v>
      </c>
      <c r="AL147" s="17">
        <v>0.50029857019233503</v>
      </c>
      <c r="AM147" s="17">
        <v>0.39144991522137501</v>
      </c>
      <c r="AN147" s="17">
        <v>0.33729003916399702</v>
      </c>
      <c r="AO147" s="17"/>
      <c r="AP147" s="17">
        <v>0.386881817706689</v>
      </c>
      <c r="AQ147" s="17">
        <v>0.41492193516213299</v>
      </c>
      <c r="AR147" s="17">
        <v>0.46159648344836202</v>
      </c>
      <c r="AS147" s="17"/>
      <c r="AT147" s="17">
        <v>0.34818022189125197</v>
      </c>
      <c r="AU147" s="17">
        <v>0.38914085325185099</v>
      </c>
      <c r="AV147" s="17">
        <v>0.44852088472236301</v>
      </c>
      <c r="AW147" s="17">
        <v>0.34384628184259403</v>
      </c>
      <c r="AX147" s="17">
        <v>0.42182583398690099</v>
      </c>
    </row>
    <row r="148" spans="2:50">
      <c r="B148" t="s">
        <v>147</v>
      </c>
      <c r="C148" s="17">
        <v>0.38110100579586498</v>
      </c>
      <c r="D148" s="17">
        <v>0.40057672299059899</v>
      </c>
      <c r="E148" s="17">
        <v>0.36183285869010701</v>
      </c>
      <c r="F148" s="17"/>
      <c r="G148" s="17">
        <v>0.21180678247771101</v>
      </c>
      <c r="H148" s="17">
        <v>0.26501069900836699</v>
      </c>
      <c r="I148" s="17">
        <v>0.34831580550372498</v>
      </c>
      <c r="J148" s="17">
        <v>0.44448722270611002</v>
      </c>
      <c r="K148" s="17">
        <v>0.45389308183897897</v>
      </c>
      <c r="L148" s="17">
        <v>0.51382655195222604</v>
      </c>
      <c r="M148" s="17"/>
      <c r="N148" s="17">
        <v>0.44046583453405702</v>
      </c>
      <c r="O148" s="17">
        <v>0.40734009501789198</v>
      </c>
      <c r="P148" s="17">
        <v>0.34335299738093</v>
      </c>
      <c r="Q148" s="17">
        <v>0.32178857191613502</v>
      </c>
      <c r="R148" s="17"/>
      <c r="S148" s="17">
        <v>0.35361069826700903</v>
      </c>
      <c r="T148" s="17">
        <v>0.32373198316306101</v>
      </c>
      <c r="U148" s="17">
        <v>0.37063091612268001</v>
      </c>
      <c r="V148" s="17">
        <v>0.457665557762088</v>
      </c>
      <c r="W148" s="17">
        <v>0.35040346553863</v>
      </c>
      <c r="X148" s="17">
        <v>0.334840984853299</v>
      </c>
      <c r="Y148" s="17">
        <v>0.41910853499258699</v>
      </c>
      <c r="Z148" s="17">
        <v>0.34658925567609</v>
      </c>
      <c r="AA148" s="17">
        <v>0.44131143144285201</v>
      </c>
      <c r="AB148" s="17">
        <v>0.42387122081951201</v>
      </c>
      <c r="AC148" s="17">
        <v>0.34508964937475101</v>
      </c>
      <c r="AD148" s="17">
        <v>0.42342364340057498</v>
      </c>
      <c r="AE148" s="17"/>
      <c r="AF148" s="17">
        <v>0.41022109630877501</v>
      </c>
      <c r="AG148" s="17">
        <v>0.40135416357939202</v>
      </c>
      <c r="AH148" s="17">
        <v>0.288242189806872</v>
      </c>
      <c r="AI148" s="17"/>
      <c r="AJ148" s="17">
        <v>0.43498380542012499</v>
      </c>
      <c r="AK148" s="17">
        <v>0.34481909707112701</v>
      </c>
      <c r="AL148" s="17">
        <v>0.40593379261360601</v>
      </c>
      <c r="AM148" s="17">
        <v>0.47069077664067699</v>
      </c>
      <c r="AN148" s="17">
        <v>0.297382060392829</v>
      </c>
      <c r="AO148" s="17"/>
      <c r="AP148" s="17">
        <v>0.42485520340113497</v>
      </c>
      <c r="AQ148" s="17">
        <v>0.37750381302353597</v>
      </c>
      <c r="AR148" s="17">
        <v>0.41957115493557101</v>
      </c>
      <c r="AS148" s="17"/>
      <c r="AT148" s="17">
        <v>0.36190955950693998</v>
      </c>
      <c r="AU148" s="17">
        <v>0.38442380100790902</v>
      </c>
      <c r="AV148" s="17">
        <v>0.40097063537904998</v>
      </c>
      <c r="AW148" s="17">
        <v>0.35764160047735999</v>
      </c>
      <c r="AX148" s="17">
        <v>0.34956466727454</v>
      </c>
    </row>
    <row r="149" spans="2:50">
      <c r="B149" t="s">
        <v>148</v>
      </c>
      <c r="C149" s="17">
        <v>0.21407778078260101</v>
      </c>
      <c r="D149" s="17">
        <v>0.20745451091027201</v>
      </c>
      <c r="E149" s="17">
        <v>0.220703288382219</v>
      </c>
      <c r="F149" s="17"/>
      <c r="G149" s="17">
        <v>0.215053571096118</v>
      </c>
      <c r="H149" s="17">
        <v>0.19459070978875001</v>
      </c>
      <c r="I149" s="17">
        <v>0.216586240265698</v>
      </c>
      <c r="J149" s="17">
        <v>0.20824938400659301</v>
      </c>
      <c r="K149" s="17">
        <v>0.221463739848661</v>
      </c>
      <c r="L149" s="17">
        <v>0.22701504533113601</v>
      </c>
      <c r="M149" s="17"/>
      <c r="N149" s="17">
        <v>0.25550029527894702</v>
      </c>
      <c r="O149" s="17">
        <v>0.22262677534348699</v>
      </c>
      <c r="P149" s="17">
        <v>0.195649268359847</v>
      </c>
      <c r="Q149" s="17">
        <v>0.17322336548669401</v>
      </c>
      <c r="R149" s="17"/>
      <c r="S149" s="17">
        <v>0.19570093762500401</v>
      </c>
      <c r="T149" s="17">
        <v>0.224010493608266</v>
      </c>
      <c r="U149" s="17">
        <v>0.23329288249279201</v>
      </c>
      <c r="V149" s="17">
        <v>0.214353395567808</v>
      </c>
      <c r="W149" s="17">
        <v>0.24052962038162001</v>
      </c>
      <c r="X149" s="17">
        <v>0.17930792017703101</v>
      </c>
      <c r="Y149" s="17">
        <v>0.19381128307106699</v>
      </c>
      <c r="Z149" s="17">
        <v>0.216098558709269</v>
      </c>
      <c r="AA149" s="17">
        <v>0.22055736198922099</v>
      </c>
      <c r="AB149" s="17">
        <v>0.259220762791882</v>
      </c>
      <c r="AC149" s="17">
        <v>0.210734144673458</v>
      </c>
      <c r="AD149" s="17">
        <v>0.144720412270438</v>
      </c>
      <c r="AE149" s="17"/>
      <c r="AF149" s="17">
        <v>0.21116221069699201</v>
      </c>
      <c r="AG149" s="17">
        <v>0.22010630378332999</v>
      </c>
      <c r="AH149" s="17">
        <v>0.17226965102922501</v>
      </c>
      <c r="AI149" s="17"/>
      <c r="AJ149" s="17">
        <v>0.21548297305070199</v>
      </c>
      <c r="AK149" s="17">
        <v>0.22369358523237401</v>
      </c>
      <c r="AL149" s="17">
        <v>0.24656277429773901</v>
      </c>
      <c r="AM149" s="17">
        <v>0.221953647694457</v>
      </c>
      <c r="AN149" s="17">
        <v>0.175986410543092</v>
      </c>
      <c r="AO149" s="17"/>
      <c r="AP149" s="17">
        <v>0.222310570989384</v>
      </c>
      <c r="AQ149" s="17">
        <v>0.23655335774032399</v>
      </c>
      <c r="AR149" s="17">
        <v>0.25308707952996401</v>
      </c>
      <c r="AS149" s="17"/>
      <c r="AT149" s="17">
        <v>0.159247765358105</v>
      </c>
      <c r="AU149" s="17">
        <v>0.224489455654481</v>
      </c>
      <c r="AV149" s="17">
        <v>0.27094799095359201</v>
      </c>
      <c r="AW149" s="17">
        <v>0.226942562109235</v>
      </c>
      <c r="AX149" s="17">
        <v>0.35505712220982499</v>
      </c>
    </row>
    <row r="150" spans="2:50">
      <c r="B150" t="s">
        <v>149</v>
      </c>
      <c r="C150" s="17">
        <v>0.13813627121225799</v>
      </c>
      <c r="D150" s="17">
        <v>0.14306793606413701</v>
      </c>
      <c r="E150" s="17">
        <v>0.133860353090934</v>
      </c>
      <c r="F150" s="17"/>
      <c r="G150" s="17">
        <v>0.13038294400998501</v>
      </c>
      <c r="H150" s="17">
        <v>0.174075028310237</v>
      </c>
      <c r="I150" s="17">
        <v>0.180196407535126</v>
      </c>
      <c r="J150" s="17">
        <v>0.13495148335007201</v>
      </c>
      <c r="K150" s="17">
        <v>0.13629610997883801</v>
      </c>
      <c r="L150" s="17">
        <v>8.3647586253124906E-2</v>
      </c>
      <c r="M150" s="17"/>
      <c r="N150" s="17">
        <v>0.14569330865636099</v>
      </c>
      <c r="O150" s="17">
        <v>0.12955155186490799</v>
      </c>
      <c r="P150" s="17">
        <v>0.157308315009169</v>
      </c>
      <c r="Q150" s="17">
        <v>0.120340769619943</v>
      </c>
      <c r="R150" s="17"/>
      <c r="S150" s="17">
        <v>0.1457001282383</v>
      </c>
      <c r="T150" s="17">
        <v>0.174272900320318</v>
      </c>
      <c r="U150" s="17">
        <v>0.118324558847065</v>
      </c>
      <c r="V150" s="17">
        <v>0.16808378469447299</v>
      </c>
      <c r="W150" s="17">
        <v>0.10792907848022799</v>
      </c>
      <c r="X150" s="17">
        <v>0.11377374487356599</v>
      </c>
      <c r="Y150" s="17">
        <v>0.127093343102374</v>
      </c>
      <c r="Z150" s="17">
        <v>0.128637910642554</v>
      </c>
      <c r="AA150" s="17">
        <v>0.14626711876795401</v>
      </c>
      <c r="AB150" s="17">
        <v>0.135544408606005</v>
      </c>
      <c r="AC150" s="17">
        <v>0.139524150534101</v>
      </c>
      <c r="AD150" s="17">
        <v>7.06865736410974E-2</v>
      </c>
      <c r="AE150" s="17"/>
      <c r="AF150" s="17">
        <v>0.13965124093282699</v>
      </c>
      <c r="AG150" s="17">
        <v>0.14464111685994999</v>
      </c>
      <c r="AH150" s="17">
        <v>0.12183496047677</v>
      </c>
      <c r="AI150" s="17"/>
      <c r="AJ150" s="17">
        <v>0.14175757261961899</v>
      </c>
      <c r="AK150" s="17">
        <v>0.14888532049935899</v>
      </c>
      <c r="AL150" s="17">
        <v>0.141005566514703</v>
      </c>
      <c r="AM150" s="17">
        <v>8.7837571872704301E-2</v>
      </c>
      <c r="AN150" s="17">
        <v>0.119715886339476</v>
      </c>
      <c r="AO150" s="17"/>
      <c r="AP150" s="17">
        <v>0.129008436978758</v>
      </c>
      <c r="AQ150" s="17">
        <v>0.152012440112687</v>
      </c>
      <c r="AR150" s="17">
        <v>0.12478508427061</v>
      </c>
      <c r="AS150" s="17"/>
      <c r="AT150" s="17">
        <v>0.12481169463271199</v>
      </c>
      <c r="AU150" s="17">
        <v>0.137533999435898</v>
      </c>
      <c r="AV150" s="17">
        <v>0.15809409235889099</v>
      </c>
      <c r="AW150" s="17">
        <v>0.128913941992886</v>
      </c>
      <c r="AX150" s="17">
        <v>0.15564576565225499</v>
      </c>
    </row>
    <row r="151" spans="2:50">
      <c r="B151" t="s">
        <v>150</v>
      </c>
      <c r="C151" s="17">
        <v>0.13684195273081101</v>
      </c>
      <c r="D151" s="17">
        <v>0.12473559748577701</v>
      </c>
      <c r="E151" s="17">
        <v>0.14811466612006899</v>
      </c>
      <c r="F151" s="17"/>
      <c r="G151" s="17">
        <v>0.17638874408798599</v>
      </c>
      <c r="H151" s="17">
        <v>0.19220841492979601</v>
      </c>
      <c r="I151" s="17">
        <v>0.15304702302169501</v>
      </c>
      <c r="J151" s="17">
        <v>0.105433378377949</v>
      </c>
      <c r="K151" s="17">
        <v>9.7270822988535496E-2</v>
      </c>
      <c r="L151" s="17">
        <v>0.104464415863899</v>
      </c>
      <c r="M151" s="17"/>
      <c r="N151" s="17">
        <v>0.13360302967087301</v>
      </c>
      <c r="O151" s="17">
        <v>0.136589910600668</v>
      </c>
      <c r="P151" s="17">
        <v>0.14299278791449799</v>
      </c>
      <c r="Q151" s="17">
        <v>0.133435978062521</v>
      </c>
      <c r="R151" s="17"/>
      <c r="S151" s="17">
        <v>0.138859455444552</v>
      </c>
      <c r="T151" s="17">
        <v>0.151547039854531</v>
      </c>
      <c r="U151" s="17">
        <v>0.106214771627094</v>
      </c>
      <c r="V151" s="17">
        <v>0.15223998616833201</v>
      </c>
      <c r="W151" s="17">
        <v>9.25699647418914E-2</v>
      </c>
      <c r="X151" s="17">
        <v>0.133163537686492</v>
      </c>
      <c r="Y151" s="17">
        <v>0.14254573804312301</v>
      </c>
      <c r="Z151" s="17">
        <v>0.113344571129656</v>
      </c>
      <c r="AA151" s="17">
        <v>0.17787494384170499</v>
      </c>
      <c r="AB151" s="17">
        <v>0.132839929869777</v>
      </c>
      <c r="AC151" s="17">
        <v>0.120250869201208</v>
      </c>
      <c r="AD151" s="17">
        <v>0.119416294947619</v>
      </c>
      <c r="AE151" s="17"/>
      <c r="AF151" s="17">
        <v>0.128299491801174</v>
      </c>
      <c r="AG151" s="17">
        <v>0.138304108204648</v>
      </c>
      <c r="AH151" s="17">
        <v>0.122160636074717</v>
      </c>
      <c r="AI151" s="17"/>
      <c r="AJ151" s="17">
        <v>0.12979174141597599</v>
      </c>
      <c r="AK151" s="17">
        <v>0.16863455150607701</v>
      </c>
      <c r="AL151" s="17">
        <v>0.137638600629443</v>
      </c>
      <c r="AM151" s="17">
        <v>0.152783962185919</v>
      </c>
      <c r="AN151" s="17">
        <v>8.5764336529618193E-2</v>
      </c>
      <c r="AO151" s="17"/>
      <c r="AP151" s="17">
        <v>0.12611100319517499</v>
      </c>
      <c r="AQ151" s="17">
        <v>0.15085423813199</v>
      </c>
      <c r="AR151" s="17">
        <v>0.14545541550621299</v>
      </c>
      <c r="AS151" s="17"/>
      <c r="AT151" s="17">
        <v>0.13213677244178099</v>
      </c>
      <c r="AU151" s="17">
        <v>0.15125225356902999</v>
      </c>
      <c r="AV151" s="17">
        <v>0.13678155411259499</v>
      </c>
      <c r="AW151" s="17">
        <v>0.117678980722822</v>
      </c>
      <c r="AX151" s="17">
        <v>0.20659683232779</v>
      </c>
    </row>
    <row r="152" spans="2:50">
      <c r="B152" t="s">
        <v>151</v>
      </c>
      <c r="C152" s="17">
        <v>0.133397333917295</v>
      </c>
      <c r="D152" s="17">
        <v>0.119803827448713</v>
      </c>
      <c r="E152" s="17">
        <v>0.14718125680650099</v>
      </c>
      <c r="F152" s="17"/>
      <c r="G152" s="17">
        <v>0.12924998330506199</v>
      </c>
      <c r="H152" s="17">
        <v>0.15126413075550799</v>
      </c>
      <c r="I152" s="17">
        <v>0.13771582741483901</v>
      </c>
      <c r="J152" s="17">
        <v>0.1133849592179</v>
      </c>
      <c r="K152" s="17">
        <v>0.105958643145513</v>
      </c>
      <c r="L152" s="17">
        <v>0.152645716640774</v>
      </c>
      <c r="M152" s="17"/>
      <c r="N152" s="17">
        <v>0.119914415006404</v>
      </c>
      <c r="O152" s="17">
        <v>0.137191838288443</v>
      </c>
      <c r="P152" s="17">
        <v>0.154719304239511</v>
      </c>
      <c r="Q152" s="17">
        <v>0.123443343271026</v>
      </c>
      <c r="R152" s="17"/>
      <c r="S152" s="17">
        <v>0.14839858631198499</v>
      </c>
      <c r="T152" s="17">
        <v>0.113750998703035</v>
      </c>
      <c r="U152" s="17">
        <v>0.15751632826446799</v>
      </c>
      <c r="V152" s="17">
        <v>0.14440479669516801</v>
      </c>
      <c r="W152" s="17">
        <v>9.6014636316035601E-2</v>
      </c>
      <c r="X152" s="17">
        <v>0.122210993524022</v>
      </c>
      <c r="Y152" s="17">
        <v>0.100854943291542</v>
      </c>
      <c r="Z152" s="17">
        <v>0.17855893645931001</v>
      </c>
      <c r="AA152" s="17">
        <v>0.146901306908923</v>
      </c>
      <c r="AB152" s="17">
        <v>0.135540978297711</v>
      </c>
      <c r="AC152" s="17">
        <v>0.103615706812973</v>
      </c>
      <c r="AD152" s="17">
        <v>0.19241597415216199</v>
      </c>
      <c r="AE152" s="17"/>
      <c r="AF152" s="17">
        <v>0.13961884914043901</v>
      </c>
      <c r="AG152" s="17">
        <v>0.13217210869307799</v>
      </c>
      <c r="AH152" s="17">
        <v>0.12368052780517599</v>
      </c>
      <c r="AI152" s="17"/>
      <c r="AJ152" s="17">
        <v>0.14363465009050999</v>
      </c>
      <c r="AK152" s="17">
        <v>0.136732719807346</v>
      </c>
      <c r="AL152" s="17">
        <v>0.124646981194545</v>
      </c>
      <c r="AM152" s="17">
        <v>0.11224972591179</v>
      </c>
      <c r="AN152" s="17">
        <v>9.7133529133351895E-2</v>
      </c>
      <c r="AO152" s="17"/>
      <c r="AP152" s="17">
        <v>0.13772572830538299</v>
      </c>
      <c r="AQ152" s="17">
        <v>0.14590236754387001</v>
      </c>
      <c r="AR152" s="17">
        <v>0.117987111373923</v>
      </c>
      <c r="AS152" s="17"/>
      <c r="AT152" s="17">
        <v>0.137748338060808</v>
      </c>
      <c r="AU152" s="17">
        <v>0.16130700681351101</v>
      </c>
      <c r="AV152" s="17">
        <v>0.12142691056957</v>
      </c>
      <c r="AW152" s="17">
        <v>8.5554379867161898E-2</v>
      </c>
      <c r="AX152" s="17">
        <v>0.13031745269388501</v>
      </c>
    </row>
    <row r="153" spans="2:50">
      <c r="B153" t="s">
        <v>152</v>
      </c>
      <c r="C153" s="17">
        <v>0.121667404512891</v>
      </c>
      <c r="D153" s="17">
        <v>0.110199763943635</v>
      </c>
      <c r="E153" s="17">
        <v>0.132168675019389</v>
      </c>
      <c r="F153" s="17"/>
      <c r="G153" s="17">
        <v>0.13735451478338001</v>
      </c>
      <c r="H153" s="17">
        <v>0.184706348296306</v>
      </c>
      <c r="I153" s="17">
        <v>0.137471631951362</v>
      </c>
      <c r="J153" s="17">
        <v>9.1230068554562102E-2</v>
      </c>
      <c r="K153" s="17">
        <v>9.3119655440020696E-2</v>
      </c>
      <c r="L153" s="17">
        <v>9.1004335645864007E-2</v>
      </c>
      <c r="M153" s="17"/>
      <c r="N153" s="17">
        <v>0.145207322185364</v>
      </c>
      <c r="O153" s="17">
        <v>0.116770906077159</v>
      </c>
      <c r="P153" s="17">
        <v>0.104928547006662</v>
      </c>
      <c r="Q153" s="17">
        <v>0.114072127872476</v>
      </c>
      <c r="R153" s="17"/>
      <c r="S153" s="17">
        <v>0.180267101755271</v>
      </c>
      <c r="T153" s="17">
        <v>0.120825011008237</v>
      </c>
      <c r="U153" s="17">
        <v>9.8692368458203006E-2</v>
      </c>
      <c r="V153" s="17">
        <v>0.16801268979857401</v>
      </c>
      <c r="W153" s="17">
        <v>0.10731454879024201</v>
      </c>
      <c r="X153" s="17">
        <v>8.8703428766539694E-2</v>
      </c>
      <c r="Y153" s="17">
        <v>0.115384692091685</v>
      </c>
      <c r="Z153" s="17">
        <v>0.144372327073476</v>
      </c>
      <c r="AA153" s="17">
        <v>8.8529070880461802E-2</v>
      </c>
      <c r="AB153" s="17">
        <v>0.105032788267128</v>
      </c>
      <c r="AC153" s="17">
        <v>0.10676725033564501</v>
      </c>
      <c r="AD153" s="17">
        <v>8.9215834295743798E-2</v>
      </c>
      <c r="AE153" s="17"/>
      <c r="AF153" s="17">
        <v>0.113601388197662</v>
      </c>
      <c r="AG153" s="17">
        <v>0.136790088801342</v>
      </c>
      <c r="AH153" s="17">
        <v>9.3217386618453899E-2</v>
      </c>
      <c r="AI153" s="17"/>
      <c r="AJ153" s="17">
        <v>0.11857735320330499</v>
      </c>
      <c r="AK153" s="17">
        <v>0.14518153309812401</v>
      </c>
      <c r="AL153" s="17">
        <v>0.13030177125876</v>
      </c>
      <c r="AM153" s="17">
        <v>0</v>
      </c>
      <c r="AN153" s="17">
        <v>9.4941798952804607E-2</v>
      </c>
      <c r="AO153" s="17"/>
      <c r="AP153" s="17">
        <v>0.121781191620513</v>
      </c>
      <c r="AQ153" s="17">
        <v>0.143420884761325</v>
      </c>
      <c r="AR153" s="17">
        <v>0.122377833104862</v>
      </c>
      <c r="AS153" s="17"/>
      <c r="AT153" s="17">
        <v>0.102198298010814</v>
      </c>
      <c r="AU153" s="17">
        <v>0.12512438901273201</v>
      </c>
      <c r="AV153" s="17">
        <v>0.13331157083541401</v>
      </c>
      <c r="AW153" s="17">
        <v>0.15654757160107699</v>
      </c>
      <c r="AX153" s="17">
        <v>0.14973077028196799</v>
      </c>
    </row>
    <row r="154" spans="2:50">
      <c r="B154" t="s">
        <v>153</v>
      </c>
      <c r="C154" s="17">
        <v>0.111214945493049</v>
      </c>
      <c r="D154" s="17">
        <v>9.79190237138748E-2</v>
      </c>
      <c r="E154" s="17">
        <v>0.124622266296521</v>
      </c>
      <c r="F154" s="17"/>
      <c r="G154" s="17">
        <v>0.12428954918691</v>
      </c>
      <c r="H154" s="17">
        <v>0.13412271894205799</v>
      </c>
      <c r="I154" s="17">
        <v>0.120964741729522</v>
      </c>
      <c r="J154" s="17">
        <v>0.10842389569170501</v>
      </c>
      <c r="K154" s="17">
        <v>8.9266903802565106E-2</v>
      </c>
      <c r="L154" s="17">
        <v>9.2945136867268505E-2</v>
      </c>
      <c r="M154" s="17"/>
      <c r="N154" s="17">
        <v>0.109560766075157</v>
      </c>
      <c r="O154" s="17">
        <v>0.101771196272499</v>
      </c>
      <c r="P154" s="17">
        <v>0.110064839046848</v>
      </c>
      <c r="Q154" s="17">
        <v>0.12159391524648799</v>
      </c>
      <c r="R154" s="17"/>
      <c r="S154" s="17">
        <v>0.118761276665013</v>
      </c>
      <c r="T154" s="17">
        <v>0.12634027499205899</v>
      </c>
      <c r="U154" s="17">
        <v>0.104930240566854</v>
      </c>
      <c r="V154" s="17">
        <v>0.160465345367649</v>
      </c>
      <c r="W154" s="17">
        <v>0.107603220497135</v>
      </c>
      <c r="X154" s="17">
        <v>5.40428262014555E-2</v>
      </c>
      <c r="Y154" s="17">
        <v>9.1178400170620497E-2</v>
      </c>
      <c r="Z154" s="17">
        <v>5.9971828832135102E-2</v>
      </c>
      <c r="AA154" s="17">
        <v>0.133174252684543</v>
      </c>
      <c r="AB154" s="17">
        <v>0.118712293531984</v>
      </c>
      <c r="AC154" s="17">
        <v>0.123416952515116</v>
      </c>
      <c r="AD154" s="17">
        <v>5.8172873914838198E-2</v>
      </c>
      <c r="AE154" s="17"/>
      <c r="AF154" s="17">
        <v>0.11000230323483</v>
      </c>
      <c r="AG154" s="17">
        <v>0.11482494866175701</v>
      </c>
      <c r="AH154" s="17">
        <v>0.109567081767729</v>
      </c>
      <c r="AI154" s="17"/>
      <c r="AJ154" s="17">
        <v>0.10918705343113699</v>
      </c>
      <c r="AK154" s="17">
        <v>0.12721649849244901</v>
      </c>
      <c r="AL154" s="17">
        <v>0.124367708277324</v>
      </c>
      <c r="AM154" s="17">
        <v>0.10070615225754</v>
      </c>
      <c r="AN154" s="17">
        <v>9.6508236127836405E-2</v>
      </c>
      <c r="AO154" s="17"/>
      <c r="AP154" s="17">
        <v>0.101155510796859</v>
      </c>
      <c r="AQ154" s="17">
        <v>0.122373383331579</v>
      </c>
      <c r="AR154" s="17">
        <v>9.6482917020004402E-2</v>
      </c>
      <c r="AS154" s="17"/>
      <c r="AT154" s="17">
        <v>0.111024988390304</v>
      </c>
      <c r="AU154" s="17">
        <v>0.110348078797603</v>
      </c>
      <c r="AV154" s="17">
        <v>0.11919412835922601</v>
      </c>
      <c r="AW154" s="17">
        <v>8.0627910011889195E-2</v>
      </c>
      <c r="AX154" s="17">
        <v>0.14275627150724099</v>
      </c>
    </row>
    <row r="155" spans="2:50">
      <c r="B155" t="s">
        <v>154</v>
      </c>
      <c r="C155" s="17">
        <v>0.1060793150334</v>
      </c>
      <c r="D155" s="17">
        <v>9.5937857142538593E-2</v>
      </c>
      <c r="E155" s="17">
        <v>0.115314996000455</v>
      </c>
      <c r="F155" s="17"/>
      <c r="G155" s="17">
        <v>0.108830216719306</v>
      </c>
      <c r="H155" s="17">
        <v>0.13699956986454401</v>
      </c>
      <c r="I155" s="17">
        <v>0.15692491539675099</v>
      </c>
      <c r="J155" s="17">
        <v>8.2063788088095405E-2</v>
      </c>
      <c r="K155" s="17">
        <v>9.5899202738287004E-2</v>
      </c>
      <c r="L155" s="17">
        <v>6.4039204162303201E-2</v>
      </c>
      <c r="M155" s="17"/>
      <c r="N155" s="17">
        <v>0.116265511437362</v>
      </c>
      <c r="O155" s="17">
        <v>7.70893132074391E-2</v>
      </c>
      <c r="P155" s="17">
        <v>0.12002575413385</v>
      </c>
      <c r="Q155" s="17">
        <v>0.110641177622574</v>
      </c>
      <c r="R155" s="17"/>
      <c r="S155" s="17">
        <v>0.126406246964714</v>
      </c>
      <c r="T155" s="17">
        <v>8.8695736544418396E-2</v>
      </c>
      <c r="U155" s="17">
        <v>8.8976019049046604E-2</v>
      </c>
      <c r="V155" s="17">
        <v>0.107898941126958</v>
      </c>
      <c r="W155" s="17">
        <v>0.12633888262461501</v>
      </c>
      <c r="X155" s="17">
        <v>0.10416112281107601</v>
      </c>
      <c r="Y155" s="17">
        <v>8.8084905319968002E-2</v>
      </c>
      <c r="Z155" s="17">
        <v>0.148545536979452</v>
      </c>
      <c r="AA155" s="17">
        <v>9.2613484820034606E-2</v>
      </c>
      <c r="AB155" s="17">
        <v>0.11912795472528601</v>
      </c>
      <c r="AC155" s="17">
        <v>0.10521953702817401</v>
      </c>
      <c r="AD155" s="17">
        <v>8.7871924833685194E-2</v>
      </c>
      <c r="AE155" s="17"/>
      <c r="AF155" s="17">
        <v>0.103491685796217</v>
      </c>
      <c r="AG155" s="17">
        <v>0.105018325563869</v>
      </c>
      <c r="AH155" s="17">
        <v>0.12346164635962099</v>
      </c>
      <c r="AI155" s="17"/>
      <c r="AJ155" s="17">
        <v>0.11675426254528599</v>
      </c>
      <c r="AK155" s="17">
        <v>0.11669504035108801</v>
      </c>
      <c r="AL155" s="17">
        <v>6.86122689496583E-2</v>
      </c>
      <c r="AM155" s="17">
        <v>5.72866726990666E-2</v>
      </c>
      <c r="AN155" s="17">
        <v>7.1062716499287804E-2</v>
      </c>
      <c r="AO155" s="17"/>
      <c r="AP155" s="17">
        <v>0.109816033814871</v>
      </c>
      <c r="AQ155" s="17">
        <v>0.12153861235517199</v>
      </c>
      <c r="AR155" s="17">
        <v>6.8184012305042702E-2</v>
      </c>
      <c r="AS155" s="17"/>
      <c r="AT155" s="17">
        <v>0.111316250369495</v>
      </c>
      <c r="AU155" s="17">
        <v>8.5550132668968396E-2</v>
      </c>
      <c r="AV155" s="17">
        <v>0.110472919058528</v>
      </c>
      <c r="AW155" s="17">
        <v>0.14554280976287601</v>
      </c>
      <c r="AX155" s="17">
        <v>0.149089489711555</v>
      </c>
    </row>
    <row r="156" spans="2:50">
      <c r="B156" t="s">
        <v>155</v>
      </c>
      <c r="C156" s="17">
        <v>0.10249962092114299</v>
      </c>
      <c r="D156" s="17">
        <v>0.106164839761639</v>
      </c>
      <c r="E156" s="17">
        <v>9.8158626555464604E-2</v>
      </c>
      <c r="F156" s="17"/>
      <c r="G156" s="17">
        <v>0.14324264928578501</v>
      </c>
      <c r="H156" s="17">
        <v>0.144047627960772</v>
      </c>
      <c r="I156" s="17">
        <v>0.127510272073972</v>
      </c>
      <c r="J156" s="17">
        <v>6.6215076046675106E-2</v>
      </c>
      <c r="K156" s="17">
        <v>5.88125914208368E-2</v>
      </c>
      <c r="L156" s="17">
        <v>8.0078562714977097E-2</v>
      </c>
      <c r="M156" s="17"/>
      <c r="N156" s="17">
        <v>0.13537842742357001</v>
      </c>
      <c r="O156" s="17">
        <v>0.10523117471603199</v>
      </c>
      <c r="P156" s="17">
        <v>9.7073405715016298E-2</v>
      </c>
      <c r="Q156" s="17">
        <v>6.5075628619607404E-2</v>
      </c>
      <c r="R156" s="17"/>
      <c r="S156" s="17">
        <v>0.15543767165604799</v>
      </c>
      <c r="T156" s="17">
        <v>9.4393882823273906E-2</v>
      </c>
      <c r="U156" s="17">
        <v>0.12682488207220599</v>
      </c>
      <c r="V156" s="17">
        <v>0.13037852427168001</v>
      </c>
      <c r="W156" s="17">
        <v>8.8584302473138005E-2</v>
      </c>
      <c r="X156" s="17">
        <v>0.104348259787114</v>
      </c>
      <c r="Y156" s="17">
        <v>4.1857452734598503E-2</v>
      </c>
      <c r="Z156" s="17">
        <v>8.8837980462519894E-2</v>
      </c>
      <c r="AA156" s="17">
        <v>0.118567329834289</v>
      </c>
      <c r="AB156" s="17">
        <v>6.9381785359511103E-2</v>
      </c>
      <c r="AC156" s="17">
        <v>7.0026404353728602E-2</v>
      </c>
      <c r="AD156" s="17">
        <v>4.3876666862077598E-2</v>
      </c>
      <c r="AE156" s="17"/>
      <c r="AF156" s="17">
        <v>9.2101462660572495E-2</v>
      </c>
      <c r="AG156" s="17">
        <v>0.114566624773244</v>
      </c>
      <c r="AH156" s="17">
        <v>8.6429316131092698E-2</v>
      </c>
      <c r="AI156" s="17"/>
      <c r="AJ156" s="17">
        <v>0.102772389841877</v>
      </c>
      <c r="AK156" s="17">
        <v>0.117446024964578</v>
      </c>
      <c r="AL156" s="17">
        <v>0.15517929787287099</v>
      </c>
      <c r="AM156" s="17">
        <v>5.5708768548618698E-2</v>
      </c>
      <c r="AN156" s="17">
        <v>6.8710295715459793E-2</v>
      </c>
      <c r="AO156" s="17"/>
      <c r="AP156" s="17">
        <v>0.102152910323076</v>
      </c>
      <c r="AQ156" s="17">
        <v>0.119454059340643</v>
      </c>
      <c r="AR156" s="17">
        <v>0.16235506822575901</v>
      </c>
      <c r="AS156" s="17"/>
      <c r="AT156" s="17">
        <v>6.2867602183025006E-2</v>
      </c>
      <c r="AU156" s="17">
        <v>8.6212241469440204E-2</v>
      </c>
      <c r="AV156" s="17">
        <v>0.13051214555676399</v>
      </c>
      <c r="AW156" s="17">
        <v>0.13011823102095499</v>
      </c>
      <c r="AX156" s="17">
        <v>0.26281832822816198</v>
      </c>
    </row>
    <row r="157" spans="2:50">
      <c r="B157" t="s">
        <v>156</v>
      </c>
      <c r="C157" s="17">
        <v>8.7242405125221106E-2</v>
      </c>
      <c r="D157" s="17">
        <v>7.6300570180656502E-2</v>
      </c>
      <c r="E157" s="17">
        <v>9.8259278169627401E-2</v>
      </c>
      <c r="F157" s="17"/>
      <c r="G157" s="17">
        <v>7.5817874080967906E-2</v>
      </c>
      <c r="H157" s="17">
        <v>0.13084237253509201</v>
      </c>
      <c r="I157" s="17">
        <v>0.10873797765214301</v>
      </c>
      <c r="J157" s="17">
        <v>7.1211305359593399E-2</v>
      </c>
      <c r="K157" s="17">
        <v>5.8996689523059899E-2</v>
      </c>
      <c r="L157" s="17">
        <v>7.3728542226067798E-2</v>
      </c>
      <c r="M157" s="17"/>
      <c r="N157" s="17">
        <v>8.4136016326198798E-2</v>
      </c>
      <c r="O157" s="17">
        <v>7.3501642603051601E-2</v>
      </c>
      <c r="P157" s="17">
        <v>9.9295460016154996E-2</v>
      </c>
      <c r="Q157" s="17">
        <v>8.9669771623483704E-2</v>
      </c>
      <c r="R157" s="17"/>
      <c r="S157" s="17">
        <v>9.4461255468447497E-2</v>
      </c>
      <c r="T157" s="17">
        <v>7.6446204985906402E-2</v>
      </c>
      <c r="U157" s="17">
        <v>5.6632095709137902E-2</v>
      </c>
      <c r="V157" s="17">
        <v>9.4901759404889097E-2</v>
      </c>
      <c r="W157" s="17">
        <v>9.7337234163181505E-2</v>
      </c>
      <c r="X157" s="17">
        <v>9.2672557094933494E-2</v>
      </c>
      <c r="Y157" s="17">
        <v>0.104180118041626</v>
      </c>
      <c r="Z157" s="17">
        <v>0.111793150436337</v>
      </c>
      <c r="AA157" s="17">
        <v>7.7857521400481702E-2</v>
      </c>
      <c r="AB157" s="17">
        <v>7.6800439229490799E-2</v>
      </c>
      <c r="AC157" s="17">
        <v>9.6683292303580401E-2</v>
      </c>
      <c r="AD157" s="17">
        <v>9.1015924780117302E-2</v>
      </c>
      <c r="AE157" s="17"/>
      <c r="AF157" s="17">
        <v>8.9897053266866603E-2</v>
      </c>
      <c r="AG157" s="17">
        <v>8.1369799387411498E-2</v>
      </c>
      <c r="AH157" s="17">
        <v>0.109175465296677</v>
      </c>
      <c r="AI157" s="17"/>
      <c r="AJ157" s="17">
        <v>8.3576835665802596E-2</v>
      </c>
      <c r="AK157" s="17">
        <v>0.10680578569502</v>
      </c>
      <c r="AL157" s="17">
        <v>8.9194283530041205E-2</v>
      </c>
      <c r="AM157" s="17">
        <v>3.4681433962566198E-2</v>
      </c>
      <c r="AN157" s="17">
        <v>8.0619993462068495E-2</v>
      </c>
      <c r="AO157" s="17"/>
      <c r="AP157" s="17">
        <v>8.4688320203622394E-2</v>
      </c>
      <c r="AQ157" s="17">
        <v>9.3756894818773404E-2</v>
      </c>
      <c r="AR157" s="17">
        <v>6.19823554312737E-2</v>
      </c>
      <c r="AS157" s="17"/>
      <c r="AT157" s="17">
        <v>8.0561989981102797E-2</v>
      </c>
      <c r="AU157" s="17">
        <v>8.9630110868933202E-2</v>
      </c>
      <c r="AV157" s="17">
        <v>8.1450322184196594E-2</v>
      </c>
      <c r="AW157" s="17">
        <v>9.3898813456149796E-2</v>
      </c>
      <c r="AX157" s="17">
        <v>8.0916972689797695E-2</v>
      </c>
    </row>
    <row r="158" spans="2:50">
      <c r="B158" t="s">
        <v>94</v>
      </c>
      <c r="C158" s="17">
        <v>0.10902597084941</v>
      </c>
      <c r="D158" s="17">
        <v>8.5860007888584403E-2</v>
      </c>
      <c r="E158" s="17">
        <v>0.13107655956176201</v>
      </c>
      <c r="F158" s="17"/>
      <c r="G158" s="17">
        <v>0.15938155764589301</v>
      </c>
      <c r="H158" s="17">
        <v>0.109671963626949</v>
      </c>
      <c r="I158" s="17">
        <v>0.130637356246638</v>
      </c>
      <c r="J158" s="17">
        <v>0.110364577283373</v>
      </c>
      <c r="K158" s="17">
        <v>9.7072004125555597E-2</v>
      </c>
      <c r="L158" s="17">
        <v>6.4543293601837207E-2</v>
      </c>
      <c r="M158" s="17"/>
      <c r="N158" s="17">
        <v>4.3808445978582897E-2</v>
      </c>
      <c r="O158" s="17">
        <v>9.8594250264406394E-2</v>
      </c>
      <c r="P158" s="17">
        <v>0.126800508965005</v>
      </c>
      <c r="Q158" s="17">
        <v>0.176398594059508</v>
      </c>
      <c r="R158" s="17"/>
      <c r="S158" s="17">
        <v>9.2307804003945004E-2</v>
      </c>
      <c r="T158" s="17">
        <v>9.2336191130851494E-2</v>
      </c>
      <c r="U158" s="17">
        <v>0.16656691639509599</v>
      </c>
      <c r="V158" s="17">
        <v>6.8487507261996705E-2</v>
      </c>
      <c r="W158" s="17">
        <v>0.101014673230992</v>
      </c>
      <c r="X158" s="17">
        <v>0.14412686494810101</v>
      </c>
      <c r="Y158" s="17">
        <v>0.110092254417202</v>
      </c>
      <c r="Z158" s="17">
        <v>0.120204408745463</v>
      </c>
      <c r="AA158" s="17">
        <v>0.15209814163142599</v>
      </c>
      <c r="AB158" s="17">
        <v>7.4550411441278094E-2</v>
      </c>
      <c r="AC158" s="17">
        <v>0.10831697182727</v>
      </c>
      <c r="AD158" s="17">
        <v>6.9529744842799807E-2</v>
      </c>
      <c r="AE158" s="17"/>
      <c r="AF158" s="17">
        <v>9.7402649554007098E-2</v>
      </c>
      <c r="AG158" s="17">
        <v>8.1150775098405695E-2</v>
      </c>
      <c r="AH158" s="17">
        <v>0.19740287264758299</v>
      </c>
      <c r="AI158" s="17"/>
      <c r="AJ158" s="17">
        <v>7.8737070085155902E-2</v>
      </c>
      <c r="AK158" s="17">
        <v>0.10752135249377399</v>
      </c>
      <c r="AL158" s="17">
        <v>2.85002878483397E-2</v>
      </c>
      <c r="AM158" s="17">
        <v>9.3261663237374504E-2</v>
      </c>
      <c r="AN158" s="17">
        <v>0.21297330453002</v>
      </c>
      <c r="AO158" s="17"/>
      <c r="AP158" s="17">
        <v>7.4268938410428906E-2</v>
      </c>
      <c r="AQ158" s="17">
        <v>0.106530344094865</v>
      </c>
      <c r="AR158" s="17">
        <v>5.2985770056622999E-2</v>
      </c>
      <c r="AS158" s="17"/>
      <c r="AT158" s="17">
        <v>0.141066016263351</v>
      </c>
      <c r="AU158" s="17">
        <v>9.4525529597733596E-2</v>
      </c>
      <c r="AV158" s="17">
        <v>4.82355848270343E-2</v>
      </c>
      <c r="AW158" s="17">
        <v>8.4821076508741794E-2</v>
      </c>
      <c r="AX158" s="17">
        <v>4.5935355515751203E-2</v>
      </c>
    </row>
    <row r="159" spans="2:50">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row>
    <row r="160" spans="2:50">
      <c r="B160" s="6" t="s">
        <v>157</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row>
    <row r="161" spans="2:50">
      <c r="B161" s="24" t="s">
        <v>17</v>
      </c>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row>
    <row r="162" spans="2:50">
      <c r="B162" t="s">
        <v>158</v>
      </c>
      <c r="C162" s="17">
        <v>0.18857688024958799</v>
      </c>
      <c r="D162" s="17">
        <v>0.22354607924785699</v>
      </c>
      <c r="E162" s="17">
        <v>0.15475152268391301</v>
      </c>
      <c r="F162" s="17"/>
      <c r="G162" s="17">
        <v>0.25499905392104799</v>
      </c>
      <c r="H162" s="17">
        <v>0.16051367042612399</v>
      </c>
      <c r="I162" s="17">
        <v>0.201614566540393</v>
      </c>
      <c r="J162" s="17">
        <v>0.207628319524467</v>
      </c>
      <c r="K162" s="17">
        <v>0.183118456689218</v>
      </c>
      <c r="L162" s="17">
        <v>0.150795447746957</v>
      </c>
      <c r="M162" s="17"/>
      <c r="N162" s="17">
        <v>0.25061670300175498</v>
      </c>
      <c r="O162" s="17">
        <v>0.20671605106766999</v>
      </c>
      <c r="P162" s="17">
        <v>0.138381568233507</v>
      </c>
      <c r="Q162" s="17">
        <v>0.142933790097556</v>
      </c>
      <c r="R162" s="17"/>
      <c r="S162" s="17">
        <v>0.20434593448441901</v>
      </c>
      <c r="T162" s="17">
        <v>0.18592613927731799</v>
      </c>
      <c r="U162" s="17">
        <v>0.123322420819881</v>
      </c>
      <c r="V162" s="17">
        <v>0.153472720977441</v>
      </c>
      <c r="W162" s="17">
        <v>0.21877086221514799</v>
      </c>
      <c r="X162" s="17">
        <v>0.235532919980007</v>
      </c>
      <c r="Y162" s="17">
        <v>0.19636821379741101</v>
      </c>
      <c r="Z162" s="17">
        <v>0.324292018207745</v>
      </c>
      <c r="AA162" s="17">
        <v>0.15190015378888899</v>
      </c>
      <c r="AB162" s="17">
        <v>0.124167099392111</v>
      </c>
      <c r="AC162" s="17">
        <v>0.22357091598763901</v>
      </c>
      <c r="AD162" s="17">
        <v>0.27318520153931602</v>
      </c>
      <c r="AE162" s="17"/>
      <c r="AF162" s="17">
        <v>0.172494112424663</v>
      </c>
      <c r="AG162" s="17">
        <v>0.204504018079295</v>
      </c>
      <c r="AH162" s="17">
        <v>0.121506982515224</v>
      </c>
      <c r="AI162" s="17"/>
      <c r="AJ162" s="17">
        <v>0.19386592875747599</v>
      </c>
      <c r="AK162" s="17">
        <v>0.20017109350412499</v>
      </c>
      <c r="AL162" s="17">
        <v>0.23060143589111201</v>
      </c>
      <c r="AM162" s="17">
        <v>0</v>
      </c>
      <c r="AN162" s="17">
        <v>0.127514073447031</v>
      </c>
      <c r="AO162" s="17"/>
      <c r="AP162" s="17">
        <v>0.18854089430220899</v>
      </c>
      <c r="AQ162" s="17">
        <v>0.227450054409958</v>
      </c>
      <c r="AR162" s="17">
        <v>0.245216700521556</v>
      </c>
      <c r="AS162" s="17"/>
      <c r="AT162" s="17">
        <v>0.13078535796267299</v>
      </c>
      <c r="AU162" s="17">
        <v>0.19577221317358801</v>
      </c>
      <c r="AV162" s="17">
        <v>0.26411589229800803</v>
      </c>
      <c r="AW162" s="17">
        <v>0.19587134387479799</v>
      </c>
      <c r="AX162" s="17">
        <v>0.39559109704324602</v>
      </c>
    </row>
    <row r="163" spans="2:50">
      <c r="B163" t="s">
        <v>159</v>
      </c>
      <c r="C163" s="17">
        <v>0.27573875442331403</v>
      </c>
      <c r="D163" s="17">
        <v>0.29676758559765998</v>
      </c>
      <c r="E163" s="17">
        <v>0.25508169669456998</v>
      </c>
      <c r="F163" s="17"/>
      <c r="G163" s="17">
        <v>0.15665766137082199</v>
      </c>
      <c r="H163" s="17">
        <v>0.29505274023065903</v>
      </c>
      <c r="I163" s="17">
        <v>0.23841547037670699</v>
      </c>
      <c r="J163" s="17">
        <v>0.33982973455358001</v>
      </c>
      <c r="K163" s="17">
        <v>0.264195886421149</v>
      </c>
      <c r="L163" s="17">
        <v>0.325041329926683</v>
      </c>
      <c r="M163" s="17"/>
      <c r="N163" s="17">
        <v>0.35375792805575101</v>
      </c>
      <c r="O163" s="17">
        <v>0.27855283987486701</v>
      </c>
      <c r="P163" s="17">
        <v>0.266078741118982</v>
      </c>
      <c r="Q163" s="17">
        <v>0.20602355550738999</v>
      </c>
      <c r="R163" s="17"/>
      <c r="S163" s="17">
        <v>0.34583115205676002</v>
      </c>
      <c r="T163" s="17">
        <v>0.205233214796472</v>
      </c>
      <c r="U163" s="17">
        <v>0.31161442672019701</v>
      </c>
      <c r="V163" s="17">
        <v>0.28484696896010803</v>
      </c>
      <c r="W163" s="17">
        <v>0.207063918734949</v>
      </c>
      <c r="X163" s="17">
        <v>0.23710713391152</v>
      </c>
      <c r="Y163" s="17">
        <v>0.214499430796072</v>
      </c>
      <c r="Z163" s="17">
        <v>0.24788652921545301</v>
      </c>
      <c r="AA163" s="17">
        <v>0.29699385085582702</v>
      </c>
      <c r="AB163" s="17">
        <v>0.38623485435612398</v>
      </c>
      <c r="AC163" s="17">
        <v>0.213502447546744</v>
      </c>
      <c r="AD163" s="17">
        <v>0.39314540875549903</v>
      </c>
      <c r="AE163" s="17"/>
      <c r="AF163" s="17">
        <v>0.25169148606323499</v>
      </c>
      <c r="AG163" s="17">
        <v>0.33118569126727398</v>
      </c>
      <c r="AH163" s="17">
        <v>0.23169093986504599</v>
      </c>
      <c r="AI163" s="17"/>
      <c r="AJ163" s="17">
        <v>0.26848405751840099</v>
      </c>
      <c r="AK163" s="17">
        <v>0.27053414814364202</v>
      </c>
      <c r="AL163" s="17">
        <v>0.36133991095951501</v>
      </c>
      <c r="AM163" s="17">
        <v>0.409206006044188</v>
      </c>
      <c r="AN163" s="17">
        <v>0.21389575099442401</v>
      </c>
      <c r="AO163" s="17"/>
      <c r="AP163" s="17">
        <v>0.29673271843393001</v>
      </c>
      <c r="AQ163" s="17">
        <v>0.28978645898435301</v>
      </c>
      <c r="AR163" s="17">
        <v>0.29139778340774902</v>
      </c>
      <c r="AS163" s="17"/>
      <c r="AT163" s="17">
        <v>0.21103266132930901</v>
      </c>
      <c r="AU163" s="17">
        <v>0.28541291525357099</v>
      </c>
      <c r="AV163" s="17">
        <v>0.30988772070693499</v>
      </c>
      <c r="AW163" s="17">
        <v>0.42393843068894799</v>
      </c>
      <c r="AX163" s="17">
        <v>0.21504707538548701</v>
      </c>
    </row>
    <row r="164" spans="2:50">
      <c r="B164" t="s">
        <v>160</v>
      </c>
      <c r="C164" s="17">
        <v>0.27288315913876698</v>
      </c>
      <c r="D164" s="17">
        <v>0.24874804328724801</v>
      </c>
      <c r="E164" s="17">
        <v>0.29655768229437501</v>
      </c>
      <c r="F164" s="17"/>
      <c r="G164" s="17">
        <v>0.26429689666325801</v>
      </c>
      <c r="H164" s="17">
        <v>0.29933055414370702</v>
      </c>
      <c r="I164" s="17">
        <v>0.23647260485515501</v>
      </c>
      <c r="J164" s="17">
        <v>0.23915555969323299</v>
      </c>
      <c r="K164" s="17">
        <v>0.31776997594321399</v>
      </c>
      <c r="L164" s="17">
        <v>0.27937524256283802</v>
      </c>
      <c r="M164" s="17"/>
      <c r="N164" s="17">
        <v>0.25541382345706698</v>
      </c>
      <c r="O164" s="17">
        <v>0.27365005111583302</v>
      </c>
      <c r="P164" s="17">
        <v>0.30350488230922901</v>
      </c>
      <c r="Q164" s="17">
        <v>0.26404916286087898</v>
      </c>
      <c r="R164" s="17"/>
      <c r="S164" s="17">
        <v>0.24114155031170401</v>
      </c>
      <c r="T164" s="17">
        <v>0.33711898877777702</v>
      </c>
      <c r="U164" s="17">
        <v>0.212314459695124</v>
      </c>
      <c r="V164" s="17">
        <v>0.31798156059698302</v>
      </c>
      <c r="W164" s="17">
        <v>0.26441585745622997</v>
      </c>
      <c r="X164" s="17">
        <v>0.261515710802047</v>
      </c>
      <c r="Y164" s="17">
        <v>0.28784053077385102</v>
      </c>
      <c r="Z164" s="17">
        <v>0.15527785628691701</v>
      </c>
      <c r="AA164" s="17">
        <v>0.274417563047399</v>
      </c>
      <c r="AB164" s="17">
        <v>0.267637498350978</v>
      </c>
      <c r="AC164" s="17">
        <v>0.356471367531006</v>
      </c>
      <c r="AD164" s="17">
        <v>0.13267371873953501</v>
      </c>
      <c r="AE164" s="17"/>
      <c r="AF164" s="17">
        <v>0.27630475798162901</v>
      </c>
      <c r="AG164" s="17">
        <v>0.27526224030804203</v>
      </c>
      <c r="AH164" s="17">
        <v>0.29473138415099298</v>
      </c>
      <c r="AI164" s="17"/>
      <c r="AJ164" s="17">
        <v>0.289867361509903</v>
      </c>
      <c r="AK164" s="17">
        <v>0.27621742396160398</v>
      </c>
      <c r="AL164" s="17">
        <v>0.28856222759774097</v>
      </c>
      <c r="AM164" s="17">
        <v>0.28635639866665802</v>
      </c>
      <c r="AN164" s="17">
        <v>0.26307609921925301</v>
      </c>
      <c r="AO164" s="17"/>
      <c r="AP164" s="17">
        <v>0.26891129494393701</v>
      </c>
      <c r="AQ164" s="17">
        <v>0.249156868712993</v>
      </c>
      <c r="AR164" s="17">
        <v>0.34503343638807499</v>
      </c>
      <c r="AS164" s="17"/>
      <c r="AT164" s="17">
        <v>0.308773157759895</v>
      </c>
      <c r="AU164" s="17">
        <v>0.28417983673952801</v>
      </c>
      <c r="AV164" s="17">
        <v>0.25654982812256399</v>
      </c>
      <c r="AW164" s="17">
        <v>0.22335483084428301</v>
      </c>
      <c r="AX164" s="17">
        <v>0.33231662404225698</v>
      </c>
    </row>
    <row r="165" spans="2:50">
      <c r="B165" t="s">
        <v>161</v>
      </c>
      <c r="C165" s="17">
        <v>0.103959299933404</v>
      </c>
      <c r="D165" s="17">
        <v>9.8062906874415698E-2</v>
      </c>
      <c r="E165" s="17">
        <v>0.109914194397632</v>
      </c>
      <c r="F165" s="17"/>
      <c r="G165" s="17">
        <v>0.12460269295460601</v>
      </c>
      <c r="H165" s="17">
        <v>0.103132838629619</v>
      </c>
      <c r="I165" s="17">
        <v>0.112751374525212</v>
      </c>
      <c r="J165" s="17">
        <v>6.3153606302722098E-2</v>
      </c>
      <c r="K165" s="17">
        <v>8.7725971261235006E-2</v>
      </c>
      <c r="L165" s="17">
        <v>0.126340041553413</v>
      </c>
      <c r="M165" s="17"/>
      <c r="N165" s="17">
        <v>7.6518549967019206E-2</v>
      </c>
      <c r="O165" s="17">
        <v>0.10338098916937</v>
      </c>
      <c r="P165" s="17">
        <v>0.114708225621827</v>
      </c>
      <c r="Q165" s="17">
        <v>0.124481708414298</v>
      </c>
      <c r="R165" s="17"/>
      <c r="S165" s="17">
        <v>8.6191732894766698E-2</v>
      </c>
      <c r="T165" s="17">
        <v>0.14819577094821401</v>
      </c>
      <c r="U165" s="17">
        <v>0.138712585810917</v>
      </c>
      <c r="V165" s="17">
        <v>0.12185212856404</v>
      </c>
      <c r="W165" s="17">
        <v>0.10112182607853799</v>
      </c>
      <c r="X165" s="17">
        <v>0.10661863228103501</v>
      </c>
      <c r="Y165" s="17">
        <v>8.5658169949440796E-2</v>
      </c>
      <c r="Z165" s="17">
        <v>9.6735644634728196E-2</v>
      </c>
      <c r="AA165" s="17">
        <v>0.106246860591079</v>
      </c>
      <c r="AB165" s="17">
        <v>8.2473635427896194E-2</v>
      </c>
      <c r="AC165" s="17">
        <v>4.5619062594639402E-2</v>
      </c>
      <c r="AD165" s="17">
        <v>5.7667846462758202E-2</v>
      </c>
      <c r="AE165" s="17"/>
      <c r="AF165" s="17">
        <v>0.12431872938218499</v>
      </c>
      <c r="AG165" s="17">
        <v>9.5680951865466102E-2</v>
      </c>
      <c r="AH165" s="17">
        <v>7.0543997113866705E-2</v>
      </c>
      <c r="AI165" s="17"/>
      <c r="AJ165" s="17">
        <v>0.113565206979655</v>
      </c>
      <c r="AK165" s="17">
        <v>0.12742432984868299</v>
      </c>
      <c r="AL165" s="17">
        <v>7.8882014830883695E-2</v>
      </c>
      <c r="AM165" s="17">
        <v>6.0296601073906303E-2</v>
      </c>
      <c r="AN165" s="17">
        <v>7.0277298870208602E-2</v>
      </c>
      <c r="AO165" s="17"/>
      <c r="AP165" s="17">
        <v>0.117391159230544</v>
      </c>
      <c r="AQ165" s="17">
        <v>0.11011525446689301</v>
      </c>
      <c r="AR165" s="17">
        <v>6.6883434281022502E-2</v>
      </c>
      <c r="AS165" s="17"/>
      <c r="AT165" s="17">
        <v>0.106632599626988</v>
      </c>
      <c r="AU165" s="17">
        <v>0.12865872538333301</v>
      </c>
      <c r="AV165" s="17">
        <v>5.4707434354521203E-2</v>
      </c>
      <c r="AW165" s="17">
        <v>5.3299866564926399E-2</v>
      </c>
      <c r="AX165" s="17">
        <v>0</v>
      </c>
    </row>
    <row r="166" spans="2:50">
      <c r="B166" t="s">
        <v>162</v>
      </c>
      <c r="C166" s="17">
        <v>2.7515341457636799E-2</v>
      </c>
      <c r="D166" s="17">
        <v>2.9186003882138101E-2</v>
      </c>
      <c r="E166" s="17">
        <v>2.60893825627398E-2</v>
      </c>
      <c r="F166" s="17"/>
      <c r="G166" s="17">
        <v>2.5201948339358099E-2</v>
      </c>
      <c r="H166" s="17">
        <v>2.4657407369487301E-2</v>
      </c>
      <c r="I166" s="17">
        <v>3.07306723165407E-2</v>
      </c>
      <c r="J166" s="17">
        <v>2.9831043107792301E-2</v>
      </c>
      <c r="K166" s="17">
        <v>2.9512899779090201E-2</v>
      </c>
      <c r="L166" s="17">
        <v>2.5353199704582899E-2</v>
      </c>
      <c r="M166" s="17"/>
      <c r="N166" s="17">
        <v>1.24065486215084E-2</v>
      </c>
      <c r="O166" s="17">
        <v>3.2863826341825102E-2</v>
      </c>
      <c r="P166" s="17">
        <v>2.50714751033379E-2</v>
      </c>
      <c r="Q166" s="17">
        <v>4.0004992615604598E-2</v>
      </c>
      <c r="R166" s="17"/>
      <c r="S166" s="17">
        <v>1.6878025213219301E-2</v>
      </c>
      <c r="T166" s="17">
        <v>4.6362375905611597E-2</v>
      </c>
      <c r="U166" s="17">
        <v>4.2882760559328402E-2</v>
      </c>
      <c r="V166" s="17">
        <v>0</v>
      </c>
      <c r="W166" s="17">
        <v>1.5341610512727E-2</v>
      </c>
      <c r="X166" s="17">
        <v>1.0961105593962199E-2</v>
      </c>
      <c r="Y166" s="17">
        <v>4.6597300855509602E-2</v>
      </c>
      <c r="Z166" s="17">
        <v>4.3562168725827501E-2</v>
      </c>
      <c r="AA166" s="17">
        <v>1.00306166256407E-2</v>
      </c>
      <c r="AB166" s="17">
        <v>2.2637268901025499E-2</v>
      </c>
      <c r="AC166" s="17">
        <v>2.7449488336520399E-2</v>
      </c>
      <c r="AD166" s="17">
        <v>0.112716497388819</v>
      </c>
      <c r="AE166" s="17"/>
      <c r="AF166" s="17">
        <v>4.0167097364193903E-2</v>
      </c>
      <c r="AG166" s="17">
        <v>1.6868992431129801E-2</v>
      </c>
      <c r="AH166" s="17">
        <v>2.75943555202353E-2</v>
      </c>
      <c r="AI166" s="17"/>
      <c r="AJ166" s="17">
        <v>3.42017632639127E-2</v>
      </c>
      <c r="AK166" s="17">
        <v>2.1037746340218402E-2</v>
      </c>
      <c r="AL166" s="17">
        <v>0</v>
      </c>
      <c r="AM166" s="17">
        <v>6.4742571860834194E-2</v>
      </c>
      <c r="AN166" s="17">
        <v>2.8465438745765001E-2</v>
      </c>
      <c r="AO166" s="17"/>
      <c r="AP166" s="17">
        <v>3.5815548957850503E-2</v>
      </c>
      <c r="AQ166" s="17">
        <v>2.1037726513540099E-2</v>
      </c>
      <c r="AR166" s="17">
        <v>0</v>
      </c>
      <c r="AS166" s="17"/>
      <c r="AT166" s="17">
        <v>3.2549334412168097E-2</v>
      </c>
      <c r="AU166" s="17">
        <v>2.4039431505499202E-2</v>
      </c>
      <c r="AV166" s="17">
        <v>2.6902413065977401E-2</v>
      </c>
      <c r="AW166" s="17">
        <v>2.5214163214438E-2</v>
      </c>
      <c r="AX166" s="17">
        <v>0</v>
      </c>
    </row>
    <row r="167" spans="2:50">
      <c r="B167" t="s">
        <v>163</v>
      </c>
      <c r="C167" s="17">
        <v>1.49809922978573E-2</v>
      </c>
      <c r="D167" s="17">
        <v>1.6238650407521801E-2</v>
      </c>
      <c r="E167" s="17">
        <v>1.3881255211596701E-2</v>
      </c>
      <c r="F167" s="17"/>
      <c r="G167" s="17">
        <v>1.50541871848619E-2</v>
      </c>
      <c r="H167" s="17">
        <v>1.3356866566207401E-2</v>
      </c>
      <c r="I167" s="17">
        <v>1.1222401435228299E-2</v>
      </c>
      <c r="J167" s="17">
        <v>9.2555311353339498E-3</v>
      </c>
      <c r="K167" s="17">
        <v>2.37635951296984E-2</v>
      </c>
      <c r="L167" s="17">
        <v>1.73064977717176E-2</v>
      </c>
      <c r="M167" s="17"/>
      <c r="N167" s="17">
        <v>1.18742071147304E-2</v>
      </c>
      <c r="O167" s="17">
        <v>7.4340585546365601E-3</v>
      </c>
      <c r="P167" s="17">
        <v>2.5532310637963702E-2</v>
      </c>
      <c r="Q167" s="17">
        <v>1.6427785050063402E-2</v>
      </c>
      <c r="R167" s="17"/>
      <c r="S167" s="17">
        <v>2.4165361885791999E-2</v>
      </c>
      <c r="T167" s="17">
        <v>6.8474620014141599E-3</v>
      </c>
      <c r="U167" s="17">
        <v>2.19213227548695E-2</v>
      </c>
      <c r="V167" s="17">
        <v>0</v>
      </c>
      <c r="W167" s="17">
        <v>0</v>
      </c>
      <c r="X167" s="17">
        <v>6.4947661611381199E-2</v>
      </c>
      <c r="Y167" s="17">
        <v>2.1096421682822601E-2</v>
      </c>
      <c r="Z167" s="17">
        <v>0</v>
      </c>
      <c r="AA167" s="17">
        <v>0</v>
      </c>
      <c r="AB167" s="17">
        <v>2.00835973873414E-2</v>
      </c>
      <c r="AC167" s="17">
        <v>0</v>
      </c>
      <c r="AD167" s="17">
        <v>0</v>
      </c>
      <c r="AE167" s="17"/>
      <c r="AF167" s="17">
        <v>1.8192958786426999E-2</v>
      </c>
      <c r="AG167" s="17">
        <v>1.15074591040436E-2</v>
      </c>
      <c r="AH167" s="17">
        <v>8.0908171517348592E-3</v>
      </c>
      <c r="AI167" s="17"/>
      <c r="AJ167" s="17">
        <v>1.2714226449190799E-2</v>
      </c>
      <c r="AK167" s="17">
        <v>2.6600641506286E-2</v>
      </c>
      <c r="AL167" s="17">
        <v>0</v>
      </c>
      <c r="AM167" s="17">
        <v>0</v>
      </c>
      <c r="AN167" s="17">
        <v>0</v>
      </c>
      <c r="AO167" s="17"/>
      <c r="AP167" s="17">
        <v>1.11719400650071E-2</v>
      </c>
      <c r="AQ167" s="17">
        <v>2.2181789862028699E-2</v>
      </c>
      <c r="AR167" s="17">
        <v>0</v>
      </c>
      <c r="AS167" s="17"/>
      <c r="AT167" s="17">
        <v>2.44971177049235E-2</v>
      </c>
      <c r="AU167" s="17">
        <v>1.1077666436485001E-2</v>
      </c>
      <c r="AV167" s="17">
        <v>1.03154579868682E-2</v>
      </c>
      <c r="AW167" s="17">
        <v>0</v>
      </c>
      <c r="AX167" s="17">
        <v>0</v>
      </c>
    </row>
    <row r="168" spans="2:50">
      <c r="B168" t="s">
        <v>92</v>
      </c>
      <c r="C168" s="17">
        <v>0.116345572499432</v>
      </c>
      <c r="D168" s="17">
        <v>8.7450730703159299E-2</v>
      </c>
      <c r="E168" s="17">
        <v>0.143724266155174</v>
      </c>
      <c r="F168" s="17"/>
      <c r="G168" s="17">
        <v>0.15918755956604699</v>
      </c>
      <c r="H168" s="17">
        <v>0.10395592263419499</v>
      </c>
      <c r="I168" s="17">
        <v>0.16879290995076399</v>
      </c>
      <c r="J168" s="17">
        <v>0.11114620568287201</v>
      </c>
      <c r="K168" s="17">
        <v>9.3913214776396095E-2</v>
      </c>
      <c r="L168" s="17">
        <v>7.5788240733808895E-2</v>
      </c>
      <c r="M168" s="17"/>
      <c r="N168" s="17">
        <v>3.9412239782168797E-2</v>
      </c>
      <c r="O168" s="17">
        <v>9.7402183875798298E-2</v>
      </c>
      <c r="P168" s="17">
        <v>0.12672279697515401</v>
      </c>
      <c r="Q168" s="17">
        <v>0.20607900545420799</v>
      </c>
      <c r="R168" s="17"/>
      <c r="S168" s="17">
        <v>8.1446243153339204E-2</v>
      </c>
      <c r="T168" s="17">
        <v>7.0316048293193198E-2</v>
      </c>
      <c r="U168" s="17">
        <v>0.14923202363968299</v>
      </c>
      <c r="V168" s="17">
        <v>0.121846620901428</v>
      </c>
      <c r="W168" s="17">
        <v>0.19328592500240799</v>
      </c>
      <c r="X168" s="17">
        <v>8.3316835820048396E-2</v>
      </c>
      <c r="Y168" s="17">
        <v>0.14793993214489301</v>
      </c>
      <c r="Z168" s="17">
        <v>0.13224578292932901</v>
      </c>
      <c r="AA168" s="17">
        <v>0.16041095509116499</v>
      </c>
      <c r="AB168" s="17">
        <v>9.6766046184523599E-2</v>
      </c>
      <c r="AC168" s="17">
        <v>0.133386718003452</v>
      </c>
      <c r="AD168" s="17">
        <v>3.06113271140733E-2</v>
      </c>
      <c r="AE168" s="17"/>
      <c r="AF168" s="17">
        <v>0.116830857997666</v>
      </c>
      <c r="AG168" s="17">
        <v>6.4990646944749306E-2</v>
      </c>
      <c r="AH168" s="17">
        <v>0.24584152368290099</v>
      </c>
      <c r="AI168" s="17"/>
      <c r="AJ168" s="17">
        <v>8.7301455521462401E-2</v>
      </c>
      <c r="AK168" s="17">
        <v>7.8014616695442005E-2</v>
      </c>
      <c r="AL168" s="17">
        <v>4.0614410720748798E-2</v>
      </c>
      <c r="AM168" s="17">
        <v>0.179398422354413</v>
      </c>
      <c r="AN168" s="17">
        <v>0.29677133872331901</v>
      </c>
      <c r="AO168" s="17"/>
      <c r="AP168" s="17">
        <v>8.14364440665232E-2</v>
      </c>
      <c r="AQ168" s="17">
        <v>8.0271847050234796E-2</v>
      </c>
      <c r="AR168" s="17">
        <v>5.1468645401597297E-2</v>
      </c>
      <c r="AS168" s="17"/>
      <c r="AT168" s="17">
        <v>0.18572977120404299</v>
      </c>
      <c r="AU168" s="17">
        <v>7.0859211507995998E-2</v>
      </c>
      <c r="AV168" s="17">
        <v>7.7521253465125506E-2</v>
      </c>
      <c r="AW168" s="17">
        <v>7.8321364812606098E-2</v>
      </c>
      <c r="AX168" s="17">
        <v>5.7045203529010401E-2</v>
      </c>
    </row>
    <row r="169" spans="2:50">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row>
    <row r="170" spans="2:50">
      <c r="B170" s="6" t="s">
        <v>164</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row>
    <row r="171" spans="2:50">
      <c r="B171" s="24" t="s">
        <v>17</v>
      </c>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row>
    <row r="172" spans="2:50">
      <c r="B172" t="s">
        <v>158</v>
      </c>
      <c r="C172" s="17">
        <v>0.156446262233638</v>
      </c>
      <c r="D172" s="17">
        <v>0.212767729108502</v>
      </c>
      <c r="E172" s="17">
        <v>0.104837599561138</v>
      </c>
      <c r="F172" s="17"/>
      <c r="G172" s="17">
        <v>0.19521379764550501</v>
      </c>
      <c r="H172" s="17">
        <v>0.20376706932133801</v>
      </c>
      <c r="I172" s="17">
        <v>0.14740808621364701</v>
      </c>
      <c r="J172" s="17">
        <v>0.14255569271718099</v>
      </c>
      <c r="K172" s="17">
        <v>0.13981113468147399</v>
      </c>
      <c r="L172" s="17">
        <v>0.123904419653995</v>
      </c>
      <c r="M172" s="17"/>
      <c r="N172" s="17">
        <v>0.22076221209460201</v>
      </c>
      <c r="O172" s="17">
        <v>0.149384844108639</v>
      </c>
      <c r="P172" s="17">
        <v>0.145949623796502</v>
      </c>
      <c r="Q172" s="17">
        <v>0.10489546373628</v>
      </c>
      <c r="R172" s="17"/>
      <c r="S172" s="17">
        <v>0.216627862583612</v>
      </c>
      <c r="T172" s="17">
        <v>9.7360621632229402E-2</v>
      </c>
      <c r="U172" s="17">
        <v>9.7215807138399293E-2</v>
      </c>
      <c r="V172" s="17">
        <v>0.17045092821522601</v>
      </c>
      <c r="W172" s="17">
        <v>0.12201565831797601</v>
      </c>
      <c r="X172" s="17">
        <v>0.14993746520217299</v>
      </c>
      <c r="Y172" s="17">
        <v>0.15168223025823199</v>
      </c>
      <c r="Z172" s="17">
        <v>0.243540324221687</v>
      </c>
      <c r="AA172" s="17">
        <v>0.18310118091436101</v>
      </c>
      <c r="AB172" s="17">
        <v>0.11603118777948999</v>
      </c>
      <c r="AC172" s="17">
        <v>0.19123603912217499</v>
      </c>
      <c r="AD172" s="17">
        <v>0.25679820642439199</v>
      </c>
      <c r="AE172" s="17"/>
      <c r="AF172" s="17">
        <v>0.14311374795656101</v>
      </c>
      <c r="AG172" s="17">
        <v>0.16686115158310499</v>
      </c>
      <c r="AH172" s="17">
        <v>0.153024944334469</v>
      </c>
      <c r="AI172" s="17"/>
      <c r="AJ172" s="17">
        <v>0.16294968095072601</v>
      </c>
      <c r="AK172" s="17">
        <v>0.178579657850889</v>
      </c>
      <c r="AL172" s="17">
        <v>0.18287568064923801</v>
      </c>
      <c r="AM172" s="17">
        <v>0.13249936239959401</v>
      </c>
      <c r="AN172" s="17">
        <v>0.10934580879217</v>
      </c>
      <c r="AO172" s="17"/>
      <c r="AP172" s="17">
        <v>0.15646182755681501</v>
      </c>
      <c r="AQ172" s="17">
        <v>0.206124122984468</v>
      </c>
      <c r="AR172" s="17">
        <v>0.18811907335195099</v>
      </c>
      <c r="AS172" s="17"/>
      <c r="AT172" s="17">
        <v>0.11068494278192199</v>
      </c>
      <c r="AU172" s="17">
        <v>0.15633504947884799</v>
      </c>
      <c r="AV172" s="17">
        <v>0.20680617731426701</v>
      </c>
      <c r="AW172" s="17">
        <v>0.22084197886404699</v>
      </c>
      <c r="AX172" s="17">
        <v>0.35106042532041498</v>
      </c>
    </row>
    <row r="173" spans="2:50">
      <c r="B173" t="s">
        <v>159</v>
      </c>
      <c r="C173" s="17">
        <v>0.29933525028795399</v>
      </c>
      <c r="D173" s="17">
        <v>0.32460569762514602</v>
      </c>
      <c r="E173" s="17">
        <v>0.27502859734523899</v>
      </c>
      <c r="F173" s="17"/>
      <c r="G173" s="17">
        <v>0.22970836830799399</v>
      </c>
      <c r="H173" s="17">
        <v>0.276541117927319</v>
      </c>
      <c r="I173" s="17">
        <v>0.313771118517637</v>
      </c>
      <c r="J173" s="17">
        <v>0.23000728511777599</v>
      </c>
      <c r="K173" s="17">
        <v>0.35890295214453199</v>
      </c>
      <c r="L173" s="17">
        <v>0.35485564222304899</v>
      </c>
      <c r="M173" s="17"/>
      <c r="N173" s="17">
        <v>0.374255611672762</v>
      </c>
      <c r="O173" s="17">
        <v>0.274911600400291</v>
      </c>
      <c r="P173" s="17">
        <v>0.26719230645738201</v>
      </c>
      <c r="Q173" s="17">
        <v>0.275950336233725</v>
      </c>
      <c r="R173" s="17"/>
      <c r="S173" s="17">
        <v>0.28191632397419197</v>
      </c>
      <c r="T173" s="17">
        <v>0.256073319404306</v>
      </c>
      <c r="U173" s="17">
        <v>0.25521842945249101</v>
      </c>
      <c r="V173" s="17">
        <v>0.25365659246535899</v>
      </c>
      <c r="W173" s="17">
        <v>0.34341603511469099</v>
      </c>
      <c r="X173" s="17">
        <v>0.41053889405335198</v>
      </c>
      <c r="Y173" s="17">
        <v>0.30266036593684598</v>
      </c>
      <c r="Z173" s="17">
        <v>0.21457630424539101</v>
      </c>
      <c r="AA173" s="17">
        <v>0.276496662433942</v>
      </c>
      <c r="AB173" s="17">
        <v>0.35838504229837298</v>
      </c>
      <c r="AC173" s="17">
        <v>0.31318289189418302</v>
      </c>
      <c r="AD173" s="17">
        <v>0.37106268181051499</v>
      </c>
      <c r="AE173" s="17"/>
      <c r="AF173" s="17">
        <v>0.297061414861297</v>
      </c>
      <c r="AG173" s="17">
        <v>0.32102279587805199</v>
      </c>
      <c r="AH173" s="17">
        <v>0.28560935659084902</v>
      </c>
      <c r="AI173" s="17"/>
      <c r="AJ173" s="17">
        <v>0.30107769092122999</v>
      </c>
      <c r="AK173" s="17">
        <v>0.30257537733421602</v>
      </c>
      <c r="AL173" s="17">
        <v>0.42111967594546401</v>
      </c>
      <c r="AM173" s="17">
        <v>0.417896460675869</v>
      </c>
      <c r="AN173" s="17">
        <v>0.242227134434854</v>
      </c>
      <c r="AO173" s="17"/>
      <c r="AP173" s="17">
        <v>0.34428248320966298</v>
      </c>
      <c r="AQ173" s="17">
        <v>0.27840201252911301</v>
      </c>
      <c r="AR173" s="17">
        <v>0.39125152449327799</v>
      </c>
      <c r="AS173" s="17"/>
      <c r="AT173" s="17">
        <v>0.30171468457484002</v>
      </c>
      <c r="AU173" s="17">
        <v>0.271364281550519</v>
      </c>
      <c r="AV173" s="17">
        <v>0.36048317676524799</v>
      </c>
      <c r="AW173" s="17">
        <v>0.28549006888641498</v>
      </c>
      <c r="AX173" s="17">
        <v>0.17584398484740901</v>
      </c>
    </row>
    <row r="174" spans="2:50">
      <c r="B174" t="s">
        <v>160</v>
      </c>
      <c r="C174" s="17">
        <v>0.28305236867640599</v>
      </c>
      <c r="D174" s="17">
        <v>0.27673621561137202</v>
      </c>
      <c r="E174" s="17">
        <v>0.28783404852710798</v>
      </c>
      <c r="F174" s="17"/>
      <c r="G174" s="17">
        <v>0.28663206915714201</v>
      </c>
      <c r="H174" s="17">
        <v>0.27911870766306301</v>
      </c>
      <c r="I174" s="17">
        <v>0.25690684352316101</v>
      </c>
      <c r="J174" s="17">
        <v>0.34748656691269098</v>
      </c>
      <c r="K174" s="17">
        <v>0.21865217360072201</v>
      </c>
      <c r="L174" s="17">
        <v>0.30667472180901501</v>
      </c>
      <c r="M174" s="17"/>
      <c r="N174" s="17">
        <v>0.24895137003200901</v>
      </c>
      <c r="O174" s="17">
        <v>0.32615673868461798</v>
      </c>
      <c r="P174" s="17">
        <v>0.27529431607497601</v>
      </c>
      <c r="Q174" s="17">
        <v>0.281647510473792</v>
      </c>
      <c r="R174" s="17"/>
      <c r="S174" s="17">
        <v>0.27431757415230101</v>
      </c>
      <c r="T174" s="17">
        <v>0.356890366887194</v>
      </c>
      <c r="U174" s="17">
        <v>0.35340766622136799</v>
      </c>
      <c r="V174" s="17">
        <v>0.32510156009633501</v>
      </c>
      <c r="W174" s="17">
        <v>0.29936770816067798</v>
      </c>
      <c r="X174" s="17">
        <v>0.198554564784093</v>
      </c>
      <c r="Y174" s="17">
        <v>0.25470583974824401</v>
      </c>
      <c r="Z174" s="17">
        <v>0.21912277517316001</v>
      </c>
      <c r="AA174" s="17">
        <v>0.26316889904489799</v>
      </c>
      <c r="AB174" s="17">
        <v>0.301352218441714</v>
      </c>
      <c r="AC174" s="17">
        <v>0.24504767813692999</v>
      </c>
      <c r="AD174" s="17">
        <v>0.13250622922654801</v>
      </c>
      <c r="AE174" s="17"/>
      <c r="AF174" s="17">
        <v>0.28553117633316699</v>
      </c>
      <c r="AG174" s="17">
        <v>0.31344243422823498</v>
      </c>
      <c r="AH174" s="17">
        <v>0.173919051278597</v>
      </c>
      <c r="AI174" s="17"/>
      <c r="AJ174" s="17">
        <v>0.29211373684244801</v>
      </c>
      <c r="AK174" s="17">
        <v>0.28909710648716302</v>
      </c>
      <c r="AL174" s="17">
        <v>0.24067417817712899</v>
      </c>
      <c r="AM174" s="17">
        <v>0.323954815327477</v>
      </c>
      <c r="AN174" s="17">
        <v>0.21395291864510199</v>
      </c>
      <c r="AO174" s="17"/>
      <c r="AP174" s="17">
        <v>0.29031410624237902</v>
      </c>
      <c r="AQ174" s="17">
        <v>0.28228836288456299</v>
      </c>
      <c r="AR174" s="17">
        <v>0.25404423116903602</v>
      </c>
      <c r="AS174" s="17"/>
      <c r="AT174" s="17">
        <v>0.26977997136133702</v>
      </c>
      <c r="AU174" s="17">
        <v>0.32319294842763602</v>
      </c>
      <c r="AV174" s="17">
        <v>0.24995159919719701</v>
      </c>
      <c r="AW174" s="17">
        <v>0.24135242336353499</v>
      </c>
      <c r="AX174" s="17">
        <v>0.26214629204840501</v>
      </c>
    </row>
    <row r="175" spans="2:50">
      <c r="B175" t="s">
        <v>161</v>
      </c>
      <c r="C175" s="17">
        <v>9.1194134496185505E-2</v>
      </c>
      <c r="D175" s="17">
        <v>5.6842167046269501E-2</v>
      </c>
      <c r="E175" s="17">
        <v>0.12352748887695</v>
      </c>
      <c r="F175" s="17"/>
      <c r="G175" s="17">
        <v>9.7700804867378102E-2</v>
      </c>
      <c r="H175" s="17">
        <v>7.8790137544529099E-2</v>
      </c>
      <c r="I175" s="17">
        <v>7.5037989226187901E-2</v>
      </c>
      <c r="J175" s="17">
        <v>0.132670633102767</v>
      </c>
      <c r="K175" s="17">
        <v>0.10087260966694001</v>
      </c>
      <c r="L175" s="17">
        <v>7.4158728874989394E-2</v>
      </c>
      <c r="M175" s="17"/>
      <c r="N175" s="17">
        <v>8.1533871866959998E-2</v>
      </c>
      <c r="O175" s="17">
        <v>8.5715194145055504E-2</v>
      </c>
      <c r="P175" s="17">
        <v>0.104880967332614</v>
      </c>
      <c r="Q175" s="17">
        <v>9.6000305039453601E-2</v>
      </c>
      <c r="R175" s="17"/>
      <c r="S175" s="17">
        <v>6.3428921668684995E-2</v>
      </c>
      <c r="T175" s="17">
        <v>0.144052543085849</v>
      </c>
      <c r="U175" s="17">
        <v>0.10847987405790201</v>
      </c>
      <c r="V175" s="17">
        <v>0.104998872439953</v>
      </c>
      <c r="W175" s="17">
        <v>4.3831477939250803E-2</v>
      </c>
      <c r="X175" s="17">
        <v>7.4195412008221301E-2</v>
      </c>
      <c r="Y175" s="17">
        <v>0.12302029811059501</v>
      </c>
      <c r="Z175" s="17">
        <v>0.101642736463205</v>
      </c>
      <c r="AA175" s="17">
        <v>9.1616188234335705E-2</v>
      </c>
      <c r="AB175" s="17">
        <v>7.6552244527775495E-2</v>
      </c>
      <c r="AC175" s="17">
        <v>3.6039117595602001E-2</v>
      </c>
      <c r="AD175" s="17">
        <v>7.3374378670266999E-2</v>
      </c>
      <c r="AE175" s="17"/>
      <c r="AF175" s="17">
        <v>9.6134860222037502E-2</v>
      </c>
      <c r="AG175" s="17">
        <v>7.9518614384963202E-2</v>
      </c>
      <c r="AH175" s="17">
        <v>8.8900471875971304E-2</v>
      </c>
      <c r="AI175" s="17"/>
      <c r="AJ175" s="17">
        <v>9.7953700236882907E-2</v>
      </c>
      <c r="AK175" s="17">
        <v>0.103429702915167</v>
      </c>
      <c r="AL175" s="17">
        <v>8.4636339892499204E-2</v>
      </c>
      <c r="AM175" s="17">
        <v>0</v>
      </c>
      <c r="AN175" s="17">
        <v>7.0664119527113406E-2</v>
      </c>
      <c r="AO175" s="17"/>
      <c r="AP175" s="17">
        <v>8.27084301866189E-2</v>
      </c>
      <c r="AQ175" s="17">
        <v>9.7103516672765497E-2</v>
      </c>
      <c r="AR175" s="17">
        <v>8.4556640397054794E-2</v>
      </c>
      <c r="AS175" s="17"/>
      <c r="AT175" s="17">
        <v>9.5389034199309997E-2</v>
      </c>
      <c r="AU175" s="17">
        <v>0.110196495869172</v>
      </c>
      <c r="AV175" s="17">
        <v>6.2419029912126001E-2</v>
      </c>
      <c r="AW175" s="17">
        <v>0.137466448083576</v>
      </c>
      <c r="AX175" s="17">
        <v>5.7045203529010401E-2</v>
      </c>
    </row>
    <row r="176" spans="2:50">
      <c r="B176" t="s">
        <v>162</v>
      </c>
      <c r="C176" s="17">
        <v>2.44590391335439E-2</v>
      </c>
      <c r="D176" s="17">
        <v>2.36048676618014E-2</v>
      </c>
      <c r="E176" s="17">
        <v>2.53647916114959E-2</v>
      </c>
      <c r="F176" s="17"/>
      <c r="G176" s="17">
        <v>2.5059283891019E-2</v>
      </c>
      <c r="H176" s="17">
        <v>3.0489967460709502E-2</v>
      </c>
      <c r="I176" s="17">
        <v>1.2098423131481399E-2</v>
      </c>
      <c r="J176" s="17">
        <v>2.1349011504277201E-2</v>
      </c>
      <c r="K176" s="17">
        <v>3.84362493314752E-2</v>
      </c>
      <c r="L176" s="17">
        <v>2.1824727076468702E-2</v>
      </c>
      <c r="M176" s="17"/>
      <c r="N176" s="17">
        <v>1.81051165397502E-2</v>
      </c>
      <c r="O176" s="17">
        <v>2.3880361191840001E-2</v>
      </c>
      <c r="P176" s="17">
        <v>3.6216036518642698E-2</v>
      </c>
      <c r="Q176" s="17">
        <v>2.09889832422521E-2</v>
      </c>
      <c r="R176" s="17"/>
      <c r="S176" s="17">
        <v>3.3229769540932201E-2</v>
      </c>
      <c r="T176" s="17">
        <v>2.37106570132774E-2</v>
      </c>
      <c r="U176" s="17">
        <v>6.1183264550881598E-2</v>
      </c>
      <c r="V176" s="17">
        <v>1.13964886996423E-2</v>
      </c>
      <c r="W176" s="17">
        <v>1.4095157265007799E-2</v>
      </c>
      <c r="X176" s="17">
        <v>0</v>
      </c>
      <c r="Y176" s="17">
        <v>0</v>
      </c>
      <c r="Z176" s="17">
        <v>4.1678319244919299E-2</v>
      </c>
      <c r="AA176" s="17">
        <v>1.4761141806777E-2</v>
      </c>
      <c r="AB176" s="17">
        <v>3.1289486808622903E-2</v>
      </c>
      <c r="AC176" s="17">
        <v>4.6698297398426597E-2</v>
      </c>
      <c r="AD176" s="17">
        <v>6.3865225074670601E-2</v>
      </c>
      <c r="AE176" s="17"/>
      <c r="AF176" s="17">
        <v>3.1343721343934303E-2</v>
      </c>
      <c r="AG176" s="17">
        <v>1.7958345032793799E-2</v>
      </c>
      <c r="AH176" s="17">
        <v>2.3586720893706399E-2</v>
      </c>
      <c r="AI176" s="17"/>
      <c r="AJ176" s="17">
        <v>2.1893830051570699E-2</v>
      </c>
      <c r="AK176" s="17">
        <v>2.1034571975831001E-2</v>
      </c>
      <c r="AL176" s="17">
        <v>1.5104185377689001E-2</v>
      </c>
      <c r="AM176" s="17">
        <v>0</v>
      </c>
      <c r="AN176" s="17">
        <v>3.0453089320413101E-2</v>
      </c>
      <c r="AO176" s="17"/>
      <c r="AP176" s="17">
        <v>1.4115474860845899E-2</v>
      </c>
      <c r="AQ176" s="17">
        <v>2.9399956902749599E-2</v>
      </c>
      <c r="AR176" s="17">
        <v>1.5285785642649201E-2</v>
      </c>
      <c r="AS176" s="17"/>
      <c r="AT176" s="17">
        <v>3.5239860237411699E-2</v>
      </c>
      <c r="AU176" s="17">
        <v>3.0261338640396901E-2</v>
      </c>
      <c r="AV176" s="17">
        <v>4.3360423698136901E-3</v>
      </c>
      <c r="AW176" s="17">
        <v>2.3168163844400302E-2</v>
      </c>
      <c r="AX176" s="17">
        <v>3.6523871127607799E-2</v>
      </c>
    </row>
    <row r="177" spans="2:50">
      <c r="B177" t="s">
        <v>163</v>
      </c>
      <c r="C177" s="17">
        <v>4.8145811944227297E-3</v>
      </c>
      <c r="D177" s="17">
        <v>7.5999129567175102E-3</v>
      </c>
      <c r="E177" s="17">
        <v>2.2489148646123E-3</v>
      </c>
      <c r="F177" s="17"/>
      <c r="G177" s="17">
        <v>1.7917572455720201E-2</v>
      </c>
      <c r="H177" s="17">
        <v>1.4596319747876001E-2</v>
      </c>
      <c r="I177" s="17">
        <v>0</v>
      </c>
      <c r="J177" s="17">
        <v>0</v>
      </c>
      <c r="K177" s="17">
        <v>0</v>
      </c>
      <c r="L177" s="17">
        <v>0</v>
      </c>
      <c r="M177" s="17"/>
      <c r="N177" s="17">
        <v>0</v>
      </c>
      <c r="O177" s="17">
        <v>0</v>
      </c>
      <c r="P177" s="17">
        <v>1.08893604687224E-2</v>
      </c>
      <c r="Q177" s="17">
        <v>9.0617530994027296E-3</v>
      </c>
      <c r="R177" s="17"/>
      <c r="S177" s="17">
        <v>9.3374397697504295E-3</v>
      </c>
      <c r="T177" s="17">
        <v>0</v>
      </c>
      <c r="U177" s="17">
        <v>0</v>
      </c>
      <c r="V177" s="17">
        <v>1.3727408203344201E-2</v>
      </c>
      <c r="W177" s="17">
        <v>0</v>
      </c>
      <c r="X177" s="17">
        <v>1.57638794497971E-2</v>
      </c>
      <c r="Y177" s="17">
        <v>1.22466050281989E-2</v>
      </c>
      <c r="Z177" s="17">
        <v>0</v>
      </c>
      <c r="AA177" s="17">
        <v>0</v>
      </c>
      <c r="AB177" s="17">
        <v>0</v>
      </c>
      <c r="AC177" s="17">
        <v>0</v>
      </c>
      <c r="AD177" s="17">
        <v>0</v>
      </c>
      <c r="AE177" s="17"/>
      <c r="AF177" s="17">
        <v>3.4278768083772101E-3</v>
      </c>
      <c r="AG177" s="17">
        <v>0</v>
      </c>
      <c r="AH177" s="17">
        <v>1.91803821963181E-2</v>
      </c>
      <c r="AI177" s="17"/>
      <c r="AJ177" s="17">
        <v>0</v>
      </c>
      <c r="AK177" s="17">
        <v>8.4376994907112302E-3</v>
      </c>
      <c r="AL177" s="17">
        <v>0</v>
      </c>
      <c r="AM177" s="17">
        <v>0</v>
      </c>
      <c r="AN177" s="17">
        <v>9.9755546174909206E-3</v>
      </c>
      <c r="AO177" s="17"/>
      <c r="AP177" s="17">
        <v>0</v>
      </c>
      <c r="AQ177" s="17">
        <v>0</v>
      </c>
      <c r="AR177" s="17">
        <v>1.3831192951052101E-2</v>
      </c>
      <c r="AS177" s="17"/>
      <c r="AT177" s="17">
        <v>4.4564691528963104E-3</v>
      </c>
      <c r="AU177" s="17">
        <v>0</v>
      </c>
      <c r="AV177" s="17">
        <v>5.8445710326850099E-3</v>
      </c>
      <c r="AW177" s="17">
        <v>0</v>
      </c>
      <c r="AX177" s="17">
        <v>0</v>
      </c>
    </row>
    <row r="178" spans="2:50">
      <c r="B178" t="s">
        <v>92</v>
      </c>
      <c r="C178" s="17">
        <v>0.14069836397784999</v>
      </c>
      <c r="D178" s="17">
        <v>9.7843409990192601E-2</v>
      </c>
      <c r="E178" s="17">
        <v>0.181158559213457</v>
      </c>
      <c r="F178" s="17"/>
      <c r="G178" s="17">
        <v>0.14776810367524101</v>
      </c>
      <c r="H178" s="17">
        <v>0.116696680335165</v>
      </c>
      <c r="I178" s="17">
        <v>0.194777539387886</v>
      </c>
      <c r="J178" s="17">
        <v>0.12593081064530701</v>
      </c>
      <c r="K178" s="17">
        <v>0.14332488057485601</v>
      </c>
      <c r="L178" s="17">
        <v>0.118581760362483</v>
      </c>
      <c r="M178" s="17"/>
      <c r="N178" s="17">
        <v>5.6391817793917297E-2</v>
      </c>
      <c r="O178" s="17">
        <v>0.139951261469556</v>
      </c>
      <c r="P178" s="17">
        <v>0.159577389351161</v>
      </c>
      <c r="Q178" s="17">
        <v>0.21145564817509399</v>
      </c>
      <c r="R178" s="17"/>
      <c r="S178" s="17">
        <v>0.12114210831052701</v>
      </c>
      <c r="T178" s="17">
        <v>0.121912491977144</v>
      </c>
      <c r="U178" s="17">
        <v>0.124494958578958</v>
      </c>
      <c r="V178" s="17">
        <v>0.12066814988014</v>
      </c>
      <c r="W178" s="17">
        <v>0.177273963202396</v>
      </c>
      <c r="X178" s="17">
        <v>0.15100978450236299</v>
      </c>
      <c r="Y178" s="17">
        <v>0.15568466091788399</v>
      </c>
      <c r="Z178" s="17">
        <v>0.179439540651638</v>
      </c>
      <c r="AA178" s="17">
        <v>0.17085592756568599</v>
      </c>
      <c r="AB178" s="17">
        <v>0.11638982014402501</v>
      </c>
      <c r="AC178" s="17">
        <v>0.16779597585268299</v>
      </c>
      <c r="AD178" s="17">
        <v>0.102393278793607</v>
      </c>
      <c r="AE178" s="17"/>
      <c r="AF178" s="17">
        <v>0.143387202474626</v>
      </c>
      <c r="AG178" s="17">
        <v>0.101196658892851</v>
      </c>
      <c r="AH178" s="17">
        <v>0.25577907283008999</v>
      </c>
      <c r="AI178" s="17"/>
      <c r="AJ178" s="17">
        <v>0.12401136099714299</v>
      </c>
      <c r="AK178" s="17">
        <v>9.6845883946022296E-2</v>
      </c>
      <c r="AL178" s="17">
        <v>5.5589939957980498E-2</v>
      </c>
      <c r="AM178" s="17">
        <v>0.12564936159706</v>
      </c>
      <c r="AN178" s="17">
        <v>0.32338137466285599</v>
      </c>
      <c r="AO178" s="17"/>
      <c r="AP178" s="17">
        <v>0.112117677943678</v>
      </c>
      <c r="AQ178" s="17">
        <v>0.10668202802634</v>
      </c>
      <c r="AR178" s="17">
        <v>5.2911551994979003E-2</v>
      </c>
      <c r="AS178" s="17"/>
      <c r="AT178" s="17">
        <v>0.182735037692282</v>
      </c>
      <c r="AU178" s="17">
        <v>0.108649886033429</v>
      </c>
      <c r="AV178" s="17">
        <v>0.110159403408663</v>
      </c>
      <c r="AW178" s="17">
        <v>9.1680916958026298E-2</v>
      </c>
      <c r="AX178" s="17">
        <v>0.117380223127153</v>
      </c>
    </row>
    <row r="179" spans="2:50">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row>
    <row r="180" spans="2:50">
      <c r="B180" s="6" t="s">
        <v>165</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row>
    <row r="181" spans="2:50">
      <c r="B181" s="24" t="s">
        <v>17</v>
      </c>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row>
    <row r="182" spans="2:50">
      <c r="B182" t="s">
        <v>158</v>
      </c>
      <c r="C182" s="17">
        <v>5.03015820670836E-2</v>
      </c>
      <c r="D182" s="17">
        <v>7.2464633964472502E-2</v>
      </c>
      <c r="E182" s="17">
        <v>2.9941417322654498E-2</v>
      </c>
      <c r="F182" s="17"/>
      <c r="G182" s="17">
        <v>0.10924012213508601</v>
      </c>
      <c r="H182" s="17">
        <v>4.7533281085467401E-2</v>
      </c>
      <c r="I182" s="17">
        <v>7.0161654122665298E-2</v>
      </c>
      <c r="J182" s="17">
        <v>4.2815920611328002E-2</v>
      </c>
      <c r="K182" s="17">
        <v>3.01824975023414E-2</v>
      </c>
      <c r="L182" s="17">
        <v>2.0198010415930098E-2</v>
      </c>
      <c r="M182" s="17"/>
      <c r="N182" s="17">
        <v>8.0505407615206706E-2</v>
      </c>
      <c r="O182" s="17">
        <v>2.5891462040936099E-2</v>
      </c>
      <c r="P182" s="17">
        <v>4.4825207257697598E-2</v>
      </c>
      <c r="Q182" s="17">
        <v>5.2004821632215703E-2</v>
      </c>
      <c r="R182" s="17"/>
      <c r="S182" s="17">
        <v>6.6685473555776101E-2</v>
      </c>
      <c r="T182" s="17">
        <v>4.8183659213080897E-2</v>
      </c>
      <c r="U182" s="17">
        <v>2.9578544502608901E-2</v>
      </c>
      <c r="V182" s="17">
        <v>3.6528904185089799E-2</v>
      </c>
      <c r="W182" s="17">
        <v>4.64583096081045E-2</v>
      </c>
      <c r="X182" s="17">
        <v>5.85393014364518E-2</v>
      </c>
      <c r="Y182" s="17">
        <v>8.0358853636449706E-2</v>
      </c>
      <c r="Z182" s="17">
        <v>9.5966520896047597E-2</v>
      </c>
      <c r="AA182" s="17">
        <v>5.7002080583341698E-2</v>
      </c>
      <c r="AB182" s="17">
        <v>2.2565058646823798E-2</v>
      </c>
      <c r="AC182" s="17">
        <v>1.6386851472437802E-2</v>
      </c>
      <c r="AD182" s="17">
        <v>3.9667538683143398E-2</v>
      </c>
      <c r="AE182" s="17"/>
      <c r="AF182" s="17">
        <v>6.5829433445572502E-2</v>
      </c>
      <c r="AG182" s="17">
        <v>4.1324334574178501E-2</v>
      </c>
      <c r="AH182" s="17">
        <v>2.44828732718998E-2</v>
      </c>
      <c r="AI182" s="17"/>
      <c r="AJ182" s="17">
        <v>5.7119338438983501E-2</v>
      </c>
      <c r="AK182" s="17">
        <v>5.9521176655141797E-2</v>
      </c>
      <c r="AL182" s="17">
        <v>7.3098152965516097E-2</v>
      </c>
      <c r="AM182" s="17">
        <v>0</v>
      </c>
      <c r="AN182" s="17">
        <v>1.9577812505351701E-2</v>
      </c>
      <c r="AO182" s="17"/>
      <c r="AP182" s="17">
        <v>7.2329349481461094E-2</v>
      </c>
      <c r="AQ182" s="17">
        <v>6.4388011599069803E-2</v>
      </c>
      <c r="AR182" s="17">
        <v>6.3253491268713005E-2</v>
      </c>
      <c r="AS182" s="17"/>
      <c r="AT182" s="17">
        <v>9.3773221156820505E-2</v>
      </c>
      <c r="AU182" s="17">
        <v>3.73141919660172E-2</v>
      </c>
      <c r="AV182" s="17">
        <v>1.72987710019076E-2</v>
      </c>
      <c r="AW182" s="17">
        <v>9.3593703890343896E-2</v>
      </c>
      <c r="AX182" s="17">
        <v>0.105759188822152</v>
      </c>
    </row>
    <row r="183" spans="2:50">
      <c r="B183" t="s">
        <v>159</v>
      </c>
      <c r="C183" s="17">
        <v>0.14743314642900399</v>
      </c>
      <c r="D183" s="17">
        <v>0.16413501639417899</v>
      </c>
      <c r="E183" s="17">
        <v>0.130390583753005</v>
      </c>
      <c r="F183" s="17"/>
      <c r="G183" s="17">
        <v>0.11231366736720499</v>
      </c>
      <c r="H183" s="17">
        <v>0.204877958307603</v>
      </c>
      <c r="I183" s="17">
        <v>0.18090278899922399</v>
      </c>
      <c r="J183" s="17">
        <v>9.9662376433312397E-2</v>
      </c>
      <c r="K183" s="17">
        <v>0.161525064575091</v>
      </c>
      <c r="L183" s="17">
        <v>0.11649043739340401</v>
      </c>
      <c r="M183" s="17"/>
      <c r="N183" s="17">
        <v>0.16859094700853899</v>
      </c>
      <c r="O183" s="17">
        <v>0.14500890158156901</v>
      </c>
      <c r="P183" s="17">
        <v>0.15173346768162799</v>
      </c>
      <c r="Q183" s="17">
        <v>0.123698795000626</v>
      </c>
      <c r="R183" s="17"/>
      <c r="S183" s="17">
        <v>0.22436132338954901</v>
      </c>
      <c r="T183" s="17">
        <v>0.11616405226981601</v>
      </c>
      <c r="U183" s="17">
        <v>0.138816243891276</v>
      </c>
      <c r="V183" s="17">
        <v>5.7245551420484E-2</v>
      </c>
      <c r="W183" s="17">
        <v>0.133375277615319</v>
      </c>
      <c r="X183" s="17">
        <v>0.18032164324081701</v>
      </c>
      <c r="Y183" s="17">
        <v>0.12890492566407399</v>
      </c>
      <c r="Z183" s="17">
        <v>0.21309744342144599</v>
      </c>
      <c r="AA183" s="17">
        <v>0.13516878105275301</v>
      </c>
      <c r="AB183" s="17">
        <v>0.15568812446508801</v>
      </c>
      <c r="AC183" s="17">
        <v>0.155421445536648</v>
      </c>
      <c r="AD183" s="17">
        <v>0.171598968696791</v>
      </c>
      <c r="AE183" s="17"/>
      <c r="AF183" s="17">
        <v>0.12036864041497999</v>
      </c>
      <c r="AG183" s="17">
        <v>0.196894329574125</v>
      </c>
      <c r="AH183" s="17">
        <v>9.0766286665597801E-2</v>
      </c>
      <c r="AI183" s="17"/>
      <c r="AJ183" s="17">
        <v>0.158808746639891</v>
      </c>
      <c r="AK183" s="17">
        <v>0.16442770777152499</v>
      </c>
      <c r="AL183" s="17">
        <v>0.23756215501675901</v>
      </c>
      <c r="AM183" s="17">
        <v>0.19063513545624799</v>
      </c>
      <c r="AN183" s="17">
        <v>8.6648301477486006E-2</v>
      </c>
      <c r="AO183" s="17"/>
      <c r="AP183" s="17">
        <v>0.17492451222830799</v>
      </c>
      <c r="AQ183" s="17">
        <v>0.164185101186126</v>
      </c>
      <c r="AR183" s="17">
        <v>0.21419069056369799</v>
      </c>
      <c r="AS183" s="17"/>
      <c r="AT183" s="17">
        <v>0.10942824249300701</v>
      </c>
      <c r="AU183" s="17">
        <v>0.11257261966978201</v>
      </c>
      <c r="AV183" s="17">
        <v>0.168967748921109</v>
      </c>
      <c r="AW183" s="17">
        <v>0.252726600315821</v>
      </c>
      <c r="AX183" s="17">
        <v>6.8385567729490504E-2</v>
      </c>
    </row>
    <row r="184" spans="2:50">
      <c r="B184" t="s">
        <v>160</v>
      </c>
      <c r="C184" s="17">
        <v>0.36194732548868003</v>
      </c>
      <c r="D184" s="17">
        <v>0.36578334519936201</v>
      </c>
      <c r="E184" s="17">
        <v>0.360043384653008</v>
      </c>
      <c r="F184" s="17"/>
      <c r="G184" s="17">
        <v>0.38831772986426899</v>
      </c>
      <c r="H184" s="17">
        <v>0.40831405902130002</v>
      </c>
      <c r="I184" s="17">
        <v>0.29992412439800498</v>
      </c>
      <c r="J184" s="17">
        <v>0.360935170588565</v>
      </c>
      <c r="K184" s="17">
        <v>0.32803989829797903</v>
      </c>
      <c r="L184" s="17">
        <v>0.38661210693766501</v>
      </c>
      <c r="M184" s="17"/>
      <c r="N184" s="17">
        <v>0.42569403351637802</v>
      </c>
      <c r="O184" s="17">
        <v>0.35295301821304098</v>
      </c>
      <c r="P184" s="17">
        <v>0.33930531071466302</v>
      </c>
      <c r="Q184" s="17">
        <v>0.32104233846656599</v>
      </c>
      <c r="R184" s="17"/>
      <c r="S184" s="17">
        <v>0.32482419237410898</v>
      </c>
      <c r="T184" s="17">
        <v>0.379638432002186</v>
      </c>
      <c r="U184" s="17">
        <v>0.296502541537706</v>
      </c>
      <c r="V184" s="17">
        <v>0.367071440593571</v>
      </c>
      <c r="W184" s="17">
        <v>0.43027193595021601</v>
      </c>
      <c r="X184" s="17">
        <v>0.30962979328123102</v>
      </c>
      <c r="Y184" s="17">
        <v>0.37609957415645301</v>
      </c>
      <c r="Z184" s="17">
        <v>0.36699977373550102</v>
      </c>
      <c r="AA184" s="17">
        <v>0.366337631889746</v>
      </c>
      <c r="AB184" s="17">
        <v>0.39271362437756302</v>
      </c>
      <c r="AC184" s="17">
        <v>0.44289484679187002</v>
      </c>
      <c r="AD184" s="17">
        <v>0.25465200874371302</v>
      </c>
      <c r="AE184" s="17"/>
      <c r="AF184" s="17">
        <v>0.35505199987243602</v>
      </c>
      <c r="AG184" s="17">
        <v>0.36411369910103802</v>
      </c>
      <c r="AH184" s="17">
        <v>0.37279836426701202</v>
      </c>
      <c r="AI184" s="17"/>
      <c r="AJ184" s="17">
        <v>0.32975571559366401</v>
      </c>
      <c r="AK184" s="17">
        <v>0.37502927212123899</v>
      </c>
      <c r="AL184" s="17">
        <v>0.35165125513574402</v>
      </c>
      <c r="AM184" s="17">
        <v>0.42548907425045002</v>
      </c>
      <c r="AN184" s="17">
        <v>0.34505356792345898</v>
      </c>
      <c r="AO184" s="17"/>
      <c r="AP184" s="17">
        <v>0.36105249881630602</v>
      </c>
      <c r="AQ184" s="17">
        <v>0.348921174062437</v>
      </c>
      <c r="AR184" s="17">
        <v>0.38410322671388197</v>
      </c>
      <c r="AS184" s="17"/>
      <c r="AT184" s="17">
        <v>0.29396554031600702</v>
      </c>
      <c r="AU184" s="17">
        <v>0.44354834146244299</v>
      </c>
      <c r="AV184" s="17">
        <v>0.413470884990078</v>
      </c>
      <c r="AW184" s="17">
        <v>0.31576436051559997</v>
      </c>
      <c r="AX184" s="17">
        <v>0.27669975426396698</v>
      </c>
    </row>
    <row r="185" spans="2:50">
      <c r="B185" t="s">
        <v>161</v>
      </c>
      <c r="C185" s="17">
        <v>0.20793101411532</v>
      </c>
      <c r="D185" s="17">
        <v>0.20823071946968399</v>
      </c>
      <c r="E185" s="17">
        <v>0.20622162772609201</v>
      </c>
      <c r="F185" s="17"/>
      <c r="G185" s="17">
        <v>0.19187994646123999</v>
      </c>
      <c r="H185" s="17">
        <v>0.17404673653473701</v>
      </c>
      <c r="I185" s="17">
        <v>0.19110426541398101</v>
      </c>
      <c r="J185" s="17">
        <v>0.23711144606312801</v>
      </c>
      <c r="K185" s="17">
        <v>0.213822670222274</v>
      </c>
      <c r="L185" s="17">
        <v>0.23465289571908199</v>
      </c>
      <c r="M185" s="17"/>
      <c r="N185" s="17">
        <v>0.19081313638511399</v>
      </c>
      <c r="O185" s="17">
        <v>0.24422592329245801</v>
      </c>
      <c r="P185" s="17">
        <v>0.213555505376303</v>
      </c>
      <c r="Q185" s="17">
        <v>0.18712596301779899</v>
      </c>
      <c r="R185" s="17"/>
      <c r="S185" s="17">
        <v>0.20353491262599399</v>
      </c>
      <c r="T185" s="17">
        <v>0.24382773842714101</v>
      </c>
      <c r="U185" s="17">
        <v>0.26921389834409498</v>
      </c>
      <c r="V185" s="17">
        <v>0.26368633307967398</v>
      </c>
      <c r="W185" s="17">
        <v>0.117468992923132</v>
      </c>
      <c r="X185" s="17">
        <v>0.182415090779705</v>
      </c>
      <c r="Y185" s="17">
        <v>0.19169856656423501</v>
      </c>
      <c r="Z185" s="17">
        <v>0.14428781961522799</v>
      </c>
      <c r="AA185" s="17">
        <v>0.189126790177882</v>
      </c>
      <c r="AB185" s="17">
        <v>0.213024030486298</v>
      </c>
      <c r="AC185" s="17">
        <v>0.190051392009841</v>
      </c>
      <c r="AD185" s="17">
        <v>0.25982186679466002</v>
      </c>
      <c r="AE185" s="17"/>
      <c r="AF185" s="17">
        <v>0.20583630236997899</v>
      </c>
      <c r="AG185" s="17">
        <v>0.21251748592008399</v>
      </c>
      <c r="AH185" s="17">
        <v>0.203722392200583</v>
      </c>
      <c r="AI185" s="17"/>
      <c r="AJ185" s="17">
        <v>0.24452938913972</v>
      </c>
      <c r="AK185" s="17">
        <v>0.19416022969218999</v>
      </c>
      <c r="AL185" s="17">
        <v>0.21953860561329699</v>
      </c>
      <c r="AM185" s="17">
        <v>0.12679997088420999</v>
      </c>
      <c r="AN185" s="17">
        <v>0.16858263669484699</v>
      </c>
      <c r="AO185" s="17"/>
      <c r="AP185" s="17">
        <v>0.21782205637302601</v>
      </c>
      <c r="AQ185" s="17">
        <v>0.21523782924896301</v>
      </c>
      <c r="AR185" s="17">
        <v>0.17970633546727399</v>
      </c>
      <c r="AS185" s="17"/>
      <c r="AT185" s="17">
        <v>0.19200599575018201</v>
      </c>
      <c r="AU185" s="17">
        <v>0.22875723559069699</v>
      </c>
      <c r="AV185" s="17">
        <v>0.24223225872037299</v>
      </c>
      <c r="AW185" s="17">
        <v>0.16640449218763201</v>
      </c>
      <c r="AX185" s="17">
        <v>0.35000726620072398</v>
      </c>
    </row>
    <row r="186" spans="2:50">
      <c r="B186" t="s">
        <v>162</v>
      </c>
      <c r="C186" s="17">
        <v>5.3668501391889001E-2</v>
      </c>
      <c r="D186" s="17">
        <v>5.0994789962995599E-2</v>
      </c>
      <c r="E186" s="17">
        <v>5.6398680245982498E-2</v>
      </c>
      <c r="F186" s="17"/>
      <c r="G186" s="17">
        <v>1.50541871848619E-2</v>
      </c>
      <c r="H186" s="17">
        <v>1.8003807116667301E-2</v>
      </c>
      <c r="I186" s="17">
        <v>3.3871840821156199E-2</v>
      </c>
      <c r="J186" s="17">
        <v>8.8439712151226493E-2</v>
      </c>
      <c r="K186" s="17">
        <v>7.6713684207826704E-2</v>
      </c>
      <c r="L186" s="17">
        <v>8.1380022753240105E-2</v>
      </c>
      <c r="M186" s="17"/>
      <c r="N186" s="17">
        <v>4.1603485920141202E-2</v>
      </c>
      <c r="O186" s="17">
        <v>4.7321104727194203E-2</v>
      </c>
      <c r="P186" s="17">
        <v>6.1476355875134801E-2</v>
      </c>
      <c r="Q186" s="17">
        <v>6.6353108082986695E-2</v>
      </c>
      <c r="R186" s="17"/>
      <c r="S186" s="17">
        <v>5.2720833893052703E-2</v>
      </c>
      <c r="T186" s="17">
        <v>6.2227837982016802E-2</v>
      </c>
      <c r="U186" s="17">
        <v>7.3255016613901894E-2</v>
      </c>
      <c r="V186" s="17">
        <v>7.8814800402904797E-2</v>
      </c>
      <c r="W186" s="17">
        <v>5.4658467645314797E-2</v>
      </c>
      <c r="X186" s="17">
        <v>5.5523437225856502E-2</v>
      </c>
      <c r="Y186" s="17">
        <v>2.12961578692017E-2</v>
      </c>
      <c r="Z186" s="17">
        <v>2.0688635548001599E-2</v>
      </c>
      <c r="AA186" s="17">
        <v>4.3264020103138699E-2</v>
      </c>
      <c r="AB186" s="17">
        <v>5.6116126213850301E-2</v>
      </c>
      <c r="AC186" s="17">
        <v>2.7449488336520399E-2</v>
      </c>
      <c r="AD186" s="17">
        <v>0.11343210174498</v>
      </c>
      <c r="AE186" s="17"/>
      <c r="AF186" s="17">
        <v>6.91450025523382E-2</v>
      </c>
      <c r="AG186" s="17">
        <v>5.27538473248245E-2</v>
      </c>
      <c r="AH186" s="17">
        <v>7.33672983145571E-3</v>
      </c>
      <c r="AI186" s="17"/>
      <c r="AJ186" s="17">
        <v>5.8556975610290003E-2</v>
      </c>
      <c r="AK186" s="17">
        <v>5.9199760074190602E-2</v>
      </c>
      <c r="AL186" s="17">
        <v>3.8309609234458301E-2</v>
      </c>
      <c r="AM186" s="17">
        <v>0.13142645781203199</v>
      </c>
      <c r="AN186" s="17">
        <v>2.4106583474737001E-2</v>
      </c>
      <c r="AO186" s="17"/>
      <c r="AP186" s="17">
        <v>4.9503933003010599E-2</v>
      </c>
      <c r="AQ186" s="17">
        <v>5.7176427598694603E-2</v>
      </c>
      <c r="AR186" s="17">
        <v>5.5412922303627203E-2</v>
      </c>
      <c r="AS186" s="17"/>
      <c r="AT186" s="17">
        <v>8.6111913298457604E-2</v>
      </c>
      <c r="AU186" s="17">
        <v>4.2917548246912497E-2</v>
      </c>
      <c r="AV186" s="17">
        <v>2.2111163074508701E-2</v>
      </c>
      <c r="AW186" s="17">
        <v>3.5016408775179003E-2</v>
      </c>
      <c r="AX186" s="17">
        <v>3.6523871127607799E-2</v>
      </c>
    </row>
    <row r="187" spans="2:50">
      <c r="B187" t="s">
        <v>163</v>
      </c>
      <c r="C187" s="17">
        <v>1.5713774709101801E-2</v>
      </c>
      <c r="D187" s="17">
        <v>2.0938600183806E-2</v>
      </c>
      <c r="E187" s="17">
        <v>1.0931652382414199E-2</v>
      </c>
      <c r="F187" s="17"/>
      <c r="G187" s="17">
        <v>1.7856474662230001E-2</v>
      </c>
      <c r="H187" s="17">
        <v>1.3706727041267399E-2</v>
      </c>
      <c r="I187" s="17">
        <v>1.8513758268646801E-2</v>
      </c>
      <c r="J187" s="17">
        <v>2.4560208089016499E-2</v>
      </c>
      <c r="K187" s="17">
        <v>1.18758627610512E-2</v>
      </c>
      <c r="L187" s="17">
        <v>1.00113285759882E-2</v>
      </c>
      <c r="M187" s="17"/>
      <c r="N187" s="17">
        <v>4.9762244880335498E-3</v>
      </c>
      <c r="O187" s="17">
        <v>2.0174371790372601E-2</v>
      </c>
      <c r="P187" s="17">
        <v>2.4234165150629601E-2</v>
      </c>
      <c r="Q187" s="17">
        <v>1.41822776834696E-2</v>
      </c>
      <c r="R187" s="17"/>
      <c r="S187" s="17">
        <v>1.0056297528680201E-2</v>
      </c>
      <c r="T187" s="17">
        <v>1.4187647610606501E-2</v>
      </c>
      <c r="U187" s="17">
        <v>0</v>
      </c>
      <c r="V187" s="17">
        <v>2.6972141587479698E-2</v>
      </c>
      <c r="W187" s="17">
        <v>2.85049890466617E-2</v>
      </c>
      <c r="X187" s="17">
        <v>3.2120934648099501E-2</v>
      </c>
      <c r="Y187" s="17">
        <v>2.2036442548965599E-2</v>
      </c>
      <c r="Z187" s="17">
        <v>0</v>
      </c>
      <c r="AA187" s="17">
        <v>1.9747341345222401E-2</v>
      </c>
      <c r="AB187" s="17">
        <v>1.1801825964712499E-2</v>
      </c>
      <c r="AC187" s="17">
        <v>0</v>
      </c>
      <c r="AD187" s="17">
        <v>0</v>
      </c>
      <c r="AE187" s="17"/>
      <c r="AF187" s="17">
        <v>1.3568220675997E-2</v>
      </c>
      <c r="AG187" s="17">
        <v>1.8991809618531599E-2</v>
      </c>
      <c r="AH187" s="17">
        <v>1.9152728496892001E-2</v>
      </c>
      <c r="AI187" s="17"/>
      <c r="AJ187" s="17">
        <v>1.27671458625948E-2</v>
      </c>
      <c r="AK187" s="17">
        <v>1.9933156448670299E-2</v>
      </c>
      <c r="AL187" s="17">
        <v>2.61461258177412E-2</v>
      </c>
      <c r="AM187" s="17">
        <v>0</v>
      </c>
      <c r="AN187" s="17">
        <v>1.8996877400184201E-2</v>
      </c>
      <c r="AO187" s="17"/>
      <c r="AP187" s="17">
        <v>9.0847014593164396E-3</v>
      </c>
      <c r="AQ187" s="17">
        <v>1.6621895660932199E-2</v>
      </c>
      <c r="AR187" s="17">
        <v>2.6460485265632799E-2</v>
      </c>
      <c r="AS187" s="17"/>
      <c r="AT187" s="17">
        <v>1.2716970611731999E-2</v>
      </c>
      <c r="AU187" s="17">
        <v>1.4645174062167501E-2</v>
      </c>
      <c r="AV187" s="17">
        <v>1.05877990290663E-2</v>
      </c>
      <c r="AW187" s="17">
        <v>2.4515009629097501E-2</v>
      </c>
      <c r="AX187" s="17">
        <v>0</v>
      </c>
    </row>
    <row r="188" spans="2:50">
      <c r="B188" t="s">
        <v>92</v>
      </c>
      <c r="C188" s="17">
        <v>0.16300465579892101</v>
      </c>
      <c r="D188" s="17">
        <v>0.117452894825501</v>
      </c>
      <c r="E188" s="17">
        <v>0.20607265391684401</v>
      </c>
      <c r="F188" s="17"/>
      <c r="G188" s="17">
        <v>0.16533787232510799</v>
      </c>
      <c r="H188" s="17">
        <v>0.13351743089295701</v>
      </c>
      <c r="I188" s="17">
        <v>0.20552156797632101</v>
      </c>
      <c r="J188" s="17">
        <v>0.14647516606342301</v>
      </c>
      <c r="K188" s="17">
        <v>0.177840322433437</v>
      </c>
      <c r="L188" s="17">
        <v>0.150655198204691</v>
      </c>
      <c r="M188" s="17"/>
      <c r="N188" s="17">
        <v>8.7816765066588295E-2</v>
      </c>
      <c r="O188" s="17">
        <v>0.16442521835443</v>
      </c>
      <c r="P188" s="17">
        <v>0.164869987943944</v>
      </c>
      <c r="Q188" s="17">
        <v>0.23559269611633701</v>
      </c>
      <c r="R188" s="17"/>
      <c r="S188" s="17">
        <v>0.117816966632839</v>
      </c>
      <c r="T188" s="17">
        <v>0.135770632495153</v>
      </c>
      <c r="U188" s="17">
        <v>0.192633755110413</v>
      </c>
      <c r="V188" s="17">
        <v>0.16968082873079601</v>
      </c>
      <c r="W188" s="17">
        <v>0.18926202721125199</v>
      </c>
      <c r="X188" s="17">
        <v>0.18144979938783901</v>
      </c>
      <c r="Y188" s="17">
        <v>0.17960547956062201</v>
      </c>
      <c r="Z188" s="17">
        <v>0.158959806783776</v>
      </c>
      <c r="AA188" s="17">
        <v>0.18935335484791699</v>
      </c>
      <c r="AB188" s="17">
        <v>0.14809120984566501</v>
      </c>
      <c r="AC188" s="17">
        <v>0.16779597585268299</v>
      </c>
      <c r="AD188" s="17">
        <v>0.160827515336713</v>
      </c>
      <c r="AE188" s="17"/>
      <c r="AF188" s="17">
        <v>0.17020040066869699</v>
      </c>
      <c r="AG188" s="17">
        <v>0.113404493887219</v>
      </c>
      <c r="AH188" s="17">
        <v>0.28174062526656002</v>
      </c>
      <c r="AI188" s="17"/>
      <c r="AJ188" s="17">
        <v>0.13846268871485601</v>
      </c>
      <c r="AK188" s="17">
        <v>0.127728697237043</v>
      </c>
      <c r="AL188" s="17">
        <v>5.3694096216484299E-2</v>
      </c>
      <c r="AM188" s="17">
        <v>0.12564936159706</v>
      </c>
      <c r="AN188" s="17">
        <v>0.337034220523936</v>
      </c>
      <c r="AO188" s="17"/>
      <c r="AP188" s="17">
        <v>0.115282948638572</v>
      </c>
      <c r="AQ188" s="17">
        <v>0.13346956064377799</v>
      </c>
      <c r="AR188" s="17">
        <v>7.6872848417173303E-2</v>
      </c>
      <c r="AS188" s="17"/>
      <c r="AT188" s="17">
        <v>0.21199811637379401</v>
      </c>
      <c r="AU188" s="17">
        <v>0.12024488900198101</v>
      </c>
      <c r="AV188" s="17">
        <v>0.12533137426295701</v>
      </c>
      <c r="AW188" s="17">
        <v>0.111979424686326</v>
      </c>
      <c r="AX188" s="17">
        <v>0.162624351856059</v>
      </c>
    </row>
    <row r="189" spans="2:50">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row>
    <row r="190" spans="2:50">
      <c r="B190" s="6" t="s">
        <v>166</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row>
    <row r="191" spans="2:50">
      <c r="B191" s="24" t="s">
        <v>17</v>
      </c>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row>
    <row r="192" spans="2:50">
      <c r="B192" t="s">
        <v>158</v>
      </c>
      <c r="C192" s="17">
        <v>3.11656319691163E-2</v>
      </c>
      <c r="D192" s="17">
        <v>4.1467238101708E-2</v>
      </c>
      <c r="E192" s="17">
        <v>2.17377289801436E-2</v>
      </c>
      <c r="F192" s="17"/>
      <c r="G192" s="17">
        <v>5.03409122113559E-2</v>
      </c>
      <c r="H192" s="17">
        <v>5.2763592997927301E-2</v>
      </c>
      <c r="I192" s="17">
        <v>3.7141755834232598E-2</v>
      </c>
      <c r="J192" s="17">
        <v>1.16688636557758E-2</v>
      </c>
      <c r="K192" s="17">
        <v>2.7540810085872301E-2</v>
      </c>
      <c r="L192" s="17">
        <v>1.34206760010077E-2</v>
      </c>
      <c r="M192" s="17"/>
      <c r="N192" s="17">
        <v>4.7532146952046397E-2</v>
      </c>
      <c r="O192" s="17">
        <v>2.0370484838230701E-2</v>
      </c>
      <c r="P192" s="17">
        <v>2.5909221743583399E-2</v>
      </c>
      <c r="Q192" s="17">
        <v>3.1798768784742498E-2</v>
      </c>
      <c r="R192" s="17"/>
      <c r="S192" s="17">
        <v>6.71944165575422E-2</v>
      </c>
      <c r="T192" s="17">
        <v>2.2822942462593601E-2</v>
      </c>
      <c r="U192" s="17">
        <v>1.4404685685657901E-2</v>
      </c>
      <c r="V192" s="17">
        <v>3.1073972328047698E-2</v>
      </c>
      <c r="W192" s="17">
        <v>3.9440909668785502E-2</v>
      </c>
      <c r="X192" s="17">
        <v>2.7990416887036799E-2</v>
      </c>
      <c r="Y192" s="17">
        <v>3.5091002595894101E-2</v>
      </c>
      <c r="Z192" s="17">
        <v>7.2930072219700506E-2</v>
      </c>
      <c r="AA192" s="17">
        <v>0</v>
      </c>
      <c r="AB192" s="17">
        <v>2.7390707578401299E-2</v>
      </c>
      <c r="AC192" s="17">
        <v>1.9237249323483099E-2</v>
      </c>
      <c r="AD192" s="17">
        <v>3.9667538683143398E-2</v>
      </c>
      <c r="AE192" s="17"/>
      <c r="AF192" s="17">
        <v>3.6912310653031501E-2</v>
      </c>
      <c r="AG192" s="17">
        <v>3.5043412011327699E-2</v>
      </c>
      <c r="AH192" s="17">
        <v>5.5197406242751797E-3</v>
      </c>
      <c r="AI192" s="17"/>
      <c r="AJ192" s="17">
        <v>2.69524020591893E-2</v>
      </c>
      <c r="AK192" s="17">
        <v>4.9276520965740603E-2</v>
      </c>
      <c r="AL192" s="17">
        <v>4.0801446636811498E-2</v>
      </c>
      <c r="AM192" s="17">
        <v>0</v>
      </c>
      <c r="AN192" s="17">
        <v>0</v>
      </c>
      <c r="AO192" s="17"/>
      <c r="AP192" s="17">
        <v>3.2594293039613899E-2</v>
      </c>
      <c r="AQ192" s="17">
        <v>4.51314662698497E-2</v>
      </c>
      <c r="AR192" s="17">
        <v>4.0718743073905501E-2</v>
      </c>
      <c r="AS192" s="17"/>
      <c r="AT192" s="17">
        <v>3.48397171480214E-2</v>
      </c>
      <c r="AU192" s="17">
        <v>2.50242316563851E-2</v>
      </c>
      <c r="AV192" s="17">
        <v>3.1855934844049603E-2</v>
      </c>
      <c r="AW192" s="17">
        <v>4.4396705528903797E-2</v>
      </c>
      <c r="AX192" s="17">
        <v>0.14541509315642601</v>
      </c>
    </row>
    <row r="193" spans="2:50">
      <c r="B193" t="s">
        <v>159</v>
      </c>
      <c r="C193" s="17">
        <v>8.0825848815759896E-2</v>
      </c>
      <c r="D193" s="17">
        <v>0.107638592128907</v>
      </c>
      <c r="E193" s="17">
        <v>5.6285820950915597E-2</v>
      </c>
      <c r="F193" s="17"/>
      <c r="G193" s="17">
        <v>0.12361951784424501</v>
      </c>
      <c r="H193" s="17">
        <v>0.14750186455685299</v>
      </c>
      <c r="I193" s="17">
        <v>0.11108852788733101</v>
      </c>
      <c r="J193" s="17">
        <v>4.7090628958938403E-2</v>
      </c>
      <c r="K193" s="17">
        <v>3.3643009724220199E-2</v>
      </c>
      <c r="L193" s="17">
        <v>3.2641512857899901E-2</v>
      </c>
      <c r="M193" s="17"/>
      <c r="N193" s="17">
        <v>0.106936888014687</v>
      </c>
      <c r="O193" s="17">
        <v>3.8516985849132601E-2</v>
      </c>
      <c r="P193" s="17">
        <v>0.115875134432284</v>
      </c>
      <c r="Q193" s="17">
        <v>6.8021187836024302E-2</v>
      </c>
      <c r="R193" s="17"/>
      <c r="S193" s="17">
        <v>0.163957543624346</v>
      </c>
      <c r="T193" s="17">
        <v>7.5922338341536597E-2</v>
      </c>
      <c r="U193" s="17">
        <v>2.6806572481236302E-2</v>
      </c>
      <c r="V193" s="17">
        <v>3.3077850810159799E-2</v>
      </c>
      <c r="W193" s="17">
        <v>8.0293174220026298E-2</v>
      </c>
      <c r="X193" s="17">
        <v>9.8233013286777401E-2</v>
      </c>
      <c r="Y193" s="17">
        <v>5.1209692999751401E-2</v>
      </c>
      <c r="Z193" s="17">
        <v>7.1575920344067401E-2</v>
      </c>
      <c r="AA193" s="17">
        <v>9.6316244707674498E-2</v>
      </c>
      <c r="AB193" s="17">
        <v>5.4993532986709497E-2</v>
      </c>
      <c r="AC193" s="17">
        <v>7.6948111247113399E-2</v>
      </c>
      <c r="AD193" s="17">
        <v>0.109022123241522</v>
      </c>
      <c r="AE193" s="17"/>
      <c r="AF193" s="17">
        <v>8.0602056123006E-2</v>
      </c>
      <c r="AG193" s="17">
        <v>9.2308440090463198E-2</v>
      </c>
      <c r="AH193" s="17">
        <v>5.1577249110133998E-2</v>
      </c>
      <c r="AI193" s="17"/>
      <c r="AJ193" s="17">
        <v>8.8142479276950597E-2</v>
      </c>
      <c r="AK193" s="17">
        <v>7.3696604572708005E-2</v>
      </c>
      <c r="AL193" s="17">
        <v>0.16332316685357601</v>
      </c>
      <c r="AM193" s="17">
        <v>0</v>
      </c>
      <c r="AN193" s="17">
        <v>4.6509975748691E-2</v>
      </c>
      <c r="AO193" s="17"/>
      <c r="AP193" s="17">
        <v>0.107243155644368</v>
      </c>
      <c r="AQ193" s="17">
        <v>7.3116525374563895E-2</v>
      </c>
      <c r="AR193" s="17">
        <v>0.14932597963541799</v>
      </c>
      <c r="AS193" s="17"/>
      <c r="AT193" s="17">
        <v>0.100569323979649</v>
      </c>
      <c r="AU193" s="17">
        <v>7.1126476446079598E-2</v>
      </c>
      <c r="AV193" s="17">
        <v>7.4682702043321406E-2</v>
      </c>
      <c r="AW193" s="17">
        <v>0.13967649570478299</v>
      </c>
      <c r="AX193" s="17">
        <v>7.7613446998452199E-2</v>
      </c>
    </row>
    <row r="194" spans="2:50">
      <c r="B194" t="s">
        <v>160</v>
      </c>
      <c r="C194" s="17">
        <v>0.23069240663731599</v>
      </c>
      <c r="D194" s="17">
        <v>0.25224976911359598</v>
      </c>
      <c r="E194" s="17">
        <v>0.209520631709885</v>
      </c>
      <c r="F194" s="17"/>
      <c r="G194" s="17">
        <v>0.26093756548812502</v>
      </c>
      <c r="H194" s="17">
        <v>0.31234295540318502</v>
      </c>
      <c r="I194" s="17">
        <v>0.20391160279731399</v>
      </c>
      <c r="J194" s="17">
        <v>0.22978548030746301</v>
      </c>
      <c r="K194" s="17">
        <v>0.20658464331930701</v>
      </c>
      <c r="L194" s="17">
        <v>0.18600860857680199</v>
      </c>
      <c r="M194" s="17"/>
      <c r="N194" s="17">
        <v>0.27331400781344301</v>
      </c>
      <c r="O194" s="17">
        <v>0.25667297675520601</v>
      </c>
      <c r="P194" s="17">
        <v>0.20767677160293799</v>
      </c>
      <c r="Q194" s="17">
        <v>0.185121999170203</v>
      </c>
      <c r="R194" s="17"/>
      <c r="S194" s="17">
        <v>0.171174010127325</v>
      </c>
      <c r="T194" s="17">
        <v>0.2312644658179</v>
      </c>
      <c r="U194" s="17">
        <v>0.30056934698304599</v>
      </c>
      <c r="V194" s="17">
        <v>0.26258191319482599</v>
      </c>
      <c r="W194" s="17">
        <v>0.16613725014198999</v>
      </c>
      <c r="X194" s="17">
        <v>0.22824072154113301</v>
      </c>
      <c r="Y194" s="17">
        <v>0.224412697777678</v>
      </c>
      <c r="Z194" s="17">
        <v>0.24652283105245901</v>
      </c>
      <c r="AA194" s="17">
        <v>0.25476942201563901</v>
      </c>
      <c r="AB194" s="17">
        <v>0.234783303958641</v>
      </c>
      <c r="AC194" s="17">
        <v>0.28985305320657501</v>
      </c>
      <c r="AD194" s="17">
        <v>0.15182725002988401</v>
      </c>
      <c r="AE194" s="17"/>
      <c r="AF194" s="17">
        <v>0.207641279012135</v>
      </c>
      <c r="AG194" s="17">
        <v>0.25792339379738799</v>
      </c>
      <c r="AH194" s="17">
        <v>0.22824341934603401</v>
      </c>
      <c r="AI194" s="17"/>
      <c r="AJ194" s="17">
        <v>0.19932078803817399</v>
      </c>
      <c r="AK194" s="17">
        <v>0.26744378177582201</v>
      </c>
      <c r="AL194" s="17">
        <v>0.26700169808242802</v>
      </c>
      <c r="AM194" s="17">
        <v>0.31456611265441897</v>
      </c>
      <c r="AN194" s="17">
        <v>0.219513162425679</v>
      </c>
      <c r="AO194" s="17"/>
      <c r="AP194" s="17">
        <v>0.21863911753323301</v>
      </c>
      <c r="AQ194" s="17">
        <v>0.26452959314965502</v>
      </c>
      <c r="AR194" s="17">
        <v>0.27119827098563598</v>
      </c>
      <c r="AS194" s="17"/>
      <c r="AT194" s="17">
        <v>0.17387388942141299</v>
      </c>
      <c r="AU194" s="17">
        <v>0.26674477294300902</v>
      </c>
      <c r="AV194" s="17">
        <v>0.21968835169266199</v>
      </c>
      <c r="AW194" s="17">
        <v>0.28120423131280398</v>
      </c>
      <c r="AX194" s="17">
        <v>0.256632149204438</v>
      </c>
    </row>
    <row r="195" spans="2:50">
      <c r="B195" t="s">
        <v>161</v>
      </c>
      <c r="C195" s="17">
        <v>0.26954888192537602</v>
      </c>
      <c r="D195" s="17">
        <v>0.26505544577644702</v>
      </c>
      <c r="E195" s="17">
        <v>0.27257521446118999</v>
      </c>
      <c r="F195" s="17"/>
      <c r="G195" s="17">
        <v>0.250413930644663</v>
      </c>
      <c r="H195" s="17">
        <v>0.21205730103724599</v>
      </c>
      <c r="I195" s="17">
        <v>0.27674411821413503</v>
      </c>
      <c r="J195" s="17">
        <v>0.25052212522691503</v>
      </c>
      <c r="K195" s="17">
        <v>0.29805008075990602</v>
      </c>
      <c r="L195" s="17">
        <v>0.315746539316696</v>
      </c>
      <c r="M195" s="17"/>
      <c r="N195" s="17">
        <v>0.28682931207666901</v>
      </c>
      <c r="O195" s="17">
        <v>0.28440933093375598</v>
      </c>
      <c r="P195" s="17">
        <v>0.237991703634235</v>
      </c>
      <c r="Q195" s="17">
        <v>0.25952736068403598</v>
      </c>
      <c r="R195" s="17"/>
      <c r="S195" s="17">
        <v>0.239902678362719</v>
      </c>
      <c r="T195" s="17">
        <v>0.29489709198520297</v>
      </c>
      <c r="U195" s="17">
        <v>0.26186928927869302</v>
      </c>
      <c r="V195" s="17">
        <v>0.25195499600645799</v>
      </c>
      <c r="W195" s="17">
        <v>0.34693723339508598</v>
      </c>
      <c r="X195" s="17">
        <v>0.24898710137286501</v>
      </c>
      <c r="Y195" s="17">
        <v>0.249068556971908</v>
      </c>
      <c r="Z195" s="17">
        <v>0.26552583554485099</v>
      </c>
      <c r="AA195" s="17">
        <v>0.27707368706173202</v>
      </c>
      <c r="AB195" s="17">
        <v>0.236908289378126</v>
      </c>
      <c r="AC195" s="17">
        <v>0.31744864109325299</v>
      </c>
      <c r="AD195" s="17">
        <v>0.27114510598125302</v>
      </c>
      <c r="AE195" s="17"/>
      <c r="AF195" s="17">
        <v>0.27202132380073402</v>
      </c>
      <c r="AG195" s="17">
        <v>0.283933972468909</v>
      </c>
      <c r="AH195" s="17">
        <v>0.21077609469577199</v>
      </c>
      <c r="AI195" s="17"/>
      <c r="AJ195" s="17">
        <v>0.30859541985602401</v>
      </c>
      <c r="AK195" s="17">
        <v>0.25825177912478198</v>
      </c>
      <c r="AL195" s="17">
        <v>0.23568048390417701</v>
      </c>
      <c r="AM195" s="17">
        <v>0.239950025231772</v>
      </c>
      <c r="AN195" s="17">
        <v>0.21925289507331799</v>
      </c>
      <c r="AO195" s="17"/>
      <c r="AP195" s="17">
        <v>0.30628312755343701</v>
      </c>
      <c r="AQ195" s="17">
        <v>0.27155406591410902</v>
      </c>
      <c r="AR195" s="17">
        <v>0.239036748533584</v>
      </c>
      <c r="AS195" s="17"/>
      <c r="AT195" s="17">
        <v>0.22537940926547201</v>
      </c>
      <c r="AU195" s="17">
        <v>0.30744565815721903</v>
      </c>
      <c r="AV195" s="17">
        <v>0.31639747244386301</v>
      </c>
      <c r="AW195" s="17">
        <v>0.246527729861832</v>
      </c>
      <c r="AX195" s="17">
        <v>0.13924597077720399</v>
      </c>
    </row>
    <row r="196" spans="2:50">
      <c r="B196" t="s">
        <v>162</v>
      </c>
      <c r="C196" s="17">
        <v>0.18026507812235201</v>
      </c>
      <c r="D196" s="17">
        <v>0.181187342016044</v>
      </c>
      <c r="E196" s="17">
        <v>0.18023496810300099</v>
      </c>
      <c r="F196" s="17"/>
      <c r="G196" s="17">
        <v>0.13003797574315701</v>
      </c>
      <c r="H196" s="17">
        <v>0.104517114344858</v>
      </c>
      <c r="I196" s="17">
        <v>0.14994374395219401</v>
      </c>
      <c r="J196" s="17">
        <v>0.25472478503898099</v>
      </c>
      <c r="K196" s="17">
        <v>0.20575971908111201</v>
      </c>
      <c r="L196" s="17">
        <v>0.22657408019074499</v>
      </c>
      <c r="M196" s="17"/>
      <c r="N196" s="17">
        <v>0.17467048275378499</v>
      </c>
      <c r="O196" s="17">
        <v>0.18710870662974999</v>
      </c>
      <c r="P196" s="17">
        <v>0.18222909478417901</v>
      </c>
      <c r="Q196" s="17">
        <v>0.18140265731003499</v>
      </c>
      <c r="R196" s="17"/>
      <c r="S196" s="17">
        <v>0.191784894843394</v>
      </c>
      <c r="T196" s="17">
        <v>0.158876275593794</v>
      </c>
      <c r="U196" s="17">
        <v>0.20837257650697</v>
      </c>
      <c r="V196" s="17">
        <v>0.20005152040437699</v>
      </c>
      <c r="W196" s="17">
        <v>0.17545508320939501</v>
      </c>
      <c r="X196" s="17">
        <v>0.13344071041736</v>
      </c>
      <c r="Y196" s="17">
        <v>0.20889907159387799</v>
      </c>
      <c r="Z196" s="17">
        <v>0.14016026854254601</v>
      </c>
      <c r="AA196" s="17">
        <v>0.17049832567666201</v>
      </c>
      <c r="AB196" s="17">
        <v>0.23580162961107801</v>
      </c>
      <c r="AC196" s="17">
        <v>9.8586933302439797E-2</v>
      </c>
      <c r="AD196" s="17">
        <v>0.238391773590375</v>
      </c>
      <c r="AE196" s="17"/>
      <c r="AF196" s="17">
        <v>0.19448348932086601</v>
      </c>
      <c r="AG196" s="17">
        <v>0.155937683014544</v>
      </c>
      <c r="AH196" s="17">
        <v>0.19944088808986801</v>
      </c>
      <c r="AI196" s="17"/>
      <c r="AJ196" s="17">
        <v>0.20121904933489301</v>
      </c>
      <c r="AK196" s="17">
        <v>0.17822449142960001</v>
      </c>
      <c r="AL196" s="17">
        <v>0.17554749337422901</v>
      </c>
      <c r="AM196" s="17">
        <v>0.25018378870651498</v>
      </c>
      <c r="AN196" s="17">
        <v>0.131542688090828</v>
      </c>
      <c r="AO196" s="17"/>
      <c r="AP196" s="17">
        <v>0.18615934200120099</v>
      </c>
      <c r="AQ196" s="17">
        <v>0.17509919472155899</v>
      </c>
      <c r="AR196" s="17">
        <v>0.186457158327897</v>
      </c>
      <c r="AS196" s="17"/>
      <c r="AT196" s="17">
        <v>0.20710203806726701</v>
      </c>
      <c r="AU196" s="17">
        <v>0.142485315483838</v>
      </c>
      <c r="AV196" s="17">
        <v>0.18182361189469601</v>
      </c>
      <c r="AW196" s="17">
        <v>0.14259297615161601</v>
      </c>
      <c r="AX196" s="17">
        <v>0.13072849310899101</v>
      </c>
    </row>
    <row r="197" spans="2:50">
      <c r="B197" t="s">
        <v>163</v>
      </c>
      <c r="C197" s="17">
        <v>4.8415206925952199E-2</v>
      </c>
      <c r="D197" s="17">
        <v>4.2611354419625103E-2</v>
      </c>
      <c r="E197" s="17">
        <v>5.4029389445844699E-2</v>
      </c>
      <c r="F197" s="17"/>
      <c r="G197" s="17">
        <v>1.4440647188232E-2</v>
      </c>
      <c r="H197" s="17">
        <v>3.0075829157310802E-2</v>
      </c>
      <c r="I197" s="17">
        <v>2.0476855460640798E-2</v>
      </c>
      <c r="J197" s="17">
        <v>5.6283440344248599E-2</v>
      </c>
      <c r="K197" s="17">
        <v>6.1725649604825697E-2</v>
      </c>
      <c r="L197" s="17">
        <v>9.27423909653812E-2</v>
      </c>
      <c r="M197" s="17"/>
      <c r="N197" s="17">
        <v>4.26882337186857E-2</v>
      </c>
      <c r="O197" s="17">
        <v>5.21495610538351E-2</v>
      </c>
      <c r="P197" s="17">
        <v>5.0718945716399198E-2</v>
      </c>
      <c r="Q197" s="17">
        <v>4.9293890056794298E-2</v>
      </c>
      <c r="R197" s="17"/>
      <c r="S197" s="17">
        <v>4.2684116266023399E-2</v>
      </c>
      <c r="T197" s="17">
        <v>6.34684380459863E-2</v>
      </c>
      <c r="U197" s="17">
        <v>6.3835635342744002E-2</v>
      </c>
      <c r="V197" s="17">
        <v>4.8680449419172697E-2</v>
      </c>
      <c r="W197" s="17">
        <v>0</v>
      </c>
      <c r="X197" s="17">
        <v>9.2619342700950499E-2</v>
      </c>
      <c r="Y197" s="17">
        <v>5.0988759440598497E-2</v>
      </c>
      <c r="Z197" s="17">
        <v>4.4325265512599701E-2</v>
      </c>
      <c r="AA197" s="17">
        <v>2.7929704312827298E-2</v>
      </c>
      <c r="AB197" s="17">
        <v>6.7489986816369002E-2</v>
      </c>
      <c r="AC197" s="17">
        <v>1.37247441682602E-2</v>
      </c>
      <c r="AD197" s="17">
        <v>2.9118693137109599E-2</v>
      </c>
      <c r="AE197" s="17"/>
      <c r="AF197" s="17">
        <v>4.7364705223148999E-2</v>
      </c>
      <c r="AG197" s="17">
        <v>5.8554464067874998E-2</v>
      </c>
      <c r="AH197" s="17">
        <v>2.5454757559584502E-2</v>
      </c>
      <c r="AI197" s="17"/>
      <c r="AJ197" s="17">
        <v>4.9281329060748398E-2</v>
      </c>
      <c r="AK197" s="17">
        <v>4.8020214472704402E-2</v>
      </c>
      <c r="AL197" s="17">
        <v>4.8690322017764E-2</v>
      </c>
      <c r="AM197" s="17">
        <v>0</v>
      </c>
      <c r="AN197" s="17">
        <v>4.0137711409385199E-2</v>
      </c>
      <c r="AO197" s="17"/>
      <c r="AP197" s="17">
        <v>4.3311689145495602E-2</v>
      </c>
      <c r="AQ197" s="17">
        <v>5.0402311806055297E-2</v>
      </c>
      <c r="AR197" s="17">
        <v>3.3919706612249703E-2</v>
      </c>
      <c r="AS197" s="17"/>
      <c r="AT197" s="17">
        <v>5.1419221709652602E-2</v>
      </c>
      <c r="AU197" s="17">
        <v>7.1180705122622895E-2</v>
      </c>
      <c r="AV197" s="17">
        <v>4.4014147040901799E-2</v>
      </c>
      <c r="AW197" s="17">
        <v>5.3920944482034203E-2</v>
      </c>
      <c r="AX197" s="17">
        <v>3.0695291369419599E-2</v>
      </c>
    </row>
    <row r="198" spans="2:50">
      <c r="B198" t="s">
        <v>92</v>
      </c>
      <c r="C198" s="17">
        <v>0.15908694560412801</v>
      </c>
      <c r="D198" s="17">
        <v>0.109790258443672</v>
      </c>
      <c r="E198" s="17">
        <v>0.20561624634902001</v>
      </c>
      <c r="F198" s="17"/>
      <c r="G198" s="17">
        <v>0.17020945088022299</v>
      </c>
      <c r="H198" s="17">
        <v>0.14074134250261899</v>
      </c>
      <c r="I198" s="17">
        <v>0.200693395854152</v>
      </c>
      <c r="J198" s="17">
        <v>0.14992467646767799</v>
      </c>
      <c r="K198" s="17">
        <v>0.166696087424757</v>
      </c>
      <c r="L198" s="17">
        <v>0.13286619209146799</v>
      </c>
      <c r="M198" s="17"/>
      <c r="N198" s="17">
        <v>6.8028928670684899E-2</v>
      </c>
      <c r="O198" s="17">
        <v>0.16077195394009</v>
      </c>
      <c r="P198" s="17">
        <v>0.17959912808638101</v>
      </c>
      <c r="Q198" s="17">
        <v>0.224834136158166</v>
      </c>
      <c r="R198" s="17"/>
      <c r="S198" s="17">
        <v>0.12330234021865</v>
      </c>
      <c r="T198" s="17">
        <v>0.15274844775298599</v>
      </c>
      <c r="U198" s="17">
        <v>0.124141893721653</v>
      </c>
      <c r="V198" s="17">
        <v>0.172579297836958</v>
      </c>
      <c r="W198" s="17">
        <v>0.19173634936471701</v>
      </c>
      <c r="X198" s="17">
        <v>0.17048869379387699</v>
      </c>
      <c r="Y198" s="17">
        <v>0.180330218620292</v>
      </c>
      <c r="Z198" s="17">
        <v>0.158959806783776</v>
      </c>
      <c r="AA198" s="17">
        <v>0.173412616225465</v>
      </c>
      <c r="AB198" s="17">
        <v>0.14263254967067501</v>
      </c>
      <c r="AC198" s="17">
        <v>0.18420126765887501</v>
      </c>
      <c r="AD198" s="17">
        <v>0.160827515336713</v>
      </c>
      <c r="AE198" s="17"/>
      <c r="AF198" s="17">
        <v>0.160974835867078</v>
      </c>
      <c r="AG198" s="17">
        <v>0.116298634549493</v>
      </c>
      <c r="AH198" s="17">
        <v>0.27898785057433301</v>
      </c>
      <c r="AI198" s="17"/>
      <c r="AJ198" s="17">
        <v>0.126488532374021</v>
      </c>
      <c r="AK198" s="17">
        <v>0.12508660765864399</v>
      </c>
      <c r="AL198" s="17">
        <v>6.8955389131014594E-2</v>
      </c>
      <c r="AM198" s="17">
        <v>0.19530007340729399</v>
      </c>
      <c r="AN198" s="17">
        <v>0.343043567252099</v>
      </c>
      <c r="AO198" s="17"/>
      <c r="AP198" s="17">
        <v>0.10576927508265099</v>
      </c>
      <c r="AQ198" s="17">
        <v>0.120166842764207</v>
      </c>
      <c r="AR198" s="17">
        <v>7.9343392831309506E-2</v>
      </c>
      <c r="AS198" s="17"/>
      <c r="AT198" s="17">
        <v>0.206816400408524</v>
      </c>
      <c r="AU198" s="17">
        <v>0.11599284019084601</v>
      </c>
      <c r="AV198" s="17">
        <v>0.13153778004050701</v>
      </c>
      <c r="AW198" s="17">
        <v>9.1680916958026298E-2</v>
      </c>
      <c r="AX198" s="17">
        <v>0.21966955538506899</v>
      </c>
    </row>
    <row r="199" spans="2:50">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row>
    <row r="200" spans="2:50">
      <c r="B200" s="6" t="s">
        <v>167</v>
      </c>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row>
    <row r="201" spans="2:50">
      <c r="B201" s="24" t="s">
        <v>17</v>
      </c>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row>
    <row r="202" spans="2:50">
      <c r="B202" t="s">
        <v>158</v>
      </c>
      <c r="C202" s="17">
        <v>6.4323371669810697E-2</v>
      </c>
      <c r="D202" s="17">
        <v>6.9938625670382504E-2</v>
      </c>
      <c r="E202" s="17">
        <v>5.71998091514399E-2</v>
      </c>
      <c r="F202" s="17"/>
      <c r="G202" s="17">
        <v>0.121083304587692</v>
      </c>
      <c r="H202" s="17">
        <v>0.12866925634456999</v>
      </c>
      <c r="I202" s="17">
        <v>4.9245292469774E-2</v>
      </c>
      <c r="J202" s="17">
        <v>1.6688389227106699E-2</v>
      </c>
      <c r="K202" s="17">
        <v>3.7035774066943902E-2</v>
      </c>
      <c r="L202" s="17">
        <v>4.4479944469303201E-2</v>
      </c>
      <c r="M202" s="17"/>
      <c r="N202" s="17">
        <v>9.0487795982301902E-2</v>
      </c>
      <c r="O202" s="17">
        <v>4.8789855149487998E-2</v>
      </c>
      <c r="P202" s="17">
        <v>4.1697848939826601E-2</v>
      </c>
      <c r="Q202" s="17">
        <v>7.7245990501619094E-2</v>
      </c>
      <c r="R202" s="17"/>
      <c r="S202" s="17">
        <v>0.105888942605567</v>
      </c>
      <c r="T202" s="17">
        <v>6.13106905399547E-2</v>
      </c>
      <c r="U202" s="17">
        <v>2.7318586979936499E-2</v>
      </c>
      <c r="V202" s="17">
        <v>1.7695713320759299E-2</v>
      </c>
      <c r="W202" s="17">
        <v>5.5035453478646197E-2</v>
      </c>
      <c r="X202" s="17">
        <v>4.2263910444824603E-2</v>
      </c>
      <c r="Y202" s="17">
        <v>0.118951625544956</v>
      </c>
      <c r="Z202" s="17">
        <v>4.26709730766206E-2</v>
      </c>
      <c r="AA202" s="17">
        <v>8.1952255167269797E-2</v>
      </c>
      <c r="AB202" s="17">
        <v>4.0954622648460802E-2</v>
      </c>
      <c r="AC202" s="17">
        <v>8.1116081888482905E-2</v>
      </c>
      <c r="AD202" s="17">
        <v>5.37317258088435E-2</v>
      </c>
      <c r="AE202" s="17"/>
      <c r="AF202" s="17">
        <v>6.4456842241713899E-2</v>
      </c>
      <c r="AG202" s="17">
        <v>6.4493875892347799E-2</v>
      </c>
      <c r="AH202" s="17">
        <v>5.8324489965635301E-2</v>
      </c>
      <c r="AI202" s="17"/>
      <c r="AJ202" s="17">
        <v>6.7867803333365603E-2</v>
      </c>
      <c r="AK202" s="17">
        <v>9.0669311405131806E-2</v>
      </c>
      <c r="AL202" s="17">
        <v>5.9628951488374202E-2</v>
      </c>
      <c r="AM202" s="17">
        <v>0</v>
      </c>
      <c r="AN202" s="17">
        <v>2.5498316153897201E-2</v>
      </c>
      <c r="AO202" s="17"/>
      <c r="AP202" s="17">
        <v>6.5620749618487406E-2</v>
      </c>
      <c r="AQ202" s="17">
        <v>6.9784913273841495E-2</v>
      </c>
      <c r="AR202" s="17">
        <v>8.4610819458737802E-2</v>
      </c>
      <c r="AS202" s="17"/>
      <c r="AT202" s="17">
        <v>7.6193307446862493E-2</v>
      </c>
      <c r="AU202" s="17">
        <v>6.1300831690072499E-2</v>
      </c>
      <c r="AV202" s="17">
        <v>5.4517773028520303E-2</v>
      </c>
      <c r="AW202" s="17">
        <v>0.121987606398029</v>
      </c>
      <c r="AX202" s="17">
        <v>0.111072929397435</v>
      </c>
    </row>
    <row r="203" spans="2:50">
      <c r="B203" t="s">
        <v>159</v>
      </c>
      <c r="C203" s="17">
        <v>0.13530754597629099</v>
      </c>
      <c r="D203" s="17">
        <v>0.13665604293365699</v>
      </c>
      <c r="E203" s="17">
        <v>0.13467525488111001</v>
      </c>
      <c r="F203" s="17"/>
      <c r="G203" s="17">
        <v>0.16475188138028199</v>
      </c>
      <c r="H203" s="17">
        <v>0.17912075590811899</v>
      </c>
      <c r="I203" s="17">
        <v>0.17961678306093001</v>
      </c>
      <c r="J203" s="17">
        <v>0.13348575528957801</v>
      </c>
      <c r="K203" s="17">
        <v>0.11652198814079</v>
      </c>
      <c r="L203" s="17">
        <v>5.7953329300935698E-2</v>
      </c>
      <c r="M203" s="17"/>
      <c r="N203" s="17">
        <v>0.130870391794739</v>
      </c>
      <c r="O203" s="17">
        <v>0.135498845419952</v>
      </c>
      <c r="P203" s="17">
        <v>0.16575958194116899</v>
      </c>
      <c r="Q203" s="17">
        <v>0.11436754135348901</v>
      </c>
      <c r="R203" s="17"/>
      <c r="S203" s="17">
        <v>0.18673809441029399</v>
      </c>
      <c r="T203" s="17">
        <v>0.110786864027653</v>
      </c>
      <c r="U203" s="17">
        <v>0.15867648076525401</v>
      </c>
      <c r="V203" s="17">
        <v>0.116686480979742</v>
      </c>
      <c r="W203" s="17">
        <v>4.7889047343506401E-2</v>
      </c>
      <c r="X203" s="17">
        <v>0.120117932271376</v>
      </c>
      <c r="Y203" s="17">
        <v>0.123992566101258</v>
      </c>
      <c r="Z203" s="17">
        <v>0.29982172340426699</v>
      </c>
      <c r="AA203" s="17">
        <v>0.113515326839404</v>
      </c>
      <c r="AB203" s="17">
        <v>0.15365335228681601</v>
      </c>
      <c r="AC203" s="17">
        <v>0.14981078736304801</v>
      </c>
      <c r="AD203" s="17">
        <v>0.104363459258787</v>
      </c>
      <c r="AE203" s="17"/>
      <c r="AF203" s="17">
        <v>0.13619061278872899</v>
      </c>
      <c r="AG203" s="17">
        <v>0.13554020616489801</v>
      </c>
      <c r="AH203" s="17">
        <v>0.10625982502962</v>
      </c>
      <c r="AI203" s="17"/>
      <c r="AJ203" s="17">
        <v>0.14068411656016</v>
      </c>
      <c r="AK203" s="17">
        <v>0.15128868171440199</v>
      </c>
      <c r="AL203" s="17">
        <v>0.14665229054648601</v>
      </c>
      <c r="AM203" s="17">
        <v>0.242834590586858</v>
      </c>
      <c r="AN203" s="17">
        <v>6.1523909093732301E-2</v>
      </c>
      <c r="AO203" s="17"/>
      <c r="AP203" s="17">
        <v>0.15393829847437299</v>
      </c>
      <c r="AQ203" s="17">
        <v>0.152128923737371</v>
      </c>
      <c r="AR203" s="17">
        <v>0.181059472316317</v>
      </c>
      <c r="AS203" s="17"/>
      <c r="AT203" s="17">
        <v>0.117019340581888</v>
      </c>
      <c r="AU203" s="17">
        <v>0.14226363873245601</v>
      </c>
      <c r="AV203" s="17">
        <v>0.123351504145678</v>
      </c>
      <c r="AW203" s="17">
        <v>0.188288916386469</v>
      </c>
      <c r="AX203" s="17">
        <v>9.2521271890522699E-2</v>
      </c>
    </row>
    <row r="204" spans="2:50">
      <c r="B204" t="s">
        <v>160</v>
      </c>
      <c r="C204" s="17">
        <v>0.23977728503229001</v>
      </c>
      <c r="D204" s="17">
        <v>0.222227300137427</v>
      </c>
      <c r="E204" s="17">
        <v>0.25479742739220002</v>
      </c>
      <c r="F204" s="17"/>
      <c r="G204" s="17">
        <v>0.310530699914984</v>
      </c>
      <c r="H204" s="17">
        <v>0.360842321989153</v>
      </c>
      <c r="I204" s="17">
        <v>0.204932636768975</v>
      </c>
      <c r="J204" s="17">
        <v>0.216245366804342</v>
      </c>
      <c r="K204" s="17">
        <v>0.193937218329023</v>
      </c>
      <c r="L204" s="17">
        <v>0.17734903843837699</v>
      </c>
      <c r="M204" s="17"/>
      <c r="N204" s="17">
        <v>0.23089273277269401</v>
      </c>
      <c r="O204" s="17">
        <v>0.22224058480608699</v>
      </c>
      <c r="P204" s="17">
        <v>0.25244149394634302</v>
      </c>
      <c r="Q204" s="17">
        <v>0.25591146780453899</v>
      </c>
      <c r="R204" s="17"/>
      <c r="S204" s="17">
        <v>0.217909123895146</v>
      </c>
      <c r="T204" s="17">
        <v>0.29111472669285299</v>
      </c>
      <c r="U204" s="17">
        <v>0.18506736947296901</v>
      </c>
      <c r="V204" s="17">
        <v>0.18789360510905501</v>
      </c>
      <c r="W204" s="17">
        <v>0.27790268189570899</v>
      </c>
      <c r="X204" s="17">
        <v>0.28894432031063499</v>
      </c>
      <c r="Y204" s="17">
        <v>0.238826472033977</v>
      </c>
      <c r="Z204" s="17">
        <v>0.163370043003429</v>
      </c>
      <c r="AA204" s="17">
        <v>0.26927021644600302</v>
      </c>
      <c r="AB204" s="17">
        <v>0.21686879748111201</v>
      </c>
      <c r="AC204" s="17">
        <v>0.28916516050466401</v>
      </c>
      <c r="AD204" s="17">
        <v>0.100216798822007</v>
      </c>
      <c r="AE204" s="17"/>
      <c r="AF204" s="17">
        <v>0.231357629850174</v>
      </c>
      <c r="AG204" s="17">
        <v>0.23369684287510301</v>
      </c>
      <c r="AH204" s="17">
        <v>0.26871242693128999</v>
      </c>
      <c r="AI204" s="17"/>
      <c r="AJ204" s="17">
        <v>0.22928716914317299</v>
      </c>
      <c r="AK204" s="17">
        <v>0.26017256760586099</v>
      </c>
      <c r="AL204" s="17">
        <v>0.27246582401014102</v>
      </c>
      <c r="AM204" s="17">
        <v>0.31039895241594401</v>
      </c>
      <c r="AN204" s="17">
        <v>0.19511066737921501</v>
      </c>
      <c r="AO204" s="17"/>
      <c r="AP204" s="17">
        <v>0.27390672808915301</v>
      </c>
      <c r="AQ204" s="17">
        <v>0.244268625970119</v>
      </c>
      <c r="AR204" s="17">
        <v>0.25537589650618298</v>
      </c>
      <c r="AS204" s="17"/>
      <c r="AT204" s="17">
        <v>0.25507726577666401</v>
      </c>
      <c r="AU204" s="17">
        <v>0.30007054679994999</v>
      </c>
      <c r="AV204" s="17">
        <v>0.23159017126690801</v>
      </c>
      <c r="AW204" s="17">
        <v>0.180935754932285</v>
      </c>
      <c r="AX204" s="17">
        <v>0.14348096270208499</v>
      </c>
    </row>
    <row r="205" spans="2:50">
      <c r="B205" t="s">
        <v>161</v>
      </c>
      <c r="C205" s="17">
        <v>0.20613043305804099</v>
      </c>
      <c r="D205" s="17">
        <v>0.215010811453439</v>
      </c>
      <c r="E205" s="17">
        <v>0.19882536184347299</v>
      </c>
      <c r="F205" s="17"/>
      <c r="G205" s="17">
        <v>0.149522701507353</v>
      </c>
      <c r="H205" s="17">
        <v>0.12203821678268301</v>
      </c>
      <c r="I205" s="17">
        <v>0.20595196218701201</v>
      </c>
      <c r="J205" s="17">
        <v>0.25784136689874898</v>
      </c>
      <c r="K205" s="17">
        <v>0.19757750465577101</v>
      </c>
      <c r="L205" s="17">
        <v>0.27867846778405703</v>
      </c>
      <c r="M205" s="17"/>
      <c r="N205" s="17">
        <v>0.20386756051764801</v>
      </c>
      <c r="O205" s="17">
        <v>0.250742786375592</v>
      </c>
      <c r="P205" s="17">
        <v>0.21096467570680799</v>
      </c>
      <c r="Q205" s="17">
        <v>0.154023511447554</v>
      </c>
      <c r="R205" s="17"/>
      <c r="S205" s="17">
        <v>0.19342845218021301</v>
      </c>
      <c r="T205" s="17">
        <v>0.191955582600775</v>
      </c>
      <c r="U205" s="17">
        <v>0.228578967496577</v>
      </c>
      <c r="V205" s="17">
        <v>0.26968616340916002</v>
      </c>
      <c r="W205" s="17">
        <v>0.25654667109378698</v>
      </c>
      <c r="X205" s="17">
        <v>0.14854071375560701</v>
      </c>
      <c r="Y205" s="17">
        <v>0.16975804586434501</v>
      </c>
      <c r="Z205" s="17">
        <v>0.21714922112718299</v>
      </c>
      <c r="AA205" s="17">
        <v>0.18045737527490399</v>
      </c>
      <c r="AB205" s="17">
        <v>0.224474584015314</v>
      </c>
      <c r="AC205" s="17">
        <v>0.22850267890338199</v>
      </c>
      <c r="AD205" s="17">
        <v>0.2329275351789</v>
      </c>
      <c r="AE205" s="17"/>
      <c r="AF205" s="17">
        <v>0.18426402331563099</v>
      </c>
      <c r="AG205" s="17">
        <v>0.23836830670602199</v>
      </c>
      <c r="AH205" s="17">
        <v>0.19805957841248001</v>
      </c>
      <c r="AI205" s="17"/>
      <c r="AJ205" s="17">
        <v>0.205359114188193</v>
      </c>
      <c r="AK205" s="17">
        <v>0.19870408505620499</v>
      </c>
      <c r="AL205" s="17">
        <v>0.285056405846007</v>
      </c>
      <c r="AM205" s="17">
        <v>0.116363005388291</v>
      </c>
      <c r="AN205" s="17">
        <v>0.20898694520197</v>
      </c>
      <c r="AO205" s="17"/>
      <c r="AP205" s="17">
        <v>0.19449390989808299</v>
      </c>
      <c r="AQ205" s="17">
        <v>0.21048748489477101</v>
      </c>
      <c r="AR205" s="17">
        <v>0.27479993199632902</v>
      </c>
      <c r="AS205" s="17"/>
      <c r="AT205" s="17">
        <v>0.18097271833707601</v>
      </c>
      <c r="AU205" s="17">
        <v>0.18348545819836801</v>
      </c>
      <c r="AV205" s="17">
        <v>0.22165518030384301</v>
      </c>
      <c r="AW205" s="17">
        <v>0.19885428437050801</v>
      </c>
      <c r="AX205" s="17">
        <v>0.26303601856944597</v>
      </c>
    </row>
    <row r="206" spans="2:50">
      <c r="B206" t="s">
        <v>162</v>
      </c>
      <c r="C206" s="17">
        <v>0.12870723254498201</v>
      </c>
      <c r="D206" s="17">
        <v>0.142806629187962</v>
      </c>
      <c r="E206" s="17">
        <v>0.116198290021405</v>
      </c>
      <c r="F206" s="17"/>
      <c r="G206" s="17">
        <v>6.7060062830852807E-2</v>
      </c>
      <c r="H206" s="17">
        <v>5.8034159761623703E-2</v>
      </c>
      <c r="I206" s="17">
        <v>9.4246622568730704E-2</v>
      </c>
      <c r="J206" s="17">
        <v>0.155611064493234</v>
      </c>
      <c r="K206" s="17">
        <v>0.16866238029463501</v>
      </c>
      <c r="L206" s="17">
        <v>0.20544572380082601</v>
      </c>
      <c r="M206" s="17"/>
      <c r="N206" s="17">
        <v>0.16932988168444299</v>
      </c>
      <c r="O206" s="17">
        <v>0.14365249719703399</v>
      </c>
      <c r="P206" s="17">
        <v>9.1738817429553504E-2</v>
      </c>
      <c r="Q206" s="17">
        <v>0.110495287358231</v>
      </c>
      <c r="R206" s="17"/>
      <c r="S206" s="17">
        <v>9.6466463654611395E-2</v>
      </c>
      <c r="T206" s="17">
        <v>0.122593892097691</v>
      </c>
      <c r="U206" s="17">
        <v>0.19691233739789901</v>
      </c>
      <c r="V206" s="17">
        <v>0.18713902853153</v>
      </c>
      <c r="W206" s="17">
        <v>0.14480213712117099</v>
      </c>
      <c r="X206" s="17">
        <v>8.4308923234508296E-2</v>
      </c>
      <c r="Y206" s="17">
        <v>0.114836124815408</v>
      </c>
      <c r="Z206" s="17">
        <v>0.11786692060692699</v>
      </c>
      <c r="AA206" s="17">
        <v>0.120446940591989</v>
      </c>
      <c r="AB206" s="17">
        <v>0.115764815344519</v>
      </c>
      <c r="AC206" s="17">
        <v>5.4332479777561997E-2</v>
      </c>
      <c r="AD206" s="17">
        <v>0.32251480946198402</v>
      </c>
      <c r="AE206" s="17"/>
      <c r="AF206" s="17">
        <v>0.14060052496311701</v>
      </c>
      <c r="AG206" s="17">
        <v>0.14674515393072701</v>
      </c>
      <c r="AH206" s="17">
        <v>4.7219489087826597E-2</v>
      </c>
      <c r="AI206" s="17"/>
      <c r="AJ206" s="17">
        <v>0.14449598202036901</v>
      </c>
      <c r="AK206" s="17">
        <v>0.122207785740334</v>
      </c>
      <c r="AL206" s="17">
        <v>8.7366353399950594E-2</v>
      </c>
      <c r="AM206" s="17">
        <v>7.0179186731373897E-2</v>
      </c>
      <c r="AN206" s="17">
        <v>0.116920926124732</v>
      </c>
      <c r="AO206" s="17"/>
      <c r="AP206" s="17">
        <v>0.12529327461346501</v>
      </c>
      <c r="AQ206" s="17">
        <v>0.14011426224793699</v>
      </c>
      <c r="AR206" s="17">
        <v>6.61403050032143E-2</v>
      </c>
      <c r="AS206" s="17"/>
      <c r="AT206" s="17">
        <v>9.3744447685162199E-2</v>
      </c>
      <c r="AU206" s="17">
        <v>0.12696129841290099</v>
      </c>
      <c r="AV206" s="17">
        <v>0.17504090277180201</v>
      </c>
      <c r="AW206" s="17">
        <v>0.10289193038280101</v>
      </c>
      <c r="AX206" s="17">
        <v>0.22726446558445401</v>
      </c>
    </row>
    <row r="207" spans="2:50">
      <c r="B207" t="s">
        <v>163</v>
      </c>
      <c r="C207" s="17">
        <v>8.5162162969770902E-2</v>
      </c>
      <c r="D207" s="17">
        <v>0.10825106736477701</v>
      </c>
      <c r="E207" s="17">
        <v>6.4101700902693501E-2</v>
      </c>
      <c r="F207" s="17"/>
      <c r="G207" s="17">
        <v>2.4262370075696899E-2</v>
      </c>
      <c r="H207" s="17">
        <v>2.1476891925842401E-2</v>
      </c>
      <c r="I207" s="17">
        <v>7.7675755976913494E-2</v>
      </c>
      <c r="J207" s="17">
        <v>6.6899754030840794E-2</v>
      </c>
      <c r="K207" s="17">
        <v>0.147818549235677</v>
      </c>
      <c r="L207" s="17">
        <v>0.14878736383315699</v>
      </c>
      <c r="M207" s="17"/>
      <c r="N207" s="17">
        <v>9.8783004231445204E-2</v>
      </c>
      <c r="O207" s="17">
        <v>7.9888517349019098E-2</v>
      </c>
      <c r="P207" s="17">
        <v>8.99927839870448E-2</v>
      </c>
      <c r="Q207" s="17">
        <v>7.1342373807780093E-2</v>
      </c>
      <c r="R207" s="17"/>
      <c r="S207" s="17">
        <v>8.2564201043946295E-2</v>
      </c>
      <c r="T207" s="17">
        <v>0.108832000884378</v>
      </c>
      <c r="U207" s="17">
        <v>7.6083386414454696E-2</v>
      </c>
      <c r="V207" s="17">
        <v>3.4808065609192897E-2</v>
      </c>
      <c r="W207" s="17">
        <v>3.8842622886527997E-2</v>
      </c>
      <c r="X207" s="17">
        <v>0.14231170263605999</v>
      </c>
      <c r="Y207" s="17">
        <v>8.6837121262875697E-2</v>
      </c>
      <c r="Z207" s="17">
        <v>2.46407175397792E-2</v>
      </c>
      <c r="AA207" s="17">
        <v>7.2340202819543606E-2</v>
      </c>
      <c r="AB207" s="17">
        <v>0.15137144324260199</v>
      </c>
      <c r="AC207" s="17">
        <v>4.7299242086971699E-2</v>
      </c>
      <c r="AD207" s="17">
        <v>8.3780275547307104E-2</v>
      </c>
      <c r="AE207" s="17"/>
      <c r="AF207" s="17">
        <v>0.102990296347182</v>
      </c>
      <c r="AG207" s="17">
        <v>8.0195372212372204E-2</v>
      </c>
      <c r="AH207" s="17">
        <v>6.9687900554181101E-2</v>
      </c>
      <c r="AI207" s="17"/>
      <c r="AJ207" s="17">
        <v>0.102255045231279</v>
      </c>
      <c r="AK207" s="17">
        <v>6.0842266969741099E-2</v>
      </c>
      <c r="AL207" s="17">
        <v>9.3240234751060094E-2</v>
      </c>
      <c r="AM207" s="17">
        <v>0.134574903280473</v>
      </c>
      <c r="AN207" s="17">
        <v>8.9948824460669694E-2</v>
      </c>
      <c r="AO207" s="17"/>
      <c r="AP207" s="17">
        <v>0.101707649428914</v>
      </c>
      <c r="AQ207" s="17">
        <v>6.8009029610517399E-2</v>
      </c>
      <c r="AR207" s="17">
        <v>8.5864138750579203E-2</v>
      </c>
      <c r="AS207" s="17"/>
      <c r="AT207" s="17">
        <v>6.0043136802481599E-2</v>
      </c>
      <c r="AU207" s="17">
        <v>9.8171756207420996E-2</v>
      </c>
      <c r="AV207" s="17">
        <v>8.3827785718802603E-2</v>
      </c>
      <c r="AW207" s="17">
        <v>0.11470482835551001</v>
      </c>
      <c r="AX207" s="17">
        <v>0</v>
      </c>
    </row>
    <row r="208" spans="2:50">
      <c r="B208" t="s">
        <v>92</v>
      </c>
      <c r="C208" s="17">
        <v>0.14059196874881399</v>
      </c>
      <c r="D208" s="17">
        <v>0.10510952325235599</v>
      </c>
      <c r="E208" s="17">
        <v>0.17420215580767801</v>
      </c>
      <c r="F208" s="17"/>
      <c r="G208" s="17">
        <v>0.16278897970313899</v>
      </c>
      <c r="H208" s="17">
        <v>0.12981839728800801</v>
      </c>
      <c r="I208" s="17">
        <v>0.188330946967666</v>
      </c>
      <c r="J208" s="17">
        <v>0.15322830325615</v>
      </c>
      <c r="K208" s="17">
        <v>0.138446585277161</v>
      </c>
      <c r="L208" s="17">
        <v>8.7306132373343795E-2</v>
      </c>
      <c r="M208" s="17"/>
      <c r="N208" s="17">
        <v>7.5768633016728704E-2</v>
      </c>
      <c r="O208" s="17">
        <v>0.119186913702828</v>
      </c>
      <c r="P208" s="17">
        <v>0.14740479804925399</v>
      </c>
      <c r="Q208" s="17">
        <v>0.216613827726788</v>
      </c>
      <c r="R208" s="17"/>
      <c r="S208" s="17">
        <v>0.117004722210223</v>
      </c>
      <c r="T208" s="17">
        <v>0.11340624315669599</v>
      </c>
      <c r="U208" s="17">
        <v>0.12736287147291001</v>
      </c>
      <c r="V208" s="17">
        <v>0.18609094304056101</v>
      </c>
      <c r="W208" s="17">
        <v>0.17898138618065201</v>
      </c>
      <c r="X208" s="17">
        <v>0.17351249734699001</v>
      </c>
      <c r="Y208" s="17">
        <v>0.14679804437718</v>
      </c>
      <c r="Z208" s="17">
        <v>0.134480401241794</v>
      </c>
      <c r="AA208" s="17">
        <v>0.162017682860887</v>
      </c>
      <c r="AB208" s="17">
        <v>9.6912384981176103E-2</v>
      </c>
      <c r="AC208" s="17">
        <v>0.14977356947588999</v>
      </c>
      <c r="AD208" s="17">
        <v>0.10246539592217099</v>
      </c>
      <c r="AE208" s="17"/>
      <c r="AF208" s="17">
        <v>0.14014007049345401</v>
      </c>
      <c r="AG208" s="17">
        <v>0.100960242218531</v>
      </c>
      <c r="AH208" s="17">
        <v>0.25173629001896702</v>
      </c>
      <c r="AI208" s="17"/>
      <c r="AJ208" s="17">
        <v>0.11005076952346</v>
      </c>
      <c r="AK208" s="17">
        <v>0.116115301508325</v>
      </c>
      <c r="AL208" s="17">
        <v>5.5589939957980498E-2</v>
      </c>
      <c r="AM208" s="17">
        <v>0.12564936159706</v>
      </c>
      <c r="AN208" s="17">
        <v>0.30201041158578501</v>
      </c>
      <c r="AO208" s="17"/>
      <c r="AP208" s="17">
        <v>8.5039389877524796E-2</v>
      </c>
      <c r="AQ208" s="17">
        <v>0.11520676026544301</v>
      </c>
      <c r="AR208" s="17">
        <v>5.2149435968639198E-2</v>
      </c>
      <c r="AS208" s="17"/>
      <c r="AT208" s="17">
        <v>0.21694978336986601</v>
      </c>
      <c r="AU208" s="17">
        <v>8.7746469958831994E-2</v>
      </c>
      <c r="AV208" s="17">
        <v>0.110016682764447</v>
      </c>
      <c r="AW208" s="17">
        <v>9.2336679174397696E-2</v>
      </c>
      <c r="AX208" s="17">
        <v>0.162624351856059</v>
      </c>
    </row>
    <row r="209" spans="2:50">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row>
    <row r="210" spans="2:50">
      <c r="B210" s="6" t="s">
        <v>168</v>
      </c>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row>
    <row r="211" spans="2:50">
      <c r="B211" s="24" t="s">
        <v>17</v>
      </c>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row>
    <row r="212" spans="2:50">
      <c r="B212" t="s">
        <v>158</v>
      </c>
      <c r="C212" s="17">
        <v>0.15334187275157399</v>
      </c>
      <c r="D212" s="17">
        <v>0.16876092378579199</v>
      </c>
      <c r="E212" s="17">
        <v>0.13751822744119199</v>
      </c>
      <c r="F212" s="17"/>
      <c r="G212" s="17">
        <v>0.25280908805567098</v>
      </c>
      <c r="H212" s="17">
        <v>0.17726263028002401</v>
      </c>
      <c r="I212" s="17">
        <v>0.155904874127306</v>
      </c>
      <c r="J212" s="17">
        <v>0.116010719100441</v>
      </c>
      <c r="K212" s="17">
        <v>0.13520399039248401</v>
      </c>
      <c r="L212" s="17">
        <v>0.11200139541727</v>
      </c>
      <c r="M212" s="17"/>
      <c r="N212" s="17">
        <v>0.19824126356695301</v>
      </c>
      <c r="O212" s="17">
        <v>0.14378020615923001</v>
      </c>
      <c r="P212" s="17">
        <v>0.12756793335866401</v>
      </c>
      <c r="Q212" s="17">
        <v>0.146528389814197</v>
      </c>
      <c r="R212" s="17"/>
      <c r="S212" s="17">
        <v>0.17530343496631701</v>
      </c>
      <c r="T212" s="17">
        <v>0.14313959824643499</v>
      </c>
      <c r="U212" s="17">
        <v>4.0744452283699703E-2</v>
      </c>
      <c r="V212" s="17">
        <v>0.15482056491198101</v>
      </c>
      <c r="W212" s="17">
        <v>0.14225591189655801</v>
      </c>
      <c r="X212" s="17">
        <v>0.11523650304343699</v>
      </c>
      <c r="Y212" s="17">
        <v>0.20267699801890299</v>
      </c>
      <c r="Z212" s="17">
        <v>0.29370717211470998</v>
      </c>
      <c r="AA212" s="17">
        <v>0.17251658063866601</v>
      </c>
      <c r="AB212" s="17">
        <v>0.14076574518813201</v>
      </c>
      <c r="AC212" s="17">
        <v>0.19302571629106499</v>
      </c>
      <c r="AD212" s="17">
        <v>7.9335077366286699E-2</v>
      </c>
      <c r="AE212" s="17"/>
      <c r="AF212" s="17">
        <v>0.166277580195203</v>
      </c>
      <c r="AG212" s="17">
        <v>0.136302623150131</v>
      </c>
      <c r="AH212" s="17">
        <v>0.13156114002389499</v>
      </c>
      <c r="AI212" s="17"/>
      <c r="AJ212" s="17">
        <v>0.169072795274153</v>
      </c>
      <c r="AK212" s="17">
        <v>0.164633127501186</v>
      </c>
      <c r="AL212" s="17">
        <v>0.148996978475925</v>
      </c>
      <c r="AM212" s="17">
        <v>0.24327956683375501</v>
      </c>
      <c r="AN212" s="17">
        <v>7.3682767216846495E-2</v>
      </c>
      <c r="AO212" s="17"/>
      <c r="AP212" s="17">
        <v>0.17754173580732899</v>
      </c>
      <c r="AQ212" s="17">
        <v>0.18214450308449301</v>
      </c>
      <c r="AR212" s="17">
        <v>0.15814471436271199</v>
      </c>
      <c r="AS212" s="17"/>
      <c r="AT212" s="17">
        <v>0.12870597211354901</v>
      </c>
      <c r="AU212" s="17">
        <v>0.200464126247791</v>
      </c>
      <c r="AV212" s="17">
        <v>0.16242550397094599</v>
      </c>
      <c r="AW212" s="17">
        <v>0.17359778358865999</v>
      </c>
      <c r="AX212" s="17">
        <v>0.19294827523806901</v>
      </c>
    </row>
    <row r="213" spans="2:50">
      <c r="B213" t="s">
        <v>159</v>
      </c>
      <c r="C213" s="17">
        <v>0.23373281899410001</v>
      </c>
      <c r="D213" s="17">
        <v>0.24607181359484501</v>
      </c>
      <c r="E213" s="17">
        <v>0.223341067506586</v>
      </c>
      <c r="F213" s="17"/>
      <c r="G213" s="17">
        <v>0.18774141570929301</v>
      </c>
      <c r="H213" s="17">
        <v>0.23820954253186599</v>
      </c>
      <c r="I213" s="17">
        <v>0.21791762911045801</v>
      </c>
      <c r="J213" s="17">
        <v>0.27417350923239298</v>
      </c>
      <c r="K213" s="17">
        <v>0.23994633417862599</v>
      </c>
      <c r="L213" s="17">
        <v>0.23719993970157899</v>
      </c>
      <c r="M213" s="17"/>
      <c r="N213" s="17">
        <v>0.23535740496924601</v>
      </c>
      <c r="O213" s="17">
        <v>0.24797931526676301</v>
      </c>
      <c r="P213" s="17">
        <v>0.23173779417894499</v>
      </c>
      <c r="Q213" s="17">
        <v>0.22500429606953701</v>
      </c>
      <c r="R213" s="17"/>
      <c r="S213" s="17">
        <v>0.27645182237524601</v>
      </c>
      <c r="T213" s="17">
        <v>0.22330684257261399</v>
      </c>
      <c r="U213" s="17">
        <v>0.26902959981646402</v>
      </c>
      <c r="V213" s="17">
        <v>0.23927719602448899</v>
      </c>
      <c r="W213" s="17">
        <v>0.173629165614956</v>
      </c>
      <c r="X213" s="17">
        <v>0.19984699323802399</v>
      </c>
      <c r="Y213" s="17">
        <v>0.20858316189031501</v>
      </c>
      <c r="Z213" s="17">
        <v>0.23243794084722699</v>
      </c>
      <c r="AA213" s="17">
        <v>0.26278091124647002</v>
      </c>
      <c r="AB213" s="17">
        <v>0.22723812615948399</v>
      </c>
      <c r="AC213" s="17">
        <v>0.25205246137949799</v>
      </c>
      <c r="AD213" s="17">
        <v>0.19180202505475399</v>
      </c>
      <c r="AE213" s="17"/>
      <c r="AF213" s="17">
        <v>0.224323468697845</v>
      </c>
      <c r="AG213" s="17">
        <v>0.26198337125717702</v>
      </c>
      <c r="AH213" s="17">
        <v>0.19318896706029201</v>
      </c>
      <c r="AI213" s="17"/>
      <c r="AJ213" s="17">
        <v>0.250584724842985</v>
      </c>
      <c r="AK213" s="17">
        <v>0.229207789345411</v>
      </c>
      <c r="AL213" s="17">
        <v>0.286173620678776</v>
      </c>
      <c r="AM213" s="17">
        <v>0.35387909650177701</v>
      </c>
      <c r="AN213" s="17">
        <v>0.197015997165155</v>
      </c>
      <c r="AO213" s="17"/>
      <c r="AP213" s="17">
        <v>0.28963954298105599</v>
      </c>
      <c r="AQ213" s="17">
        <v>0.22207045481705401</v>
      </c>
      <c r="AR213" s="17">
        <v>0.324940147558616</v>
      </c>
      <c r="AS213" s="17"/>
      <c r="AT213" s="17">
        <v>0.25420817686163699</v>
      </c>
      <c r="AU213" s="17">
        <v>0.17983907116880599</v>
      </c>
      <c r="AV213" s="17">
        <v>0.248344603252414</v>
      </c>
      <c r="AW213" s="17">
        <v>0.28377419581543201</v>
      </c>
      <c r="AX213" s="17">
        <v>0.189562033298532</v>
      </c>
    </row>
    <row r="214" spans="2:50">
      <c r="B214" t="s">
        <v>160</v>
      </c>
      <c r="C214" s="17">
        <v>0.26988143305490703</v>
      </c>
      <c r="D214" s="17">
        <v>0.28083794368659398</v>
      </c>
      <c r="E214" s="17">
        <v>0.25855532652914498</v>
      </c>
      <c r="F214" s="17"/>
      <c r="G214" s="17">
        <v>0.28072260610710598</v>
      </c>
      <c r="H214" s="17">
        <v>0.26496739405617398</v>
      </c>
      <c r="I214" s="17">
        <v>0.21774204784078</v>
      </c>
      <c r="J214" s="17">
        <v>0.265891896752253</v>
      </c>
      <c r="K214" s="17">
        <v>0.23040942277759799</v>
      </c>
      <c r="L214" s="17">
        <v>0.344233216533952</v>
      </c>
      <c r="M214" s="17"/>
      <c r="N214" s="17">
        <v>0.308495326428392</v>
      </c>
      <c r="O214" s="17">
        <v>0.25214300732026401</v>
      </c>
      <c r="P214" s="17">
        <v>0.28512480627735298</v>
      </c>
      <c r="Q214" s="17">
        <v>0.23714998289379099</v>
      </c>
      <c r="R214" s="17"/>
      <c r="S214" s="17">
        <v>0.24678847204805801</v>
      </c>
      <c r="T214" s="17">
        <v>0.29959631131721698</v>
      </c>
      <c r="U214" s="17">
        <v>0.28806950587565799</v>
      </c>
      <c r="V214" s="17">
        <v>0.25292135534316701</v>
      </c>
      <c r="W214" s="17">
        <v>0.35179023231017598</v>
      </c>
      <c r="X214" s="17">
        <v>0.34924625472726201</v>
      </c>
      <c r="Y214" s="17">
        <v>0.21474769350995901</v>
      </c>
      <c r="Z214" s="17">
        <v>0.19184712441883001</v>
      </c>
      <c r="AA214" s="17">
        <v>0.211729025679502</v>
      </c>
      <c r="AB214" s="17">
        <v>0.280910975257187</v>
      </c>
      <c r="AC214" s="17">
        <v>0.230187806897377</v>
      </c>
      <c r="AD214" s="17">
        <v>0.33859815939934401</v>
      </c>
      <c r="AE214" s="17"/>
      <c r="AF214" s="17">
        <v>0.246562629817519</v>
      </c>
      <c r="AG214" s="17">
        <v>0.296261361123557</v>
      </c>
      <c r="AH214" s="17">
        <v>0.257098578818515</v>
      </c>
      <c r="AI214" s="17"/>
      <c r="AJ214" s="17">
        <v>0.29120895179299999</v>
      </c>
      <c r="AK214" s="17">
        <v>0.278150125204147</v>
      </c>
      <c r="AL214" s="17">
        <v>0.29042632161961002</v>
      </c>
      <c r="AM214" s="17">
        <v>7.2437885055560494E-2</v>
      </c>
      <c r="AN214" s="17">
        <v>0.22380716513936</v>
      </c>
      <c r="AO214" s="17"/>
      <c r="AP214" s="17">
        <v>0.27202011932539699</v>
      </c>
      <c r="AQ214" s="17">
        <v>0.29139390255237602</v>
      </c>
      <c r="AR214" s="17">
        <v>0.27679094764151302</v>
      </c>
      <c r="AS214" s="17"/>
      <c r="AT214" s="17">
        <v>0.23639859487621601</v>
      </c>
      <c r="AU214" s="17">
        <v>0.34461634031055399</v>
      </c>
      <c r="AV214" s="17">
        <v>0.28053168117368499</v>
      </c>
      <c r="AW214" s="17">
        <v>0.26650469819151501</v>
      </c>
      <c r="AX214" s="17">
        <v>0.261415720879564</v>
      </c>
    </row>
    <row r="215" spans="2:50">
      <c r="B215" t="s">
        <v>161</v>
      </c>
      <c r="C215" s="17">
        <v>0.117786086997416</v>
      </c>
      <c r="D215" s="17">
        <v>0.12544843727539501</v>
      </c>
      <c r="E215" s="17">
        <v>0.111207475544656</v>
      </c>
      <c r="F215" s="17"/>
      <c r="G215" s="17">
        <v>8.9343192708625299E-2</v>
      </c>
      <c r="H215" s="17">
        <v>0.118461134191042</v>
      </c>
      <c r="I215" s="17">
        <v>0.111477286021989</v>
      </c>
      <c r="J215" s="17">
        <v>0.10551448043302999</v>
      </c>
      <c r="K215" s="17">
        <v>0.143156163907213</v>
      </c>
      <c r="L215" s="17">
        <v>0.13021107337679499</v>
      </c>
      <c r="M215" s="17"/>
      <c r="N215" s="17">
        <v>0.12230452999471</v>
      </c>
      <c r="O215" s="17">
        <v>0.125133799061762</v>
      </c>
      <c r="P215" s="17">
        <v>9.7213375709487695E-2</v>
      </c>
      <c r="Q215" s="17">
        <v>0.112718816403491</v>
      </c>
      <c r="R215" s="17"/>
      <c r="S215" s="17">
        <v>7.5509819831731897E-2</v>
      </c>
      <c r="T215" s="17">
        <v>0.128643623866459</v>
      </c>
      <c r="U215" s="17">
        <v>0.13496503719414901</v>
      </c>
      <c r="V215" s="17">
        <v>0.143150738647183</v>
      </c>
      <c r="W215" s="17">
        <v>7.9234256296570799E-2</v>
      </c>
      <c r="X215" s="17">
        <v>0.13240049355342201</v>
      </c>
      <c r="Y215" s="17">
        <v>0.115670649079743</v>
      </c>
      <c r="Z215" s="17">
        <v>7.7496461489290097E-2</v>
      </c>
      <c r="AA215" s="17">
        <v>0.11733426177206401</v>
      </c>
      <c r="AB215" s="17">
        <v>0.160610903343537</v>
      </c>
      <c r="AC215" s="17">
        <v>9.0638331032668301E-2</v>
      </c>
      <c r="AD215" s="17">
        <v>0.15725517740480699</v>
      </c>
      <c r="AE215" s="17"/>
      <c r="AF215" s="17">
        <v>9.9298768549301406E-2</v>
      </c>
      <c r="AG215" s="17">
        <v>0.142347978757878</v>
      </c>
      <c r="AH215" s="17">
        <v>0.107361564588006</v>
      </c>
      <c r="AI215" s="17"/>
      <c r="AJ215" s="17">
        <v>0.101021539275624</v>
      </c>
      <c r="AK215" s="17">
        <v>0.12629609262046201</v>
      </c>
      <c r="AL215" s="17">
        <v>0.184495145176579</v>
      </c>
      <c r="AM215" s="17">
        <v>6.9106282143811898E-2</v>
      </c>
      <c r="AN215" s="17">
        <v>0.10945210150655001</v>
      </c>
      <c r="AO215" s="17"/>
      <c r="AP215" s="17">
        <v>0.107936104116228</v>
      </c>
      <c r="AQ215" s="17">
        <v>0.11007242169612</v>
      </c>
      <c r="AR215" s="17">
        <v>0.157985170322755</v>
      </c>
      <c r="AS215" s="17"/>
      <c r="AT215" s="17">
        <v>0.102989552708983</v>
      </c>
      <c r="AU215" s="17">
        <v>6.57463122406787E-2</v>
      </c>
      <c r="AV215" s="17">
        <v>0.12266157502626</v>
      </c>
      <c r="AW215" s="17">
        <v>8.0935221618346598E-2</v>
      </c>
      <c r="AX215" s="17">
        <v>0.221994306664695</v>
      </c>
    </row>
    <row r="216" spans="2:50">
      <c r="B216" t="s">
        <v>162</v>
      </c>
      <c r="C216" s="17">
        <v>5.3361147225053598E-2</v>
      </c>
      <c r="D216" s="17">
        <v>4.8758597761808201E-2</v>
      </c>
      <c r="E216" s="17">
        <v>5.7881927332935602E-2</v>
      </c>
      <c r="F216" s="17"/>
      <c r="G216" s="17">
        <v>3.3129384105333802E-2</v>
      </c>
      <c r="H216" s="17">
        <v>4.5246702251742502E-2</v>
      </c>
      <c r="I216" s="17">
        <v>6.2758845776501093E-2</v>
      </c>
      <c r="J216" s="17">
        <v>6.6636324638288502E-2</v>
      </c>
      <c r="K216" s="17">
        <v>7.2533209166710202E-2</v>
      </c>
      <c r="L216" s="17">
        <v>4.0442261242552402E-2</v>
      </c>
      <c r="M216" s="17"/>
      <c r="N216" s="17">
        <v>5.1317130464912798E-2</v>
      </c>
      <c r="O216" s="17">
        <v>5.8286644213197E-2</v>
      </c>
      <c r="P216" s="17">
        <v>5.6081013403722201E-2</v>
      </c>
      <c r="Q216" s="17">
        <v>4.9055515286885398E-2</v>
      </c>
      <c r="R216" s="17"/>
      <c r="S216" s="17">
        <v>7.6717004660884297E-2</v>
      </c>
      <c r="T216" s="17">
        <v>4.54482454384489E-2</v>
      </c>
      <c r="U216" s="17">
        <v>6.8465283625184697E-2</v>
      </c>
      <c r="V216" s="17">
        <v>2.3650664450495198E-2</v>
      </c>
      <c r="W216" s="17">
        <v>4.7254488823413397E-2</v>
      </c>
      <c r="X216" s="17">
        <v>3.3657815856537002E-2</v>
      </c>
      <c r="Y216" s="17">
        <v>5.7399948946794697E-2</v>
      </c>
      <c r="Z216" s="17">
        <v>2.4933468682293399E-2</v>
      </c>
      <c r="AA216" s="17">
        <v>3.5940246566851797E-2</v>
      </c>
      <c r="AB216" s="17">
        <v>8.8107966166897797E-2</v>
      </c>
      <c r="AC216" s="17">
        <v>4.7270542649809399E-2</v>
      </c>
      <c r="AD216" s="17">
        <v>0.11275184218208199</v>
      </c>
      <c r="AE216" s="17"/>
      <c r="AF216" s="17">
        <v>7.0963793824590504E-2</v>
      </c>
      <c r="AG216" s="17">
        <v>3.8699276954951102E-2</v>
      </c>
      <c r="AH216" s="17">
        <v>5.9419227582877501E-2</v>
      </c>
      <c r="AI216" s="17"/>
      <c r="AJ216" s="17">
        <v>4.82941281272238E-2</v>
      </c>
      <c r="AK216" s="17">
        <v>6.3161276030663405E-2</v>
      </c>
      <c r="AL216" s="17">
        <v>2.3721859683496799E-2</v>
      </c>
      <c r="AM216" s="17">
        <v>0</v>
      </c>
      <c r="AN216" s="17">
        <v>4.3731695590019798E-2</v>
      </c>
      <c r="AO216" s="17"/>
      <c r="AP216" s="17">
        <v>3.3090595775766701E-2</v>
      </c>
      <c r="AQ216" s="17">
        <v>5.6634215727942097E-2</v>
      </c>
      <c r="AR216" s="17">
        <v>1.5163923842045001E-2</v>
      </c>
      <c r="AS216" s="17"/>
      <c r="AT216" s="17">
        <v>5.9784482768093901E-2</v>
      </c>
      <c r="AU216" s="17">
        <v>5.3024536179031398E-2</v>
      </c>
      <c r="AV216" s="17">
        <v>3.9647370959637197E-2</v>
      </c>
      <c r="AW216" s="17">
        <v>5.7934941646750497E-2</v>
      </c>
      <c r="AX216" s="17">
        <v>4.1779347965747102E-2</v>
      </c>
    </row>
    <row r="217" spans="2:50">
      <c r="B217" t="s">
        <v>163</v>
      </c>
      <c r="C217" s="17">
        <v>3.7629974773052299E-2</v>
      </c>
      <c r="D217" s="17">
        <v>3.9685075385717097E-2</v>
      </c>
      <c r="E217" s="17">
        <v>3.5893236496081199E-2</v>
      </c>
      <c r="F217" s="17"/>
      <c r="G217" s="17">
        <v>8.2909999055267494E-3</v>
      </c>
      <c r="H217" s="17">
        <v>4.0987229667264098E-2</v>
      </c>
      <c r="I217" s="17">
        <v>1.93723473236844E-2</v>
      </c>
      <c r="J217" s="17">
        <v>3.6443267889332102E-2</v>
      </c>
      <c r="K217" s="17">
        <v>6.7485718007680995E-2</v>
      </c>
      <c r="L217" s="17">
        <v>4.7301934666918899E-2</v>
      </c>
      <c r="M217" s="17"/>
      <c r="N217" s="17">
        <v>2.4138732199054699E-2</v>
      </c>
      <c r="O217" s="17">
        <v>4.5509236138148099E-2</v>
      </c>
      <c r="P217" s="17">
        <v>5.03206097107467E-2</v>
      </c>
      <c r="Q217" s="17">
        <v>3.1921135640916802E-2</v>
      </c>
      <c r="R217" s="17"/>
      <c r="S217" s="17">
        <v>4.1223869792833601E-2</v>
      </c>
      <c r="T217" s="17">
        <v>4.1981751048105503E-2</v>
      </c>
      <c r="U217" s="17">
        <v>4.9062851000733397E-2</v>
      </c>
      <c r="V217" s="17">
        <v>3.7890396395525702E-2</v>
      </c>
      <c r="W217" s="17">
        <v>3.8842622886527997E-2</v>
      </c>
      <c r="X217" s="17">
        <v>4.4196822936446001E-2</v>
      </c>
      <c r="Y217" s="17">
        <v>4.2652245258194402E-2</v>
      </c>
      <c r="Z217" s="17">
        <v>4.5097431205856402E-2</v>
      </c>
      <c r="AA217" s="17">
        <v>2.7710505867222301E-2</v>
      </c>
      <c r="AB217" s="17">
        <v>2.00835973873414E-2</v>
      </c>
      <c r="AC217" s="17">
        <v>3.7051572273692303E-2</v>
      </c>
      <c r="AD217" s="17">
        <v>1.85587127509023E-2</v>
      </c>
      <c r="AE217" s="17"/>
      <c r="AF217" s="17">
        <v>5.1835389893921502E-2</v>
      </c>
      <c r="AG217" s="17">
        <v>3.2983142288856002E-2</v>
      </c>
      <c r="AH217" s="17">
        <v>2.5356938775165701E-2</v>
      </c>
      <c r="AI217" s="17"/>
      <c r="AJ217" s="17">
        <v>2.7111808564092101E-2</v>
      </c>
      <c r="AK217" s="17">
        <v>3.5811268191417403E-2</v>
      </c>
      <c r="AL217" s="17">
        <v>4.0915027009912099E-2</v>
      </c>
      <c r="AM217" s="17">
        <v>0.13564780786803499</v>
      </c>
      <c r="AN217" s="17">
        <v>5.46229272906954E-2</v>
      </c>
      <c r="AO217" s="17"/>
      <c r="AP217" s="17">
        <v>2.4151934683272799E-2</v>
      </c>
      <c r="AQ217" s="17">
        <v>3.9614590432202203E-2</v>
      </c>
      <c r="AR217" s="17">
        <v>2.83962982200569E-2</v>
      </c>
      <c r="AS217" s="17"/>
      <c r="AT217" s="17">
        <v>2.58681789199901E-2</v>
      </c>
      <c r="AU217" s="17">
        <v>6.3124785863998403E-2</v>
      </c>
      <c r="AV217" s="17">
        <v>3.5829500519732202E-2</v>
      </c>
      <c r="AW217" s="17">
        <v>4.4916479964898698E-2</v>
      </c>
      <c r="AX217" s="17">
        <v>3.6523871127607799E-2</v>
      </c>
    </row>
    <row r="218" spans="2:50">
      <c r="B218" t="s">
        <v>92</v>
      </c>
      <c r="C218" s="17">
        <v>0.13426666620389699</v>
      </c>
      <c r="D218" s="17">
        <v>9.0437208509848696E-2</v>
      </c>
      <c r="E218" s="17">
        <v>0.175602739149405</v>
      </c>
      <c r="F218" s="17"/>
      <c r="G218" s="17">
        <v>0.14796331340844401</v>
      </c>
      <c r="H218" s="17">
        <v>0.114865367021887</v>
      </c>
      <c r="I218" s="17">
        <v>0.21482696979928201</v>
      </c>
      <c r="J218" s="17">
        <v>0.135329801954262</v>
      </c>
      <c r="K218" s="17">
        <v>0.11126516156968801</v>
      </c>
      <c r="L218" s="17">
        <v>8.8610179060933394E-2</v>
      </c>
      <c r="M218" s="17"/>
      <c r="N218" s="17">
        <v>6.01456123767325E-2</v>
      </c>
      <c r="O218" s="17">
        <v>0.12716779184063601</v>
      </c>
      <c r="P218" s="17">
        <v>0.15195446736108101</v>
      </c>
      <c r="Q218" s="17">
        <v>0.197621863891181</v>
      </c>
      <c r="R218" s="17"/>
      <c r="S218" s="17">
        <v>0.10800557632492901</v>
      </c>
      <c r="T218" s="17">
        <v>0.117883627510721</v>
      </c>
      <c r="U218" s="17">
        <v>0.14966327020411099</v>
      </c>
      <c r="V218" s="17">
        <v>0.148289084227159</v>
      </c>
      <c r="W218" s="17">
        <v>0.16699332217179699</v>
      </c>
      <c r="X218" s="17">
        <v>0.12541511664487201</v>
      </c>
      <c r="Y218" s="17">
        <v>0.15826930329609001</v>
      </c>
      <c r="Z218" s="17">
        <v>0.134480401241794</v>
      </c>
      <c r="AA218" s="17">
        <v>0.17198846822922401</v>
      </c>
      <c r="AB218" s="17">
        <v>8.2282686497421501E-2</v>
      </c>
      <c r="AC218" s="17">
        <v>0.14977356947588999</v>
      </c>
      <c r="AD218" s="17">
        <v>0.101699005841823</v>
      </c>
      <c r="AE218" s="17"/>
      <c r="AF218" s="17">
        <v>0.14073836902162001</v>
      </c>
      <c r="AG218" s="17">
        <v>9.1422246467450494E-2</v>
      </c>
      <c r="AH218" s="17">
        <v>0.22601358315124701</v>
      </c>
      <c r="AI218" s="17"/>
      <c r="AJ218" s="17">
        <v>0.11270605212292099</v>
      </c>
      <c r="AK218" s="17">
        <v>0.102740321106713</v>
      </c>
      <c r="AL218" s="17">
        <v>2.5271047355701799E-2</v>
      </c>
      <c r="AM218" s="17">
        <v>0.12564936159706</v>
      </c>
      <c r="AN218" s="17">
        <v>0.29768734609137298</v>
      </c>
      <c r="AO218" s="17"/>
      <c r="AP218" s="17">
        <v>9.5619967310950293E-2</v>
      </c>
      <c r="AQ218" s="17">
        <v>9.8069911689812606E-2</v>
      </c>
      <c r="AR218" s="17">
        <v>3.8578798052301799E-2</v>
      </c>
      <c r="AS218" s="17"/>
      <c r="AT218" s="17">
        <v>0.192045041751531</v>
      </c>
      <c r="AU218" s="17">
        <v>9.3184827989140906E-2</v>
      </c>
      <c r="AV218" s="17">
        <v>0.110559765097325</v>
      </c>
      <c r="AW218" s="17">
        <v>9.2336679174397696E-2</v>
      </c>
      <c r="AX218" s="17">
        <v>5.5776444825785601E-2</v>
      </c>
    </row>
    <row r="219" spans="2:50">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row>
    <row r="220" spans="2:50">
      <c r="B220" s="6" t="s">
        <v>169</v>
      </c>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row>
    <row r="221" spans="2:50">
      <c r="B221" s="24" t="s">
        <v>17</v>
      </c>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row>
    <row r="222" spans="2:50">
      <c r="B222" t="s">
        <v>158</v>
      </c>
      <c r="C222" s="17">
        <v>5.25818764775745E-2</v>
      </c>
      <c r="D222" s="17">
        <v>4.5219993563790403E-2</v>
      </c>
      <c r="E222" s="17">
        <v>5.9662675579570001E-2</v>
      </c>
      <c r="F222" s="17"/>
      <c r="G222" s="17">
        <v>0.106471490066725</v>
      </c>
      <c r="H222" s="17">
        <v>6.1997171484554699E-2</v>
      </c>
      <c r="I222" s="17">
        <v>7.7962584737312199E-2</v>
      </c>
      <c r="J222" s="17">
        <v>3.2757512504666998E-2</v>
      </c>
      <c r="K222" s="17">
        <v>2.9989578192671899E-2</v>
      </c>
      <c r="L222" s="17">
        <v>2.1439301491104502E-2</v>
      </c>
      <c r="M222" s="17"/>
      <c r="N222" s="17">
        <v>7.0424396308140305E-2</v>
      </c>
      <c r="O222" s="17">
        <v>3.9024665504244702E-2</v>
      </c>
      <c r="P222" s="17">
        <v>4.81535033639535E-2</v>
      </c>
      <c r="Q222" s="17">
        <v>5.4382844324338299E-2</v>
      </c>
      <c r="R222" s="17"/>
      <c r="S222" s="17">
        <v>0.13241534093742499</v>
      </c>
      <c r="T222" s="17">
        <v>7.5205694340485504E-2</v>
      </c>
      <c r="U222" s="17">
        <v>1.5173858816951101E-2</v>
      </c>
      <c r="V222" s="17">
        <v>1.53489094570572E-2</v>
      </c>
      <c r="W222" s="17">
        <v>2.0465390266165499E-2</v>
      </c>
      <c r="X222" s="17">
        <v>2.4396385762623801E-2</v>
      </c>
      <c r="Y222" s="17">
        <v>6.4335421700796105E-2</v>
      </c>
      <c r="Z222" s="17">
        <v>7.4744407363814394E-2</v>
      </c>
      <c r="AA222" s="17">
        <v>1.93915082882904E-2</v>
      </c>
      <c r="AB222" s="17">
        <v>1.8841608525898501E-2</v>
      </c>
      <c r="AC222" s="17">
        <v>6.9468538332262394E-2</v>
      </c>
      <c r="AD222" s="17">
        <v>0.11396181190943599</v>
      </c>
      <c r="AE222" s="17"/>
      <c r="AF222" s="17">
        <v>3.51149342674782E-2</v>
      </c>
      <c r="AG222" s="17">
        <v>7.1708717680438502E-2</v>
      </c>
      <c r="AH222" s="17">
        <v>1.3738118122240101E-2</v>
      </c>
      <c r="AI222" s="17"/>
      <c r="AJ222" s="17">
        <v>4.7596503670351301E-2</v>
      </c>
      <c r="AK222" s="17">
        <v>7.3896815266292895E-2</v>
      </c>
      <c r="AL222" s="17">
        <v>8.4255192326257194E-2</v>
      </c>
      <c r="AM222" s="17">
        <v>0</v>
      </c>
      <c r="AN222" s="17">
        <v>9.3393865970696002E-3</v>
      </c>
      <c r="AO222" s="17"/>
      <c r="AP222" s="17">
        <v>5.8441202642637503E-2</v>
      </c>
      <c r="AQ222" s="17">
        <v>7.3936062375565798E-2</v>
      </c>
      <c r="AR222" s="17">
        <v>8.5268207253451897E-2</v>
      </c>
      <c r="AS222" s="17"/>
      <c r="AT222" s="17">
        <v>4.7886426685436599E-2</v>
      </c>
      <c r="AU222" s="17">
        <v>7.6881576215600905E-2</v>
      </c>
      <c r="AV222" s="17">
        <v>5.3368920008312101E-2</v>
      </c>
      <c r="AW222" s="17">
        <v>0.10744217722918301</v>
      </c>
      <c r="AX222" s="17">
        <v>0.15285227736318199</v>
      </c>
    </row>
    <row r="223" spans="2:50">
      <c r="B223" t="s">
        <v>159</v>
      </c>
      <c r="C223" s="17">
        <v>0.134262674151579</v>
      </c>
      <c r="D223" s="17">
        <v>0.118445319761394</v>
      </c>
      <c r="E223" s="17">
        <v>0.147189184204958</v>
      </c>
      <c r="F223" s="17"/>
      <c r="G223" s="17">
        <v>0.11272213549614001</v>
      </c>
      <c r="H223" s="17">
        <v>0.16262825345632301</v>
      </c>
      <c r="I223" s="17">
        <v>0.14482891131049799</v>
      </c>
      <c r="J223" s="17">
        <v>0.121922164198006</v>
      </c>
      <c r="K223" s="17">
        <v>0.15667487370196001</v>
      </c>
      <c r="L223" s="17">
        <v>0.10714423369583299</v>
      </c>
      <c r="M223" s="17"/>
      <c r="N223" s="17">
        <v>0.157063158409322</v>
      </c>
      <c r="O223" s="17">
        <v>0.14387893102565599</v>
      </c>
      <c r="P223" s="17">
        <v>0.11097329076321499</v>
      </c>
      <c r="Q223" s="17">
        <v>0.11664259380184</v>
      </c>
      <c r="R223" s="17"/>
      <c r="S223" s="17">
        <v>0.15496891645882899</v>
      </c>
      <c r="T223" s="17">
        <v>0.10768550820264799</v>
      </c>
      <c r="U223" s="17">
        <v>0.105296505133643</v>
      </c>
      <c r="V223" s="17">
        <v>0.130527124229152</v>
      </c>
      <c r="W223" s="17">
        <v>0.13835870264876701</v>
      </c>
      <c r="X223" s="17">
        <v>0.206221318866736</v>
      </c>
      <c r="Y223" s="17">
        <v>0.120497075041385</v>
      </c>
      <c r="Z223" s="17">
        <v>0.11976076960693</v>
      </c>
      <c r="AA223" s="17">
        <v>0.171287821739495</v>
      </c>
      <c r="AB223" s="17">
        <v>0.108969077547344</v>
      </c>
      <c r="AC223" s="17">
        <v>0.11394183777715799</v>
      </c>
      <c r="AD223" s="17">
        <v>6.2825533124233293E-2</v>
      </c>
      <c r="AE223" s="17"/>
      <c r="AF223" s="17">
        <v>0.14789187178753199</v>
      </c>
      <c r="AG223" s="17">
        <v>0.14740671694270199</v>
      </c>
      <c r="AH223" s="17">
        <v>9.2248655061012402E-2</v>
      </c>
      <c r="AI223" s="17"/>
      <c r="AJ223" s="17">
        <v>0.149282788931345</v>
      </c>
      <c r="AK223" s="17">
        <v>0.14599293376036299</v>
      </c>
      <c r="AL223" s="17">
        <v>0.134980038887308</v>
      </c>
      <c r="AM223" s="17">
        <v>0.23833793074110901</v>
      </c>
      <c r="AN223" s="17">
        <v>5.8585029352210702E-2</v>
      </c>
      <c r="AO223" s="17"/>
      <c r="AP223" s="17">
        <v>0.15283851894361999</v>
      </c>
      <c r="AQ223" s="17">
        <v>0.121051003155357</v>
      </c>
      <c r="AR223" s="17">
        <v>0.12927059930500601</v>
      </c>
      <c r="AS223" s="17"/>
      <c r="AT223" s="17">
        <v>0.10895160120535</v>
      </c>
      <c r="AU223" s="17">
        <v>0.138100121222616</v>
      </c>
      <c r="AV223" s="17">
        <v>0.161112054714772</v>
      </c>
      <c r="AW223" s="17">
        <v>0.166392679089055</v>
      </c>
      <c r="AX223" s="17">
        <v>6.8912176418593304E-2</v>
      </c>
    </row>
    <row r="224" spans="2:50">
      <c r="B224" t="s">
        <v>160</v>
      </c>
      <c r="C224" s="17">
        <v>0.252148235544363</v>
      </c>
      <c r="D224" s="17">
        <v>0.23614504791897001</v>
      </c>
      <c r="E224" s="17">
        <v>0.26597095499256201</v>
      </c>
      <c r="F224" s="17"/>
      <c r="G224" s="17">
        <v>0.33356457629473601</v>
      </c>
      <c r="H224" s="17">
        <v>0.348065107579765</v>
      </c>
      <c r="I224" s="17">
        <v>0.22025194558894801</v>
      </c>
      <c r="J224" s="17">
        <v>0.23679669659529001</v>
      </c>
      <c r="K224" s="17">
        <v>0.21874648726757201</v>
      </c>
      <c r="L224" s="17">
        <v>0.18661570218516099</v>
      </c>
      <c r="M224" s="17"/>
      <c r="N224" s="17">
        <v>0.23224341693837899</v>
      </c>
      <c r="O224" s="17">
        <v>0.26664492411972002</v>
      </c>
      <c r="P224" s="17">
        <v>0.23642407490587</v>
      </c>
      <c r="Q224" s="17">
        <v>0.26773143929277299</v>
      </c>
      <c r="R224" s="17"/>
      <c r="S224" s="17">
        <v>0.20315853369600201</v>
      </c>
      <c r="T224" s="17">
        <v>0.24266854539558799</v>
      </c>
      <c r="U224" s="17">
        <v>0.276558674090296</v>
      </c>
      <c r="V224" s="17">
        <v>0.17842894439446599</v>
      </c>
      <c r="W224" s="17">
        <v>0.23571491151334101</v>
      </c>
      <c r="X224" s="17">
        <v>0.26738194970183699</v>
      </c>
      <c r="Y224" s="17">
        <v>0.24719969889284199</v>
      </c>
      <c r="Z224" s="17">
        <v>0.36974340388229998</v>
      </c>
      <c r="AA224" s="17">
        <v>0.268747928317699</v>
      </c>
      <c r="AB224" s="17">
        <v>0.315738964737382</v>
      </c>
      <c r="AC224" s="17">
        <v>0.256465997311278</v>
      </c>
      <c r="AD224" s="17">
        <v>0.24195706817084001</v>
      </c>
      <c r="AE224" s="17"/>
      <c r="AF224" s="17">
        <v>0.21637654450416299</v>
      </c>
      <c r="AG224" s="17">
        <v>0.28432587321644998</v>
      </c>
      <c r="AH224" s="17">
        <v>0.2041430853459</v>
      </c>
      <c r="AI224" s="17"/>
      <c r="AJ224" s="17">
        <v>0.22920681943532401</v>
      </c>
      <c r="AK224" s="17">
        <v>0.32421455397072002</v>
      </c>
      <c r="AL224" s="17">
        <v>0.22307764572945499</v>
      </c>
      <c r="AM224" s="17">
        <v>0.192311735519198</v>
      </c>
      <c r="AN224" s="17">
        <v>0.147498566346494</v>
      </c>
      <c r="AO224" s="17"/>
      <c r="AP224" s="17">
        <v>0.24008037495518</v>
      </c>
      <c r="AQ224" s="17">
        <v>0.29309294200821101</v>
      </c>
      <c r="AR224" s="17">
        <v>0.253950174480152</v>
      </c>
      <c r="AS224" s="17"/>
      <c r="AT224" s="17">
        <v>0.24201799320021899</v>
      </c>
      <c r="AU224" s="17">
        <v>0.30261828414162301</v>
      </c>
      <c r="AV224" s="17">
        <v>0.20522516386402301</v>
      </c>
      <c r="AW224" s="17">
        <v>0.26102780003040399</v>
      </c>
      <c r="AX224" s="17">
        <v>0.32041602729270602</v>
      </c>
    </row>
    <row r="225" spans="2:50">
      <c r="B225" t="s">
        <v>161</v>
      </c>
      <c r="C225" s="17">
        <v>0.21347039011316299</v>
      </c>
      <c r="D225" s="17">
        <v>0.22192207360806701</v>
      </c>
      <c r="E225" s="17">
        <v>0.20659726566848599</v>
      </c>
      <c r="F225" s="17"/>
      <c r="G225" s="17">
        <v>0.19484805072526601</v>
      </c>
      <c r="H225" s="17">
        <v>0.18882627641900501</v>
      </c>
      <c r="I225" s="17">
        <v>0.22508421424345401</v>
      </c>
      <c r="J225" s="17">
        <v>0.22688051162238901</v>
      </c>
      <c r="K225" s="17">
        <v>0.18465349526647001</v>
      </c>
      <c r="L225" s="17">
        <v>0.24636734296954799</v>
      </c>
      <c r="M225" s="17"/>
      <c r="N225" s="17">
        <v>0.23235608656694001</v>
      </c>
      <c r="O225" s="17">
        <v>0.24419423365655299</v>
      </c>
      <c r="P225" s="17">
        <v>0.234228486627166</v>
      </c>
      <c r="Q225" s="17">
        <v>0.148475725545753</v>
      </c>
      <c r="R225" s="17"/>
      <c r="S225" s="17">
        <v>0.16280899572555901</v>
      </c>
      <c r="T225" s="17">
        <v>0.24277128426063399</v>
      </c>
      <c r="U225" s="17">
        <v>0.236653927682304</v>
      </c>
      <c r="V225" s="17">
        <v>0.29490168364512598</v>
      </c>
      <c r="W225" s="17">
        <v>0.25638983331799903</v>
      </c>
      <c r="X225" s="17">
        <v>0.164917389664644</v>
      </c>
      <c r="Y225" s="17">
        <v>0.21975965160403699</v>
      </c>
      <c r="Z225" s="17">
        <v>7.1606547323238595E-2</v>
      </c>
      <c r="AA225" s="17">
        <v>0.18744560480469699</v>
      </c>
      <c r="AB225" s="17">
        <v>0.234044484924289</v>
      </c>
      <c r="AC225" s="17">
        <v>0.25658608243896902</v>
      </c>
      <c r="AD225" s="17">
        <v>0.15266415724295199</v>
      </c>
      <c r="AE225" s="17"/>
      <c r="AF225" s="17">
        <v>0.195342899358733</v>
      </c>
      <c r="AG225" s="17">
        <v>0.23745964416261101</v>
      </c>
      <c r="AH225" s="17">
        <v>0.206496018584964</v>
      </c>
      <c r="AI225" s="17"/>
      <c r="AJ225" s="17">
        <v>0.208136096554281</v>
      </c>
      <c r="AK225" s="17">
        <v>0.18607395956782699</v>
      </c>
      <c r="AL225" s="17">
        <v>0.30887441399932802</v>
      </c>
      <c r="AM225" s="17">
        <v>6.0158648438691599E-2</v>
      </c>
      <c r="AN225" s="17">
        <v>0.23199267700430701</v>
      </c>
      <c r="AO225" s="17"/>
      <c r="AP225" s="17">
        <v>0.226121240643854</v>
      </c>
      <c r="AQ225" s="17">
        <v>0.21912587809464401</v>
      </c>
      <c r="AR225" s="17">
        <v>0.295017767493992</v>
      </c>
      <c r="AS225" s="17"/>
      <c r="AT225" s="17">
        <v>0.190981901135819</v>
      </c>
      <c r="AU225" s="17">
        <v>0.18476273618137001</v>
      </c>
      <c r="AV225" s="17">
        <v>0.22931457169074199</v>
      </c>
      <c r="AW225" s="17">
        <v>0.227174304665269</v>
      </c>
      <c r="AX225" s="17">
        <v>0.29616693301291902</v>
      </c>
    </row>
    <row r="226" spans="2:50">
      <c r="B226" t="s">
        <v>162</v>
      </c>
      <c r="C226" s="17">
        <v>0.114279319055171</v>
      </c>
      <c r="D226" s="17">
        <v>0.14734140942139901</v>
      </c>
      <c r="E226" s="17">
        <v>8.4086682105023694E-2</v>
      </c>
      <c r="F226" s="17"/>
      <c r="G226" s="17">
        <v>5.5541638984464903E-2</v>
      </c>
      <c r="H226" s="17">
        <v>6.83767109297575E-2</v>
      </c>
      <c r="I226" s="17">
        <v>7.1446802858629602E-2</v>
      </c>
      <c r="J226" s="17">
        <v>0.127594355674228</v>
      </c>
      <c r="K226" s="17">
        <v>0.13217212824606001</v>
      </c>
      <c r="L226" s="17">
        <v>0.20194780155234399</v>
      </c>
      <c r="M226" s="17"/>
      <c r="N226" s="17">
        <v>0.13739649359013001</v>
      </c>
      <c r="O226" s="17">
        <v>0.113561812464057</v>
      </c>
      <c r="P226" s="17">
        <v>9.8800652784952703E-2</v>
      </c>
      <c r="Q226" s="17">
        <v>0.109346707417984</v>
      </c>
      <c r="R226" s="17"/>
      <c r="S226" s="17">
        <v>0.14811512227638299</v>
      </c>
      <c r="T226" s="17">
        <v>0.12565485827870801</v>
      </c>
      <c r="U226" s="17">
        <v>0.14453678363391601</v>
      </c>
      <c r="V226" s="17">
        <v>0.130870307506462</v>
      </c>
      <c r="W226" s="17">
        <v>5.9707194777646903E-2</v>
      </c>
      <c r="X226" s="17">
        <v>5.0216203528901E-2</v>
      </c>
      <c r="Y226" s="17">
        <v>8.6610883288148005E-2</v>
      </c>
      <c r="Z226" s="17">
        <v>6.9597870108951895E-2</v>
      </c>
      <c r="AA226" s="17">
        <v>9.7225742788235106E-2</v>
      </c>
      <c r="AB226" s="17">
        <v>0.134556089626021</v>
      </c>
      <c r="AC226" s="17">
        <v>0.12201682411938899</v>
      </c>
      <c r="AD226" s="17">
        <v>0.25357507316605299</v>
      </c>
      <c r="AE226" s="17"/>
      <c r="AF226" s="17">
        <v>0.122661466949629</v>
      </c>
      <c r="AG226" s="17">
        <v>0.11310960222977701</v>
      </c>
      <c r="AH226" s="17">
        <v>9.8314902856624198E-2</v>
      </c>
      <c r="AI226" s="17"/>
      <c r="AJ226" s="17">
        <v>0.139145036642357</v>
      </c>
      <c r="AK226" s="17">
        <v>8.2877085318247001E-2</v>
      </c>
      <c r="AL226" s="17">
        <v>0.126556296706611</v>
      </c>
      <c r="AM226" s="17">
        <v>0.26949666187268101</v>
      </c>
      <c r="AN226" s="17">
        <v>0.10228513243262601</v>
      </c>
      <c r="AO226" s="17"/>
      <c r="AP226" s="17">
        <v>0.12767678592852699</v>
      </c>
      <c r="AQ226" s="17">
        <v>9.8962700025117395E-2</v>
      </c>
      <c r="AR226" s="17">
        <v>0.113665955247692</v>
      </c>
      <c r="AS226" s="17"/>
      <c r="AT226" s="17">
        <v>0.10426002507736901</v>
      </c>
      <c r="AU226" s="17">
        <v>9.65637010501217E-2</v>
      </c>
      <c r="AV226" s="17">
        <v>0.15978075660503999</v>
      </c>
      <c r="AW226" s="17">
        <v>5.4862002528443102E-2</v>
      </c>
      <c r="AX226" s="17">
        <v>7.6619869002494706E-2</v>
      </c>
    </row>
    <row r="227" spans="2:50">
      <c r="B227" t="s">
        <v>163</v>
      </c>
      <c r="C227" s="17">
        <v>8.1851308519350796E-2</v>
      </c>
      <c r="D227" s="17">
        <v>0.124261841919586</v>
      </c>
      <c r="E227" s="17">
        <v>4.28246637532178E-2</v>
      </c>
      <c r="F227" s="17"/>
      <c r="G227" s="17">
        <v>5.2419665504950599E-2</v>
      </c>
      <c r="H227" s="17">
        <v>3.5218663345395897E-2</v>
      </c>
      <c r="I227" s="17">
        <v>6.7309111520808595E-2</v>
      </c>
      <c r="J227" s="17">
        <v>7.2949912842323994E-2</v>
      </c>
      <c r="K227" s="17">
        <v>0.13094088563290299</v>
      </c>
      <c r="L227" s="17">
        <v>0.12154067106417001</v>
      </c>
      <c r="M227" s="17"/>
      <c r="N227" s="17">
        <v>0.12169087975974199</v>
      </c>
      <c r="O227" s="17">
        <v>6.5477746576661403E-2</v>
      </c>
      <c r="P227" s="17">
        <v>5.9625280842310398E-2</v>
      </c>
      <c r="Q227" s="17">
        <v>8.2065029695940997E-2</v>
      </c>
      <c r="R227" s="17"/>
      <c r="S227" s="17">
        <v>7.8777773028361697E-2</v>
      </c>
      <c r="T227" s="17">
        <v>8.3567940806843904E-2</v>
      </c>
      <c r="U227" s="17">
        <v>6.7225992829658104E-2</v>
      </c>
      <c r="V227" s="17">
        <v>5.2250849110862002E-2</v>
      </c>
      <c r="W227" s="17">
        <v>8.10511064775917E-2</v>
      </c>
      <c r="X227" s="17">
        <v>0.148812928281536</v>
      </c>
      <c r="Y227" s="17">
        <v>0.11850457626552501</v>
      </c>
      <c r="Z227" s="17">
        <v>8.7309847426611104E-2</v>
      </c>
      <c r="AA227" s="17">
        <v>5.3466159696439003E-2</v>
      </c>
      <c r="AB227" s="17">
        <v>9.6650453722924995E-2</v>
      </c>
      <c r="AC227" s="17">
        <v>1.37247441682602E-2</v>
      </c>
      <c r="AD227" s="17">
        <v>8.6042909857869804E-2</v>
      </c>
      <c r="AE227" s="17"/>
      <c r="AF227" s="17">
        <v>0.112620539360057</v>
      </c>
      <c r="AG227" s="17">
        <v>5.6867437283135799E-2</v>
      </c>
      <c r="AH227" s="17">
        <v>8.2606410200621205E-2</v>
      </c>
      <c r="AI227" s="17"/>
      <c r="AJ227" s="17">
        <v>0.10413211181004001</v>
      </c>
      <c r="AK227" s="17">
        <v>7.8684891160639203E-2</v>
      </c>
      <c r="AL227" s="17">
        <v>4.4553473885798701E-2</v>
      </c>
      <c r="AM227" s="17">
        <v>6.0296601073906303E-2</v>
      </c>
      <c r="AN227" s="17">
        <v>7.3640194840537798E-2</v>
      </c>
      <c r="AO227" s="17"/>
      <c r="AP227" s="17">
        <v>0.10098321581175</v>
      </c>
      <c r="AQ227" s="17">
        <v>7.6607027146778306E-2</v>
      </c>
      <c r="AR227" s="17">
        <v>4.9529538357385397E-2</v>
      </c>
      <c r="AS227" s="17"/>
      <c r="AT227" s="17">
        <v>0.100573670545254</v>
      </c>
      <c r="AU227" s="17">
        <v>0.10415675824083299</v>
      </c>
      <c r="AV227" s="17">
        <v>7.4446619552124199E-2</v>
      </c>
      <c r="AW227" s="17">
        <v>0.106326526951232</v>
      </c>
      <c r="AX227" s="17">
        <v>2.9256272084319999E-2</v>
      </c>
    </row>
    <row r="228" spans="2:50">
      <c r="B228" t="s">
        <v>92</v>
      </c>
      <c r="C228" s="17">
        <v>0.15140619613879999</v>
      </c>
      <c r="D228" s="17">
        <v>0.106664313806794</v>
      </c>
      <c r="E228" s="17">
        <v>0.19366857369618301</v>
      </c>
      <c r="F228" s="17"/>
      <c r="G228" s="17">
        <v>0.14443244292771801</v>
      </c>
      <c r="H228" s="17">
        <v>0.13488781678519801</v>
      </c>
      <c r="I228" s="17">
        <v>0.19311642974035001</v>
      </c>
      <c r="J228" s="17">
        <v>0.181098846563095</v>
      </c>
      <c r="K228" s="17">
        <v>0.146822551692364</v>
      </c>
      <c r="L228" s="17">
        <v>0.11494494704184</v>
      </c>
      <c r="M228" s="17"/>
      <c r="N228" s="17">
        <v>4.88255684273462E-2</v>
      </c>
      <c r="O228" s="17">
        <v>0.12721768665310701</v>
      </c>
      <c r="P228" s="17">
        <v>0.211794710712533</v>
      </c>
      <c r="Q228" s="17">
        <v>0.22135565992137099</v>
      </c>
      <c r="R228" s="17"/>
      <c r="S228" s="17">
        <v>0.11975531787744</v>
      </c>
      <c r="T228" s="17">
        <v>0.12244616871509301</v>
      </c>
      <c r="U228" s="17">
        <v>0.15455425781323301</v>
      </c>
      <c r="V228" s="17">
        <v>0.197672181656875</v>
      </c>
      <c r="W228" s="17">
        <v>0.208312860998489</v>
      </c>
      <c r="X228" s="17">
        <v>0.138053824193724</v>
      </c>
      <c r="Y228" s="17">
        <v>0.143092693207268</v>
      </c>
      <c r="Z228" s="17">
        <v>0.20723715428815301</v>
      </c>
      <c r="AA228" s="17">
        <v>0.20243523436514599</v>
      </c>
      <c r="AB228" s="17">
        <v>9.1199320916141094E-2</v>
      </c>
      <c r="AC228" s="17">
        <v>0.16779597585268299</v>
      </c>
      <c r="AD228" s="17">
        <v>8.8973446528615094E-2</v>
      </c>
      <c r="AE228" s="17"/>
      <c r="AF228" s="17">
        <v>0.169991743772407</v>
      </c>
      <c r="AG228" s="17">
        <v>8.9122008484885606E-2</v>
      </c>
      <c r="AH228" s="17">
        <v>0.30245280982863798</v>
      </c>
      <c r="AI228" s="17"/>
      <c r="AJ228" s="17">
        <v>0.122500642956301</v>
      </c>
      <c r="AK228" s="17">
        <v>0.108259760955911</v>
      </c>
      <c r="AL228" s="17">
        <v>7.7702938465243093E-2</v>
      </c>
      <c r="AM228" s="17">
        <v>0.179398422354413</v>
      </c>
      <c r="AN228" s="17">
        <v>0.37665901342675401</v>
      </c>
      <c r="AO228" s="17"/>
      <c r="AP228" s="17">
        <v>9.3858661074432206E-2</v>
      </c>
      <c r="AQ228" s="17">
        <v>0.117224387194326</v>
      </c>
      <c r="AR228" s="17">
        <v>7.3297757862319901E-2</v>
      </c>
      <c r="AS228" s="17"/>
      <c r="AT228" s="17">
        <v>0.20532838215055299</v>
      </c>
      <c r="AU228" s="17">
        <v>9.6916822947836004E-2</v>
      </c>
      <c r="AV228" s="17">
        <v>0.116751913564988</v>
      </c>
      <c r="AW228" s="17">
        <v>7.6774509506414498E-2</v>
      </c>
      <c r="AX228" s="17">
        <v>5.5776444825785601E-2</v>
      </c>
    </row>
    <row r="229" spans="2:50">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row>
    <row r="230" spans="2:50">
      <c r="B230" s="6" t="s">
        <v>170</v>
      </c>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row>
    <row r="231" spans="2:50">
      <c r="B231" s="24" t="s">
        <v>17</v>
      </c>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row>
    <row r="232" spans="2:50">
      <c r="B232" t="s">
        <v>158</v>
      </c>
      <c r="C232" s="17">
        <v>0.121382095965186</v>
      </c>
      <c r="D232" s="17">
        <v>0.17106607545923699</v>
      </c>
      <c r="E232" s="17">
        <v>7.1075053520841494E-2</v>
      </c>
      <c r="F232" s="17"/>
      <c r="G232" s="17">
        <v>0.10771602603097</v>
      </c>
      <c r="H232" s="17">
        <v>0.14929407557656299</v>
      </c>
      <c r="I232" s="17">
        <v>0.124691025046967</v>
      </c>
      <c r="J232" s="17">
        <v>9.4892147938585705E-2</v>
      </c>
      <c r="K232" s="17">
        <v>0.113877517924642</v>
      </c>
      <c r="L232" s="17">
        <v>0.13445161213244899</v>
      </c>
      <c r="M232" s="17"/>
      <c r="N232" s="17">
        <v>0.14871587994442101</v>
      </c>
      <c r="O232" s="17">
        <v>0.113335282801815</v>
      </c>
      <c r="P232" s="17">
        <v>0.130587621838653</v>
      </c>
      <c r="Q232" s="17">
        <v>8.8788866224477098E-2</v>
      </c>
      <c r="R232" s="17"/>
      <c r="S232" s="17">
        <v>0.154016365029156</v>
      </c>
      <c r="T232" s="17">
        <v>0.146718824755667</v>
      </c>
      <c r="U232" s="17">
        <v>0.113454331442797</v>
      </c>
      <c r="V232" s="17">
        <v>0.13271425469984199</v>
      </c>
      <c r="W232" s="17">
        <v>0.116426496645954</v>
      </c>
      <c r="X232" s="17">
        <v>8.8655576581888398E-2</v>
      </c>
      <c r="Y232" s="17">
        <v>0.186741377369432</v>
      </c>
      <c r="Z232" s="17">
        <v>0.101009156146998</v>
      </c>
      <c r="AA232" s="17">
        <v>8.8967644609534297E-2</v>
      </c>
      <c r="AB232" s="17">
        <v>0.12603473377298</v>
      </c>
      <c r="AC232" s="17">
        <v>2.0685767536721598E-2</v>
      </c>
      <c r="AD232" s="17">
        <v>8.1985762977523496E-2</v>
      </c>
      <c r="AE232" s="17"/>
      <c r="AF232" s="17">
        <v>0.116229133087059</v>
      </c>
      <c r="AG232" s="17">
        <v>0.15408041601332501</v>
      </c>
      <c r="AH232" s="17">
        <v>6.1045200611720099E-2</v>
      </c>
      <c r="AI232" s="17"/>
      <c r="AJ232" s="17">
        <v>0.15489139461832099</v>
      </c>
      <c r="AK232" s="17">
        <v>0.113721934408596</v>
      </c>
      <c r="AL232" s="17">
        <v>0.13206923186885</v>
      </c>
      <c r="AM232" s="17">
        <v>0.109362604271593</v>
      </c>
      <c r="AN232" s="17">
        <v>4.0955659060848901E-2</v>
      </c>
      <c r="AO232" s="17"/>
      <c r="AP232" s="17">
        <v>0.161257491126261</v>
      </c>
      <c r="AQ232" s="17">
        <v>0.117116162008957</v>
      </c>
      <c r="AR232" s="17">
        <v>0.13884260542461299</v>
      </c>
      <c r="AS232" s="17"/>
      <c r="AT232" s="17">
        <v>9.5699858848927497E-2</v>
      </c>
      <c r="AU232" s="17">
        <v>0.107026546959193</v>
      </c>
      <c r="AV232" s="17">
        <v>0.14943737224720399</v>
      </c>
      <c r="AW232" s="17">
        <v>0.15140718920030799</v>
      </c>
      <c r="AX232" s="17">
        <v>0.19986573666642601</v>
      </c>
    </row>
    <row r="233" spans="2:50">
      <c r="B233" t="s">
        <v>159</v>
      </c>
      <c r="C233" s="17">
        <v>0.27694692828767598</v>
      </c>
      <c r="D233" s="17">
        <v>0.282350680216855</v>
      </c>
      <c r="E233" s="17">
        <v>0.27101752071329999</v>
      </c>
      <c r="F233" s="17"/>
      <c r="G233" s="17">
        <v>0.26390506234682198</v>
      </c>
      <c r="H233" s="17">
        <v>0.24745731875090601</v>
      </c>
      <c r="I233" s="17">
        <v>0.25142818531896099</v>
      </c>
      <c r="J233" s="17">
        <v>0.29741458305308699</v>
      </c>
      <c r="K233" s="17">
        <v>0.26332008217966901</v>
      </c>
      <c r="L233" s="17">
        <v>0.31946767573022899</v>
      </c>
      <c r="M233" s="17"/>
      <c r="N233" s="17">
        <v>0.35508958391619799</v>
      </c>
      <c r="O233" s="17">
        <v>0.27698694852017802</v>
      </c>
      <c r="P233" s="17">
        <v>0.23552926999454901</v>
      </c>
      <c r="Q233" s="17">
        <v>0.220340551592793</v>
      </c>
      <c r="R233" s="17"/>
      <c r="S233" s="17">
        <v>0.27727724371769003</v>
      </c>
      <c r="T233" s="17">
        <v>0.360164576356583</v>
      </c>
      <c r="U233" s="17">
        <v>0.27225242590277898</v>
      </c>
      <c r="V233" s="17">
        <v>0.233703917764014</v>
      </c>
      <c r="W233" s="17">
        <v>0.224135495347423</v>
      </c>
      <c r="X233" s="17">
        <v>0.29545599088128499</v>
      </c>
      <c r="Y233" s="17">
        <v>0.29152621178575899</v>
      </c>
      <c r="Z233" s="17">
        <v>0.28764799605165697</v>
      </c>
      <c r="AA233" s="17">
        <v>0.297202983593712</v>
      </c>
      <c r="AB233" s="17">
        <v>0.18508899255043901</v>
      </c>
      <c r="AC233" s="17">
        <v>0.27080198240668701</v>
      </c>
      <c r="AD233" s="17">
        <v>0.30679822915606397</v>
      </c>
      <c r="AE233" s="17"/>
      <c r="AF233" s="17">
        <v>0.27042433461550702</v>
      </c>
      <c r="AG233" s="17">
        <v>0.30529154496390798</v>
      </c>
      <c r="AH233" s="17">
        <v>0.25608803874778102</v>
      </c>
      <c r="AI233" s="17"/>
      <c r="AJ233" s="17">
        <v>0.29184962280371401</v>
      </c>
      <c r="AK233" s="17">
        <v>0.25982711838015599</v>
      </c>
      <c r="AL233" s="17">
        <v>0.45082330047341701</v>
      </c>
      <c r="AM233" s="17">
        <v>0.344763634498919</v>
      </c>
      <c r="AN233" s="17">
        <v>0.22207235907510001</v>
      </c>
      <c r="AO233" s="17"/>
      <c r="AP233" s="17">
        <v>0.29177686819538501</v>
      </c>
      <c r="AQ233" s="17">
        <v>0.286693982013486</v>
      </c>
      <c r="AR233" s="17">
        <v>0.38404418492796599</v>
      </c>
      <c r="AS233" s="17"/>
      <c r="AT233" s="17">
        <v>0.217112449711825</v>
      </c>
      <c r="AU233" s="17">
        <v>0.26866689561203</v>
      </c>
      <c r="AV233" s="17">
        <v>0.33587146421703701</v>
      </c>
      <c r="AW233" s="17">
        <v>0.34035826366848498</v>
      </c>
      <c r="AX233" s="17">
        <v>0.356392298729095</v>
      </c>
    </row>
    <row r="234" spans="2:50">
      <c r="B234" t="s">
        <v>160</v>
      </c>
      <c r="C234" s="17">
        <v>0.25212781954556102</v>
      </c>
      <c r="D234" s="17">
        <v>0.25865159016147798</v>
      </c>
      <c r="E234" s="17">
        <v>0.246282666048566</v>
      </c>
      <c r="F234" s="17"/>
      <c r="G234" s="17">
        <v>0.23727703047434701</v>
      </c>
      <c r="H234" s="17">
        <v>0.27160899772483599</v>
      </c>
      <c r="I234" s="17">
        <v>0.27543092337053499</v>
      </c>
      <c r="J234" s="17">
        <v>0.26527720893814299</v>
      </c>
      <c r="K234" s="17">
        <v>0.25189281757870602</v>
      </c>
      <c r="L234" s="17">
        <v>0.21786183462919301</v>
      </c>
      <c r="M234" s="17"/>
      <c r="N234" s="17">
        <v>0.25268505546172998</v>
      </c>
      <c r="O234" s="17">
        <v>0.25433227865778302</v>
      </c>
      <c r="P234" s="17">
        <v>0.27356572253450701</v>
      </c>
      <c r="Q234" s="17">
        <v>0.23432960573075701</v>
      </c>
      <c r="R234" s="17"/>
      <c r="S234" s="17">
        <v>0.26019151207654201</v>
      </c>
      <c r="T234" s="17">
        <v>0.185826619713995</v>
      </c>
      <c r="U234" s="17">
        <v>0.239192444799638</v>
      </c>
      <c r="V234" s="17">
        <v>0.29356289112694001</v>
      </c>
      <c r="W234" s="17">
        <v>0.20544839720436101</v>
      </c>
      <c r="X234" s="17">
        <v>0.19504320231803299</v>
      </c>
      <c r="Y234" s="17">
        <v>0.221091143080795</v>
      </c>
      <c r="Z234" s="17">
        <v>0.243100281154744</v>
      </c>
      <c r="AA234" s="17">
        <v>0.28237192818648799</v>
      </c>
      <c r="AB234" s="17">
        <v>0.31325634780065997</v>
      </c>
      <c r="AC234" s="17">
        <v>0.40047575766452398</v>
      </c>
      <c r="AD234" s="17">
        <v>0.244928063116507</v>
      </c>
      <c r="AE234" s="17"/>
      <c r="AF234" s="17">
        <v>0.23442061536394901</v>
      </c>
      <c r="AG234" s="17">
        <v>0.28386428280256099</v>
      </c>
      <c r="AH234" s="17">
        <v>0.23757203868959401</v>
      </c>
      <c r="AI234" s="17"/>
      <c r="AJ234" s="17">
        <v>0.25128993285082901</v>
      </c>
      <c r="AK234" s="17">
        <v>0.30374256368542801</v>
      </c>
      <c r="AL234" s="17">
        <v>0.209137521162715</v>
      </c>
      <c r="AM234" s="17">
        <v>0.193789509455433</v>
      </c>
      <c r="AN234" s="17">
        <v>0.21120885400967601</v>
      </c>
      <c r="AO234" s="17"/>
      <c r="AP234" s="17">
        <v>0.27089411648100098</v>
      </c>
      <c r="AQ234" s="17">
        <v>0.300962004441092</v>
      </c>
      <c r="AR234" s="17">
        <v>0.20423495135460301</v>
      </c>
      <c r="AS234" s="17"/>
      <c r="AT234" s="17">
        <v>0.21862914471554201</v>
      </c>
      <c r="AU234" s="17">
        <v>0.272696883107437</v>
      </c>
      <c r="AV234" s="17">
        <v>0.268508717549582</v>
      </c>
      <c r="AW234" s="17">
        <v>0.25811612161873598</v>
      </c>
      <c r="AX234" s="17">
        <v>0.18382522822266301</v>
      </c>
    </row>
    <row r="235" spans="2:50">
      <c r="B235" t="s">
        <v>161</v>
      </c>
      <c r="C235" s="17">
        <v>0.102059325142192</v>
      </c>
      <c r="D235" s="17">
        <v>8.2175273573957999E-2</v>
      </c>
      <c r="E235" s="17">
        <v>0.12267772129634499</v>
      </c>
      <c r="F235" s="17"/>
      <c r="G235" s="17">
        <v>0.12821166766758599</v>
      </c>
      <c r="H235" s="17">
        <v>0.14726366529205201</v>
      </c>
      <c r="I235" s="17">
        <v>6.65371312538756E-2</v>
      </c>
      <c r="J235" s="17">
        <v>8.6650986914417194E-2</v>
      </c>
      <c r="K235" s="17">
        <v>0.10462037592639301</v>
      </c>
      <c r="L235" s="17">
        <v>8.6915439676152298E-2</v>
      </c>
      <c r="M235" s="17"/>
      <c r="N235" s="17">
        <v>9.6020186894145695E-2</v>
      </c>
      <c r="O235" s="17">
        <v>8.0439525399055606E-2</v>
      </c>
      <c r="P235" s="17">
        <v>0.117045326204853</v>
      </c>
      <c r="Q235" s="17">
        <v>0.11636476373273801</v>
      </c>
      <c r="R235" s="17"/>
      <c r="S235" s="17">
        <v>0.117064906422592</v>
      </c>
      <c r="T235" s="17">
        <v>8.5916693392382296E-2</v>
      </c>
      <c r="U235" s="17">
        <v>0.100458753877688</v>
      </c>
      <c r="V235" s="17">
        <v>9.9831953017268799E-2</v>
      </c>
      <c r="W235" s="17">
        <v>0.145868420552005</v>
      </c>
      <c r="X235" s="17">
        <v>0.106229320259472</v>
      </c>
      <c r="Y235" s="17">
        <v>4.3752646469984703E-2</v>
      </c>
      <c r="Z235" s="17">
        <v>9.3987800297141794E-2</v>
      </c>
      <c r="AA235" s="17">
        <v>6.9017454703831804E-2</v>
      </c>
      <c r="AB235" s="17">
        <v>0.14561097022497299</v>
      </c>
      <c r="AC235" s="17">
        <v>7.8111382204511401E-2</v>
      </c>
      <c r="AD235" s="17">
        <v>0.15902422425218701</v>
      </c>
      <c r="AE235" s="17"/>
      <c r="AF235" s="17">
        <v>0.10537769289591201</v>
      </c>
      <c r="AG235" s="17">
        <v>8.9188986935369099E-2</v>
      </c>
      <c r="AH235" s="17">
        <v>9.1357760870626303E-2</v>
      </c>
      <c r="AI235" s="17"/>
      <c r="AJ235" s="17">
        <v>6.5083844147077102E-2</v>
      </c>
      <c r="AK235" s="17">
        <v>0.120255610387716</v>
      </c>
      <c r="AL235" s="17">
        <v>9.6580698696310197E-2</v>
      </c>
      <c r="AM235" s="17">
        <v>7.1871139315113394E-2</v>
      </c>
      <c r="AN235" s="17">
        <v>0.13318542385718199</v>
      </c>
      <c r="AO235" s="17"/>
      <c r="AP235" s="17">
        <v>4.8134756535846999E-2</v>
      </c>
      <c r="AQ235" s="17">
        <v>9.5302420821707104E-2</v>
      </c>
      <c r="AR235" s="17">
        <v>0.14403018695131301</v>
      </c>
      <c r="AS235" s="17"/>
      <c r="AT235" s="17">
        <v>0.13679573722917401</v>
      </c>
      <c r="AU235" s="17">
        <v>0.104658979970182</v>
      </c>
      <c r="AV235" s="17">
        <v>8.8438770770690497E-2</v>
      </c>
      <c r="AW235" s="17">
        <v>9.2410855761491106E-2</v>
      </c>
      <c r="AX235" s="17">
        <v>6.2770540888075696E-2</v>
      </c>
    </row>
    <row r="236" spans="2:50">
      <c r="B236" t="s">
        <v>162</v>
      </c>
      <c r="C236" s="17">
        <v>3.1148695464477901E-2</v>
      </c>
      <c r="D236" s="17">
        <v>3.4289035588611398E-2</v>
      </c>
      <c r="E236" s="17">
        <v>2.8044558275742901E-2</v>
      </c>
      <c r="F236" s="17"/>
      <c r="G236" s="17">
        <v>2.6750842776483E-2</v>
      </c>
      <c r="H236" s="17">
        <v>3.95713555768758E-2</v>
      </c>
      <c r="I236" s="17">
        <v>3.2540363551171403E-2</v>
      </c>
      <c r="J236" s="17">
        <v>2.1646282322550101E-2</v>
      </c>
      <c r="K236" s="17">
        <v>3.1271219727985702E-2</v>
      </c>
      <c r="L236" s="17">
        <v>3.4868455759618798E-2</v>
      </c>
      <c r="M236" s="17"/>
      <c r="N236" s="17">
        <v>2.4411904755925501E-2</v>
      </c>
      <c r="O236" s="17">
        <v>2.2389994169360401E-2</v>
      </c>
      <c r="P236" s="17">
        <v>3.4320913529305899E-2</v>
      </c>
      <c r="Q236" s="17">
        <v>4.5660270970894298E-2</v>
      </c>
      <c r="R236" s="17"/>
      <c r="S236" s="17">
        <v>2.2974923740263799E-2</v>
      </c>
      <c r="T236" s="17">
        <v>4.5328310451805999E-2</v>
      </c>
      <c r="U236" s="17">
        <v>2.0365590719107901E-2</v>
      </c>
      <c r="V236" s="17">
        <v>4.8805584186527799E-2</v>
      </c>
      <c r="W236" s="17">
        <v>4.4732842112618701E-2</v>
      </c>
      <c r="X236" s="17">
        <v>1.9139684798195E-2</v>
      </c>
      <c r="Y236" s="17">
        <v>0</v>
      </c>
      <c r="Z236" s="17">
        <v>4.2960414144406898E-2</v>
      </c>
      <c r="AA236" s="17">
        <v>4.4242079403943001E-2</v>
      </c>
      <c r="AB236" s="17">
        <v>1.0317491341436801E-2</v>
      </c>
      <c r="AC236" s="17">
        <v>3.5831448727728303E-2</v>
      </c>
      <c r="AD236" s="17">
        <v>6.0311299914763701E-2</v>
      </c>
      <c r="AE236" s="17"/>
      <c r="AF236" s="17">
        <v>4.3932575353337E-2</v>
      </c>
      <c r="AG236" s="17">
        <v>1.4125000580862E-2</v>
      </c>
      <c r="AH236" s="17">
        <v>2.2680156065689801E-2</v>
      </c>
      <c r="AI236" s="17"/>
      <c r="AJ236" s="17">
        <v>3.9017588442541599E-2</v>
      </c>
      <c r="AK236" s="17">
        <v>2.6307966191088199E-2</v>
      </c>
      <c r="AL236" s="17">
        <v>1.75245513963979E-2</v>
      </c>
      <c r="AM236" s="17">
        <v>6.2243216873224198E-2</v>
      </c>
      <c r="AN236" s="17">
        <v>2.8218649057270399E-2</v>
      </c>
      <c r="AO236" s="17"/>
      <c r="AP236" s="17">
        <v>3.9066467558103397E-2</v>
      </c>
      <c r="AQ236" s="17">
        <v>2.6098681396168201E-2</v>
      </c>
      <c r="AR236" s="17">
        <v>1.3591063142357101E-2</v>
      </c>
      <c r="AS236" s="17"/>
      <c r="AT236" s="17">
        <v>5.3788889150359002E-2</v>
      </c>
      <c r="AU236" s="17">
        <v>3.84978637340051E-2</v>
      </c>
      <c r="AV236" s="17">
        <v>2.34435373018878E-2</v>
      </c>
      <c r="AW236" s="17">
        <v>9.9570212841025903E-3</v>
      </c>
      <c r="AX236" s="17">
        <v>5.0638747398745403E-2</v>
      </c>
    </row>
    <row r="237" spans="2:50">
      <c r="B237" t="s">
        <v>163</v>
      </c>
      <c r="C237" s="17">
        <v>1.9860688913085098E-2</v>
      </c>
      <c r="D237" s="17">
        <v>1.5756100165709601E-2</v>
      </c>
      <c r="E237" s="17">
        <v>2.4112979500231901E-2</v>
      </c>
      <c r="F237" s="17"/>
      <c r="G237" s="17">
        <v>3.7743235986529101E-2</v>
      </c>
      <c r="H237" s="17">
        <v>1.7602189763421199E-2</v>
      </c>
      <c r="I237" s="17">
        <v>2.59416201048281E-2</v>
      </c>
      <c r="J237" s="17">
        <v>1.1593039447977399E-2</v>
      </c>
      <c r="K237" s="17">
        <v>1.6849181854079898E-2</v>
      </c>
      <c r="L237" s="17">
        <v>1.3352006082804201E-2</v>
      </c>
      <c r="M237" s="17"/>
      <c r="N237" s="17">
        <v>1.0335070248138499E-2</v>
      </c>
      <c r="O237" s="17">
        <v>2.0714139748279299E-2</v>
      </c>
      <c r="P237" s="17">
        <v>2.7331597779893101E-2</v>
      </c>
      <c r="Q237" s="17">
        <v>2.3987294445343001E-2</v>
      </c>
      <c r="R237" s="17"/>
      <c r="S237" s="17">
        <v>2.04437554724212E-2</v>
      </c>
      <c r="T237" s="17">
        <v>7.8451927924193497E-3</v>
      </c>
      <c r="U237" s="17">
        <v>3.4718949624492103E-2</v>
      </c>
      <c r="V237" s="17">
        <v>2.3123566688868599E-2</v>
      </c>
      <c r="W237" s="17">
        <v>1.31714480763161E-2</v>
      </c>
      <c r="X237" s="17">
        <v>0</v>
      </c>
      <c r="Y237" s="17">
        <v>7.4847574859986096E-2</v>
      </c>
      <c r="Z237" s="17">
        <v>0</v>
      </c>
      <c r="AA237" s="17">
        <v>2.3732901267761699E-2</v>
      </c>
      <c r="AB237" s="17">
        <v>1.05800270234051E-2</v>
      </c>
      <c r="AC237" s="17">
        <v>2.1073264613586901E-2</v>
      </c>
      <c r="AD237" s="17">
        <v>0</v>
      </c>
      <c r="AE237" s="17"/>
      <c r="AF237" s="17">
        <v>2.74149558660064E-2</v>
      </c>
      <c r="AG237" s="17">
        <v>6.0582234407589404E-3</v>
      </c>
      <c r="AH237" s="17">
        <v>4.2815814433103602E-2</v>
      </c>
      <c r="AI237" s="17"/>
      <c r="AJ237" s="17">
        <v>1.51153785601599E-2</v>
      </c>
      <c r="AK237" s="17">
        <v>1.6284718121548199E-2</v>
      </c>
      <c r="AL237" s="17">
        <v>0</v>
      </c>
      <c r="AM237" s="17">
        <v>0</v>
      </c>
      <c r="AN237" s="17">
        <v>4.6588320559322098E-2</v>
      </c>
      <c r="AO237" s="17"/>
      <c r="AP237" s="17">
        <v>1.6344128127773899E-2</v>
      </c>
      <c r="AQ237" s="17">
        <v>1.3010718446410999E-2</v>
      </c>
      <c r="AR237" s="17">
        <v>9.7222791627260604E-3</v>
      </c>
      <c r="AS237" s="17"/>
      <c r="AT237" s="17">
        <v>2.4742874400260999E-2</v>
      </c>
      <c r="AU237" s="17">
        <v>1.87154359132558E-2</v>
      </c>
      <c r="AV237" s="17">
        <v>1.7881511509015E-2</v>
      </c>
      <c r="AW237" s="17">
        <v>2.1198250856879E-2</v>
      </c>
      <c r="AX237" s="17">
        <v>0</v>
      </c>
    </row>
    <row r="238" spans="2:50">
      <c r="B238" t="s">
        <v>92</v>
      </c>
      <c r="C238" s="17">
        <v>0.19647444668182101</v>
      </c>
      <c r="D238" s="17">
        <v>0.155711244834151</v>
      </c>
      <c r="E238" s="17">
        <v>0.23678950064497301</v>
      </c>
      <c r="F238" s="17"/>
      <c r="G238" s="17">
        <v>0.198396134717263</v>
      </c>
      <c r="H238" s="17">
        <v>0.12720239731534699</v>
      </c>
      <c r="I238" s="17">
        <v>0.223430751353661</v>
      </c>
      <c r="J238" s="17">
        <v>0.222525751385239</v>
      </c>
      <c r="K238" s="17">
        <v>0.21816880480852499</v>
      </c>
      <c r="L238" s="17">
        <v>0.19308297598955401</v>
      </c>
      <c r="M238" s="17"/>
      <c r="N238" s="17">
        <v>0.11274231877944101</v>
      </c>
      <c r="O238" s="17">
        <v>0.231801830703529</v>
      </c>
      <c r="P238" s="17">
        <v>0.18161954811823899</v>
      </c>
      <c r="Q238" s="17">
        <v>0.27052864730299803</v>
      </c>
      <c r="R238" s="17"/>
      <c r="S238" s="17">
        <v>0.14803129354133501</v>
      </c>
      <c r="T238" s="17">
        <v>0.16819978253714801</v>
      </c>
      <c r="U238" s="17">
        <v>0.21955750363349799</v>
      </c>
      <c r="V238" s="17">
        <v>0.168257832516539</v>
      </c>
      <c r="W238" s="17">
        <v>0.25021690006132202</v>
      </c>
      <c r="X238" s="17">
        <v>0.29547622516112598</v>
      </c>
      <c r="Y238" s="17">
        <v>0.18204104643404301</v>
      </c>
      <c r="Z238" s="17">
        <v>0.23129435220505201</v>
      </c>
      <c r="AA238" s="17">
        <v>0.19446500823472901</v>
      </c>
      <c r="AB238" s="17">
        <v>0.20911143728610501</v>
      </c>
      <c r="AC238" s="17">
        <v>0.17302039684624099</v>
      </c>
      <c r="AD238" s="17">
        <v>0.14695242058295499</v>
      </c>
      <c r="AE238" s="17"/>
      <c r="AF238" s="17">
        <v>0.20220069281823</v>
      </c>
      <c r="AG238" s="17">
        <v>0.14739154526321599</v>
      </c>
      <c r="AH238" s="17">
        <v>0.28844099058148498</v>
      </c>
      <c r="AI238" s="17"/>
      <c r="AJ238" s="17">
        <v>0.18275223857735801</v>
      </c>
      <c r="AK238" s="17">
        <v>0.15986008882546701</v>
      </c>
      <c r="AL238" s="17">
        <v>9.3864696402310099E-2</v>
      </c>
      <c r="AM238" s="17">
        <v>0.217969895585718</v>
      </c>
      <c r="AN238" s="17">
        <v>0.31777073438060099</v>
      </c>
      <c r="AO238" s="17"/>
      <c r="AP238" s="17">
        <v>0.172526171975629</v>
      </c>
      <c r="AQ238" s="17">
        <v>0.16081603087217899</v>
      </c>
      <c r="AR238" s="17">
        <v>0.105534729036422</v>
      </c>
      <c r="AS238" s="17"/>
      <c r="AT238" s="17">
        <v>0.25323104594391099</v>
      </c>
      <c r="AU238" s="17">
        <v>0.189737394703897</v>
      </c>
      <c r="AV238" s="17">
        <v>0.116418626404583</v>
      </c>
      <c r="AW238" s="17">
        <v>0.126552297609998</v>
      </c>
      <c r="AX238" s="17">
        <v>0.146507448094995</v>
      </c>
    </row>
    <row r="239" spans="2:50">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row>
    <row r="240" spans="2:50">
      <c r="B240" s="6" t="s">
        <v>171</v>
      </c>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row>
    <row r="241" spans="2:50">
      <c r="B241" s="24" t="s">
        <v>17</v>
      </c>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row>
    <row r="242" spans="2:50">
      <c r="B242" t="s">
        <v>158</v>
      </c>
      <c r="C242" s="17">
        <v>0.10244652123056899</v>
      </c>
      <c r="D242" s="17">
        <v>0.12971547870974601</v>
      </c>
      <c r="E242" s="17">
        <v>7.4950941657002307E-2</v>
      </c>
      <c r="F242" s="17"/>
      <c r="G242" s="17">
        <v>0.115211210838515</v>
      </c>
      <c r="H242" s="17">
        <v>0.14529887554175899</v>
      </c>
      <c r="I242" s="17">
        <v>0.109250121952922</v>
      </c>
      <c r="J242" s="17">
        <v>7.7193873772070196E-2</v>
      </c>
      <c r="K242" s="17">
        <v>6.7626404026822406E-2</v>
      </c>
      <c r="L242" s="17">
        <v>9.7623404274668396E-2</v>
      </c>
      <c r="M242" s="17"/>
      <c r="N242" s="17">
        <v>0.14004386642334801</v>
      </c>
      <c r="O242" s="17">
        <v>0.10972694326063299</v>
      </c>
      <c r="P242" s="17">
        <v>7.4338752867597294E-2</v>
      </c>
      <c r="Q242" s="17">
        <v>6.8319139158299999E-2</v>
      </c>
      <c r="R242" s="17"/>
      <c r="S242" s="17">
        <v>0.124842624410342</v>
      </c>
      <c r="T242" s="17">
        <v>0.10169535205709999</v>
      </c>
      <c r="U242" s="17">
        <v>8.58991385657462E-2</v>
      </c>
      <c r="V242" s="17">
        <v>6.5531635515994002E-2</v>
      </c>
      <c r="W242" s="17">
        <v>0.135689612406004</v>
      </c>
      <c r="X242" s="17">
        <v>0.10672886219710601</v>
      </c>
      <c r="Y242" s="17">
        <v>0.12696718056241399</v>
      </c>
      <c r="Z242" s="17">
        <v>5.0784336188904398E-2</v>
      </c>
      <c r="AA242" s="17">
        <v>8.6312582591732703E-2</v>
      </c>
      <c r="AB242" s="17">
        <v>0.10818413046137899</v>
      </c>
      <c r="AC242" s="17">
        <v>6.8562250871607097E-2</v>
      </c>
      <c r="AD242" s="17">
        <v>0.164408700607521</v>
      </c>
      <c r="AE242" s="17"/>
      <c r="AF242" s="17">
        <v>7.9453217082277899E-2</v>
      </c>
      <c r="AG242" s="17">
        <v>0.13612506636421601</v>
      </c>
      <c r="AH242" s="17">
        <v>7.24092128822377E-2</v>
      </c>
      <c r="AI242" s="17"/>
      <c r="AJ242" s="17">
        <v>9.4458141018844505E-2</v>
      </c>
      <c r="AK242" s="17">
        <v>9.0305320260321301E-2</v>
      </c>
      <c r="AL242" s="17">
        <v>0.204161392601895</v>
      </c>
      <c r="AM242" s="17">
        <v>0.16891552204469301</v>
      </c>
      <c r="AN242" s="17">
        <v>9.9965437207022903E-2</v>
      </c>
      <c r="AO242" s="17"/>
      <c r="AP242" s="17">
        <v>0.104645958197027</v>
      </c>
      <c r="AQ242" s="17">
        <v>0.108980658379613</v>
      </c>
      <c r="AR242" s="17">
        <v>0.17153338190426001</v>
      </c>
      <c r="AS242" s="17"/>
      <c r="AT242" s="17">
        <v>5.3666013535097597E-2</v>
      </c>
      <c r="AU242" s="17">
        <v>0.111135930091128</v>
      </c>
      <c r="AV242" s="17">
        <v>0.174190551031321</v>
      </c>
      <c r="AW242" s="17">
        <v>0.16449883932016199</v>
      </c>
      <c r="AX242" s="17">
        <v>0.136325229948149</v>
      </c>
    </row>
    <row r="243" spans="2:50">
      <c r="B243" t="s">
        <v>159</v>
      </c>
      <c r="C243" s="17">
        <v>0.22464095854250299</v>
      </c>
      <c r="D243" s="17">
        <v>0.26577058634509199</v>
      </c>
      <c r="E243" s="17">
        <v>0.18208824348911401</v>
      </c>
      <c r="F243" s="17"/>
      <c r="G243" s="17">
        <v>0.24924890203670899</v>
      </c>
      <c r="H243" s="17">
        <v>0.223955661893976</v>
      </c>
      <c r="I243" s="17">
        <v>0.226110756300961</v>
      </c>
      <c r="J243" s="17">
        <v>0.21230851605760001</v>
      </c>
      <c r="K243" s="17">
        <v>0.18678097685036599</v>
      </c>
      <c r="L243" s="17">
        <v>0.24042488649871599</v>
      </c>
      <c r="M243" s="17"/>
      <c r="N243" s="17">
        <v>0.30999889046666002</v>
      </c>
      <c r="O243" s="17">
        <v>0.247084442702595</v>
      </c>
      <c r="P243" s="17">
        <v>0.17910738992336001</v>
      </c>
      <c r="Q243" s="17">
        <v>0.1401104608115</v>
      </c>
      <c r="R243" s="17"/>
      <c r="S243" s="17">
        <v>0.28570354678531801</v>
      </c>
      <c r="T243" s="17">
        <v>0.23749318113790599</v>
      </c>
      <c r="U243" s="17">
        <v>0.186930049026902</v>
      </c>
      <c r="V243" s="17">
        <v>0.243331956156419</v>
      </c>
      <c r="W243" s="17">
        <v>0.18648534469039099</v>
      </c>
      <c r="X243" s="17">
        <v>0.181552504627501</v>
      </c>
      <c r="Y243" s="17">
        <v>0.215924473620388</v>
      </c>
      <c r="Z243" s="17">
        <v>0.28806671899150299</v>
      </c>
      <c r="AA243" s="17">
        <v>0.241321112914127</v>
      </c>
      <c r="AB243" s="17">
        <v>0.22246502865291501</v>
      </c>
      <c r="AC243" s="17">
        <v>0.16408015963163899</v>
      </c>
      <c r="AD243" s="17">
        <v>0.110206366003406</v>
      </c>
      <c r="AE243" s="17"/>
      <c r="AF243" s="17">
        <v>0.211064805581792</v>
      </c>
      <c r="AG243" s="17">
        <v>0.26847370457054398</v>
      </c>
      <c r="AH243" s="17">
        <v>0.174994741042545</v>
      </c>
      <c r="AI243" s="17"/>
      <c r="AJ243" s="17">
        <v>0.221861560507323</v>
      </c>
      <c r="AK243" s="17">
        <v>0.256556491611582</v>
      </c>
      <c r="AL243" s="17">
        <v>0.30506631395515998</v>
      </c>
      <c r="AM243" s="17">
        <v>0.21820129493239701</v>
      </c>
      <c r="AN243" s="17">
        <v>0.13389934818944299</v>
      </c>
      <c r="AO243" s="17"/>
      <c r="AP243" s="17">
        <v>0.23760535244165701</v>
      </c>
      <c r="AQ243" s="17">
        <v>0.26026953149774501</v>
      </c>
      <c r="AR243" s="17">
        <v>0.23776562646632299</v>
      </c>
      <c r="AS243" s="17"/>
      <c r="AT243" s="17">
        <v>0.13251908558612199</v>
      </c>
      <c r="AU243" s="17">
        <v>0.17328090955743899</v>
      </c>
      <c r="AV243" s="17">
        <v>0.25350568509126897</v>
      </c>
      <c r="AW243" s="17">
        <v>0.38518691055266102</v>
      </c>
      <c r="AX243" s="17">
        <v>0.43200200167503799</v>
      </c>
    </row>
    <row r="244" spans="2:50">
      <c r="B244" t="s">
        <v>160</v>
      </c>
      <c r="C244" s="17">
        <v>0.27934533209277701</v>
      </c>
      <c r="D244" s="17">
        <v>0.25248141463993701</v>
      </c>
      <c r="E244" s="17">
        <v>0.30765681079385299</v>
      </c>
      <c r="F244" s="17"/>
      <c r="G244" s="17">
        <v>0.242703425660348</v>
      </c>
      <c r="H244" s="17">
        <v>0.32831120153566501</v>
      </c>
      <c r="I244" s="17">
        <v>0.28548492232869299</v>
      </c>
      <c r="J244" s="17">
        <v>0.28826699123612598</v>
      </c>
      <c r="K244" s="17">
        <v>0.271770442293232</v>
      </c>
      <c r="L244" s="17">
        <v>0.25865432289277901</v>
      </c>
      <c r="M244" s="17"/>
      <c r="N244" s="17">
        <v>0.26690292922069903</v>
      </c>
      <c r="O244" s="17">
        <v>0.24244321735730301</v>
      </c>
      <c r="P244" s="17">
        <v>0.34871310356213803</v>
      </c>
      <c r="Q244" s="17">
        <v>0.277710020193222</v>
      </c>
      <c r="R244" s="17"/>
      <c r="S244" s="17">
        <v>0.21690694780242101</v>
      </c>
      <c r="T244" s="17">
        <v>0.23947210241754399</v>
      </c>
      <c r="U244" s="17">
        <v>0.27362999329232901</v>
      </c>
      <c r="V244" s="17">
        <v>0.30524036466152998</v>
      </c>
      <c r="W244" s="17">
        <v>0.27905376506138801</v>
      </c>
      <c r="X244" s="17">
        <v>0.30860326118771397</v>
      </c>
      <c r="Y244" s="17">
        <v>0.30848512124375699</v>
      </c>
      <c r="Z244" s="17">
        <v>0.24573532825257899</v>
      </c>
      <c r="AA244" s="17">
        <v>0.294860531712623</v>
      </c>
      <c r="AB244" s="17">
        <v>0.29819832299786703</v>
      </c>
      <c r="AC244" s="17">
        <v>0.35427149599437602</v>
      </c>
      <c r="AD244" s="17">
        <v>0.35545618353102798</v>
      </c>
      <c r="AE244" s="17"/>
      <c r="AF244" s="17">
        <v>0.26355993181453002</v>
      </c>
      <c r="AG244" s="17">
        <v>0.28463097026698903</v>
      </c>
      <c r="AH244" s="17">
        <v>0.29880604036492098</v>
      </c>
      <c r="AI244" s="17"/>
      <c r="AJ244" s="17">
        <v>0.26878483795695002</v>
      </c>
      <c r="AK244" s="17">
        <v>0.28984271574062997</v>
      </c>
      <c r="AL244" s="17">
        <v>0.31300343405137498</v>
      </c>
      <c r="AM244" s="17">
        <v>0.260798931248855</v>
      </c>
      <c r="AN244" s="17">
        <v>0.28471703075592097</v>
      </c>
      <c r="AO244" s="17"/>
      <c r="AP244" s="17">
        <v>0.26421845422182699</v>
      </c>
      <c r="AQ244" s="17">
        <v>0.27937777105636502</v>
      </c>
      <c r="AR244" s="17">
        <v>0.33770190130023398</v>
      </c>
      <c r="AS244" s="17"/>
      <c r="AT244" s="17">
        <v>0.27532714292577498</v>
      </c>
      <c r="AU244" s="17">
        <v>0.26640264137730302</v>
      </c>
      <c r="AV244" s="17">
        <v>0.313137966628529</v>
      </c>
      <c r="AW244" s="17">
        <v>0.23266698393009599</v>
      </c>
      <c r="AX244" s="17">
        <v>0.17565551177626601</v>
      </c>
    </row>
    <row r="245" spans="2:50">
      <c r="B245" t="s">
        <v>161</v>
      </c>
      <c r="C245" s="17">
        <v>0.133050356252018</v>
      </c>
      <c r="D245" s="17">
        <v>0.116881379741122</v>
      </c>
      <c r="E245" s="17">
        <v>0.14997764452274701</v>
      </c>
      <c r="F245" s="17"/>
      <c r="G245" s="17">
        <v>0.14882791138433901</v>
      </c>
      <c r="H245" s="17">
        <v>0.114870300402113</v>
      </c>
      <c r="I245" s="17">
        <v>0.10814902030309299</v>
      </c>
      <c r="J245" s="17">
        <v>0.14164309631680899</v>
      </c>
      <c r="K245" s="17">
        <v>0.14796576847499601</v>
      </c>
      <c r="L245" s="17">
        <v>0.13868525300371301</v>
      </c>
      <c r="M245" s="17"/>
      <c r="N245" s="17">
        <v>0.13153598815954501</v>
      </c>
      <c r="O245" s="17">
        <v>0.126149478570421</v>
      </c>
      <c r="P245" s="17">
        <v>0.13741998337393299</v>
      </c>
      <c r="Q245" s="17">
        <v>0.13977692337752701</v>
      </c>
      <c r="R245" s="17"/>
      <c r="S245" s="17">
        <v>0.16864973822642901</v>
      </c>
      <c r="T245" s="17">
        <v>0.19905812573873699</v>
      </c>
      <c r="U245" s="17">
        <v>0.14600307354117401</v>
      </c>
      <c r="V245" s="17">
        <v>0.110257980328005</v>
      </c>
      <c r="W245" s="17">
        <v>9.4875082677453093E-2</v>
      </c>
      <c r="X245" s="17">
        <v>7.59249572075789E-2</v>
      </c>
      <c r="Y245" s="17">
        <v>0.12184741971043</v>
      </c>
      <c r="Z245" s="17">
        <v>9.2482280212277806E-2</v>
      </c>
      <c r="AA245" s="17">
        <v>0.13763590195092401</v>
      </c>
      <c r="AB245" s="17">
        <v>6.3239000636099801E-2</v>
      </c>
      <c r="AC245" s="17">
        <v>0.21841585853376999</v>
      </c>
      <c r="AD245" s="17">
        <v>0.12237684682822</v>
      </c>
      <c r="AE245" s="17"/>
      <c r="AF245" s="17">
        <v>0.155620376657508</v>
      </c>
      <c r="AG245" s="17">
        <v>0.11773572989243</v>
      </c>
      <c r="AH245" s="17">
        <v>0.103816022680268</v>
      </c>
      <c r="AI245" s="17"/>
      <c r="AJ245" s="17">
        <v>0.14244723200862699</v>
      </c>
      <c r="AK245" s="17">
        <v>0.15650133318783699</v>
      </c>
      <c r="AL245" s="17">
        <v>7.7136878023524397E-2</v>
      </c>
      <c r="AM245" s="17">
        <v>0.134114356188338</v>
      </c>
      <c r="AN245" s="17">
        <v>0.111274149999148</v>
      </c>
      <c r="AO245" s="17"/>
      <c r="AP245" s="17">
        <v>0.14470384277061801</v>
      </c>
      <c r="AQ245" s="17">
        <v>0.13530932186743899</v>
      </c>
      <c r="AR245" s="17">
        <v>0.120983162545877</v>
      </c>
      <c r="AS245" s="17"/>
      <c r="AT245" s="17">
        <v>0.182642339612964</v>
      </c>
      <c r="AU245" s="17">
        <v>0.16338257331933001</v>
      </c>
      <c r="AV245" s="17">
        <v>0.12331017395652601</v>
      </c>
      <c r="AW245" s="17">
        <v>4.7003308592654398E-2</v>
      </c>
      <c r="AX245" s="17">
        <v>5.5096745627894302E-2</v>
      </c>
    </row>
    <row r="246" spans="2:50">
      <c r="B246" t="s">
        <v>162</v>
      </c>
      <c r="C246" s="17">
        <v>4.5178861739387399E-2</v>
      </c>
      <c r="D246" s="17">
        <v>4.8103914157436499E-2</v>
      </c>
      <c r="E246" s="17">
        <v>4.2339576519970598E-2</v>
      </c>
      <c r="F246" s="17"/>
      <c r="G246" s="17">
        <v>5.4441372519639798E-2</v>
      </c>
      <c r="H246" s="17">
        <v>4.3921618894934601E-2</v>
      </c>
      <c r="I246" s="17">
        <v>2.6867148275517599E-2</v>
      </c>
      <c r="J246" s="17">
        <v>3.1895686129135903E-2</v>
      </c>
      <c r="K246" s="17">
        <v>7.6938086828490307E-2</v>
      </c>
      <c r="L246" s="17">
        <v>4.6077521238830903E-2</v>
      </c>
      <c r="M246" s="17"/>
      <c r="N246" s="17">
        <v>3.00094629653723E-2</v>
      </c>
      <c r="O246" s="17">
        <v>4.26495881040709E-2</v>
      </c>
      <c r="P246" s="17">
        <v>4.5376722510388302E-2</v>
      </c>
      <c r="Q246" s="17">
        <v>6.5543154366651105E-2</v>
      </c>
      <c r="R246" s="17"/>
      <c r="S246" s="17">
        <v>3.15610655280694E-2</v>
      </c>
      <c r="T246" s="17">
        <v>7.3734724177813196E-2</v>
      </c>
      <c r="U246" s="17">
        <v>5.4033115123634297E-2</v>
      </c>
      <c r="V246" s="17">
        <v>1.54481704037046E-2</v>
      </c>
      <c r="W246" s="17">
        <v>3.7219499747490101E-2</v>
      </c>
      <c r="X246" s="17">
        <v>1.33802372588169E-2</v>
      </c>
      <c r="Y246" s="17">
        <v>2.5597690679759699E-2</v>
      </c>
      <c r="Z246" s="17">
        <v>8.4277163556073897E-2</v>
      </c>
      <c r="AA246" s="17">
        <v>5.72940941054325E-2</v>
      </c>
      <c r="AB246" s="17">
        <v>5.9496515921440202E-2</v>
      </c>
      <c r="AC246" s="17">
        <v>1.8909935039136901E-2</v>
      </c>
      <c r="AD246" s="17">
        <v>0.12562257087112899</v>
      </c>
      <c r="AE246" s="17"/>
      <c r="AF246" s="17">
        <v>5.1860308755790299E-2</v>
      </c>
      <c r="AG246" s="17">
        <v>3.8047296996761001E-2</v>
      </c>
      <c r="AH246" s="17">
        <v>4.3381660921452202E-2</v>
      </c>
      <c r="AI246" s="17"/>
      <c r="AJ246" s="17">
        <v>4.3923685359080297E-2</v>
      </c>
      <c r="AK246" s="17">
        <v>4.8859493473418898E-2</v>
      </c>
      <c r="AL246" s="17">
        <v>2.2703503345336801E-2</v>
      </c>
      <c r="AM246" s="17">
        <v>0</v>
      </c>
      <c r="AN246" s="17">
        <v>3.3085957576076401E-2</v>
      </c>
      <c r="AO246" s="17"/>
      <c r="AP246" s="17">
        <v>4.4276784710021097E-2</v>
      </c>
      <c r="AQ246" s="17">
        <v>4.6054476243059903E-2</v>
      </c>
      <c r="AR246" s="17">
        <v>4.9183245126023498E-2</v>
      </c>
      <c r="AS246" s="17"/>
      <c r="AT246" s="17">
        <v>5.4797187232351899E-2</v>
      </c>
      <c r="AU246" s="17">
        <v>7.3685625110201894E-2</v>
      </c>
      <c r="AV246" s="17">
        <v>1.8313695780809099E-2</v>
      </c>
      <c r="AW246" s="17">
        <v>3.4557325061137997E-2</v>
      </c>
      <c r="AX246" s="17">
        <v>0</v>
      </c>
    </row>
    <row r="247" spans="2:50">
      <c r="B247" t="s">
        <v>163</v>
      </c>
      <c r="C247" s="17">
        <v>2.8676760113617802E-2</v>
      </c>
      <c r="D247" s="17">
        <v>2.93310829937115E-2</v>
      </c>
      <c r="E247" s="17">
        <v>2.81014117486783E-2</v>
      </c>
      <c r="F247" s="17"/>
      <c r="G247" s="17">
        <v>2.62767416059871E-2</v>
      </c>
      <c r="H247" s="17">
        <v>2.3205311263015099E-2</v>
      </c>
      <c r="I247" s="17">
        <v>2.8377520666027702E-2</v>
      </c>
      <c r="J247" s="17">
        <v>1.6870769296851999E-2</v>
      </c>
      <c r="K247" s="17">
        <v>4.63714104700386E-2</v>
      </c>
      <c r="L247" s="17">
        <v>3.4641860980247602E-2</v>
      </c>
      <c r="M247" s="17"/>
      <c r="N247" s="17">
        <v>1.4548903518440501E-2</v>
      </c>
      <c r="O247" s="17">
        <v>1.43857357081151E-2</v>
      </c>
      <c r="P247" s="17">
        <v>4.9671461132100102E-2</v>
      </c>
      <c r="Q247" s="17">
        <v>4.2693692739109501E-2</v>
      </c>
      <c r="R247" s="17"/>
      <c r="S247" s="17">
        <v>2.4744839264699101E-2</v>
      </c>
      <c r="T247" s="17">
        <v>1.43771649670209E-2</v>
      </c>
      <c r="U247" s="17">
        <v>3.4084281286579601E-2</v>
      </c>
      <c r="V247" s="17">
        <v>5.4188956829628397E-2</v>
      </c>
      <c r="W247" s="17">
        <v>3.1830597900403101E-2</v>
      </c>
      <c r="X247" s="17">
        <v>2.2749320984843401E-2</v>
      </c>
      <c r="Y247" s="17">
        <v>4.8002827946064697E-2</v>
      </c>
      <c r="Z247" s="17">
        <v>6.0911171713856203E-2</v>
      </c>
      <c r="AA247" s="17">
        <v>1.8139932983446801E-2</v>
      </c>
      <c r="AB247" s="17">
        <v>2.3218870088341899E-2</v>
      </c>
      <c r="AC247" s="17">
        <v>0</v>
      </c>
      <c r="AD247" s="17">
        <v>2.9085810770297701E-2</v>
      </c>
      <c r="AE247" s="17"/>
      <c r="AF247" s="17">
        <v>3.3593117124140398E-2</v>
      </c>
      <c r="AG247" s="17">
        <v>2.11855654368437E-2</v>
      </c>
      <c r="AH247" s="17">
        <v>3.2509094750658801E-2</v>
      </c>
      <c r="AI247" s="17"/>
      <c r="AJ247" s="17">
        <v>3.36989223131978E-2</v>
      </c>
      <c r="AK247" s="17">
        <v>2.82732046002021E-2</v>
      </c>
      <c r="AL247" s="17">
        <v>1.60692672730651E-2</v>
      </c>
      <c r="AM247" s="17">
        <v>0</v>
      </c>
      <c r="AN247" s="17">
        <v>1.95170183180008E-2</v>
      </c>
      <c r="AO247" s="17"/>
      <c r="AP247" s="17">
        <v>1.7878155390468099E-2</v>
      </c>
      <c r="AQ247" s="17">
        <v>2.63363887659059E-2</v>
      </c>
      <c r="AR247" s="17">
        <v>2.4620247452827499E-2</v>
      </c>
      <c r="AS247" s="17"/>
      <c r="AT247" s="17">
        <v>5.9168275806746003E-2</v>
      </c>
      <c r="AU247" s="17">
        <v>1.16067021248754E-2</v>
      </c>
      <c r="AV247" s="17">
        <v>7.5894053922870297E-3</v>
      </c>
      <c r="AW247" s="17">
        <v>2.3152309810104001E-2</v>
      </c>
      <c r="AX247" s="17">
        <v>5.4413062877658E-2</v>
      </c>
    </row>
    <row r="248" spans="2:50">
      <c r="B248" t="s">
        <v>92</v>
      </c>
      <c r="C248" s="17">
        <v>0.186661210029128</v>
      </c>
      <c r="D248" s="17">
        <v>0.15771614341295401</v>
      </c>
      <c r="E248" s="17">
        <v>0.21488537126863599</v>
      </c>
      <c r="F248" s="17"/>
      <c r="G248" s="17">
        <v>0.16329043595446199</v>
      </c>
      <c r="H248" s="17">
        <v>0.120437030468538</v>
      </c>
      <c r="I248" s="17">
        <v>0.215760510172785</v>
      </c>
      <c r="J248" s="17">
        <v>0.23182106719140699</v>
      </c>
      <c r="K248" s="17">
        <v>0.20254691105605499</v>
      </c>
      <c r="L248" s="17">
        <v>0.183892751111046</v>
      </c>
      <c r="M248" s="17"/>
      <c r="N248" s="17">
        <v>0.106959959245936</v>
      </c>
      <c r="O248" s="17">
        <v>0.217560594296861</v>
      </c>
      <c r="P248" s="17">
        <v>0.16537258663048199</v>
      </c>
      <c r="Q248" s="17">
        <v>0.26584660935369098</v>
      </c>
      <c r="R248" s="17"/>
      <c r="S248" s="17">
        <v>0.147591237982722</v>
      </c>
      <c r="T248" s="17">
        <v>0.13416934950387899</v>
      </c>
      <c r="U248" s="17">
        <v>0.21942034916363501</v>
      </c>
      <c r="V248" s="17">
        <v>0.20600093610472001</v>
      </c>
      <c r="W248" s="17">
        <v>0.23484609751687099</v>
      </c>
      <c r="X248" s="17">
        <v>0.29106085653643998</v>
      </c>
      <c r="Y248" s="17">
        <v>0.15317528623718701</v>
      </c>
      <c r="Z248" s="17">
        <v>0.17774300108480601</v>
      </c>
      <c r="AA248" s="17">
        <v>0.16443584374171299</v>
      </c>
      <c r="AB248" s="17">
        <v>0.22519813124195701</v>
      </c>
      <c r="AC248" s="17">
        <v>0.17576029992947101</v>
      </c>
      <c r="AD248" s="17">
        <v>9.28435213883987E-2</v>
      </c>
      <c r="AE248" s="17"/>
      <c r="AF248" s="17">
        <v>0.20484824298396201</v>
      </c>
      <c r="AG248" s="17">
        <v>0.133801666472217</v>
      </c>
      <c r="AH248" s="17">
        <v>0.27408322735791701</v>
      </c>
      <c r="AI248" s="17"/>
      <c r="AJ248" s="17">
        <v>0.19482562083597699</v>
      </c>
      <c r="AK248" s="17">
        <v>0.129661441126009</v>
      </c>
      <c r="AL248" s="17">
        <v>6.1859210749643803E-2</v>
      </c>
      <c r="AM248" s="17">
        <v>0.217969895585718</v>
      </c>
      <c r="AN248" s="17">
        <v>0.31754105795438797</v>
      </c>
      <c r="AO248" s="17"/>
      <c r="AP248" s="17">
        <v>0.186671452268382</v>
      </c>
      <c r="AQ248" s="17">
        <v>0.143671852189872</v>
      </c>
      <c r="AR248" s="17">
        <v>5.8212435204455897E-2</v>
      </c>
      <c r="AS248" s="17"/>
      <c r="AT248" s="17">
        <v>0.241879955300943</v>
      </c>
      <c r="AU248" s="17">
        <v>0.200505618419722</v>
      </c>
      <c r="AV248" s="17">
        <v>0.109952522119259</v>
      </c>
      <c r="AW248" s="17">
        <v>0.112934322733186</v>
      </c>
      <c r="AX248" s="17">
        <v>0.146507448094995</v>
      </c>
    </row>
    <row r="249" spans="2:50">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row>
    <row r="250" spans="2:50">
      <c r="B250" s="6" t="s">
        <v>172</v>
      </c>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row>
    <row r="251" spans="2:50">
      <c r="B251" s="24" t="s">
        <v>17</v>
      </c>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row>
    <row r="252" spans="2:50">
      <c r="B252" t="s">
        <v>158</v>
      </c>
      <c r="C252" s="17">
        <v>2.86162169634172E-2</v>
      </c>
      <c r="D252" s="17">
        <v>3.7616373326582297E-2</v>
      </c>
      <c r="E252" s="17">
        <v>1.9524533524946999E-2</v>
      </c>
      <c r="F252" s="17"/>
      <c r="G252" s="17">
        <v>4.8292186112212497E-2</v>
      </c>
      <c r="H252" s="17">
        <v>7.06557044847171E-2</v>
      </c>
      <c r="I252" s="17">
        <v>4.4315895954693901E-2</v>
      </c>
      <c r="J252" s="17">
        <v>1.05692760351901E-2</v>
      </c>
      <c r="K252" s="17">
        <v>4.1274932250566403E-3</v>
      </c>
      <c r="L252" s="17">
        <v>0</v>
      </c>
      <c r="M252" s="17"/>
      <c r="N252" s="17">
        <v>3.9459693067225597E-2</v>
      </c>
      <c r="O252" s="17">
        <v>2.9570325386159699E-2</v>
      </c>
      <c r="P252" s="17">
        <v>2.49612747080428E-2</v>
      </c>
      <c r="Q252" s="17">
        <v>1.8500050163611201E-2</v>
      </c>
      <c r="R252" s="17"/>
      <c r="S252" s="17">
        <v>3.9998189780669401E-2</v>
      </c>
      <c r="T252" s="17">
        <v>3.3701219788140301E-2</v>
      </c>
      <c r="U252" s="17">
        <v>6.6682875607651099E-3</v>
      </c>
      <c r="V252" s="17">
        <v>4.2604490790307099E-2</v>
      </c>
      <c r="W252" s="17">
        <v>1.3829567218443599E-2</v>
      </c>
      <c r="X252" s="17">
        <v>3.14362155543539E-2</v>
      </c>
      <c r="Y252" s="17">
        <v>2.76049754646845E-2</v>
      </c>
      <c r="Z252" s="17">
        <v>5.1445797270720302E-2</v>
      </c>
      <c r="AA252" s="17">
        <v>2.6769849857791302E-2</v>
      </c>
      <c r="AB252" s="17">
        <v>3.4442677326264798E-2</v>
      </c>
      <c r="AC252" s="17">
        <v>0</v>
      </c>
      <c r="AD252" s="17">
        <v>0</v>
      </c>
      <c r="AE252" s="17"/>
      <c r="AF252" s="17">
        <v>1.5273091517520701E-2</v>
      </c>
      <c r="AG252" s="17">
        <v>3.7198255824449203E-2</v>
      </c>
      <c r="AH252" s="17">
        <v>4.4534973823136002E-2</v>
      </c>
      <c r="AI252" s="17"/>
      <c r="AJ252" s="17">
        <v>3.14931987670896E-2</v>
      </c>
      <c r="AK252" s="17">
        <v>2.7096740557980999E-2</v>
      </c>
      <c r="AL252" s="17">
        <v>6.9417946998805005E-2</v>
      </c>
      <c r="AM252" s="17">
        <v>0</v>
      </c>
      <c r="AN252" s="17">
        <v>2.12098967899844E-2</v>
      </c>
      <c r="AO252" s="17"/>
      <c r="AP252" s="17">
        <v>4.1466851753017002E-2</v>
      </c>
      <c r="AQ252" s="17">
        <v>2.32126069122854E-2</v>
      </c>
      <c r="AR252" s="17">
        <v>4.02456188663751E-2</v>
      </c>
      <c r="AS252" s="17"/>
      <c r="AT252" s="17">
        <v>1.85445659429667E-2</v>
      </c>
      <c r="AU252" s="17">
        <v>2.3575914710297699E-2</v>
      </c>
      <c r="AV252" s="17">
        <v>4.71229447194444E-2</v>
      </c>
      <c r="AW252" s="17">
        <v>7.4888272194068697E-2</v>
      </c>
      <c r="AX252" s="17">
        <v>3.7976412525389101E-2</v>
      </c>
    </row>
    <row r="253" spans="2:50">
      <c r="B253" t="s">
        <v>159</v>
      </c>
      <c r="C253" s="17">
        <v>6.5445528225266197E-2</v>
      </c>
      <c r="D253" s="17">
        <v>8.7118674850070202E-2</v>
      </c>
      <c r="E253" s="17">
        <v>4.3540821509666303E-2</v>
      </c>
      <c r="F253" s="17"/>
      <c r="G253" s="17">
        <v>4.5003794102131803E-2</v>
      </c>
      <c r="H253" s="17">
        <v>0.116805541404295</v>
      </c>
      <c r="I253" s="17">
        <v>0.127738195729171</v>
      </c>
      <c r="J253" s="17">
        <v>6.5905946444504399E-2</v>
      </c>
      <c r="K253" s="17">
        <v>6.6464914183577903E-3</v>
      </c>
      <c r="L253" s="17">
        <v>2.6743637359419498E-2</v>
      </c>
      <c r="M253" s="17"/>
      <c r="N253" s="17">
        <v>7.4938450724592098E-2</v>
      </c>
      <c r="O253" s="17">
        <v>6.2519807302096095E-2</v>
      </c>
      <c r="P253" s="17">
        <v>8.6279805156714795E-2</v>
      </c>
      <c r="Q253" s="17">
        <v>4.1135079521838099E-2</v>
      </c>
      <c r="R253" s="17"/>
      <c r="S253" s="17">
        <v>0.123932123279602</v>
      </c>
      <c r="T253" s="17">
        <v>4.9255009351344803E-2</v>
      </c>
      <c r="U253" s="17">
        <v>7.3607329120474893E-2</v>
      </c>
      <c r="V253" s="17">
        <v>3.7151334612547597E-2</v>
      </c>
      <c r="W253" s="17">
        <v>4.3112461445663899E-2</v>
      </c>
      <c r="X253" s="17">
        <v>6.7687070617731201E-2</v>
      </c>
      <c r="Y253" s="17">
        <v>0.107211170838028</v>
      </c>
      <c r="Z253" s="17">
        <v>2.06354127931128E-2</v>
      </c>
      <c r="AA253" s="17">
        <v>8.9469616373121494E-2</v>
      </c>
      <c r="AB253" s="17">
        <v>1.06247817271128E-2</v>
      </c>
      <c r="AC253" s="17">
        <v>0</v>
      </c>
      <c r="AD253" s="17">
        <v>7.9487202988590605E-2</v>
      </c>
      <c r="AE253" s="17"/>
      <c r="AF253" s="17">
        <v>5.1860508659694597E-2</v>
      </c>
      <c r="AG253" s="17">
        <v>8.8858373950985406E-2</v>
      </c>
      <c r="AH253" s="17">
        <v>4.9747762390123497E-2</v>
      </c>
      <c r="AI253" s="17"/>
      <c r="AJ253" s="17">
        <v>6.9997343461424597E-2</v>
      </c>
      <c r="AK253" s="17">
        <v>7.0645297524933398E-2</v>
      </c>
      <c r="AL253" s="17">
        <v>0.121070559080016</v>
      </c>
      <c r="AM253" s="17">
        <v>0.14148264128864799</v>
      </c>
      <c r="AN253" s="17">
        <v>2.62154682910338E-2</v>
      </c>
      <c r="AO253" s="17"/>
      <c r="AP253" s="17">
        <v>8.5855440420714801E-2</v>
      </c>
      <c r="AQ253" s="17">
        <v>7.8556797288869204E-2</v>
      </c>
      <c r="AR253" s="17">
        <v>6.21034674000287E-2</v>
      </c>
      <c r="AS253" s="17"/>
      <c r="AT253" s="17">
        <v>3.6157945201254399E-2</v>
      </c>
      <c r="AU253" s="17">
        <v>4.4387665206550998E-2</v>
      </c>
      <c r="AV253" s="17">
        <v>0.10166470343841399</v>
      </c>
      <c r="AW253" s="17">
        <v>0.144641437044394</v>
      </c>
      <c r="AX253" s="17">
        <v>0.16709903239851401</v>
      </c>
    </row>
    <row r="254" spans="2:50">
      <c r="B254" t="s">
        <v>160</v>
      </c>
      <c r="C254" s="17">
        <v>0.14692736106085499</v>
      </c>
      <c r="D254" s="17">
        <v>0.16460733760882201</v>
      </c>
      <c r="E254" s="17">
        <v>0.129359646036913</v>
      </c>
      <c r="F254" s="17"/>
      <c r="G254" s="17">
        <v>0.14653394533181199</v>
      </c>
      <c r="H254" s="17">
        <v>0.228541047522198</v>
      </c>
      <c r="I254" s="17">
        <v>0.125464931305387</v>
      </c>
      <c r="J254" s="17">
        <v>0.149562854198691</v>
      </c>
      <c r="K254" s="17">
        <v>0.108343294729772</v>
      </c>
      <c r="L254" s="17">
        <v>0.120105674185103</v>
      </c>
      <c r="M254" s="17"/>
      <c r="N254" s="17">
        <v>0.155311639706428</v>
      </c>
      <c r="O254" s="17">
        <v>0.15444416740314901</v>
      </c>
      <c r="P254" s="17">
        <v>0.18550177910815599</v>
      </c>
      <c r="Q254" s="17">
        <v>9.9398605348709299E-2</v>
      </c>
      <c r="R254" s="17"/>
      <c r="S254" s="17">
        <v>0.17011845469315701</v>
      </c>
      <c r="T254" s="17">
        <v>0.205023692373623</v>
      </c>
      <c r="U254" s="17">
        <v>6.6738752873651302E-2</v>
      </c>
      <c r="V254" s="17">
        <v>0.177900294240182</v>
      </c>
      <c r="W254" s="17">
        <v>0.12323587424255</v>
      </c>
      <c r="X254" s="17">
        <v>0.134469336238805</v>
      </c>
      <c r="Y254" s="17">
        <v>0.105998383348912</v>
      </c>
      <c r="Z254" s="17">
        <v>0.117025811879593</v>
      </c>
      <c r="AA254" s="17">
        <v>0.17553517368326399</v>
      </c>
      <c r="AB254" s="17">
        <v>0.117299446883724</v>
      </c>
      <c r="AC254" s="17">
        <v>0.20608011845765101</v>
      </c>
      <c r="AD254" s="17">
        <v>5.8177610639611702E-2</v>
      </c>
      <c r="AE254" s="17"/>
      <c r="AF254" s="17">
        <v>0.145843505080722</v>
      </c>
      <c r="AG254" s="17">
        <v>0.16236828951801999</v>
      </c>
      <c r="AH254" s="17">
        <v>0.101668173677515</v>
      </c>
      <c r="AI254" s="17"/>
      <c r="AJ254" s="17">
        <v>0.13861684789719</v>
      </c>
      <c r="AK254" s="17">
        <v>0.176163944463061</v>
      </c>
      <c r="AL254" s="17">
        <v>0.17006296561027501</v>
      </c>
      <c r="AM254" s="17">
        <v>0.18628317268706601</v>
      </c>
      <c r="AN254" s="17">
        <v>0.119985062258815</v>
      </c>
      <c r="AO254" s="17"/>
      <c r="AP254" s="17">
        <v>0.162303746196506</v>
      </c>
      <c r="AQ254" s="17">
        <v>0.159908554564891</v>
      </c>
      <c r="AR254" s="17">
        <v>0.16263921119335401</v>
      </c>
      <c r="AS254" s="17"/>
      <c r="AT254" s="17">
        <v>0.13335599335540699</v>
      </c>
      <c r="AU254" s="17">
        <v>0.122248706324855</v>
      </c>
      <c r="AV254" s="17">
        <v>0.17937728203801701</v>
      </c>
      <c r="AW254" s="17">
        <v>0.153104474507824</v>
      </c>
      <c r="AX254" s="17">
        <v>0.222680091106676</v>
      </c>
    </row>
    <row r="255" spans="2:50">
      <c r="B255" t="s">
        <v>161</v>
      </c>
      <c r="C255" s="17">
        <v>0.247785829253934</v>
      </c>
      <c r="D255" s="17">
        <v>0.26721488514674202</v>
      </c>
      <c r="E255" s="17">
        <v>0.227451028577666</v>
      </c>
      <c r="F255" s="17"/>
      <c r="G255" s="17">
        <v>0.28270557572376398</v>
      </c>
      <c r="H255" s="17">
        <v>0.23401998549331801</v>
      </c>
      <c r="I255" s="17">
        <v>0.267872864622268</v>
      </c>
      <c r="J255" s="17">
        <v>0.19216270002010599</v>
      </c>
      <c r="K255" s="17">
        <v>0.26161865810775797</v>
      </c>
      <c r="L255" s="17">
        <v>0.25911589843352001</v>
      </c>
      <c r="M255" s="17"/>
      <c r="N255" s="17">
        <v>0.28952658353722599</v>
      </c>
      <c r="O255" s="17">
        <v>0.22910397555575199</v>
      </c>
      <c r="P255" s="17">
        <v>0.235728839141429</v>
      </c>
      <c r="Q255" s="17">
        <v>0.22082585886246101</v>
      </c>
      <c r="R255" s="17"/>
      <c r="S255" s="17">
        <v>0.27668724264788003</v>
      </c>
      <c r="T255" s="17">
        <v>0.24365910765151499</v>
      </c>
      <c r="U255" s="17">
        <v>0.265673657567848</v>
      </c>
      <c r="V255" s="17">
        <v>0.236387541674558</v>
      </c>
      <c r="W255" s="17">
        <v>0.23839043676195601</v>
      </c>
      <c r="X255" s="17">
        <v>0.204231808145728</v>
      </c>
      <c r="Y255" s="17">
        <v>0.26977172946012801</v>
      </c>
      <c r="Z255" s="17">
        <v>0.33054984888502498</v>
      </c>
      <c r="AA255" s="17">
        <v>0.176682492497856</v>
      </c>
      <c r="AB255" s="17">
        <v>0.26920601243514403</v>
      </c>
      <c r="AC255" s="17">
        <v>0.28086146965436698</v>
      </c>
      <c r="AD255" s="17">
        <v>0.22667481475324799</v>
      </c>
      <c r="AE255" s="17"/>
      <c r="AF255" s="17">
        <v>0.24565459590664501</v>
      </c>
      <c r="AG255" s="17">
        <v>0.26558984526889201</v>
      </c>
      <c r="AH255" s="17">
        <v>0.23804155158888801</v>
      </c>
      <c r="AI255" s="17"/>
      <c r="AJ255" s="17">
        <v>0.27099014864982601</v>
      </c>
      <c r="AK255" s="17">
        <v>0.23972300527685</v>
      </c>
      <c r="AL255" s="17">
        <v>0.29251253393510201</v>
      </c>
      <c r="AM255" s="17">
        <v>3.8335325007256997E-2</v>
      </c>
      <c r="AN255" s="17">
        <v>0.18270653136491299</v>
      </c>
      <c r="AO255" s="17"/>
      <c r="AP255" s="17">
        <v>0.25340144644510498</v>
      </c>
      <c r="AQ255" s="17">
        <v>0.24950828100556199</v>
      </c>
      <c r="AR255" s="17">
        <v>0.352416281361424</v>
      </c>
      <c r="AS255" s="17"/>
      <c r="AT255" s="17">
        <v>0.19281104260889101</v>
      </c>
      <c r="AU255" s="17">
        <v>0.28186139136294702</v>
      </c>
      <c r="AV255" s="17">
        <v>0.26627335374706501</v>
      </c>
      <c r="AW255" s="17">
        <v>0.260740890258089</v>
      </c>
      <c r="AX255" s="17">
        <v>0.20774966116264501</v>
      </c>
    </row>
    <row r="256" spans="2:50">
      <c r="B256" t="s">
        <v>162</v>
      </c>
      <c r="C256" s="17">
        <v>0.21349822089319601</v>
      </c>
      <c r="D256" s="17">
        <v>0.20998632557048699</v>
      </c>
      <c r="E256" s="17">
        <v>0.217769152461841</v>
      </c>
      <c r="F256" s="17"/>
      <c r="G256" s="17">
        <v>0.21045211971778499</v>
      </c>
      <c r="H256" s="17">
        <v>0.18878151350377201</v>
      </c>
      <c r="I256" s="17">
        <v>0.123327790035794</v>
      </c>
      <c r="J256" s="17">
        <v>0.24491479110891801</v>
      </c>
      <c r="K256" s="17">
        <v>0.26849883753432302</v>
      </c>
      <c r="L256" s="17">
        <v>0.24338575256839301</v>
      </c>
      <c r="M256" s="17"/>
      <c r="N256" s="17">
        <v>0.24940565234065701</v>
      </c>
      <c r="O256" s="17">
        <v>0.21085814192299801</v>
      </c>
      <c r="P256" s="17">
        <v>0.147666733909397</v>
      </c>
      <c r="Q256" s="17">
        <v>0.23150872006434001</v>
      </c>
      <c r="R256" s="17"/>
      <c r="S256" s="17">
        <v>0.17714013303766499</v>
      </c>
      <c r="T256" s="17">
        <v>0.197567464411911</v>
      </c>
      <c r="U256" s="17">
        <v>0.23727793316749199</v>
      </c>
      <c r="V256" s="17">
        <v>0.19477215801089401</v>
      </c>
      <c r="W256" s="17">
        <v>0.21094827980248501</v>
      </c>
      <c r="X256" s="17">
        <v>0.17567349196104201</v>
      </c>
      <c r="Y256" s="17">
        <v>0.20039986974680099</v>
      </c>
      <c r="Z256" s="17">
        <v>0.23262218706551499</v>
      </c>
      <c r="AA256" s="17">
        <v>0.22699735467696999</v>
      </c>
      <c r="AB256" s="17">
        <v>0.260787689917928</v>
      </c>
      <c r="AC256" s="17">
        <v>0.24481308558751499</v>
      </c>
      <c r="AD256" s="17">
        <v>0.33976926943015201</v>
      </c>
      <c r="AE256" s="17"/>
      <c r="AF256" s="17">
        <v>0.20345621921786</v>
      </c>
      <c r="AG256" s="17">
        <v>0.22923943588816001</v>
      </c>
      <c r="AH256" s="17">
        <v>0.18795650456729401</v>
      </c>
      <c r="AI256" s="17"/>
      <c r="AJ256" s="17">
        <v>0.19943286459721599</v>
      </c>
      <c r="AK256" s="17">
        <v>0.24609512514941301</v>
      </c>
      <c r="AL256" s="17">
        <v>0.13077262597456199</v>
      </c>
      <c r="AM256" s="17">
        <v>0.34666417648564501</v>
      </c>
      <c r="AN256" s="17">
        <v>0.21865986307291899</v>
      </c>
      <c r="AO256" s="17"/>
      <c r="AP256" s="17">
        <v>0.207067930459884</v>
      </c>
      <c r="AQ256" s="17">
        <v>0.24060567330621799</v>
      </c>
      <c r="AR256" s="17">
        <v>0.12472083994401199</v>
      </c>
      <c r="AS256" s="17"/>
      <c r="AT256" s="17">
        <v>0.23745215393962499</v>
      </c>
      <c r="AU256" s="17">
        <v>0.23259541314375401</v>
      </c>
      <c r="AV256" s="17">
        <v>0.21269296209107899</v>
      </c>
      <c r="AW256" s="17">
        <v>0.19831431381690701</v>
      </c>
      <c r="AX256" s="17">
        <v>0.21798735471178099</v>
      </c>
    </row>
    <row r="257" spans="2:50">
      <c r="B257" t="s">
        <v>163</v>
      </c>
      <c r="C257" s="17">
        <v>9.9527235711331902E-2</v>
      </c>
      <c r="D257" s="17">
        <v>7.60370440174509E-2</v>
      </c>
      <c r="E257" s="17">
        <v>0.123817207341669</v>
      </c>
      <c r="F257" s="17"/>
      <c r="G257" s="17">
        <v>6.9400800431006701E-2</v>
      </c>
      <c r="H257" s="17">
        <v>5.28927929476758E-2</v>
      </c>
      <c r="I257" s="17">
        <v>9.7699733988113394E-2</v>
      </c>
      <c r="J257" s="17">
        <v>8.9800673217195801E-2</v>
      </c>
      <c r="K257" s="17">
        <v>0.11529726411694401</v>
      </c>
      <c r="L257" s="17">
        <v>0.15845697961033101</v>
      </c>
      <c r="M257" s="17"/>
      <c r="N257" s="17">
        <v>6.5426419906298494E-2</v>
      </c>
      <c r="O257" s="17">
        <v>9.9686887736350094E-2</v>
      </c>
      <c r="P257" s="17">
        <v>0.11969865535533999</v>
      </c>
      <c r="Q257" s="17">
        <v>0.123012040510746</v>
      </c>
      <c r="R257" s="17"/>
      <c r="S257" s="17">
        <v>6.7557029595953E-2</v>
      </c>
      <c r="T257" s="17">
        <v>0.111748872326471</v>
      </c>
      <c r="U257" s="17">
        <v>9.0659201258944305E-2</v>
      </c>
      <c r="V257" s="17">
        <v>0.16227958277749199</v>
      </c>
      <c r="W257" s="17">
        <v>0.12243272058442201</v>
      </c>
      <c r="X257" s="17">
        <v>7.8178469992949695E-2</v>
      </c>
      <c r="Y257" s="17">
        <v>0.105234765994541</v>
      </c>
      <c r="Z257" s="17">
        <v>8.9004013656082501E-2</v>
      </c>
      <c r="AA257" s="17">
        <v>0.11002722565711801</v>
      </c>
      <c r="AB257" s="17">
        <v>5.6204824777376199E-2</v>
      </c>
      <c r="AC257" s="17">
        <v>9.8272693501403996E-2</v>
      </c>
      <c r="AD257" s="17">
        <v>0.14676733431970301</v>
      </c>
      <c r="AE257" s="17"/>
      <c r="AF257" s="17">
        <v>0.128702527314799</v>
      </c>
      <c r="AG257" s="17">
        <v>7.4683704273899407E-2</v>
      </c>
      <c r="AH257" s="17">
        <v>0.10457482713093399</v>
      </c>
      <c r="AI257" s="17"/>
      <c r="AJ257" s="17">
        <v>0.10655301032402099</v>
      </c>
      <c r="AK257" s="17">
        <v>9.4513237591832194E-2</v>
      </c>
      <c r="AL257" s="17">
        <v>0.122429454420986</v>
      </c>
      <c r="AM257" s="17">
        <v>0</v>
      </c>
      <c r="AN257" s="17">
        <v>0.10228680735081</v>
      </c>
      <c r="AO257" s="17"/>
      <c r="AP257" s="17">
        <v>6.8663669743232805E-2</v>
      </c>
      <c r="AQ257" s="17">
        <v>9.7644165649292403E-2</v>
      </c>
      <c r="AR257" s="17">
        <v>0.15244127973943</v>
      </c>
      <c r="AS257" s="17"/>
      <c r="AT257" s="17">
        <v>0.14232574488069799</v>
      </c>
      <c r="AU257" s="17">
        <v>8.4930752082204297E-2</v>
      </c>
      <c r="AV257" s="17">
        <v>7.6883134485916702E-2</v>
      </c>
      <c r="AW257" s="17">
        <v>4.7042044528163303E-2</v>
      </c>
      <c r="AX257" s="17">
        <v>0</v>
      </c>
    </row>
    <row r="258" spans="2:50">
      <c r="B258" t="s">
        <v>92</v>
      </c>
      <c r="C258" s="17">
        <v>0.198199607892</v>
      </c>
      <c r="D258" s="17">
        <v>0.15741935947984501</v>
      </c>
      <c r="E258" s="17">
        <v>0.238537610547297</v>
      </c>
      <c r="F258" s="17"/>
      <c r="G258" s="17">
        <v>0.197611578581288</v>
      </c>
      <c r="H258" s="17">
        <v>0.108303414644024</v>
      </c>
      <c r="I258" s="17">
        <v>0.213580588364573</v>
      </c>
      <c r="J258" s="17">
        <v>0.247083758975395</v>
      </c>
      <c r="K258" s="17">
        <v>0.23546796086778901</v>
      </c>
      <c r="L258" s="17">
        <v>0.19219205784323401</v>
      </c>
      <c r="M258" s="17"/>
      <c r="N258" s="17">
        <v>0.125931560717572</v>
      </c>
      <c r="O258" s="17">
        <v>0.21381669469349501</v>
      </c>
      <c r="P258" s="17">
        <v>0.20016291262092001</v>
      </c>
      <c r="Q258" s="17">
        <v>0.26561964552829398</v>
      </c>
      <c r="R258" s="17"/>
      <c r="S258" s="17">
        <v>0.144566826965074</v>
      </c>
      <c r="T258" s="17">
        <v>0.15904463409699501</v>
      </c>
      <c r="U258" s="17">
        <v>0.25937483845082399</v>
      </c>
      <c r="V258" s="17">
        <v>0.148904597894018</v>
      </c>
      <c r="W258" s="17">
        <v>0.24805065994448</v>
      </c>
      <c r="X258" s="17">
        <v>0.30832360748938997</v>
      </c>
      <c r="Y258" s="17">
        <v>0.18377910514690499</v>
      </c>
      <c r="Z258" s="17">
        <v>0.158716928449952</v>
      </c>
      <c r="AA258" s="17">
        <v>0.19451828725388001</v>
      </c>
      <c r="AB258" s="17">
        <v>0.25143456693245098</v>
      </c>
      <c r="AC258" s="17">
        <v>0.169972632799062</v>
      </c>
      <c r="AD258" s="17">
        <v>0.149123767868695</v>
      </c>
      <c r="AE258" s="17"/>
      <c r="AF258" s="17">
        <v>0.20920955230275801</v>
      </c>
      <c r="AG258" s="17">
        <v>0.14206209527559299</v>
      </c>
      <c r="AH258" s="17">
        <v>0.27347620682210999</v>
      </c>
      <c r="AI258" s="17"/>
      <c r="AJ258" s="17">
        <v>0.18291658630323299</v>
      </c>
      <c r="AK258" s="17">
        <v>0.14576264943593001</v>
      </c>
      <c r="AL258" s="17">
        <v>9.3733913980254796E-2</v>
      </c>
      <c r="AM258" s="17">
        <v>0.28723468453138401</v>
      </c>
      <c r="AN258" s="17">
        <v>0.328936370871524</v>
      </c>
      <c r="AO258" s="17"/>
      <c r="AP258" s="17">
        <v>0.18124091498153999</v>
      </c>
      <c r="AQ258" s="17">
        <v>0.15056392127288201</v>
      </c>
      <c r="AR258" s="17">
        <v>0.105433301495377</v>
      </c>
      <c r="AS258" s="17"/>
      <c r="AT258" s="17">
        <v>0.23935255407115699</v>
      </c>
      <c r="AU258" s="17">
        <v>0.21040015716939001</v>
      </c>
      <c r="AV258" s="17">
        <v>0.115985619480064</v>
      </c>
      <c r="AW258" s="17">
        <v>0.12126856765055399</v>
      </c>
      <c r="AX258" s="17">
        <v>0.146507448094995</v>
      </c>
    </row>
    <row r="259" spans="2:50">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row>
    <row r="260" spans="2:50">
      <c r="B260" s="6" t="s">
        <v>173</v>
      </c>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row>
    <row r="261" spans="2:50">
      <c r="B261" s="24" t="s">
        <v>17</v>
      </c>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row>
    <row r="262" spans="2:50">
      <c r="B262" t="s">
        <v>158</v>
      </c>
      <c r="C262" s="17">
        <v>3.2586990569143E-2</v>
      </c>
      <c r="D262" s="17">
        <v>4.0245891883314101E-2</v>
      </c>
      <c r="E262" s="17">
        <v>2.4876716257606998E-2</v>
      </c>
      <c r="F262" s="17"/>
      <c r="G262" s="17">
        <v>3.7512492640238197E-2</v>
      </c>
      <c r="H262" s="17">
        <v>6.6897353846857105E-2</v>
      </c>
      <c r="I262" s="17">
        <v>5.4970178993676802E-2</v>
      </c>
      <c r="J262" s="17">
        <v>2.0290318678774101E-2</v>
      </c>
      <c r="K262" s="17">
        <v>1.08349373130398E-2</v>
      </c>
      <c r="L262" s="17">
        <v>8.7433241336584196E-3</v>
      </c>
      <c r="M262" s="17"/>
      <c r="N262" s="17">
        <v>4.6808947389780801E-2</v>
      </c>
      <c r="O262" s="17">
        <v>2.8166691503547999E-2</v>
      </c>
      <c r="P262" s="17">
        <v>3.1207717797020699E-2</v>
      </c>
      <c r="Q262" s="17">
        <v>2.23114966872461E-2</v>
      </c>
      <c r="R262" s="17"/>
      <c r="S262" s="17">
        <v>7.3747585668321597E-2</v>
      </c>
      <c r="T262" s="17">
        <v>2.8671046326656201E-2</v>
      </c>
      <c r="U262" s="17">
        <v>6.6682875607651099E-3</v>
      </c>
      <c r="V262" s="17">
        <v>1.8860893701282199E-2</v>
      </c>
      <c r="W262" s="17">
        <v>2.7518672505626701E-2</v>
      </c>
      <c r="X262" s="17">
        <v>1.3048216394799301E-2</v>
      </c>
      <c r="Y262" s="17">
        <v>4.0949414944114797E-2</v>
      </c>
      <c r="Z262" s="17">
        <v>1.3994824916139299E-2</v>
      </c>
      <c r="AA262" s="17">
        <v>4.6906100076482403E-2</v>
      </c>
      <c r="AB262" s="17">
        <v>3.4217369241474997E-2</v>
      </c>
      <c r="AC262" s="17">
        <v>1.89494959828325E-2</v>
      </c>
      <c r="AD262" s="17">
        <v>0</v>
      </c>
      <c r="AE262" s="17"/>
      <c r="AF262" s="17">
        <v>2.9678180238025501E-2</v>
      </c>
      <c r="AG262" s="17">
        <v>4.1779298683027502E-2</v>
      </c>
      <c r="AH262" s="17">
        <v>6.9305178629311603E-3</v>
      </c>
      <c r="AI262" s="17"/>
      <c r="AJ262" s="17">
        <v>3.5188199956758197E-2</v>
      </c>
      <c r="AK262" s="17">
        <v>4.1016412766336503E-2</v>
      </c>
      <c r="AL262" s="17">
        <v>4.3418656023037003E-2</v>
      </c>
      <c r="AM262" s="17">
        <v>0</v>
      </c>
      <c r="AN262" s="17">
        <v>1.22086496745222E-2</v>
      </c>
      <c r="AO262" s="17"/>
      <c r="AP262" s="17">
        <v>3.8767045454550203E-2</v>
      </c>
      <c r="AQ262" s="17">
        <v>3.9511019547716499E-2</v>
      </c>
      <c r="AR262" s="17">
        <v>2.5814211539625799E-2</v>
      </c>
      <c r="AS262" s="17"/>
      <c r="AT262" s="17">
        <v>1.44419661407445E-2</v>
      </c>
      <c r="AU262" s="17">
        <v>2.1119154597894998E-2</v>
      </c>
      <c r="AV262" s="17">
        <v>5.7849392388115997E-2</v>
      </c>
      <c r="AW262" s="17">
        <v>3.9266134746603398E-2</v>
      </c>
      <c r="AX262" s="17">
        <v>0.104570578278058</v>
      </c>
    </row>
    <row r="263" spans="2:50">
      <c r="B263" t="s">
        <v>159</v>
      </c>
      <c r="C263" s="17">
        <v>0.102624295686327</v>
      </c>
      <c r="D263" s="17">
        <v>0.132540309897864</v>
      </c>
      <c r="E263" s="17">
        <v>7.2428215393306405E-2</v>
      </c>
      <c r="F263" s="17"/>
      <c r="G263" s="17">
        <v>8.7271636547871304E-2</v>
      </c>
      <c r="H263" s="17">
        <v>0.15712073396641901</v>
      </c>
      <c r="I263" s="17">
        <v>0.12824418740788199</v>
      </c>
      <c r="J263" s="17">
        <v>9.0236157505936193E-2</v>
      </c>
      <c r="K263" s="17">
        <v>7.0067161039394393E-2</v>
      </c>
      <c r="L263" s="17">
        <v>8.1410183282440193E-2</v>
      </c>
      <c r="M263" s="17"/>
      <c r="N263" s="17">
        <v>0.147231804768786</v>
      </c>
      <c r="O263" s="17">
        <v>0.10310344944884001</v>
      </c>
      <c r="P263" s="17">
        <v>9.7356807795084294E-2</v>
      </c>
      <c r="Q263" s="17">
        <v>5.6362359118373902E-2</v>
      </c>
      <c r="R263" s="17"/>
      <c r="S263" s="17">
        <v>0.13632937310923299</v>
      </c>
      <c r="T263" s="17">
        <v>0.108339572457541</v>
      </c>
      <c r="U263" s="17">
        <v>8.3533026132074806E-2</v>
      </c>
      <c r="V263" s="17">
        <v>0.16048966411253501</v>
      </c>
      <c r="W263" s="17">
        <v>7.8922249639947706E-2</v>
      </c>
      <c r="X263" s="17">
        <v>0.123680001376982</v>
      </c>
      <c r="Y263" s="17">
        <v>8.0749144652523502E-2</v>
      </c>
      <c r="Z263" s="17">
        <v>5.58029259053495E-2</v>
      </c>
      <c r="AA263" s="17">
        <v>8.9754825614689698E-2</v>
      </c>
      <c r="AB263" s="17">
        <v>4.0587802550360201E-2</v>
      </c>
      <c r="AC263" s="17">
        <v>6.4947277293121206E-2</v>
      </c>
      <c r="AD263" s="17">
        <v>0.16828469001646201</v>
      </c>
      <c r="AE263" s="17"/>
      <c r="AF263" s="17">
        <v>8.51622546316331E-2</v>
      </c>
      <c r="AG263" s="17">
        <v>0.12757292037463</v>
      </c>
      <c r="AH263" s="17">
        <v>9.9935686651897296E-2</v>
      </c>
      <c r="AI263" s="17"/>
      <c r="AJ263" s="17">
        <v>0.123169976768988</v>
      </c>
      <c r="AK263" s="17">
        <v>8.2595755569447898E-2</v>
      </c>
      <c r="AL263" s="17">
        <v>0.151360469493799</v>
      </c>
      <c r="AM263" s="17">
        <v>0.19654755801399401</v>
      </c>
      <c r="AN263" s="17">
        <v>6.3570074063286894E-2</v>
      </c>
      <c r="AO263" s="17"/>
      <c r="AP263" s="17">
        <v>0.11687519590453201</v>
      </c>
      <c r="AQ263" s="17">
        <v>0.115213939785691</v>
      </c>
      <c r="AR263" s="17">
        <v>9.5544003737327896E-2</v>
      </c>
      <c r="AS263" s="17"/>
      <c r="AT263" s="17">
        <v>7.6260424136865596E-2</v>
      </c>
      <c r="AU263" s="17">
        <v>0.103952864841887</v>
      </c>
      <c r="AV263" s="17">
        <v>0.11396991527139699</v>
      </c>
      <c r="AW263" s="17">
        <v>0.212128665166921</v>
      </c>
      <c r="AX263" s="17">
        <v>3.4049729817437702E-2</v>
      </c>
    </row>
    <row r="264" spans="2:50">
      <c r="B264" t="s">
        <v>160</v>
      </c>
      <c r="C264" s="17">
        <v>0.31557628818300298</v>
      </c>
      <c r="D264" s="17">
        <v>0.35156643492523498</v>
      </c>
      <c r="E264" s="17">
        <v>0.278560703812056</v>
      </c>
      <c r="F264" s="17"/>
      <c r="G264" s="17">
        <v>0.34733454001638098</v>
      </c>
      <c r="H264" s="17">
        <v>0.34493228230985301</v>
      </c>
      <c r="I264" s="17">
        <v>0.31151031300534299</v>
      </c>
      <c r="J264" s="17">
        <v>0.26496536367248502</v>
      </c>
      <c r="K264" s="17">
        <v>0.31563326900533401</v>
      </c>
      <c r="L264" s="17">
        <v>0.317475276066223</v>
      </c>
      <c r="M264" s="17"/>
      <c r="N264" s="17">
        <v>0.36046881520235002</v>
      </c>
      <c r="O264" s="17">
        <v>0.29912486038686897</v>
      </c>
      <c r="P264" s="17">
        <v>0.34848024369174002</v>
      </c>
      <c r="Q264" s="17">
        <v>0.25738734800651902</v>
      </c>
      <c r="R264" s="17"/>
      <c r="S264" s="17">
        <v>0.36898569006237403</v>
      </c>
      <c r="T264" s="17">
        <v>0.30752712122050702</v>
      </c>
      <c r="U264" s="17">
        <v>0.371242663490082</v>
      </c>
      <c r="V264" s="17">
        <v>0.320205826531757</v>
      </c>
      <c r="W264" s="17">
        <v>0.24357132489555799</v>
      </c>
      <c r="X264" s="17">
        <v>0.24543100619465399</v>
      </c>
      <c r="Y264" s="17">
        <v>0.335928818632867</v>
      </c>
      <c r="Z264" s="17">
        <v>0.27648124497696303</v>
      </c>
      <c r="AA264" s="17">
        <v>0.33799247717529102</v>
      </c>
      <c r="AB264" s="17">
        <v>0.32369292573465802</v>
      </c>
      <c r="AC264" s="17">
        <v>0.30310532929848399</v>
      </c>
      <c r="AD264" s="17">
        <v>0.21340781521611901</v>
      </c>
      <c r="AE264" s="17"/>
      <c r="AF264" s="17">
        <v>0.331674629500326</v>
      </c>
      <c r="AG264" s="17">
        <v>0.30674344543993398</v>
      </c>
      <c r="AH264" s="17">
        <v>0.28632857829437303</v>
      </c>
      <c r="AI264" s="17"/>
      <c r="AJ264" s="17">
        <v>0.31557071824752603</v>
      </c>
      <c r="AK264" s="17">
        <v>0.33369786393123102</v>
      </c>
      <c r="AL264" s="17">
        <v>0.35207797772164801</v>
      </c>
      <c r="AM264" s="17">
        <v>0.28036214122809899</v>
      </c>
      <c r="AN264" s="17">
        <v>0.25941456489778802</v>
      </c>
      <c r="AO264" s="17"/>
      <c r="AP264" s="17">
        <v>0.36804188584486203</v>
      </c>
      <c r="AQ264" s="17">
        <v>0.34532153888686901</v>
      </c>
      <c r="AR264" s="17">
        <v>0.390358488948917</v>
      </c>
      <c r="AS264" s="17"/>
      <c r="AT264" s="17">
        <v>0.23926302557198201</v>
      </c>
      <c r="AU264" s="17">
        <v>0.350545101263809</v>
      </c>
      <c r="AV264" s="17">
        <v>0.39555643750238501</v>
      </c>
      <c r="AW264" s="17">
        <v>0.252940437299217</v>
      </c>
      <c r="AX264" s="17">
        <v>0.39487072096172299</v>
      </c>
    </row>
    <row r="265" spans="2:50">
      <c r="B265" t="s">
        <v>161</v>
      </c>
      <c r="C265" s="17">
        <v>0.22151623516423599</v>
      </c>
      <c r="D265" s="17">
        <v>0.19575304729000101</v>
      </c>
      <c r="E265" s="17">
        <v>0.248518337933224</v>
      </c>
      <c r="F265" s="17"/>
      <c r="G265" s="17">
        <v>0.200147575890844</v>
      </c>
      <c r="H265" s="17">
        <v>0.19189339397844299</v>
      </c>
      <c r="I265" s="17">
        <v>0.18613076420900901</v>
      </c>
      <c r="J265" s="17">
        <v>0.24605327353265799</v>
      </c>
      <c r="K265" s="17">
        <v>0.24564512002112099</v>
      </c>
      <c r="L265" s="17">
        <v>0.251108693701588</v>
      </c>
      <c r="M265" s="17"/>
      <c r="N265" s="17">
        <v>0.24683443857913301</v>
      </c>
      <c r="O265" s="17">
        <v>0.237407672196808</v>
      </c>
      <c r="P265" s="17">
        <v>0.16036977165484001</v>
      </c>
      <c r="Q265" s="17">
        <v>0.21782749365026799</v>
      </c>
      <c r="R265" s="17"/>
      <c r="S265" s="17">
        <v>0.22772206550667801</v>
      </c>
      <c r="T265" s="17">
        <v>0.24832411059651199</v>
      </c>
      <c r="U265" s="17">
        <v>0.115603200176234</v>
      </c>
      <c r="V265" s="17">
        <v>0.19028113680683201</v>
      </c>
      <c r="W265" s="17">
        <v>0.288604311361851</v>
      </c>
      <c r="X265" s="17">
        <v>0.249106442911464</v>
      </c>
      <c r="Y265" s="17">
        <v>0.19203453904281401</v>
      </c>
      <c r="Z265" s="17">
        <v>0.218819787257163</v>
      </c>
      <c r="AA265" s="17">
        <v>0.21859522159289099</v>
      </c>
      <c r="AB265" s="17">
        <v>0.236327258362273</v>
      </c>
      <c r="AC265" s="17">
        <v>0.28016076564652798</v>
      </c>
      <c r="AD265" s="17">
        <v>0.19265995855194101</v>
      </c>
      <c r="AE265" s="17"/>
      <c r="AF265" s="17">
        <v>0.19254003169364101</v>
      </c>
      <c r="AG265" s="17">
        <v>0.26490193274729201</v>
      </c>
      <c r="AH265" s="17">
        <v>0.22956045790249399</v>
      </c>
      <c r="AI265" s="17"/>
      <c r="AJ265" s="17">
        <v>0.21252362178143899</v>
      </c>
      <c r="AK265" s="17">
        <v>0.26311981314955701</v>
      </c>
      <c r="AL265" s="17">
        <v>0.26126621256041699</v>
      </c>
      <c r="AM265" s="17">
        <v>0.11020646432237</v>
      </c>
      <c r="AN265" s="17">
        <v>0.18980479524771099</v>
      </c>
      <c r="AO265" s="17"/>
      <c r="AP265" s="17">
        <v>0.19135095281345299</v>
      </c>
      <c r="AQ265" s="17">
        <v>0.211876113728171</v>
      </c>
      <c r="AR265" s="17">
        <v>0.293951701839679</v>
      </c>
      <c r="AS265" s="17"/>
      <c r="AT265" s="17">
        <v>0.19414083501797</v>
      </c>
      <c r="AU265" s="17">
        <v>0.216813135889484</v>
      </c>
      <c r="AV265" s="17">
        <v>0.229943822490146</v>
      </c>
      <c r="AW265" s="17">
        <v>0.29344573664810503</v>
      </c>
      <c r="AX265" s="17">
        <v>0.26558845997012798</v>
      </c>
    </row>
    <row r="266" spans="2:50">
      <c r="B266" t="s">
        <v>162</v>
      </c>
      <c r="C266" s="17">
        <v>9.0264074547551698E-2</v>
      </c>
      <c r="D266" s="17">
        <v>7.4063611230263199E-2</v>
      </c>
      <c r="E266" s="17">
        <v>0.107085738846906</v>
      </c>
      <c r="F266" s="17"/>
      <c r="G266" s="17">
        <v>0.11196561733618</v>
      </c>
      <c r="H266" s="17">
        <v>8.52976651501023E-2</v>
      </c>
      <c r="I266" s="17">
        <v>4.9807385558293803E-2</v>
      </c>
      <c r="J266" s="17">
        <v>9.0404809416296902E-2</v>
      </c>
      <c r="K266" s="17">
        <v>8.4182102815095305E-2</v>
      </c>
      <c r="L266" s="17">
        <v>0.113401231745689</v>
      </c>
      <c r="M266" s="17"/>
      <c r="N266" s="17">
        <v>7.2294909824699799E-2</v>
      </c>
      <c r="O266" s="17">
        <v>7.5700894803247404E-2</v>
      </c>
      <c r="P266" s="17">
        <v>0.105667387985279</v>
      </c>
      <c r="Q266" s="17">
        <v>0.114249898695807</v>
      </c>
      <c r="R266" s="17"/>
      <c r="S266" s="17">
        <v>4.0320736672577698E-2</v>
      </c>
      <c r="T266" s="17">
        <v>0.10040524876455401</v>
      </c>
      <c r="U266" s="17">
        <v>0.165317984093067</v>
      </c>
      <c r="V266" s="17">
        <v>0.102196084437618</v>
      </c>
      <c r="W266" s="17">
        <v>7.5085037321087705E-2</v>
      </c>
      <c r="X266" s="17">
        <v>5.6543713540888003E-2</v>
      </c>
      <c r="Y266" s="17">
        <v>9.2561323946619298E-2</v>
      </c>
      <c r="Z266" s="17">
        <v>6.7209054348286404E-2</v>
      </c>
      <c r="AA266" s="17">
        <v>7.8449612754289105E-2</v>
      </c>
      <c r="AB266" s="17">
        <v>9.6957540686494398E-2</v>
      </c>
      <c r="AC266" s="17">
        <v>0.13686211484812899</v>
      </c>
      <c r="AD266" s="17">
        <v>0.16546128720881101</v>
      </c>
      <c r="AE266" s="17"/>
      <c r="AF266" s="17">
        <v>0.10467233064977299</v>
      </c>
      <c r="AG266" s="17">
        <v>7.7468626742975902E-2</v>
      </c>
      <c r="AH266" s="17">
        <v>6.1685250975567103E-2</v>
      </c>
      <c r="AI266" s="17"/>
      <c r="AJ266" s="17">
        <v>8.4735611973127303E-2</v>
      </c>
      <c r="AK266" s="17">
        <v>0.100090269776527</v>
      </c>
      <c r="AL266" s="17">
        <v>4.1410839625609701E-2</v>
      </c>
      <c r="AM266" s="17">
        <v>0.194913940849818</v>
      </c>
      <c r="AN266" s="17">
        <v>0.108583916129691</v>
      </c>
      <c r="AO266" s="17"/>
      <c r="AP266" s="17">
        <v>6.6917857017455395E-2</v>
      </c>
      <c r="AQ266" s="17">
        <v>9.97845562047181E-2</v>
      </c>
      <c r="AR266" s="17">
        <v>5.3018309180898303E-2</v>
      </c>
      <c r="AS266" s="17"/>
      <c r="AT266" s="17">
        <v>0.13428861776869</v>
      </c>
      <c r="AU266" s="17">
        <v>6.2911463341356902E-2</v>
      </c>
      <c r="AV266" s="17">
        <v>6.7712207531490404E-2</v>
      </c>
      <c r="AW266" s="17">
        <v>6.7203269932382403E-2</v>
      </c>
      <c r="AX266" s="17">
        <v>5.4413062877658E-2</v>
      </c>
    </row>
    <row r="267" spans="2:50">
      <c r="B267" t="s">
        <v>163</v>
      </c>
      <c r="C267" s="17">
        <v>3.3385440270635801E-2</v>
      </c>
      <c r="D267" s="17">
        <v>3.3277032244847599E-2</v>
      </c>
      <c r="E267" s="17">
        <v>3.3603547155291701E-2</v>
      </c>
      <c r="F267" s="17"/>
      <c r="G267" s="17">
        <v>2.3675058513295402E-2</v>
      </c>
      <c r="H267" s="17">
        <v>3.8254682551312202E-2</v>
      </c>
      <c r="I267" s="17">
        <v>3.9566440331728098E-2</v>
      </c>
      <c r="J267" s="17">
        <v>3.4449087976047302E-2</v>
      </c>
      <c r="K267" s="17">
        <v>4.4843608461949201E-2</v>
      </c>
      <c r="L267" s="17">
        <v>2.3790315652919801E-2</v>
      </c>
      <c r="M267" s="17"/>
      <c r="N267" s="17">
        <v>9.1146044777192202E-3</v>
      </c>
      <c r="O267" s="17">
        <v>2.47997795493804E-2</v>
      </c>
      <c r="P267" s="17">
        <v>5.0628627098815902E-2</v>
      </c>
      <c r="Q267" s="17">
        <v>5.6297936145407498E-2</v>
      </c>
      <c r="R267" s="17"/>
      <c r="S267" s="17">
        <v>1.8987872145467599E-2</v>
      </c>
      <c r="T267" s="17">
        <v>2.3474979317048301E-2</v>
      </c>
      <c r="U267" s="17">
        <v>3.6504284218495303E-2</v>
      </c>
      <c r="V267" s="17">
        <v>4.8622459202529097E-2</v>
      </c>
      <c r="W267" s="17">
        <v>3.9627335625209599E-2</v>
      </c>
      <c r="X267" s="17">
        <v>1.4239331238287399E-2</v>
      </c>
      <c r="Y267" s="17">
        <v>5.9837042732846797E-2</v>
      </c>
      <c r="Z267" s="17">
        <v>0.12421526462884799</v>
      </c>
      <c r="AA267" s="17">
        <v>4.6408670845685202E-2</v>
      </c>
      <c r="AB267" s="17">
        <v>1.00555096099422E-2</v>
      </c>
      <c r="AC267" s="17">
        <v>0</v>
      </c>
      <c r="AD267" s="17">
        <v>2.07511637987382E-2</v>
      </c>
      <c r="AE267" s="17"/>
      <c r="AF267" s="17">
        <v>4.7156901947727398E-2</v>
      </c>
      <c r="AG267" s="17">
        <v>2.12834811182924E-2</v>
      </c>
      <c r="AH267" s="17">
        <v>4.0694930584785398E-2</v>
      </c>
      <c r="AI267" s="17"/>
      <c r="AJ267" s="17">
        <v>3.6205219686537601E-2</v>
      </c>
      <c r="AK267" s="17">
        <v>2.8568725749301301E-2</v>
      </c>
      <c r="AL267" s="17">
        <v>3.2993211877123001E-2</v>
      </c>
      <c r="AM267" s="17">
        <v>0</v>
      </c>
      <c r="AN267" s="17">
        <v>3.8983984969187598E-2</v>
      </c>
      <c r="AO267" s="17"/>
      <c r="AP267" s="17">
        <v>3.0231462848224901E-2</v>
      </c>
      <c r="AQ267" s="17">
        <v>2.5299832127143401E-2</v>
      </c>
      <c r="AR267" s="17">
        <v>3.6743450608128399E-2</v>
      </c>
      <c r="AS267" s="17"/>
      <c r="AT267" s="17">
        <v>6.4719533675103802E-2</v>
      </c>
      <c r="AU267" s="17">
        <v>3.8739515957288702E-2</v>
      </c>
      <c r="AV267" s="17">
        <v>1.5518580610353499E-2</v>
      </c>
      <c r="AW267" s="17">
        <v>0</v>
      </c>
      <c r="AX267" s="17">
        <v>0</v>
      </c>
    </row>
    <row r="268" spans="2:50">
      <c r="B268" t="s">
        <v>92</v>
      </c>
      <c r="C268" s="17">
        <v>0.204046675579103</v>
      </c>
      <c r="D268" s="17">
        <v>0.17255367252847501</v>
      </c>
      <c r="E268" s="17">
        <v>0.23492674060160901</v>
      </c>
      <c r="F268" s="17"/>
      <c r="G268" s="17">
        <v>0.19209307905518999</v>
      </c>
      <c r="H268" s="17">
        <v>0.11560388819701301</v>
      </c>
      <c r="I268" s="17">
        <v>0.22977073049406799</v>
      </c>
      <c r="J268" s="17">
        <v>0.253600989217802</v>
      </c>
      <c r="K268" s="17">
        <v>0.22879380134406599</v>
      </c>
      <c r="L268" s="17">
        <v>0.20407097541748201</v>
      </c>
      <c r="M268" s="17"/>
      <c r="N268" s="17">
        <v>0.11724647975753</v>
      </c>
      <c r="O268" s="17">
        <v>0.23169665211130799</v>
      </c>
      <c r="P268" s="17">
        <v>0.20628944397721999</v>
      </c>
      <c r="Q268" s="17">
        <v>0.27556346769637902</v>
      </c>
      <c r="R268" s="17"/>
      <c r="S268" s="17">
        <v>0.13390667683534799</v>
      </c>
      <c r="T268" s="17">
        <v>0.18325792131718099</v>
      </c>
      <c r="U268" s="17">
        <v>0.221130554329281</v>
      </c>
      <c r="V268" s="17">
        <v>0.159343935207446</v>
      </c>
      <c r="W268" s="17">
        <v>0.24667106865072</v>
      </c>
      <c r="X268" s="17">
        <v>0.297951288342925</v>
      </c>
      <c r="Y268" s="17">
        <v>0.197939716048215</v>
      </c>
      <c r="Z268" s="17">
        <v>0.243476897967251</v>
      </c>
      <c r="AA268" s="17">
        <v>0.18189309194067199</v>
      </c>
      <c r="AB268" s="17">
        <v>0.25816159381479598</v>
      </c>
      <c r="AC268" s="17">
        <v>0.19597501693090499</v>
      </c>
      <c r="AD268" s="17">
        <v>0.239435085207928</v>
      </c>
      <c r="AE268" s="17"/>
      <c r="AF268" s="17">
        <v>0.20911567133887299</v>
      </c>
      <c r="AG268" s="17">
        <v>0.16025029489384801</v>
      </c>
      <c r="AH268" s="17">
        <v>0.27486457772795297</v>
      </c>
      <c r="AI268" s="17"/>
      <c r="AJ268" s="17">
        <v>0.19260665158562301</v>
      </c>
      <c r="AK268" s="17">
        <v>0.150911159057599</v>
      </c>
      <c r="AL268" s="17">
        <v>0.117472632698367</v>
      </c>
      <c r="AM268" s="17">
        <v>0.217969895585718</v>
      </c>
      <c r="AN268" s="17">
        <v>0.327434015017814</v>
      </c>
      <c r="AO268" s="17"/>
      <c r="AP268" s="17">
        <v>0.187815600116922</v>
      </c>
      <c r="AQ268" s="17">
        <v>0.162992999719692</v>
      </c>
      <c r="AR268" s="17">
        <v>0.10456983414542299</v>
      </c>
      <c r="AS268" s="17"/>
      <c r="AT268" s="17">
        <v>0.27688559768864401</v>
      </c>
      <c r="AU268" s="17">
        <v>0.20591876410828</v>
      </c>
      <c r="AV268" s="17">
        <v>0.119449644206113</v>
      </c>
      <c r="AW268" s="17">
        <v>0.135015756206771</v>
      </c>
      <c r="AX268" s="17">
        <v>0.146507448094995</v>
      </c>
    </row>
    <row r="269" spans="2:50">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row>
    <row r="270" spans="2:50">
      <c r="B270" s="6" t="s">
        <v>174</v>
      </c>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row>
    <row r="271" spans="2:50">
      <c r="B271" s="24" t="s">
        <v>17</v>
      </c>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row>
    <row r="272" spans="2:50">
      <c r="B272" t="s">
        <v>158</v>
      </c>
      <c r="C272" s="17">
        <v>0.15102820889801599</v>
      </c>
      <c r="D272" s="17">
        <v>0.19444453020792499</v>
      </c>
      <c r="E272" s="17">
        <v>0.10721217131344001</v>
      </c>
      <c r="F272" s="17"/>
      <c r="G272" s="17">
        <v>0.195817641714328</v>
      </c>
      <c r="H272" s="17">
        <v>0.224746547436457</v>
      </c>
      <c r="I272" s="17">
        <v>0.182521276471586</v>
      </c>
      <c r="J272" s="17">
        <v>0.121102545522211</v>
      </c>
      <c r="K272" s="17">
        <v>8.96942817756953E-2</v>
      </c>
      <c r="L272" s="17">
        <v>0.10012112538687</v>
      </c>
      <c r="M272" s="17"/>
      <c r="N272" s="17">
        <v>0.179002083308618</v>
      </c>
      <c r="O272" s="17">
        <v>0.15950424120470799</v>
      </c>
      <c r="P272" s="17">
        <v>0.118560424599153</v>
      </c>
      <c r="Q272" s="17">
        <v>0.13852688287300899</v>
      </c>
      <c r="R272" s="17"/>
      <c r="S272" s="17">
        <v>0.229547519972046</v>
      </c>
      <c r="T272" s="17">
        <v>0.10963603781098601</v>
      </c>
      <c r="U272" s="17">
        <v>0.15124651652562399</v>
      </c>
      <c r="V272" s="17">
        <v>0.13970021790172901</v>
      </c>
      <c r="W272" s="17">
        <v>0.14820529505242899</v>
      </c>
      <c r="X272" s="17">
        <v>8.7127355431918699E-2</v>
      </c>
      <c r="Y272" s="17">
        <v>0.23724688470958299</v>
      </c>
      <c r="Z272" s="17">
        <v>4.3350281782520803E-2</v>
      </c>
      <c r="AA272" s="17">
        <v>0.17834799092053999</v>
      </c>
      <c r="AB272" s="17">
        <v>0.16049673448808499</v>
      </c>
      <c r="AC272" s="17">
        <v>0.10392728246008399</v>
      </c>
      <c r="AD272" s="17">
        <v>5.4781753873565597E-2</v>
      </c>
      <c r="AE272" s="17"/>
      <c r="AF272" s="17">
        <v>0.135276140719019</v>
      </c>
      <c r="AG272" s="17">
        <v>0.177966088062081</v>
      </c>
      <c r="AH272" s="17">
        <v>0.13556372590527799</v>
      </c>
      <c r="AI272" s="17"/>
      <c r="AJ272" s="17">
        <v>0.150136234515203</v>
      </c>
      <c r="AK272" s="17">
        <v>0.167587385023104</v>
      </c>
      <c r="AL272" s="17">
        <v>0.16590067272709699</v>
      </c>
      <c r="AM272" s="17">
        <v>0.16266503067826901</v>
      </c>
      <c r="AN272" s="17">
        <v>0.119561136545735</v>
      </c>
      <c r="AO272" s="17"/>
      <c r="AP272" s="17">
        <v>0.172779325881769</v>
      </c>
      <c r="AQ272" s="17">
        <v>0.17376542868562</v>
      </c>
      <c r="AR272" s="17">
        <v>0.17108695844368799</v>
      </c>
      <c r="AS272" s="17"/>
      <c r="AT272" s="17">
        <v>0.10613264152127901</v>
      </c>
      <c r="AU272" s="17">
        <v>0.18480978744873999</v>
      </c>
      <c r="AV272" s="17">
        <v>0.174040177568106</v>
      </c>
      <c r="AW272" s="17">
        <v>0.184382408637738</v>
      </c>
      <c r="AX272" s="17">
        <v>0.27443617615086202</v>
      </c>
    </row>
    <row r="273" spans="2:50">
      <c r="B273" t="s">
        <v>159</v>
      </c>
      <c r="C273" s="17">
        <v>0.240820372530716</v>
      </c>
      <c r="D273" s="17">
        <v>0.24576362091442699</v>
      </c>
      <c r="E273" s="17">
        <v>0.23655158861961401</v>
      </c>
      <c r="F273" s="17"/>
      <c r="G273" s="17">
        <v>0.18099996921281</v>
      </c>
      <c r="H273" s="17">
        <v>0.21488867143627199</v>
      </c>
      <c r="I273" s="17">
        <v>0.241800880101041</v>
      </c>
      <c r="J273" s="17">
        <v>0.21873931547358699</v>
      </c>
      <c r="K273" s="17">
        <v>0.30822346389770999</v>
      </c>
      <c r="L273" s="17">
        <v>0.28188743168638097</v>
      </c>
      <c r="M273" s="17"/>
      <c r="N273" s="17">
        <v>0.288555375240379</v>
      </c>
      <c r="O273" s="17">
        <v>0.201602365302399</v>
      </c>
      <c r="P273" s="17">
        <v>0.26150437361291601</v>
      </c>
      <c r="Q273" s="17">
        <v>0.20490032333831701</v>
      </c>
      <c r="R273" s="17"/>
      <c r="S273" s="17">
        <v>0.22726153009098801</v>
      </c>
      <c r="T273" s="17">
        <v>0.28478832171607699</v>
      </c>
      <c r="U273" s="17">
        <v>0.26350990183789103</v>
      </c>
      <c r="V273" s="17">
        <v>0.18048393191199599</v>
      </c>
      <c r="W273" s="17">
        <v>0.22859741612148399</v>
      </c>
      <c r="X273" s="17">
        <v>0.30529066502451402</v>
      </c>
      <c r="Y273" s="17">
        <v>0.23549625799954499</v>
      </c>
      <c r="Z273" s="17">
        <v>0.24177620829683399</v>
      </c>
      <c r="AA273" s="17">
        <v>0.22948441294703001</v>
      </c>
      <c r="AB273" s="17">
        <v>0.18694029552909799</v>
      </c>
      <c r="AC273" s="17">
        <v>0.240085653314807</v>
      </c>
      <c r="AD273" s="17">
        <v>0.29140090819293402</v>
      </c>
      <c r="AE273" s="17"/>
      <c r="AF273" s="17">
        <v>0.26630530256798901</v>
      </c>
      <c r="AG273" s="17">
        <v>0.24646227619124</v>
      </c>
      <c r="AH273" s="17">
        <v>0.18200425857914301</v>
      </c>
      <c r="AI273" s="17"/>
      <c r="AJ273" s="17">
        <v>0.28664395348020499</v>
      </c>
      <c r="AK273" s="17">
        <v>0.21789452019407701</v>
      </c>
      <c r="AL273" s="17">
        <v>0.22990191897051199</v>
      </c>
      <c r="AM273" s="17">
        <v>0.203725858161872</v>
      </c>
      <c r="AN273" s="17">
        <v>0.16646675175997699</v>
      </c>
      <c r="AO273" s="17"/>
      <c r="AP273" s="17">
        <v>0.28710036706865999</v>
      </c>
      <c r="AQ273" s="17">
        <v>0.221702648726118</v>
      </c>
      <c r="AR273" s="17">
        <v>0.31071021690441702</v>
      </c>
      <c r="AS273" s="17"/>
      <c r="AT273" s="17">
        <v>0.23890777500572</v>
      </c>
      <c r="AU273" s="17">
        <v>0.21285946420225199</v>
      </c>
      <c r="AV273" s="17">
        <v>0.297912082964706</v>
      </c>
      <c r="AW273" s="17">
        <v>0.25372724473209202</v>
      </c>
      <c r="AX273" s="17">
        <v>0.397601123815636</v>
      </c>
    </row>
    <row r="274" spans="2:50">
      <c r="B274" t="s">
        <v>160</v>
      </c>
      <c r="C274" s="17">
        <v>0.25448062074953298</v>
      </c>
      <c r="D274" s="17">
        <v>0.239733219122272</v>
      </c>
      <c r="E274" s="17">
        <v>0.26904124322547002</v>
      </c>
      <c r="F274" s="17"/>
      <c r="G274" s="17">
        <v>0.30559568276980498</v>
      </c>
      <c r="H274" s="17">
        <v>0.27237793409118199</v>
      </c>
      <c r="I274" s="17">
        <v>0.21001257815108701</v>
      </c>
      <c r="J274" s="17">
        <v>0.22992196153046501</v>
      </c>
      <c r="K274" s="17">
        <v>0.22284823204759699</v>
      </c>
      <c r="L274" s="17">
        <v>0.278954636410922</v>
      </c>
      <c r="M274" s="17"/>
      <c r="N274" s="17">
        <v>0.25189878460492099</v>
      </c>
      <c r="O274" s="17">
        <v>0.24398867603100899</v>
      </c>
      <c r="P274" s="17">
        <v>0.26222206850364699</v>
      </c>
      <c r="Q274" s="17">
        <v>0.26095673944535702</v>
      </c>
      <c r="R274" s="17"/>
      <c r="S274" s="17">
        <v>0.26862630723320102</v>
      </c>
      <c r="T274" s="17">
        <v>0.28266017987844899</v>
      </c>
      <c r="U274" s="17">
        <v>0.158067685405229</v>
      </c>
      <c r="V274" s="17">
        <v>0.28171159284368003</v>
      </c>
      <c r="W274" s="17">
        <v>0.22113217057839901</v>
      </c>
      <c r="X274" s="17">
        <v>0.22444659104030501</v>
      </c>
      <c r="Y274" s="17">
        <v>0.190697569004256</v>
      </c>
      <c r="Z274" s="17">
        <v>0.39803878930317999</v>
      </c>
      <c r="AA274" s="17">
        <v>0.26207879081962998</v>
      </c>
      <c r="AB274" s="17">
        <v>0.244639338769751</v>
      </c>
      <c r="AC274" s="17">
        <v>0.30125126643542999</v>
      </c>
      <c r="AD274" s="17">
        <v>0.30555670384886402</v>
      </c>
      <c r="AE274" s="17"/>
      <c r="AF274" s="17">
        <v>0.25099871229503901</v>
      </c>
      <c r="AG274" s="17">
        <v>0.25538175761141702</v>
      </c>
      <c r="AH274" s="17">
        <v>0.236642288959928</v>
      </c>
      <c r="AI274" s="17"/>
      <c r="AJ274" s="17">
        <v>0.216715726711664</v>
      </c>
      <c r="AK274" s="17">
        <v>0.32263602810323599</v>
      </c>
      <c r="AL274" s="17">
        <v>0.30445395167580502</v>
      </c>
      <c r="AM274" s="17">
        <v>0.264404803368603</v>
      </c>
      <c r="AN274" s="17">
        <v>0.19497079501381701</v>
      </c>
      <c r="AO274" s="17"/>
      <c r="AP274" s="17">
        <v>0.22275646410712899</v>
      </c>
      <c r="AQ274" s="17">
        <v>0.32237186324830402</v>
      </c>
      <c r="AR274" s="17">
        <v>0.224394195823618</v>
      </c>
      <c r="AS274" s="17"/>
      <c r="AT274" s="17">
        <v>0.247292879349958</v>
      </c>
      <c r="AU274" s="17">
        <v>0.248872811786992</v>
      </c>
      <c r="AV274" s="17">
        <v>0.25215517237797103</v>
      </c>
      <c r="AW274" s="17">
        <v>0.30072681654140199</v>
      </c>
      <c r="AX274" s="17">
        <v>6.2957028516597499E-2</v>
      </c>
    </row>
    <row r="275" spans="2:50">
      <c r="B275" t="s">
        <v>161</v>
      </c>
      <c r="C275" s="17">
        <v>0.123288199611191</v>
      </c>
      <c r="D275" s="17">
        <v>0.114234750256912</v>
      </c>
      <c r="E275" s="17">
        <v>0.13292333000478401</v>
      </c>
      <c r="F275" s="17"/>
      <c r="G275" s="17">
        <v>0.105892188500658</v>
      </c>
      <c r="H275" s="17">
        <v>0.104425480372383</v>
      </c>
      <c r="I275" s="17">
        <v>8.18535586696158E-2</v>
      </c>
      <c r="J275" s="17">
        <v>0.17540770998402599</v>
      </c>
      <c r="K275" s="17">
        <v>0.12972653829471101</v>
      </c>
      <c r="L275" s="17">
        <v>0.13251955806613999</v>
      </c>
      <c r="M275" s="17"/>
      <c r="N275" s="17">
        <v>0.130222137038498</v>
      </c>
      <c r="O275" s="17">
        <v>0.157605887360318</v>
      </c>
      <c r="P275" s="17">
        <v>0.121591647254863</v>
      </c>
      <c r="Q275" s="17">
        <v>8.2633974263032303E-2</v>
      </c>
      <c r="R275" s="17"/>
      <c r="S275" s="17">
        <v>0.12650301356747901</v>
      </c>
      <c r="T275" s="17">
        <v>0.152521162194108</v>
      </c>
      <c r="U275" s="17">
        <v>0.14018209788354999</v>
      </c>
      <c r="V275" s="17">
        <v>0.142039927420893</v>
      </c>
      <c r="W275" s="17">
        <v>0.12504429474387199</v>
      </c>
      <c r="X275" s="17">
        <v>9.0730945964697704E-2</v>
      </c>
      <c r="Y275" s="17">
        <v>0.136915397243907</v>
      </c>
      <c r="Z275" s="17">
        <v>0.10336275562373</v>
      </c>
      <c r="AA275" s="17">
        <v>7.6378507461339507E-2</v>
      </c>
      <c r="AB275" s="17">
        <v>8.8963215241377999E-2</v>
      </c>
      <c r="AC275" s="17">
        <v>0.219165090152659</v>
      </c>
      <c r="AD275" s="17">
        <v>9.3563126448097597E-2</v>
      </c>
      <c r="AE275" s="17"/>
      <c r="AF275" s="17">
        <v>0.120147721835501</v>
      </c>
      <c r="AG275" s="17">
        <v>0.123025497276235</v>
      </c>
      <c r="AH275" s="17">
        <v>0.132732188836054</v>
      </c>
      <c r="AI275" s="17"/>
      <c r="AJ275" s="17">
        <v>0.141575286390349</v>
      </c>
      <c r="AK275" s="17">
        <v>8.8563652234721596E-2</v>
      </c>
      <c r="AL275" s="17">
        <v>0.15554241853200901</v>
      </c>
      <c r="AM275" s="17">
        <v>0.15123441220553799</v>
      </c>
      <c r="AN275" s="17">
        <v>0.14889293945415</v>
      </c>
      <c r="AO275" s="17"/>
      <c r="AP275" s="17">
        <v>0.120929906608261</v>
      </c>
      <c r="AQ275" s="17">
        <v>9.9953457604580603E-2</v>
      </c>
      <c r="AR275" s="17">
        <v>0.16122595041480201</v>
      </c>
      <c r="AS275" s="17"/>
      <c r="AT275" s="17">
        <v>0.133044545685787</v>
      </c>
      <c r="AU275" s="17">
        <v>0.105889933995773</v>
      </c>
      <c r="AV275" s="17">
        <v>0.124123259458916</v>
      </c>
      <c r="AW275" s="17">
        <v>9.3092822277342099E-2</v>
      </c>
      <c r="AX275" s="17">
        <v>5.5096745627894302E-2</v>
      </c>
    </row>
    <row r="276" spans="2:50">
      <c r="B276" t="s">
        <v>162</v>
      </c>
      <c r="C276" s="17">
        <v>3.7089899936338801E-2</v>
      </c>
      <c r="D276" s="17">
        <v>3.6079952181391498E-2</v>
      </c>
      <c r="E276" s="17">
        <v>3.8239870297932001E-2</v>
      </c>
      <c r="F276" s="17"/>
      <c r="G276" s="17">
        <v>4.4486808133044203E-2</v>
      </c>
      <c r="H276" s="17">
        <v>5.2166216277455102E-2</v>
      </c>
      <c r="I276" s="17">
        <v>3.3673788540518099E-2</v>
      </c>
      <c r="J276" s="17">
        <v>1.65439742944169E-2</v>
      </c>
      <c r="K276" s="17">
        <v>5.6983078888815999E-2</v>
      </c>
      <c r="L276" s="17">
        <v>2.8548636886792801E-2</v>
      </c>
      <c r="M276" s="17"/>
      <c r="N276" s="17">
        <v>3.7775636524529498E-2</v>
      </c>
      <c r="O276" s="17">
        <v>2.5144863557827801E-2</v>
      </c>
      <c r="P276" s="17">
        <v>3.7495106830924399E-2</v>
      </c>
      <c r="Q276" s="17">
        <v>4.8710333109537103E-2</v>
      </c>
      <c r="R276" s="17"/>
      <c r="S276" s="17">
        <v>4.7587398711596202E-2</v>
      </c>
      <c r="T276" s="17">
        <v>2.1779903088433299E-2</v>
      </c>
      <c r="U276" s="17">
        <v>4.5350982518330502E-2</v>
      </c>
      <c r="V276" s="17">
        <v>3.2094735044463397E-2</v>
      </c>
      <c r="W276" s="17">
        <v>5.4067764381360697E-2</v>
      </c>
      <c r="X276" s="17">
        <v>3.1418764320006003E-2</v>
      </c>
      <c r="Y276" s="17">
        <v>2.8607233777826799E-2</v>
      </c>
      <c r="Z276" s="17">
        <v>0</v>
      </c>
      <c r="AA276" s="17">
        <v>4.7652900072511599E-2</v>
      </c>
      <c r="AB276" s="17">
        <v>3.7906367252576102E-2</v>
      </c>
      <c r="AC276" s="17">
        <v>0</v>
      </c>
      <c r="AD276" s="17">
        <v>0.100628479679205</v>
      </c>
      <c r="AE276" s="17"/>
      <c r="AF276" s="17">
        <v>3.1455593400334499E-2</v>
      </c>
      <c r="AG276" s="17">
        <v>4.6694452587553198E-2</v>
      </c>
      <c r="AH276" s="17">
        <v>2.6780287576529501E-2</v>
      </c>
      <c r="AI276" s="17"/>
      <c r="AJ276" s="17">
        <v>3.12030682800481E-2</v>
      </c>
      <c r="AK276" s="17">
        <v>4.5381978435838598E-2</v>
      </c>
      <c r="AL276" s="17">
        <v>3.3286391382669298E-2</v>
      </c>
      <c r="AM276" s="17">
        <v>0</v>
      </c>
      <c r="AN276" s="17">
        <v>4.8897236690107197E-2</v>
      </c>
      <c r="AO276" s="17"/>
      <c r="AP276" s="17">
        <v>3.2048039211545198E-2</v>
      </c>
      <c r="AQ276" s="17">
        <v>2.10606465847216E-2</v>
      </c>
      <c r="AR276" s="17">
        <v>2.58150657800039E-2</v>
      </c>
      <c r="AS276" s="17"/>
      <c r="AT276" s="17">
        <v>2.7775560702227298E-2</v>
      </c>
      <c r="AU276" s="17">
        <v>5.8703374430188901E-2</v>
      </c>
      <c r="AV276" s="17">
        <v>4.0013404502576198E-2</v>
      </c>
      <c r="AW276" s="17">
        <v>4.3297483076418099E-2</v>
      </c>
      <c r="AX276" s="17">
        <v>0</v>
      </c>
    </row>
    <row r="277" spans="2:50">
      <c r="B277" t="s">
        <v>163</v>
      </c>
      <c r="C277" s="17">
        <v>1.9744770019031199E-2</v>
      </c>
      <c r="D277" s="17">
        <v>3.1111738618910999E-2</v>
      </c>
      <c r="E277" s="17">
        <v>8.2094145040983099E-3</v>
      </c>
      <c r="F277" s="17"/>
      <c r="G277" s="17">
        <v>9.4718006648978996E-3</v>
      </c>
      <c r="H277" s="17">
        <v>2.3247987444301801E-2</v>
      </c>
      <c r="I277" s="17">
        <v>3.9834814972525702E-2</v>
      </c>
      <c r="J277" s="17">
        <v>2.8842730120371401E-2</v>
      </c>
      <c r="K277" s="17">
        <v>0</v>
      </c>
      <c r="L277" s="17">
        <v>1.2811412205085901E-2</v>
      </c>
      <c r="M277" s="17"/>
      <c r="N277" s="17">
        <v>1.1837904111224901E-2</v>
      </c>
      <c r="O277" s="17">
        <v>1.22858673336833E-2</v>
      </c>
      <c r="P277" s="17">
        <v>3.1766916635774203E-2</v>
      </c>
      <c r="Q277" s="17">
        <v>2.6849161260271599E-2</v>
      </c>
      <c r="R277" s="17"/>
      <c r="S277" s="17">
        <v>7.67841920494615E-3</v>
      </c>
      <c r="T277" s="17">
        <v>9.0465852536377091E-3</v>
      </c>
      <c r="U277" s="17">
        <v>2.2131800544359401E-2</v>
      </c>
      <c r="V277" s="17">
        <v>6.6030743463375494E-2</v>
      </c>
      <c r="W277" s="17">
        <v>0</v>
      </c>
      <c r="X277" s="17">
        <v>1.2031773758576701E-2</v>
      </c>
      <c r="Y277" s="17">
        <v>1.40019093142148E-2</v>
      </c>
      <c r="Z277" s="17">
        <v>2.3309010526305501E-2</v>
      </c>
      <c r="AA277" s="17">
        <v>3.4003380068124901E-2</v>
      </c>
      <c r="AB277" s="17">
        <v>3.1283765095700598E-2</v>
      </c>
      <c r="AC277" s="17">
        <v>0</v>
      </c>
      <c r="AD277" s="17">
        <v>0</v>
      </c>
      <c r="AE277" s="17"/>
      <c r="AF277" s="17">
        <v>2.2710460048142901E-2</v>
      </c>
      <c r="AG277" s="17">
        <v>1.06644347834543E-2</v>
      </c>
      <c r="AH277" s="17">
        <v>4.1603473722230701E-2</v>
      </c>
      <c r="AI277" s="17"/>
      <c r="AJ277" s="17">
        <v>1.9488957026343699E-2</v>
      </c>
      <c r="AK277" s="17">
        <v>1.6763173940930999E-2</v>
      </c>
      <c r="AL277" s="17">
        <v>1.7611422755241701E-2</v>
      </c>
      <c r="AM277" s="17">
        <v>0</v>
      </c>
      <c r="AN277" s="17">
        <v>4.52451312698696E-2</v>
      </c>
      <c r="AO277" s="17"/>
      <c r="AP277" s="17">
        <v>2.1525556820685399E-2</v>
      </c>
      <c r="AQ277" s="17">
        <v>1.7018158439329498E-2</v>
      </c>
      <c r="AR277" s="17">
        <v>1.22932103608244E-2</v>
      </c>
      <c r="AS277" s="17"/>
      <c r="AT277" s="17">
        <v>1.60481844681617E-2</v>
      </c>
      <c r="AU277" s="17">
        <v>1.2407649641036999E-2</v>
      </c>
      <c r="AV277" s="17">
        <v>1.4822051068814599E-2</v>
      </c>
      <c r="AW277" s="17">
        <v>3.6184836944017397E-2</v>
      </c>
      <c r="AX277" s="17">
        <v>6.3401477794015407E-2</v>
      </c>
    </row>
    <row r="278" spans="2:50">
      <c r="B278" t="s">
        <v>92</v>
      </c>
      <c r="C278" s="17">
        <v>0.17354792825517401</v>
      </c>
      <c r="D278" s="17">
        <v>0.13863218869816099</v>
      </c>
      <c r="E278" s="17">
        <v>0.207822382034662</v>
      </c>
      <c r="F278" s="17"/>
      <c r="G278" s="17">
        <v>0.157735909004457</v>
      </c>
      <c r="H278" s="17">
        <v>0.108147162941949</v>
      </c>
      <c r="I278" s="17">
        <v>0.21030310309362599</v>
      </c>
      <c r="J278" s="17">
        <v>0.20944176307492199</v>
      </c>
      <c r="K278" s="17">
        <v>0.192524405095471</v>
      </c>
      <c r="L278" s="17">
        <v>0.16515719935780901</v>
      </c>
      <c r="M278" s="17"/>
      <c r="N278" s="17">
        <v>0.10070807917183</v>
      </c>
      <c r="O278" s="17">
        <v>0.19986809921005599</v>
      </c>
      <c r="P278" s="17">
        <v>0.16685946256272199</v>
      </c>
      <c r="Q278" s="17">
        <v>0.237422585710476</v>
      </c>
      <c r="R278" s="17"/>
      <c r="S278" s="17">
        <v>9.2795811219743798E-2</v>
      </c>
      <c r="T278" s="17">
        <v>0.13956781005830801</v>
      </c>
      <c r="U278" s="17">
        <v>0.21951101528501599</v>
      </c>
      <c r="V278" s="17">
        <v>0.15793885141386299</v>
      </c>
      <c r="W278" s="17">
        <v>0.222953059122455</v>
      </c>
      <c r="X278" s="17">
        <v>0.248953904459982</v>
      </c>
      <c r="Y278" s="17">
        <v>0.15703474795066699</v>
      </c>
      <c r="Z278" s="17">
        <v>0.19016295446742901</v>
      </c>
      <c r="AA278" s="17">
        <v>0.17205401771082399</v>
      </c>
      <c r="AB278" s="17">
        <v>0.249770283623411</v>
      </c>
      <c r="AC278" s="17">
        <v>0.13557070763701901</v>
      </c>
      <c r="AD278" s="17">
        <v>0.15406902795733399</v>
      </c>
      <c r="AE278" s="17"/>
      <c r="AF278" s="17">
        <v>0.173106069133974</v>
      </c>
      <c r="AG278" s="17">
        <v>0.13980549348801899</v>
      </c>
      <c r="AH278" s="17">
        <v>0.24467377642083701</v>
      </c>
      <c r="AI278" s="17"/>
      <c r="AJ278" s="17">
        <v>0.15423677359618701</v>
      </c>
      <c r="AK278" s="17">
        <v>0.141173262068092</v>
      </c>
      <c r="AL278" s="17">
        <v>9.3303223956665807E-2</v>
      </c>
      <c r="AM278" s="17">
        <v>0.217969895585718</v>
      </c>
      <c r="AN278" s="17">
        <v>0.27596600926634501</v>
      </c>
      <c r="AO278" s="17"/>
      <c r="AP278" s="17">
        <v>0.14286034030195</v>
      </c>
      <c r="AQ278" s="17">
        <v>0.144127796711327</v>
      </c>
      <c r="AR278" s="17">
        <v>9.4474402272647001E-2</v>
      </c>
      <c r="AS278" s="17"/>
      <c r="AT278" s="17">
        <v>0.23079841326686801</v>
      </c>
      <c r="AU278" s="17">
        <v>0.17645697849501801</v>
      </c>
      <c r="AV278" s="17">
        <v>9.6933852058911002E-2</v>
      </c>
      <c r="AW278" s="17">
        <v>8.8588387790990403E-2</v>
      </c>
      <c r="AX278" s="17">
        <v>0.146507448094995</v>
      </c>
    </row>
    <row r="279" spans="2:50">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row>
    <row r="280" spans="2:50">
      <c r="B280" s="6" t="s">
        <v>175</v>
      </c>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row>
    <row r="281" spans="2:50">
      <c r="B281" s="24" t="s">
        <v>17</v>
      </c>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row>
    <row r="282" spans="2:50">
      <c r="B282" t="s">
        <v>158</v>
      </c>
      <c r="C282" s="17">
        <v>4.1157427694615001E-2</v>
      </c>
      <c r="D282" s="17">
        <v>3.5032275715470802E-2</v>
      </c>
      <c r="E282" s="17">
        <v>4.7540079790540202E-2</v>
      </c>
      <c r="F282" s="17"/>
      <c r="G282" s="17">
        <v>2.9872937555221201E-2</v>
      </c>
      <c r="H282" s="17">
        <v>7.2363196315470099E-2</v>
      </c>
      <c r="I282" s="17">
        <v>6.3265795648706394E-2</v>
      </c>
      <c r="J282" s="17">
        <v>4.3338111264326198E-2</v>
      </c>
      <c r="K282" s="17">
        <v>1.0258229974563601E-2</v>
      </c>
      <c r="L282" s="17">
        <v>2.4320376778846801E-2</v>
      </c>
      <c r="M282" s="17"/>
      <c r="N282" s="17">
        <v>4.3633853082939898E-2</v>
      </c>
      <c r="O282" s="17">
        <v>5.4491731443961001E-2</v>
      </c>
      <c r="P282" s="17">
        <v>3.0611881843750698E-2</v>
      </c>
      <c r="Q282" s="17">
        <v>3.3673929743002498E-2</v>
      </c>
      <c r="R282" s="17"/>
      <c r="S282" s="17">
        <v>7.5449338149787701E-2</v>
      </c>
      <c r="T282" s="17">
        <v>3.4957053210233797E-2</v>
      </c>
      <c r="U282" s="17">
        <v>4.8664112691039298E-2</v>
      </c>
      <c r="V282" s="17">
        <v>6.07327616528366E-2</v>
      </c>
      <c r="W282" s="17">
        <v>1.3829567218443599E-2</v>
      </c>
      <c r="X282" s="17">
        <v>1.0372319146464399E-2</v>
      </c>
      <c r="Y282" s="17">
        <v>6.2380089687428399E-2</v>
      </c>
      <c r="Z282" s="17">
        <v>0</v>
      </c>
      <c r="AA282" s="17">
        <v>4.5683223612868702E-2</v>
      </c>
      <c r="AB282" s="17">
        <v>4.91027274581642E-2</v>
      </c>
      <c r="AC282" s="17">
        <v>0</v>
      </c>
      <c r="AD282" s="17">
        <v>0</v>
      </c>
      <c r="AE282" s="17"/>
      <c r="AF282" s="17">
        <v>4.15885787474514E-2</v>
      </c>
      <c r="AG282" s="17">
        <v>4.2363031665556397E-2</v>
      </c>
      <c r="AH282" s="17">
        <v>5.9413841457248498E-2</v>
      </c>
      <c r="AI282" s="17"/>
      <c r="AJ282" s="17">
        <v>4.0782057212751299E-2</v>
      </c>
      <c r="AK282" s="17">
        <v>4.3119906353248597E-2</v>
      </c>
      <c r="AL282" s="17">
        <v>6.2994097708284499E-2</v>
      </c>
      <c r="AM282" s="17">
        <v>0</v>
      </c>
      <c r="AN282" s="17">
        <v>3.7759244407679797E-2</v>
      </c>
      <c r="AO282" s="17"/>
      <c r="AP282" s="17">
        <v>5.5201005297932197E-2</v>
      </c>
      <c r="AQ282" s="17">
        <v>3.4288241384086302E-2</v>
      </c>
      <c r="AR282" s="17">
        <v>6.8786467184399597E-2</v>
      </c>
      <c r="AS282" s="17"/>
      <c r="AT282" s="17">
        <v>3.8088600957149603E-2</v>
      </c>
      <c r="AU282" s="17">
        <v>1.70320756396443E-2</v>
      </c>
      <c r="AV282" s="17">
        <v>6.0154274052001501E-2</v>
      </c>
      <c r="AW282" s="17">
        <v>3.98408615656222E-2</v>
      </c>
      <c r="AX282" s="17">
        <v>9.5965106577711207E-2</v>
      </c>
    </row>
    <row r="283" spans="2:50">
      <c r="B283" t="s">
        <v>159</v>
      </c>
      <c r="C283" s="17">
        <v>0.137631221635484</v>
      </c>
      <c r="D283" s="17">
        <v>0.163068137542802</v>
      </c>
      <c r="E283" s="17">
        <v>0.110811313261832</v>
      </c>
      <c r="F283" s="17"/>
      <c r="G283" s="17">
        <v>0.12803693425809401</v>
      </c>
      <c r="H283" s="17">
        <v>0.168127452427798</v>
      </c>
      <c r="I283" s="17">
        <v>0.14636602853925099</v>
      </c>
      <c r="J283" s="17">
        <v>0.13374488883060401</v>
      </c>
      <c r="K283" s="17">
        <v>0.115633547821439</v>
      </c>
      <c r="L283" s="17">
        <v>0.13038889654372901</v>
      </c>
      <c r="M283" s="17"/>
      <c r="N283" s="17">
        <v>0.16844215138569901</v>
      </c>
      <c r="O283" s="17">
        <v>0.141570654369782</v>
      </c>
      <c r="P283" s="17">
        <v>0.15506928040473</v>
      </c>
      <c r="Q283" s="17">
        <v>7.8120867622671702E-2</v>
      </c>
      <c r="R283" s="17"/>
      <c r="S283" s="17">
        <v>0.15520342739007301</v>
      </c>
      <c r="T283" s="17">
        <v>0.12341577872321099</v>
      </c>
      <c r="U283" s="17">
        <v>8.8161819326560101E-2</v>
      </c>
      <c r="V283" s="17">
        <v>0.17789849568302901</v>
      </c>
      <c r="W283" s="17">
        <v>0.16735016715938</v>
      </c>
      <c r="X283" s="17">
        <v>0.17446949711492299</v>
      </c>
      <c r="Y283" s="17">
        <v>0.13581045843225401</v>
      </c>
      <c r="Z283" s="17">
        <v>0.18359551441437999</v>
      </c>
      <c r="AA283" s="17">
        <v>0.15557486472131499</v>
      </c>
      <c r="AB283" s="17">
        <v>7.0671054430432104E-2</v>
      </c>
      <c r="AC283" s="17">
        <v>5.5929057772808301E-2</v>
      </c>
      <c r="AD283" s="17">
        <v>0.137039849732535</v>
      </c>
      <c r="AE283" s="17"/>
      <c r="AF283" s="17">
        <v>0.10386599836459701</v>
      </c>
      <c r="AG283" s="17">
        <v>0.20401124625327699</v>
      </c>
      <c r="AH283" s="17">
        <v>5.9874614150719797E-2</v>
      </c>
      <c r="AI283" s="17"/>
      <c r="AJ283" s="17">
        <v>0.157376585592857</v>
      </c>
      <c r="AK283" s="17">
        <v>0.169479790790065</v>
      </c>
      <c r="AL283" s="17">
        <v>0.22466486442479</v>
      </c>
      <c r="AM283" s="17">
        <v>3.8335325007256997E-2</v>
      </c>
      <c r="AN283" s="17">
        <v>4.6105359108038202E-2</v>
      </c>
      <c r="AO283" s="17"/>
      <c r="AP283" s="17">
        <v>0.15460145398942299</v>
      </c>
      <c r="AQ283" s="17">
        <v>0.172991819574215</v>
      </c>
      <c r="AR283" s="17">
        <v>0.16019147687541599</v>
      </c>
      <c r="AS283" s="17"/>
      <c r="AT283" s="17">
        <v>0.121910267108348</v>
      </c>
      <c r="AU283" s="17">
        <v>0.13659752294779001</v>
      </c>
      <c r="AV283" s="17">
        <v>0.13148778417245999</v>
      </c>
      <c r="AW283" s="17">
        <v>0.24600521160713501</v>
      </c>
      <c r="AX283" s="17">
        <v>0.36188549437386303</v>
      </c>
    </row>
    <row r="284" spans="2:50">
      <c r="B284" t="s">
        <v>160</v>
      </c>
      <c r="C284" s="17">
        <v>0.220774718902044</v>
      </c>
      <c r="D284" s="17">
        <v>0.228897105640745</v>
      </c>
      <c r="E284" s="17">
        <v>0.21319738420685699</v>
      </c>
      <c r="F284" s="17"/>
      <c r="G284" s="17">
        <v>0.25797857147575698</v>
      </c>
      <c r="H284" s="17">
        <v>0.24467933912394199</v>
      </c>
      <c r="I284" s="17">
        <v>0.258554546062358</v>
      </c>
      <c r="J284" s="17">
        <v>0.24005121579366201</v>
      </c>
      <c r="K284" s="17">
        <v>0.148605182352926</v>
      </c>
      <c r="L284" s="17">
        <v>0.17303377686788099</v>
      </c>
      <c r="M284" s="17"/>
      <c r="N284" s="17">
        <v>0.230338751702272</v>
      </c>
      <c r="O284" s="17">
        <v>0.22350206369512299</v>
      </c>
      <c r="P284" s="17">
        <v>0.212174053980099</v>
      </c>
      <c r="Q284" s="17">
        <v>0.21647226640240499</v>
      </c>
      <c r="R284" s="17"/>
      <c r="S284" s="17">
        <v>0.25003757498647899</v>
      </c>
      <c r="T284" s="17">
        <v>0.229251479012304</v>
      </c>
      <c r="U284" s="17">
        <v>0.18710640333720299</v>
      </c>
      <c r="V284" s="17">
        <v>0.222273792158072</v>
      </c>
      <c r="W284" s="17">
        <v>0.18612786274461801</v>
      </c>
      <c r="X284" s="17">
        <v>0.183516958026476</v>
      </c>
      <c r="Y284" s="17">
        <v>0.26356337581245798</v>
      </c>
      <c r="Z284" s="17">
        <v>0.15538553432955601</v>
      </c>
      <c r="AA284" s="17">
        <v>0.192051733853908</v>
      </c>
      <c r="AB284" s="17">
        <v>0.25076918590174602</v>
      </c>
      <c r="AC284" s="17">
        <v>0.28835750862207798</v>
      </c>
      <c r="AD284" s="17">
        <v>0.221768632047395</v>
      </c>
      <c r="AE284" s="17"/>
      <c r="AF284" s="17">
        <v>0.21278459713852901</v>
      </c>
      <c r="AG284" s="17">
        <v>0.209036507991189</v>
      </c>
      <c r="AH284" s="17">
        <v>0.23380388998659299</v>
      </c>
      <c r="AI284" s="17"/>
      <c r="AJ284" s="17">
        <v>0.19920746765135999</v>
      </c>
      <c r="AK284" s="17">
        <v>0.241975636369196</v>
      </c>
      <c r="AL284" s="17">
        <v>0.26094507279532803</v>
      </c>
      <c r="AM284" s="17">
        <v>0.282452668167258</v>
      </c>
      <c r="AN284" s="17">
        <v>0.216555417469424</v>
      </c>
      <c r="AO284" s="17"/>
      <c r="AP284" s="17">
        <v>0.186309316701192</v>
      </c>
      <c r="AQ284" s="17">
        <v>0.23773326436234901</v>
      </c>
      <c r="AR284" s="17">
        <v>0.28997061009122699</v>
      </c>
      <c r="AS284" s="17"/>
      <c r="AT284" s="17">
        <v>0.18420309537621701</v>
      </c>
      <c r="AU284" s="17">
        <v>0.184139956275651</v>
      </c>
      <c r="AV284" s="17">
        <v>0.29836675867062801</v>
      </c>
      <c r="AW284" s="17">
        <v>0.237387294506723</v>
      </c>
      <c r="AX284" s="17">
        <v>0.159773636137266</v>
      </c>
    </row>
    <row r="285" spans="2:50">
      <c r="B285" t="s">
        <v>161</v>
      </c>
      <c r="C285" s="17">
        <v>0.198685589551232</v>
      </c>
      <c r="D285" s="17">
        <v>0.17898931557608899</v>
      </c>
      <c r="E285" s="17">
        <v>0.21942347102575299</v>
      </c>
      <c r="F285" s="17"/>
      <c r="G285" s="17">
        <v>0.21179015660894099</v>
      </c>
      <c r="H285" s="17">
        <v>0.233659998478912</v>
      </c>
      <c r="I285" s="17">
        <v>0.17815590522475699</v>
      </c>
      <c r="J285" s="17">
        <v>0.180915191120295</v>
      </c>
      <c r="K285" s="17">
        <v>0.19733423778374801</v>
      </c>
      <c r="L285" s="17">
        <v>0.193913494778267</v>
      </c>
      <c r="M285" s="17"/>
      <c r="N285" s="17">
        <v>0.23234504958039201</v>
      </c>
      <c r="O285" s="17">
        <v>0.15979506180585501</v>
      </c>
      <c r="P285" s="17">
        <v>0.203996807746021</v>
      </c>
      <c r="Q285" s="17">
        <v>0.197997350518125</v>
      </c>
      <c r="R285" s="17"/>
      <c r="S285" s="17">
        <v>0.186848670665446</v>
      </c>
      <c r="T285" s="17">
        <v>0.24792803098972599</v>
      </c>
      <c r="U285" s="17">
        <v>0.138423171947577</v>
      </c>
      <c r="V285" s="17">
        <v>0.21049855635939099</v>
      </c>
      <c r="W285" s="17">
        <v>0.24045984226209399</v>
      </c>
      <c r="X285" s="17">
        <v>0.19200910291742301</v>
      </c>
      <c r="Y285" s="17">
        <v>0.146885496861416</v>
      </c>
      <c r="Z285" s="17">
        <v>0.25914629492568197</v>
      </c>
      <c r="AA285" s="17">
        <v>0.21767537761921901</v>
      </c>
      <c r="AB285" s="17">
        <v>0.16215466436482001</v>
      </c>
      <c r="AC285" s="17">
        <v>0.201094022750646</v>
      </c>
      <c r="AD285" s="17">
        <v>0.19431916071247299</v>
      </c>
      <c r="AE285" s="17"/>
      <c r="AF285" s="17">
        <v>0.19798069689332801</v>
      </c>
      <c r="AG285" s="17">
        <v>0.21415398302892599</v>
      </c>
      <c r="AH285" s="17">
        <v>0.14876972137651401</v>
      </c>
      <c r="AI285" s="17"/>
      <c r="AJ285" s="17">
        <v>0.17719092440005901</v>
      </c>
      <c r="AK285" s="17">
        <v>0.24018820828330201</v>
      </c>
      <c r="AL285" s="17">
        <v>0.18332505373468599</v>
      </c>
      <c r="AM285" s="17">
        <v>0</v>
      </c>
      <c r="AN285" s="17">
        <v>0.13785935040237399</v>
      </c>
      <c r="AO285" s="17"/>
      <c r="AP285" s="17">
        <v>0.20350860916403499</v>
      </c>
      <c r="AQ285" s="17">
        <v>0.214602908832254</v>
      </c>
      <c r="AR285" s="17">
        <v>0.19400525570511101</v>
      </c>
      <c r="AS285" s="17"/>
      <c r="AT285" s="17">
        <v>0.17091902795418701</v>
      </c>
      <c r="AU285" s="17">
        <v>0.24082977665143099</v>
      </c>
      <c r="AV285" s="17">
        <v>0.194197185286273</v>
      </c>
      <c r="AW285" s="17">
        <v>0.18728538544425599</v>
      </c>
      <c r="AX285" s="17">
        <v>6.2957028516597499E-2</v>
      </c>
    </row>
    <row r="286" spans="2:50">
      <c r="B286" t="s">
        <v>162</v>
      </c>
      <c r="C286" s="17">
        <v>0.11777510392542399</v>
      </c>
      <c r="D286" s="17">
        <v>0.123401768209774</v>
      </c>
      <c r="E286" s="17">
        <v>0.11241280570397399</v>
      </c>
      <c r="F286" s="17"/>
      <c r="G286" s="17">
        <v>0.155180232957493</v>
      </c>
      <c r="H286" s="17">
        <v>8.2200840923283197E-2</v>
      </c>
      <c r="I286" s="17">
        <v>6.5951881083114297E-2</v>
      </c>
      <c r="J286" s="17">
        <v>0.105399683167654</v>
      </c>
      <c r="K286" s="17">
        <v>0.135801291713679</v>
      </c>
      <c r="L286" s="17">
        <v>0.15913217779199601</v>
      </c>
      <c r="M286" s="17"/>
      <c r="N286" s="17">
        <v>0.117511835016526</v>
      </c>
      <c r="O286" s="17">
        <v>0.123671960521705</v>
      </c>
      <c r="P286" s="17">
        <v>0.103600859515076</v>
      </c>
      <c r="Q286" s="17">
        <v>0.124944007801762</v>
      </c>
      <c r="R286" s="17"/>
      <c r="S286" s="17">
        <v>0.14059199052595001</v>
      </c>
      <c r="T286" s="17">
        <v>0.12568328097684101</v>
      </c>
      <c r="U286" s="17">
        <v>0.14662065854952</v>
      </c>
      <c r="V286" s="17">
        <v>9.41832062765003E-2</v>
      </c>
      <c r="W286" s="17">
        <v>6.2606704814529401E-2</v>
      </c>
      <c r="X286" s="17">
        <v>8.7320195766305703E-2</v>
      </c>
      <c r="Y286" s="17">
        <v>0.12992379421389899</v>
      </c>
      <c r="Z286" s="17">
        <v>0.102897642845862</v>
      </c>
      <c r="AA286" s="17">
        <v>9.9243791349475294E-2</v>
      </c>
      <c r="AB286" s="17">
        <v>0.122912158443456</v>
      </c>
      <c r="AC286" s="17">
        <v>0.17473818119263301</v>
      </c>
      <c r="AD286" s="17">
        <v>0.13471571046400099</v>
      </c>
      <c r="AE286" s="17"/>
      <c r="AF286" s="17">
        <v>0.13198989941035799</v>
      </c>
      <c r="AG286" s="17">
        <v>9.8497452374627106E-2</v>
      </c>
      <c r="AH286" s="17">
        <v>0.121706818755274</v>
      </c>
      <c r="AI286" s="17"/>
      <c r="AJ286" s="17">
        <v>0.11595391638691301</v>
      </c>
      <c r="AK286" s="17">
        <v>9.7905147512518595E-2</v>
      </c>
      <c r="AL286" s="17">
        <v>0.13474755122240001</v>
      </c>
      <c r="AM286" s="17">
        <v>0.13318654740688299</v>
      </c>
      <c r="AN286" s="17">
        <v>0.15434204666323401</v>
      </c>
      <c r="AO286" s="17"/>
      <c r="AP286" s="17">
        <v>0.122794527219747</v>
      </c>
      <c r="AQ286" s="17">
        <v>0.116015435335689</v>
      </c>
      <c r="AR286" s="17">
        <v>0.159139052492378</v>
      </c>
      <c r="AS286" s="17"/>
      <c r="AT286" s="17">
        <v>0.12446238999352199</v>
      </c>
      <c r="AU286" s="17">
        <v>0.14185517743915699</v>
      </c>
      <c r="AV286" s="17">
        <v>0.119873536393591</v>
      </c>
      <c r="AW286" s="17">
        <v>8.0523902840492503E-2</v>
      </c>
      <c r="AX286" s="17">
        <v>0.117814540671673</v>
      </c>
    </row>
    <row r="287" spans="2:50">
      <c r="B287" t="s">
        <v>163</v>
      </c>
      <c r="C287" s="17">
        <v>8.8477624242802394E-2</v>
      </c>
      <c r="D287" s="17">
        <v>0.107105469796173</v>
      </c>
      <c r="E287" s="17">
        <v>6.9754514970196704E-2</v>
      </c>
      <c r="F287" s="17"/>
      <c r="G287" s="17">
        <v>5.6627547729400901E-2</v>
      </c>
      <c r="H287" s="17">
        <v>7.3298135570567594E-2</v>
      </c>
      <c r="I287" s="17">
        <v>9.69950248813784E-2</v>
      </c>
      <c r="J287" s="17">
        <v>6.9136658809993007E-2</v>
      </c>
      <c r="K287" s="17">
        <v>0.132665441570575</v>
      </c>
      <c r="L287" s="17">
        <v>0.10694241858360599</v>
      </c>
      <c r="M287" s="17"/>
      <c r="N287" s="17">
        <v>8.6205141742235494E-2</v>
      </c>
      <c r="O287" s="17">
        <v>6.9269971265753502E-2</v>
      </c>
      <c r="P287" s="17">
        <v>0.108115318604404</v>
      </c>
      <c r="Q287" s="17">
        <v>9.1989324992788293E-2</v>
      </c>
      <c r="R287" s="17"/>
      <c r="S287" s="17">
        <v>3.8512055215897401E-2</v>
      </c>
      <c r="T287" s="17">
        <v>0.11898567486511299</v>
      </c>
      <c r="U287" s="17">
        <v>0.126001665433773</v>
      </c>
      <c r="V287" s="17">
        <v>8.9837048245311302E-2</v>
      </c>
      <c r="W287" s="17">
        <v>9.4408629500672997E-2</v>
      </c>
      <c r="X287" s="17">
        <v>8.99014770310336E-2</v>
      </c>
      <c r="Y287" s="17">
        <v>8.1795570421420702E-2</v>
      </c>
      <c r="Z287" s="17">
        <v>0.108457363632655</v>
      </c>
      <c r="AA287" s="17">
        <v>9.2866243428564005E-2</v>
      </c>
      <c r="AB287" s="17">
        <v>6.2004176544765997E-2</v>
      </c>
      <c r="AC287" s="17">
        <v>9.1747650127431704E-2</v>
      </c>
      <c r="AD287" s="17">
        <v>0.13391341787052799</v>
      </c>
      <c r="AE287" s="17"/>
      <c r="AF287" s="17">
        <v>0.109975186271036</v>
      </c>
      <c r="AG287" s="17">
        <v>7.35556234114422E-2</v>
      </c>
      <c r="AH287" s="17">
        <v>9.5981315568145806E-2</v>
      </c>
      <c r="AI287" s="17"/>
      <c r="AJ287" s="17">
        <v>0.124062801243258</v>
      </c>
      <c r="AK287" s="17">
        <v>6.4767109910388504E-2</v>
      </c>
      <c r="AL287" s="17">
        <v>5.7202773135316E-2</v>
      </c>
      <c r="AM287" s="17">
        <v>0.19654755801399401</v>
      </c>
      <c r="AN287" s="17">
        <v>7.8190402696274405E-2</v>
      </c>
      <c r="AO287" s="17"/>
      <c r="AP287" s="17">
        <v>0.100866766042257</v>
      </c>
      <c r="AQ287" s="17">
        <v>6.8519048122456697E-2</v>
      </c>
      <c r="AR287" s="17">
        <v>4.6043061243660303E-2</v>
      </c>
      <c r="AS287" s="17"/>
      <c r="AT287" s="17">
        <v>0.11898827702012101</v>
      </c>
      <c r="AU287" s="17">
        <v>7.0025191777936105E-2</v>
      </c>
      <c r="AV287" s="17">
        <v>8.0939894878008803E-2</v>
      </c>
      <c r="AW287" s="17">
        <v>0.101039530322517</v>
      </c>
      <c r="AX287" s="17">
        <v>5.5096745627894302E-2</v>
      </c>
    </row>
    <row r="288" spans="2:50">
      <c r="B288" t="s">
        <v>92</v>
      </c>
      <c r="C288" s="17">
        <v>0.19549831404839799</v>
      </c>
      <c r="D288" s="17">
        <v>0.16350592751894699</v>
      </c>
      <c r="E288" s="17">
        <v>0.22686043104084699</v>
      </c>
      <c r="F288" s="17"/>
      <c r="G288" s="17">
        <v>0.16051361941509401</v>
      </c>
      <c r="H288" s="17">
        <v>0.12567103716002601</v>
      </c>
      <c r="I288" s="17">
        <v>0.19071081856043501</v>
      </c>
      <c r="J288" s="17">
        <v>0.22741425101346599</v>
      </c>
      <c r="K288" s="17">
        <v>0.25970206878307001</v>
      </c>
      <c r="L288" s="17">
        <v>0.21226885865567399</v>
      </c>
      <c r="M288" s="17"/>
      <c r="N288" s="17">
        <v>0.121523217489935</v>
      </c>
      <c r="O288" s="17">
        <v>0.22769855689782101</v>
      </c>
      <c r="P288" s="17">
        <v>0.18643179790591899</v>
      </c>
      <c r="Q288" s="17">
        <v>0.25680225291924402</v>
      </c>
      <c r="R288" s="17"/>
      <c r="S288" s="17">
        <v>0.15335694306636699</v>
      </c>
      <c r="T288" s="17">
        <v>0.11977870222257</v>
      </c>
      <c r="U288" s="17">
        <v>0.26502216871432799</v>
      </c>
      <c r="V288" s="17">
        <v>0.14457613962485899</v>
      </c>
      <c r="W288" s="17">
        <v>0.23521722630026201</v>
      </c>
      <c r="X288" s="17">
        <v>0.26241044999737301</v>
      </c>
      <c r="Y288" s="17">
        <v>0.179641214571124</v>
      </c>
      <c r="Z288" s="17">
        <v>0.19051764985186601</v>
      </c>
      <c r="AA288" s="17">
        <v>0.19690476541464999</v>
      </c>
      <c r="AB288" s="17">
        <v>0.28238603285661501</v>
      </c>
      <c r="AC288" s="17">
        <v>0.18813357953440299</v>
      </c>
      <c r="AD288" s="17">
        <v>0.17824322917306801</v>
      </c>
      <c r="AE288" s="17"/>
      <c r="AF288" s="17">
        <v>0.2018150431747</v>
      </c>
      <c r="AG288" s="17">
        <v>0.15838215527498201</v>
      </c>
      <c r="AH288" s="17">
        <v>0.28044979870550502</v>
      </c>
      <c r="AI288" s="17"/>
      <c r="AJ288" s="17">
        <v>0.18542624751280101</v>
      </c>
      <c r="AK288" s="17">
        <v>0.14256420078128099</v>
      </c>
      <c r="AL288" s="17">
        <v>7.6120586979194299E-2</v>
      </c>
      <c r="AM288" s="17">
        <v>0.34947790140460799</v>
      </c>
      <c r="AN288" s="17">
        <v>0.329188179252975</v>
      </c>
      <c r="AO288" s="17"/>
      <c r="AP288" s="17">
        <v>0.17671832158541301</v>
      </c>
      <c r="AQ288" s="17">
        <v>0.15584928238894999</v>
      </c>
      <c r="AR288" s="17">
        <v>8.1864076407807504E-2</v>
      </c>
      <c r="AS288" s="17"/>
      <c r="AT288" s="17">
        <v>0.24142834159045601</v>
      </c>
      <c r="AU288" s="17">
        <v>0.20952029926839</v>
      </c>
      <c r="AV288" s="17">
        <v>0.114980566547038</v>
      </c>
      <c r="AW288" s="17">
        <v>0.107917813713254</v>
      </c>
      <c r="AX288" s="17">
        <v>0.146507448094995</v>
      </c>
    </row>
    <row r="289" spans="2:50">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row>
    <row r="290" spans="2:50">
      <c r="B290" s="6" t="s">
        <v>176</v>
      </c>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row>
    <row r="291" spans="2:50">
      <c r="B291" s="24" t="s">
        <v>17</v>
      </c>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row>
    <row r="292" spans="2:50">
      <c r="B292" t="s">
        <v>158</v>
      </c>
      <c r="C292" s="17">
        <v>5.4213307657990602E-2</v>
      </c>
      <c r="D292" s="17">
        <v>6.9057020932695098E-2</v>
      </c>
      <c r="E292" s="17">
        <v>3.9241234122829101E-2</v>
      </c>
      <c r="F292" s="17"/>
      <c r="G292" s="17">
        <v>7.4412244394291005E-2</v>
      </c>
      <c r="H292" s="17">
        <v>0.10347955032723199</v>
      </c>
      <c r="I292" s="17">
        <v>8.5168699356001507E-2</v>
      </c>
      <c r="J292" s="17">
        <v>3.1826397919924101E-2</v>
      </c>
      <c r="K292" s="17">
        <v>1.026974405941E-2</v>
      </c>
      <c r="L292" s="17">
        <v>2.3430801862492801E-2</v>
      </c>
      <c r="M292" s="17"/>
      <c r="N292" s="17">
        <v>7.0791995365967406E-2</v>
      </c>
      <c r="O292" s="17">
        <v>5.1050074387554698E-2</v>
      </c>
      <c r="P292" s="17">
        <v>5.6292881080429798E-2</v>
      </c>
      <c r="Q292" s="17">
        <v>3.7323462901920998E-2</v>
      </c>
      <c r="R292" s="17"/>
      <c r="S292" s="17">
        <v>0.108731992349912</v>
      </c>
      <c r="T292" s="17">
        <v>4.6262470070900903E-2</v>
      </c>
      <c r="U292" s="17">
        <v>3.2626299366973303E-2</v>
      </c>
      <c r="V292" s="17">
        <v>3.0164857242499499E-2</v>
      </c>
      <c r="W292" s="17">
        <v>2.68672376424967E-2</v>
      </c>
      <c r="X292" s="17">
        <v>1.3048216394799301E-2</v>
      </c>
      <c r="Y292" s="17">
        <v>7.7019264994957704E-2</v>
      </c>
      <c r="Z292" s="17">
        <v>8.6591118754981503E-2</v>
      </c>
      <c r="AA292" s="17">
        <v>4.9573574755090201E-2</v>
      </c>
      <c r="AB292" s="17">
        <v>5.0155997675615203E-2</v>
      </c>
      <c r="AC292" s="17">
        <v>5.89742548221103E-2</v>
      </c>
      <c r="AD292" s="17">
        <v>5.4781753873565597E-2</v>
      </c>
      <c r="AE292" s="17"/>
      <c r="AF292" s="17">
        <v>4.1212610811655101E-2</v>
      </c>
      <c r="AG292" s="17">
        <v>7.6449747323993303E-2</v>
      </c>
      <c r="AH292" s="17">
        <v>4.4615597079239303E-2</v>
      </c>
      <c r="AI292" s="17"/>
      <c r="AJ292" s="17">
        <v>4.30668610925855E-2</v>
      </c>
      <c r="AK292" s="17">
        <v>8.6260192020112897E-2</v>
      </c>
      <c r="AL292" s="17">
        <v>6.5463616679496295E-2</v>
      </c>
      <c r="AM292" s="17">
        <v>0</v>
      </c>
      <c r="AN292" s="17">
        <v>2.0496269676150199E-2</v>
      </c>
      <c r="AO292" s="17"/>
      <c r="AP292" s="17">
        <v>5.9494783240612997E-2</v>
      </c>
      <c r="AQ292" s="17">
        <v>7.5347143341435704E-2</v>
      </c>
      <c r="AR292" s="17">
        <v>4.3485885985442799E-2</v>
      </c>
      <c r="AS292" s="17"/>
      <c r="AT292" s="17">
        <v>3.8175956626077402E-2</v>
      </c>
      <c r="AU292" s="17">
        <v>3.5212464262468698E-2</v>
      </c>
      <c r="AV292" s="17">
        <v>8.8466952690607295E-2</v>
      </c>
      <c r="AW292" s="17">
        <v>4.2036269290793099E-2</v>
      </c>
      <c r="AX292" s="17">
        <v>0.171025715106466</v>
      </c>
    </row>
    <row r="293" spans="2:50">
      <c r="B293" t="s">
        <v>159</v>
      </c>
      <c r="C293" s="17">
        <v>0.12842429327431101</v>
      </c>
      <c r="D293" s="17">
        <v>0.14092791256176801</v>
      </c>
      <c r="E293" s="17">
        <v>0.11607899337540099</v>
      </c>
      <c r="F293" s="17"/>
      <c r="G293" s="17">
        <v>0.20919267013730899</v>
      </c>
      <c r="H293" s="17">
        <v>0.20590147659956801</v>
      </c>
      <c r="I293" s="17">
        <v>0.14176022200306199</v>
      </c>
      <c r="J293" s="17">
        <v>0.112472046819306</v>
      </c>
      <c r="K293" s="17">
        <v>7.9156353569674001E-2</v>
      </c>
      <c r="L293" s="17">
        <v>4.31058519251536E-2</v>
      </c>
      <c r="M293" s="17"/>
      <c r="N293" s="17">
        <v>0.153079175626885</v>
      </c>
      <c r="O293" s="17">
        <v>0.13037083377116901</v>
      </c>
      <c r="P293" s="17">
        <v>0.13788049061291999</v>
      </c>
      <c r="Q293" s="17">
        <v>9.1725066310303804E-2</v>
      </c>
      <c r="R293" s="17"/>
      <c r="S293" s="17">
        <v>0.12329306020344701</v>
      </c>
      <c r="T293" s="17">
        <v>0.1084173599428</v>
      </c>
      <c r="U293" s="17">
        <v>0.137143836978775</v>
      </c>
      <c r="V293" s="17">
        <v>9.0192897076614306E-2</v>
      </c>
      <c r="W293" s="17">
        <v>0.150773922209546</v>
      </c>
      <c r="X293" s="17">
        <v>0.16103854401788401</v>
      </c>
      <c r="Y293" s="17">
        <v>0.18157673875942901</v>
      </c>
      <c r="Z293" s="17">
        <v>8.2348471259315506E-2</v>
      </c>
      <c r="AA293" s="17">
        <v>0.19085970762632201</v>
      </c>
      <c r="AB293" s="17">
        <v>8.3339525088977795E-2</v>
      </c>
      <c r="AC293" s="17">
        <v>0.114373923313751</v>
      </c>
      <c r="AD293" s="17">
        <v>5.48650798803553E-2</v>
      </c>
      <c r="AE293" s="17"/>
      <c r="AF293" s="17">
        <v>0.13106215231978099</v>
      </c>
      <c r="AG293" s="17">
        <v>0.120585194969672</v>
      </c>
      <c r="AH293" s="17">
        <v>0.105269355410368</v>
      </c>
      <c r="AI293" s="17"/>
      <c r="AJ293" s="17">
        <v>0.126929389097657</v>
      </c>
      <c r="AK293" s="17">
        <v>0.14764082917305901</v>
      </c>
      <c r="AL293" s="17">
        <v>0.16068581857190201</v>
      </c>
      <c r="AM293" s="17">
        <v>0.19654755801399401</v>
      </c>
      <c r="AN293" s="17">
        <v>8.7925718681639703E-2</v>
      </c>
      <c r="AO293" s="17"/>
      <c r="AP293" s="17">
        <v>0.14062842511232501</v>
      </c>
      <c r="AQ293" s="17">
        <v>0.14755929837721299</v>
      </c>
      <c r="AR293" s="17">
        <v>0.13158780691199501</v>
      </c>
      <c r="AS293" s="17"/>
      <c r="AT293" s="17">
        <v>0.122569798831167</v>
      </c>
      <c r="AU293" s="17">
        <v>0.13959634659322401</v>
      </c>
      <c r="AV293" s="17">
        <v>0.13429824974473001</v>
      </c>
      <c r="AW293" s="17">
        <v>0.226468248009321</v>
      </c>
      <c r="AX293" s="17">
        <v>3.4049729817437702E-2</v>
      </c>
    </row>
    <row r="294" spans="2:50">
      <c r="B294" t="s">
        <v>160</v>
      </c>
      <c r="C294" s="17">
        <v>0.22673842974644301</v>
      </c>
      <c r="D294" s="17">
        <v>0.205049230981485</v>
      </c>
      <c r="E294" s="17">
        <v>0.24960022201409701</v>
      </c>
      <c r="F294" s="17"/>
      <c r="G294" s="17">
        <v>0.26248244567069601</v>
      </c>
      <c r="H294" s="17">
        <v>0.29105415838516402</v>
      </c>
      <c r="I294" s="17">
        <v>0.28756665490664202</v>
      </c>
      <c r="J294" s="17">
        <v>0.21143597572249101</v>
      </c>
      <c r="K294" s="17">
        <v>0.19062779946866801</v>
      </c>
      <c r="L294" s="17">
        <v>0.13890478884843499</v>
      </c>
      <c r="M294" s="17"/>
      <c r="N294" s="17">
        <v>0.204183877040192</v>
      </c>
      <c r="O294" s="17">
        <v>0.22222991373241999</v>
      </c>
      <c r="P294" s="17">
        <v>0.26003191349142302</v>
      </c>
      <c r="Q294" s="17">
        <v>0.232378090862949</v>
      </c>
      <c r="R294" s="17"/>
      <c r="S294" s="17">
        <v>0.290073570811058</v>
      </c>
      <c r="T294" s="17">
        <v>0.225527419956288</v>
      </c>
      <c r="U294" s="17">
        <v>0.21502784247000001</v>
      </c>
      <c r="V294" s="17">
        <v>0.24672959247475601</v>
      </c>
      <c r="W294" s="17">
        <v>0.239997472707835</v>
      </c>
      <c r="X294" s="17">
        <v>0.19864115512816699</v>
      </c>
      <c r="Y294" s="17">
        <v>0.14003185776572999</v>
      </c>
      <c r="Z294" s="17">
        <v>0.26664845855345498</v>
      </c>
      <c r="AA294" s="17">
        <v>0.198640330385943</v>
      </c>
      <c r="AB294" s="17">
        <v>0.22532141254632199</v>
      </c>
      <c r="AC294" s="17">
        <v>0.211496663805364</v>
      </c>
      <c r="AD294" s="17">
        <v>0.21102981739280099</v>
      </c>
      <c r="AE294" s="17"/>
      <c r="AF294" s="17">
        <v>0.21876074148570701</v>
      </c>
      <c r="AG294" s="17">
        <v>0.21702796336914801</v>
      </c>
      <c r="AH294" s="17">
        <v>0.242758585033957</v>
      </c>
      <c r="AI294" s="17"/>
      <c r="AJ294" s="17">
        <v>0.17725848802875399</v>
      </c>
      <c r="AK294" s="17">
        <v>0.26506996584183101</v>
      </c>
      <c r="AL294" s="17">
        <v>0.20606512572321201</v>
      </c>
      <c r="AM294" s="17">
        <v>0.318697466235356</v>
      </c>
      <c r="AN294" s="17">
        <v>0.23623201518306799</v>
      </c>
      <c r="AO294" s="17"/>
      <c r="AP294" s="17">
        <v>0.20888924379347701</v>
      </c>
      <c r="AQ294" s="17">
        <v>0.242491163421718</v>
      </c>
      <c r="AR294" s="17">
        <v>0.231918835298005</v>
      </c>
      <c r="AS294" s="17"/>
      <c r="AT294" s="17">
        <v>0.22327101379422701</v>
      </c>
      <c r="AU294" s="17">
        <v>0.27764072112620802</v>
      </c>
      <c r="AV294" s="17">
        <v>0.20133115571464799</v>
      </c>
      <c r="AW294" s="17">
        <v>0.20716212690428401</v>
      </c>
      <c r="AX294" s="17">
        <v>0.185573022536798</v>
      </c>
    </row>
    <row r="295" spans="2:50">
      <c r="B295" t="s">
        <v>161</v>
      </c>
      <c r="C295" s="17">
        <v>0.211077774292175</v>
      </c>
      <c r="D295" s="17">
        <v>0.20622548752082301</v>
      </c>
      <c r="E295" s="17">
        <v>0.21540162193857301</v>
      </c>
      <c r="F295" s="17"/>
      <c r="G295" s="17">
        <v>0.16242017982756901</v>
      </c>
      <c r="H295" s="17">
        <v>0.14698585110881399</v>
      </c>
      <c r="I295" s="17">
        <v>0.16042306397537401</v>
      </c>
      <c r="J295" s="17">
        <v>0.22076345379540599</v>
      </c>
      <c r="K295" s="17">
        <v>0.27254741277126499</v>
      </c>
      <c r="L295" s="17">
        <v>0.28967188152432399</v>
      </c>
      <c r="M295" s="17"/>
      <c r="N295" s="17">
        <v>0.23664438777948499</v>
      </c>
      <c r="O295" s="17">
        <v>0.20179806015677501</v>
      </c>
      <c r="P295" s="17">
        <v>0.17442074605823299</v>
      </c>
      <c r="Q295" s="17">
        <v>0.21609353730195799</v>
      </c>
      <c r="R295" s="17"/>
      <c r="S295" s="17">
        <v>0.20234529525476899</v>
      </c>
      <c r="T295" s="17">
        <v>0.250541318935181</v>
      </c>
      <c r="U295" s="17">
        <v>0.17182226984780699</v>
      </c>
      <c r="V295" s="17">
        <v>0.254767586454822</v>
      </c>
      <c r="W295" s="17">
        <v>0.15808996067901299</v>
      </c>
      <c r="X295" s="17">
        <v>0.22562517587188</v>
      </c>
      <c r="Y295" s="17">
        <v>0.26622923927592301</v>
      </c>
      <c r="Z295" s="17">
        <v>0.162214679494115</v>
      </c>
      <c r="AA295" s="17">
        <v>0.17609780322191601</v>
      </c>
      <c r="AB295" s="17">
        <v>0.16607797875029101</v>
      </c>
      <c r="AC295" s="17">
        <v>0.23796441599090601</v>
      </c>
      <c r="AD295" s="17">
        <v>0.29490246682675098</v>
      </c>
      <c r="AE295" s="17"/>
      <c r="AF295" s="17">
        <v>0.21318823076978899</v>
      </c>
      <c r="AG295" s="17">
        <v>0.22211665958395199</v>
      </c>
      <c r="AH295" s="17">
        <v>0.192668435653745</v>
      </c>
      <c r="AI295" s="17"/>
      <c r="AJ295" s="17">
        <v>0.230125201392155</v>
      </c>
      <c r="AK295" s="17">
        <v>0.21671807292559001</v>
      </c>
      <c r="AL295" s="17">
        <v>0.207704213179985</v>
      </c>
      <c r="AM295" s="17">
        <v>0.13318654740688299</v>
      </c>
      <c r="AN295" s="17">
        <v>0.15902041017676399</v>
      </c>
      <c r="AO295" s="17"/>
      <c r="AP295" s="17">
        <v>0.21444616434664901</v>
      </c>
      <c r="AQ295" s="17">
        <v>0.215538754866577</v>
      </c>
      <c r="AR295" s="17">
        <v>0.25198813793483099</v>
      </c>
      <c r="AS295" s="17"/>
      <c r="AT295" s="17">
        <v>0.17584107997898099</v>
      </c>
      <c r="AU295" s="17">
        <v>0.19316511682519499</v>
      </c>
      <c r="AV295" s="17">
        <v>0.26694429227698502</v>
      </c>
      <c r="AW295" s="17">
        <v>0.167780565912241</v>
      </c>
      <c r="AX295" s="17">
        <v>0.163574291834123</v>
      </c>
    </row>
    <row r="296" spans="2:50">
      <c r="B296" t="s">
        <v>162</v>
      </c>
      <c r="C296" s="17">
        <v>0.116372105273908</v>
      </c>
      <c r="D296" s="17">
        <v>0.13252140582048699</v>
      </c>
      <c r="E296" s="17">
        <v>0.100267926822108</v>
      </c>
      <c r="F296" s="17"/>
      <c r="G296" s="17">
        <v>0.115108926157384</v>
      </c>
      <c r="H296" s="17">
        <v>9.3156778313401203E-2</v>
      </c>
      <c r="I296" s="17">
        <v>7.2961961113645502E-2</v>
      </c>
      <c r="J296" s="17">
        <v>0.13325848998297701</v>
      </c>
      <c r="K296" s="17">
        <v>0.108585523775969</v>
      </c>
      <c r="L296" s="17">
        <v>0.15888071062745601</v>
      </c>
      <c r="M296" s="17"/>
      <c r="N296" s="17">
        <v>0.13184405744906799</v>
      </c>
      <c r="O296" s="17">
        <v>0.117731452890022</v>
      </c>
      <c r="P296" s="17">
        <v>0.100449502971568</v>
      </c>
      <c r="Q296" s="17">
        <v>0.108313711961274</v>
      </c>
      <c r="R296" s="17"/>
      <c r="S296" s="17">
        <v>8.0111136617568093E-2</v>
      </c>
      <c r="T296" s="17">
        <v>0.155449812077389</v>
      </c>
      <c r="U296" s="17">
        <v>0.11979929290875201</v>
      </c>
      <c r="V296" s="17">
        <v>0.13780023303397301</v>
      </c>
      <c r="W296" s="17">
        <v>0.102961077108157</v>
      </c>
      <c r="X296" s="17">
        <v>8.9307638822546595E-2</v>
      </c>
      <c r="Y296" s="17">
        <v>8.0136081138535598E-2</v>
      </c>
      <c r="Z296" s="17">
        <v>0.14727995334045699</v>
      </c>
      <c r="AA296" s="17">
        <v>0.12616872406655599</v>
      </c>
      <c r="AB296" s="17">
        <v>0.13542572658629201</v>
      </c>
      <c r="AC296" s="17">
        <v>0.11298610935132899</v>
      </c>
      <c r="AD296" s="17">
        <v>0.13857519468301399</v>
      </c>
      <c r="AE296" s="17"/>
      <c r="AF296" s="17">
        <v>0.112502113987137</v>
      </c>
      <c r="AG296" s="17">
        <v>0.14313894964962501</v>
      </c>
      <c r="AH296" s="17">
        <v>5.8922239995394997E-2</v>
      </c>
      <c r="AI296" s="17"/>
      <c r="AJ296" s="17">
        <v>0.13791335066330901</v>
      </c>
      <c r="AK296" s="17">
        <v>0.102363311224344</v>
      </c>
      <c r="AL296" s="17">
        <v>0.16282886090808399</v>
      </c>
      <c r="AM296" s="17">
        <v>0</v>
      </c>
      <c r="AN296" s="17">
        <v>7.84945137275192E-2</v>
      </c>
      <c r="AO296" s="17"/>
      <c r="AP296" s="17">
        <v>0.110570253240362</v>
      </c>
      <c r="AQ296" s="17">
        <v>0.117507544038238</v>
      </c>
      <c r="AR296" s="17">
        <v>0.17647630965357899</v>
      </c>
      <c r="AS296" s="17"/>
      <c r="AT296" s="17">
        <v>0.126284094974281</v>
      </c>
      <c r="AU296" s="17">
        <v>0.111567129056765</v>
      </c>
      <c r="AV296" s="17">
        <v>0.106882040422926</v>
      </c>
      <c r="AW296" s="17">
        <v>0.13355791792562499</v>
      </c>
      <c r="AX296" s="17">
        <v>0.180771569188271</v>
      </c>
    </row>
    <row r="297" spans="2:50">
      <c r="B297" t="s">
        <v>163</v>
      </c>
      <c r="C297" s="17">
        <v>6.91791393765913E-2</v>
      </c>
      <c r="D297" s="17">
        <v>9.5010286025240004E-2</v>
      </c>
      <c r="E297" s="17">
        <v>4.3043604308173201E-2</v>
      </c>
      <c r="F297" s="17"/>
      <c r="G297" s="17">
        <v>2.3964653076909499E-2</v>
      </c>
      <c r="H297" s="17">
        <v>1.7760232663285299E-2</v>
      </c>
      <c r="I297" s="17">
        <v>4.2247856283607901E-2</v>
      </c>
      <c r="J297" s="17">
        <v>7.7760093949733197E-2</v>
      </c>
      <c r="K297" s="17">
        <v>0.104124617479711</v>
      </c>
      <c r="L297" s="17">
        <v>0.134125980156623</v>
      </c>
      <c r="M297" s="17"/>
      <c r="N297" s="17">
        <v>8.0444016275632996E-2</v>
      </c>
      <c r="O297" s="17">
        <v>6.5206887262102997E-2</v>
      </c>
      <c r="P297" s="17">
        <v>9.2651834519398096E-2</v>
      </c>
      <c r="Q297" s="17">
        <v>4.17839260947198E-2</v>
      </c>
      <c r="R297" s="17"/>
      <c r="S297" s="17">
        <v>2.9672297349549001E-2</v>
      </c>
      <c r="T297" s="17">
        <v>8.4862523072850596E-2</v>
      </c>
      <c r="U297" s="17">
        <v>6.0804494417289801E-2</v>
      </c>
      <c r="V297" s="17">
        <v>6.8264508378137495E-2</v>
      </c>
      <c r="W297" s="17">
        <v>9.9946574529278798E-2</v>
      </c>
      <c r="X297" s="17">
        <v>4.7175198104581803E-2</v>
      </c>
      <c r="Y297" s="17">
        <v>8.5690352425973407E-2</v>
      </c>
      <c r="Z297" s="17">
        <v>4.5462449154298201E-2</v>
      </c>
      <c r="AA297" s="17">
        <v>8.6641880955778294E-2</v>
      </c>
      <c r="AB297" s="17">
        <v>9.95847057518882E-2</v>
      </c>
      <c r="AC297" s="17">
        <v>5.3607871030775398E-2</v>
      </c>
      <c r="AD297" s="17">
        <v>9.7537156149267404E-2</v>
      </c>
      <c r="AE297" s="17"/>
      <c r="AF297" s="17">
        <v>8.9892756906149895E-2</v>
      </c>
      <c r="AG297" s="17">
        <v>5.8938236289417197E-2</v>
      </c>
      <c r="AH297" s="17">
        <v>5.6280398777897402E-2</v>
      </c>
      <c r="AI297" s="17"/>
      <c r="AJ297" s="17">
        <v>9.3347372156742506E-2</v>
      </c>
      <c r="AK297" s="17">
        <v>3.6345761835655799E-2</v>
      </c>
      <c r="AL297" s="17">
        <v>0.10815693137940401</v>
      </c>
      <c r="AM297" s="17">
        <v>0.133598532758049</v>
      </c>
      <c r="AN297" s="17">
        <v>8.0276587679587605E-2</v>
      </c>
      <c r="AO297" s="17"/>
      <c r="AP297" s="17">
        <v>8.4715355341447598E-2</v>
      </c>
      <c r="AQ297" s="17">
        <v>4.6858983695267302E-2</v>
      </c>
      <c r="AR297" s="17">
        <v>6.94011016176527E-2</v>
      </c>
      <c r="AS297" s="17"/>
      <c r="AT297" s="17">
        <v>6.6367278826339499E-2</v>
      </c>
      <c r="AU297" s="17">
        <v>4.7146664000861198E-2</v>
      </c>
      <c r="AV297" s="17">
        <v>7.5830206060661196E-2</v>
      </c>
      <c r="AW297" s="17">
        <v>7.6575235774189496E-2</v>
      </c>
      <c r="AX297" s="17">
        <v>0.11849822342191001</v>
      </c>
    </row>
    <row r="298" spans="2:50">
      <c r="B298" t="s">
        <v>92</v>
      </c>
      <c r="C298" s="17">
        <v>0.193994950378581</v>
      </c>
      <c r="D298" s="17">
        <v>0.15120865615750201</v>
      </c>
      <c r="E298" s="17">
        <v>0.23636639741881799</v>
      </c>
      <c r="F298" s="17"/>
      <c r="G298" s="17">
        <v>0.15241888073584201</v>
      </c>
      <c r="H298" s="17">
        <v>0.141661952602536</v>
      </c>
      <c r="I298" s="17">
        <v>0.209871542361667</v>
      </c>
      <c r="J298" s="17">
        <v>0.21248354181016299</v>
      </c>
      <c r="K298" s="17">
        <v>0.23468854887530299</v>
      </c>
      <c r="L298" s="17">
        <v>0.211879985055517</v>
      </c>
      <c r="M298" s="17"/>
      <c r="N298" s="17">
        <v>0.12301249046277</v>
      </c>
      <c r="O298" s="17">
        <v>0.21161277779995699</v>
      </c>
      <c r="P298" s="17">
        <v>0.17827263126602799</v>
      </c>
      <c r="Q298" s="17">
        <v>0.27238220456687401</v>
      </c>
      <c r="R298" s="17"/>
      <c r="S298" s="17">
        <v>0.16577264741369699</v>
      </c>
      <c r="T298" s="17">
        <v>0.12893909594458999</v>
      </c>
      <c r="U298" s="17">
        <v>0.26277596401040199</v>
      </c>
      <c r="V298" s="17">
        <v>0.17208032533919801</v>
      </c>
      <c r="W298" s="17">
        <v>0.22136375512367301</v>
      </c>
      <c r="X298" s="17">
        <v>0.265164071660141</v>
      </c>
      <c r="Y298" s="17">
        <v>0.16931646563945099</v>
      </c>
      <c r="Z298" s="17">
        <v>0.20945486944337799</v>
      </c>
      <c r="AA298" s="17">
        <v>0.17201797898839499</v>
      </c>
      <c r="AB298" s="17">
        <v>0.24009465360061399</v>
      </c>
      <c r="AC298" s="17">
        <v>0.21059676168576499</v>
      </c>
      <c r="AD298" s="17">
        <v>0.148308531194246</v>
      </c>
      <c r="AE298" s="17"/>
      <c r="AF298" s="17">
        <v>0.193381393719782</v>
      </c>
      <c r="AG298" s="17">
        <v>0.161743248814193</v>
      </c>
      <c r="AH298" s="17">
        <v>0.299485388049399</v>
      </c>
      <c r="AI298" s="17"/>
      <c r="AJ298" s="17">
        <v>0.191359337568798</v>
      </c>
      <c r="AK298" s="17">
        <v>0.145601866979407</v>
      </c>
      <c r="AL298" s="17">
        <v>8.90954335579172E-2</v>
      </c>
      <c r="AM298" s="17">
        <v>0.217969895585718</v>
      </c>
      <c r="AN298" s="17">
        <v>0.33755448487527101</v>
      </c>
      <c r="AO298" s="17"/>
      <c r="AP298" s="17">
        <v>0.18125577492512801</v>
      </c>
      <c r="AQ298" s="17">
        <v>0.15469711225955199</v>
      </c>
      <c r="AR298" s="17">
        <v>9.5141922598494702E-2</v>
      </c>
      <c r="AS298" s="17"/>
      <c r="AT298" s="17">
        <v>0.24749077696892699</v>
      </c>
      <c r="AU298" s="17">
        <v>0.19567155813527901</v>
      </c>
      <c r="AV298" s="17">
        <v>0.12624710308944201</v>
      </c>
      <c r="AW298" s="17">
        <v>0.146419636183548</v>
      </c>
      <c r="AX298" s="17">
        <v>0.146507448094995</v>
      </c>
    </row>
    <row r="299" spans="2:50">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row>
    <row r="300" spans="2:50">
      <c r="B300" s="6" t="s">
        <v>177</v>
      </c>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row>
    <row r="301" spans="2:50">
      <c r="B301" s="24" t="s">
        <v>15</v>
      </c>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row>
    <row r="302" spans="2:50">
      <c r="B302" t="s">
        <v>51</v>
      </c>
      <c r="C302" s="17">
        <v>0.687848846166907</v>
      </c>
      <c r="D302" s="17">
        <v>0.667953766296428</v>
      </c>
      <c r="E302" s="17">
        <v>0.70703115606364497</v>
      </c>
      <c r="F302" s="17"/>
      <c r="G302" s="17">
        <v>0.71090422913608597</v>
      </c>
      <c r="H302" s="17">
        <v>0.69420737808771904</v>
      </c>
      <c r="I302" s="17">
        <v>0.73086660216883403</v>
      </c>
      <c r="J302" s="17">
        <v>0.71664876242041398</v>
      </c>
      <c r="K302" s="17">
        <v>0.66233364975937503</v>
      </c>
      <c r="L302" s="17">
        <v>0.626074781926653</v>
      </c>
      <c r="M302" s="17"/>
      <c r="N302" s="17">
        <v>0.67625405120373905</v>
      </c>
      <c r="O302" s="17">
        <v>0.69409607679975804</v>
      </c>
      <c r="P302" s="17">
        <v>0.71229146383200304</v>
      </c>
      <c r="Q302" s="17">
        <v>0.67063799689457904</v>
      </c>
      <c r="R302" s="17"/>
      <c r="S302" s="17">
        <v>0.87827806463748104</v>
      </c>
      <c r="T302" s="17">
        <v>0.64426518283064604</v>
      </c>
      <c r="U302" s="17">
        <v>0.69521618323248302</v>
      </c>
      <c r="V302" s="17">
        <v>0.69206102606911701</v>
      </c>
      <c r="W302" s="17">
        <v>0.63648263292671803</v>
      </c>
      <c r="X302" s="17">
        <v>0.638655726176384</v>
      </c>
      <c r="Y302" s="17">
        <v>0.69777028347373105</v>
      </c>
      <c r="Z302" s="17">
        <v>0.64100250771197098</v>
      </c>
      <c r="AA302" s="17">
        <v>0.64869917892823903</v>
      </c>
      <c r="AB302" s="17">
        <v>0.63255207508297995</v>
      </c>
      <c r="AC302" s="17">
        <v>0.65512785296036802</v>
      </c>
      <c r="AD302" s="17">
        <v>0.62397897591215501</v>
      </c>
      <c r="AE302" s="17"/>
      <c r="AF302" s="17">
        <v>0.68557927589081102</v>
      </c>
      <c r="AG302" s="17">
        <v>0.66924309775131996</v>
      </c>
      <c r="AH302" s="17">
        <v>0.69953318514562202</v>
      </c>
      <c r="AI302" s="17"/>
      <c r="AJ302" s="17">
        <v>0.67054570018191795</v>
      </c>
      <c r="AK302" s="17">
        <v>0.722447588170674</v>
      </c>
      <c r="AL302" s="17">
        <v>0.58331839307889799</v>
      </c>
      <c r="AM302" s="17">
        <v>0.75057170128018302</v>
      </c>
      <c r="AN302" s="17">
        <v>0.71207535968025804</v>
      </c>
      <c r="AO302" s="17"/>
      <c r="AP302" s="17">
        <v>0.66732141515977605</v>
      </c>
      <c r="AQ302" s="17">
        <v>0.72266433814631803</v>
      </c>
      <c r="AR302" s="17">
        <v>0.65101484500633999</v>
      </c>
      <c r="AS302" s="17"/>
      <c r="AT302" s="17">
        <v>0.64829901313972305</v>
      </c>
      <c r="AU302" s="17">
        <v>0.73496982750079898</v>
      </c>
      <c r="AV302" s="17">
        <v>0.72039055484039505</v>
      </c>
      <c r="AW302" s="17">
        <v>0.64580390997958903</v>
      </c>
      <c r="AX302" s="17">
        <v>0.80682596020104003</v>
      </c>
    </row>
    <row r="303" spans="2:50">
      <c r="B303" t="s">
        <v>52</v>
      </c>
      <c r="C303" s="17">
        <v>0.28590896882495498</v>
      </c>
      <c r="D303" s="17">
        <v>0.31740225501712699</v>
      </c>
      <c r="E303" s="17">
        <v>0.25347394931670397</v>
      </c>
      <c r="F303" s="17"/>
      <c r="G303" s="17">
        <v>0.199732016051411</v>
      </c>
      <c r="H303" s="17">
        <v>0.17813709454299601</v>
      </c>
      <c r="I303" s="17">
        <v>0.22280113312123301</v>
      </c>
      <c r="J303" s="17">
        <v>0.319129016115269</v>
      </c>
      <c r="K303" s="17">
        <v>0.35488631827650402</v>
      </c>
      <c r="L303" s="17">
        <v>0.40872632246707302</v>
      </c>
      <c r="M303" s="17"/>
      <c r="N303" s="17">
        <v>0.33530043006671201</v>
      </c>
      <c r="O303" s="17">
        <v>0.32990500844348702</v>
      </c>
      <c r="P303" s="17">
        <v>0.24103395576130601</v>
      </c>
      <c r="Q303" s="17">
        <v>0.22230168214816301</v>
      </c>
      <c r="R303" s="17"/>
      <c r="S303" s="17">
        <v>0.19374392741950899</v>
      </c>
      <c r="T303" s="17">
        <v>0.63588208860060902</v>
      </c>
      <c r="U303" s="17">
        <v>0.30002379703626703</v>
      </c>
      <c r="V303" s="17">
        <v>0.22116542442182599</v>
      </c>
      <c r="W303" s="17">
        <v>0.177984579767377</v>
      </c>
      <c r="X303" s="17">
        <v>0.20320173035074801</v>
      </c>
      <c r="Y303" s="17">
        <v>0.25346369236531502</v>
      </c>
      <c r="Z303" s="17">
        <v>0.24059197124547199</v>
      </c>
      <c r="AA303" s="17">
        <v>0.22831832698139201</v>
      </c>
      <c r="AB303" s="17">
        <v>0.263356365384673</v>
      </c>
      <c r="AC303" s="17">
        <v>0.25707630162953099</v>
      </c>
      <c r="AD303" s="17">
        <v>0.32879684559351802</v>
      </c>
      <c r="AE303" s="17"/>
      <c r="AF303" s="17">
        <v>0.29593435629459802</v>
      </c>
      <c r="AG303" s="17">
        <v>0.32707004520294097</v>
      </c>
      <c r="AH303" s="17">
        <v>0.16792117577407201</v>
      </c>
      <c r="AI303" s="17"/>
      <c r="AJ303" s="17">
        <v>0.31997991301221801</v>
      </c>
      <c r="AK303" s="17">
        <v>0.26426953256753699</v>
      </c>
      <c r="AL303" s="17">
        <v>0.42513315979416999</v>
      </c>
      <c r="AM303" s="17">
        <v>0.14059419385695501</v>
      </c>
      <c r="AN303" s="17">
        <v>0.201217148449026</v>
      </c>
      <c r="AO303" s="17"/>
      <c r="AP303" s="17">
        <v>0.31003268827198099</v>
      </c>
      <c r="AQ303" s="17">
        <v>0.258135120264121</v>
      </c>
      <c r="AR303" s="17">
        <v>0.409383900618979</v>
      </c>
      <c r="AS303" s="17"/>
      <c r="AT303" s="17">
        <v>0.21515358768426299</v>
      </c>
      <c r="AU303" s="17">
        <v>0.29820238195772503</v>
      </c>
      <c r="AV303" s="17">
        <v>0.35516425951559399</v>
      </c>
      <c r="AW303" s="17">
        <v>0.24942640630007201</v>
      </c>
      <c r="AX303" s="17">
        <v>0.51201591190418805</v>
      </c>
    </row>
    <row r="304" spans="2:50">
      <c r="B304" t="s">
        <v>60</v>
      </c>
      <c r="C304" s="17">
        <v>0.17506973049180799</v>
      </c>
      <c r="D304" s="17">
        <v>0.159815459995858</v>
      </c>
      <c r="E304" s="17">
        <v>0.18947379063648501</v>
      </c>
      <c r="F304" s="17"/>
      <c r="G304" s="17">
        <v>0.20491095479827801</v>
      </c>
      <c r="H304" s="17">
        <v>0.204309975747196</v>
      </c>
      <c r="I304" s="17">
        <v>0.13236866158565699</v>
      </c>
      <c r="J304" s="17">
        <v>0.17494627043632099</v>
      </c>
      <c r="K304" s="17">
        <v>0.19504020462526001</v>
      </c>
      <c r="L304" s="17">
        <v>0.15319608094366399</v>
      </c>
      <c r="M304" s="17"/>
      <c r="N304" s="17">
        <v>0.1475517489506</v>
      </c>
      <c r="O304" s="17">
        <v>0.186149580871176</v>
      </c>
      <c r="P304" s="17">
        <v>0.156401324445641</v>
      </c>
      <c r="Q304" s="17">
        <v>0.21269766636608101</v>
      </c>
      <c r="R304" s="17"/>
      <c r="S304" s="17">
        <v>0.18060226078331701</v>
      </c>
      <c r="T304" s="17">
        <v>0.10926533704432401</v>
      </c>
      <c r="U304" s="17">
        <v>0.14360145978941699</v>
      </c>
      <c r="V304" s="17">
        <v>0.100224591132346</v>
      </c>
      <c r="W304" s="17">
        <v>0.126588038364287</v>
      </c>
      <c r="X304" s="17">
        <v>0.15224410686779999</v>
      </c>
      <c r="Y304" s="17">
        <v>0.11659574421845199</v>
      </c>
      <c r="Z304" s="17">
        <v>0.111543095021502</v>
      </c>
      <c r="AA304" s="17">
        <v>0.12722003304493401</v>
      </c>
      <c r="AB304" s="17">
        <v>0.56259158954447197</v>
      </c>
      <c r="AC304" s="17">
        <v>0.146828062833537</v>
      </c>
      <c r="AD304" s="17">
        <v>0.22789857095560201</v>
      </c>
      <c r="AE304" s="17"/>
      <c r="AF304" s="17">
        <v>0.15137166192794901</v>
      </c>
      <c r="AG304" s="17">
        <v>0.18018029663765001</v>
      </c>
      <c r="AH304" s="17">
        <v>0.18669082417445501</v>
      </c>
      <c r="AI304" s="17"/>
      <c r="AJ304" s="17">
        <v>0.13474225277141499</v>
      </c>
      <c r="AK304" s="17">
        <v>0.16105650948154601</v>
      </c>
      <c r="AL304" s="17">
        <v>0.14525827646922199</v>
      </c>
      <c r="AM304" s="17">
        <v>0.19841336317314101</v>
      </c>
      <c r="AN304" s="17">
        <v>0.18322362780113599</v>
      </c>
      <c r="AO304" s="17"/>
      <c r="AP304" s="17">
        <v>0.12784102636174499</v>
      </c>
      <c r="AQ304" s="17">
        <v>0.169146354481162</v>
      </c>
      <c r="AR304" s="17">
        <v>0.178979500402247</v>
      </c>
      <c r="AS304" s="17"/>
      <c r="AT304" s="17">
        <v>0.16306921586408701</v>
      </c>
      <c r="AU304" s="17">
        <v>0.226748525256558</v>
      </c>
      <c r="AV304" s="17">
        <v>0.174070960251761</v>
      </c>
      <c r="AW304" s="17">
        <v>0.17026135805480899</v>
      </c>
      <c r="AX304" s="17">
        <v>0.102155795901369</v>
      </c>
    </row>
    <row r="305" spans="2:50">
      <c r="B305" t="s">
        <v>56</v>
      </c>
      <c r="C305" s="17">
        <v>0.14168211653196799</v>
      </c>
      <c r="D305" s="17">
        <v>0.15001957134035601</v>
      </c>
      <c r="E305" s="17">
        <v>0.13342650780901399</v>
      </c>
      <c r="F305" s="17"/>
      <c r="G305" s="17">
        <v>0.132375615959654</v>
      </c>
      <c r="H305" s="17">
        <v>0.101478181952788</v>
      </c>
      <c r="I305" s="17">
        <v>9.5921117596794697E-2</v>
      </c>
      <c r="J305" s="17">
        <v>0.118759651069995</v>
      </c>
      <c r="K305" s="17">
        <v>0.15795626073095301</v>
      </c>
      <c r="L305" s="17">
        <v>0.22547429617789999</v>
      </c>
      <c r="M305" s="17"/>
      <c r="N305" s="17">
        <v>0.165574754126464</v>
      </c>
      <c r="O305" s="17">
        <v>0.14909190564522701</v>
      </c>
      <c r="P305" s="17">
        <v>0.12694953951332</v>
      </c>
      <c r="Q305" s="17">
        <v>0.117328051632982</v>
      </c>
      <c r="R305" s="17"/>
      <c r="S305" s="17">
        <v>6.7999419824874202E-2</v>
      </c>
      <c r="T305" s="17">
        <v>0.129171496146718</v>
      </c>
      <c r="U305" s="17">
        <v>0.14931936245532099</v>
      </c>
      <c r="V305" s="17">
        <v>7.7493766083968796E-2</v>
      </c>
      <c r="W305" s="17">
        <v>0.20962844238693201</v>
      </c>
      <c r="X305" s="17">
        <v>0.46953866414093398</v>
      </c>
      <c r="Y305" s="17">
        <v>9.0032050908062003E-2</v>
      </c>
      <c r="Z305" s="17">
        <v>4.8996612533048101E-2</v>
      </c>
      <c r="AA305" s="17">
        <v>0.10153243857014201</v>
      </c>
      <c r="AB305" s="17">
        <v>0.11098534015280601</v>
      </c>
      <c r="AC305" s="17">
        <v>0.115691483131695</v>
      </c>
      <c r="AD305" s="17">
        <v>0.115150332644076</v>
      </c>
      <c r="AE305" s="17"/>
      <c r="AF305" s="17">
        <v>0.149185988618427</v>
      </c>
      <c r="AG305" s="17">
        <v>0.156932636515104</v>
      </c>
      <c r="AH305" s="17">
        <v>9.0349304197473099E-2</v>
      </c>
      <c r="AI305" s="17"/>
      <c r="AJ305" s="17">
        <v>0.17427743825637099</v>
      </c>
      <c r="AK305" s="17">
        <v>0.11676239935280799</v>
      </c>
      <c r="AL305" s="17">
        <v>0.224394238680443</v>
      </c>
      <c r="AM305" s="17">
        <v>0</v>
      </c>
      <c r="AN305" s="17">
        <v>9.3626112739222597E-2</v>
      </c>
      <c r="AO305" s="17"/>
      <c r="AP305" s="17">
        <v>0.17658305513285799</v>
      </c>
      <c r="AQ305" s="17">
        <v>0.12695507546694801</v>
      </c>
      <c r="AR305" s="17">
        <v>0.19677403568340099</v>
      </c>
      <c r="AS305" s="17"/>
      <c r="AT305" s="17">
        <v>0.13535435329458601</v>
      </c>
      <c r="AU305" s="17">
        <v>0.13965571800808901</v>
      </c>
      <c r="AV305" s="17">
        <v>0.12766766060225099</v>
      </c>
      <c r="AW305" s="17">
        <v>0.13364573037431299</v>
      </c>
      <c r="AX305" s="17">
        <v>6.4274430138385699E-2</v>
      </c>
    </row>
    <row r="306" spans="2:50">
      <c r="B306" t="s">
        <v>59</v>
      </c>
      <c r="C306" s="17">
        <v>0.12138537126323699</v>
      </c>
      <c r="D306" s="17">
        <v>0.13146727502411101</v>
      </c>
      <c r="E306" s="17">
        <v>0.110945051181485</v>
      </c>
      <c r="F306" s="17"/>
      <c r="G306" s="17">
        <v>9.9644662687719293E-2</v>
      </c>
      <c r="H306" s="17">
        <v>0.120452827317065</v>
      </c>
      <c r="I306" s="17">
        <v>0.118601310920392</v>
      </c>
      <c r="J306" s="17">
        <v>0.121785725212792</v>
      </c>
      <c r="K306" s="17">
        <v>0.102022053757438</v>
      </c>
      <c r="L306" s="17">
        <v>0.15134240974708699</v>
      </c>
      <c r="M306" s="17"/>
      <c r="N306" s="17">
        <v>0.12605845869441201</v>
      </c>
      <c r="O306" s="17">
        <v>0.14458074168976101</v>
      </c>
      <c r="P306" s="17">
        <v>9.7346954255027401E-2</v>
      </c>
      <c r="Q306" s="17">
        <v>0.11554573206520399</v>
      </c>
      <c r="R306" s="17"/>
      <c r="S306" s="17">
        <v>9.1260712592723101E-2</v>
      </c>
      <c r="T306" s="17">
        <v>8.4832687138476595E-2</v>
      </c>
      <c r="U306" s="17">
        <v>0.105285792753918</v>
      </c>
      <c r="V306" s="17">
        <v>8.5466129901731303E-2</v>
      </c>
      <c r="W306" s="17">
        <v>7.3501940750088798E-2</v>
      </c>
      <c r="X306" s="17">
        <v>5.50820256230828E-2</v>
      </c>
      <c r="Y306" s="17">
        <v>6.9961979600827201E-2</v>
      </c>
      <c r="Z306" s="17">
        <v>0.110071610265463</v>
      </c>
      <c r="AA306" s="17">
        <v>0.42245470916806899</v>
      </c>
      <c r="AB306" s="17">
        <v>6.4720436786872906E-2</v>
      </c>
      <c r="AC306" s="17">
        <v>0.107738773788286</v>
      </c>
      <c r="AD306" s="17">
        <v>0.122731495378368</v>
      </c>
      <c r="AE306" s="17"/>
      <c r="AF306" s="17">
        <v>0.121452558810533</v>
      </c>
      <c r="AG306" s="17">
        <v>0.12988360552227299</v>
      </c>
      <c r="AH306" s="17">
        <v>0.11277985835327101</v>
      </c>
      <c r="AI306" s="17"/>
      <c r="AJ306" s="17">
        <v>0.113128297952477</v>
      </c>
      <c r="AK306" s="17">
        <v>0.14033540716985399</v>
      </c>
      <c r="AL306" s="17">
        <v>0.114203876826102</v>
      </c>
      <c r="AM306" s="17">
        <v>0.26359020270306099</v>
      </c>
      <c r="AN306" s="17">
        <v>0.12743349695444101</v>
      </c>
      <c r="AO306" s="17"/>
      <c r="AP306" s="17">
        <v>0.121477641433324</v>
      </c>
      <c r="AQ306" s="17">
        <v>0.133074457978095</v>
      </c>
      <c r="AR306" s="17">
        <v>0.15125577834675</v>
      </c>
      <c r="AS306" s="17"/>
      <c r="AT306" s="17">
        <v>0.15676509739081601</v>
      </c>
      <c r="AU306" s="17">
        <v>9.5233717752153293E-2</v>
      </c>
      <c r="AV306" s="17">
        <v>0.12837306809936</v>
      </c>
      <c r="AW306" s="17">
        <v>0.165717313268396</v>
      </c>
      <c r="AX306" s="17">
        <v>5.93750716152769E-2</v>
      </c>
    </row>
    <row r="307" spans="2:50">
      <c r="B307" t="s">
        <v>54</v>
      </c>
      <c r="C307" s="17">
        <v>0.11280129823797</v>
      </c>
      <c r="D307" s="17">
        <v>0.115579975968802</v>
      </c>
      <c r="E307" s="17">
        <v>0.11052797998698401</v>
      </c>
      <c r="F307" s="17"/>
      <c r="G307" s="17">
        <v>8.3655339996169503E-2</v>
      </c>
      <c r="H307" s="17">
        <v>0.116564843304291</v>
      </c>
      <c r="I307" s="17">
        <v>9.3077224560714905E-2</v>
      </c>
      <c r="J307" s="17">
        <v>0.11317114759793</v>
      </c>
      <c r="K307" s="17">
        <v>0.16257997837503499</v>
      </c>
      <c r="L307" s="17">
        <v>0.111569433121829</v>
      </c>
      <c r="M307" s="17"/>
      <c r="N307" s="17">
        <v>0.15535097270791101</v>
      </c>
      <c r="O307" s="17">
        <v>0.102533548523705</v>
      </c>
      <c r="P307" s="17">
        <v>9.5725301327227105E-2</v>
      </c>
      <c r="Q307" s="17">
        <v>9.2918262101322702E-2</v>
      </c>
      <c r="R307" s="17"/>
      <c r="S307" s="17">
        <v>8.9096288281211203E-2</v>
      </c>
      <c r="T307" s="17">
        <v>0.106197630865045</v>
      </c>
      <c r="U307" s="17">
        <v>4.9326654824932599E-2</v>
      </c>
      <c r="V307" s="17">
        <v>0.43409262960463602</v>
      </c>
      <c r="W307" s="17">
        <v>9.2434848982870299E-2</v>
      </c>
      <c r="X307" s="17">
        <v>7.6771464235679002E-2</v>
      </c>
      <c r="Y307" s="17">
        <v>6.9518219086139907E-2</v>
      </c>
      <c r="Z307" s="17">
        <v>9.7076257892637297E-2</v>
      </c>
      <c r="AA307" s="17">
        <v>5.9521589881785297E-2</v>
      </c>
      <c r="AB307" s="17">
        <v>8.2013020309976495E-2</v>
      </c>
      <c r="AC307" s="17">
        <v>6.2592587752508005E-2</v>
      </c>
      <c r="AD307" s="17">
        <v>0.122590387558992</v>
      </c>
      <c r="AE307" s="17"/>
      <c r="AF307" s="17">
        <v>0.119492499969108</v>
      </c>
      <c r="AG307" s="17">
        <v>0.121582370280236</v>
      </c>
      <c r="AH307" s="17">
        <v>8.2583631568099905E-2</v>
      </c>
      <c r="AI307" s="17"/>
      <c r="AJ307" s="17">
        <v>0.115431357252873</v>
      </c>
      <c r="AK307" s="17">
        <v>0.11505250170181799</v>
      </c>
      <c r="AL307" s="17">
        <v>0.12215063861727</v>
      </c>
      <c r="AM307" s="17">
        <v>9.4432432501874095E-2</v>
      </c>
      <c r="AN307" s="17">
        <v>7.9737330721127306E-2</v>
      </c>
      <c r="AO307" s="17"/>
      <c r="AP307" s="17">
        <v>0.12065896321979799</v>
      </c>
      <c r="AQ307" s="17">
        <v>0.116105724133895</v>
      </c>
      <c r="AR307" s="17">
        <v>0.123810416936612</v>
      </c>
      <c r="AS307" s="17"/>
      <c r="AT307" s="17">
        <v>0.12255449065231699</v>
      </c>
      <c r="AU307" s="17">
        <v>6.9214736000373894E-2</v>
      </c>
      <c r="AV307" s="17">
        <v>0.135518269805151</v>
      </c>
      <c r="AW307" s="17">
        <v>0.107341229163706</v>
      </c>
      <c r="AX307" s="17">
        <v>0.26400724636761702</v>
      </c>
    </row>
    <row r="308" spans="2:50">
      <c r="B308" t="s">
        <v>55</v>
      </c>
      <c r="C308" s="17">
        <v>9.4085618551172104E-2</v>
      </c>
      <c r="D308" s="17">
        <v>9.7570442233481505E-2</v>
      </c>
      <c r="E308" s="17">
        <v>9.1050464377076007E-2</v>
      </c>
      <c r="F308" s="17"/>
      <c r="G308" s="17">
        <v>8.9100195292829004E-2</v>
      </c>
      <c r="H308" s="17">
        <v>8.0612624309687506E-2</v>
      </c>
      <c r="I308" s="17">
        <v>9.0982212217050398E-2</v>
      </c>
      <c r="J308" s="17">
        <v>7.2629543401423594E-2</v>
      </c>
      <c r="K308" s="17">
        <v>7.4529993885689094E-2</v>
      </c>
      <c r="L308" s="17">
        <v>0.14128540897847999</v>
      </c>
      <c r="M308" s="17"/>
      <c r="N308" s="17">
        <v>0.117260992544593</v>
      </c>
      <c r="O308" s="17">
        <v>8.3072276911273599E-2</v>
      </c>
      <c r="P308" s="17">
        <v>0.10525809893421501</v>
      </c>
      <c r="Q308" s="17">
        <v>7.2414251988078396E-2</v>
      </c>
      <c r="R308" s="17"/>
      <c r="S308" s="17">
        <v>7.5091617562150006E-2</v>
      </c>
      <c r="T308" s="17">
        <v>9.8923742709130694E-2</v>
      </c>
      <c r="U308" s="17">
        <v>7.1746463388041595E-2</v>
      </c>
      <c r="V308" s="17">
        <v>0.115487732118702</v>
      </c>
      <c r="W308" s="17">
        <v>0.36112168252124</v>
      </c>
      <c r="X308" s="17">
        <v>7.6719428072752199E-2</v>
      </c>
      <c r="Y308" s="17">
        <v>7.5147266249554007E-2</v>
      </c>
      <c r="Z308" s="17">
        <v>2.41045959467036E-2</v>
      </c>
      <c r="AA308" s="17">
        <v>4.5930017131275098E-2</v>
      </c>
      <c r="AB308" s="17">
        <v>4.93336866846181E-2</v>
      </c>
      <c r="AC308" s="17">
        <v>8.0089867854425401E-2</v>
      </c>
      <c r="AD308" s="17">
        <v>6.2551760096759806E-2</v>
      </c>
      <c r="AE308" s="17"/>
      <c r="AF308" s="17">
        <v>0.106250780065152</v>
      </c>
      <c r="AG308" s="17">
        <v>9.4786723814210799E-2</v>
      </c>
      <c r="AH308" s="17">
        <v>6.91742573610932E-2</v>
      </c>
      <c r="AI308" s="17"/>
      <c r="AJ308" s="17">
        <v>0.11848328393963101</v>
      </c>
      <c r="AK308" s="17">
        <v>8.3218371560327298E-2</v>
      </c>
      <c r="AL308" s="17">
        <v>9.2256005609492306E-2</v>
      </c>
      <c r="AM308" s="17">
        <v>0</v>
      </c>
      <c r="AN308" s="17">
        <v>5.9211632927032798E-2</v>
      </c>
      <c r="AO308" s="17"/>
      <c r="AP308" s="17">
        <v>0.12475841785132601</v>
      </c>
      <c r="AQ308" s="17">
        <v>8.8663021131835398E-2</v>
      </c>
      <c r="AR308" s="17">
        <v>0.113055400092705</v>
      </c>
      <c r="AS308" s="17"/>
      <c r="AT308" s="17">
        <v>9.0664561286604495E-2</v>
      </c>
      <c r="AU308" s="17">
        <v>8.5435685774971903E-2</v>
      </c>
      <c r="AV308" s="17">
        <v>8.7162224768277993E-2</v>
      </c>
      <c r="AW308" s="17">
        <v>9.4163682696123602E-2</v>
      </c>
      <c r="AX308" s="17">
        <v>8.9362034342815005E-2</v>
      </c>
    </row>
    <row r="309" spans="2:50">
      <c r="B309" t="s">
        <v>58</v>
      </c>
      <c r="C309" s="17">
        <v>8.5920045207414794E-2</v>
      </c>
      <c r="D309" s="17">
        <v>8.6678698504066301E-2</v>
      </c>
      <c r="E309" s="17">
        <v>8.4533408531971804E-2</v>
      </c>
      <c r="F309" s="17"/>
      <c r="G309" s="17">
        <v>0.117613205330931</v>
      </c>
      <c r="H309" s="17">
        <v>6.3367947781829498E-2</v>
      </c>
      <c r="I309" s="17">
        <v>6.5833959858180802E-2</v>
      </c>
      <c r="J309" s="17">
        <v>8.7119367261039707E-2</v>
      </c>
      <c r="K309" s="17">
        <v>6.2842937260539106E-2</v>
      </c>
      <c r="L309" s="17">
        <v>0.114065758015095</v>
      </c>
      <c r="M309" s="17"/>
      <c r="N309" s="17">
        <v>8.1765156481694107E-2</v>
      </c>
      <c r="O309" s="17">
        <v>6.6699854389929494E-2</v>
      </c>
      <c r="P309" s="17">
        <v>0.102865403430975</v>
      </c>
      <c r="Q309" s="17">
        <v>9.6977949406121797E-2</v>
      </c>
      <c r="R309" s="17"/>
      <c r="S309" s="17">
        <v>7.3239934915083404E-2</v>
      </c>
      <c r="T309" s="17">
        <v>7.8468593546379306E-2</v>
      </c>
      <c r="U309" s="17">
        <v>0.106628461684528</v>
      </c>
      <c r="V309" s="17">
        <v>7.3394527696100997E-2</v>
      </c>
      <c r="W309" s="17">
        <v>9.43918073996418E-2</v>
      </c>
      <c r="X309" s="17">
        <v>4.8811359419172203E-2</v>
      </c>
      <c r="Y309" s="17">
        <v>6.18785326571413E-2</v>
      </c>
      <c r="Z309" s="17">
        <v>0.37511960855961901</v>
      </c>
      <c r="AA309" s="17">
        <v>0.10528859302178099</v>
      </c>
      <c r="AB309" s="17">
        <v>2.3139486709488899E-2</v>
      </c>
      <c r="AC309" s="17">
        <v>8.3754594529611898E-2</v>
      </c>
      <c r="AD309" s="17">
        <v>4.7557319842229703E-2</v>
      </c>
      <c r="AE309" s="17"/>
      <c r="AF309" s="17">
        <v>9.2712925628043494E-2</v>
      </c>
      <c r="AG309" s="17">
        <v>8.0932053604815493E-2</v>
      </c>
      <c r="AH309" s="17">
        <v>7.6618639965660304E-2</v>
      </c>
      <c r="AI309" s="17"/>
      <c r="AJ309" s="17">
        <v>9.1485882865509793E-2</v>
      </c>
      <c r="AK309" s="17">
        <v>9.28963739672619E-2</v>
      </c>
      <c r="AL309" s="17">
        <v>6.9350891149943597E-2</v>
      </c>
      <c r="AM309" s="17">
        <v>0.16694165694607199</v>
      </c>
      <c r="AN309" s="17">
        <v>6.0896418841355701E-2</v>
      </c>
      <c r="AO309" s="17"/>
      <c r="AP309" s="17">
        <v>9.9448520016437794E-2</v>
      </c>
      <c r="AQ309" s="17">
        <v>8.4077950103664201E-2</v>
      </c>
      <c r="AR309" s="17">
        <v>7.3488976302963901E-2</v>
      </c>
      <c r="AS309" s="17"/>
      <c r="AT309" s="17">
        <v>0.117799738192984</v>
      </c>
      <c r="AU309" s="17">
        <v>7.2135330868209294E-2</v>
      </c>
      <c r="AV309" s="17">
        <v>7.8411078893068004E-2</v>
      </c>
      <c r="AW309" s="17">
        <v>7.3224463674379597E-2</v>
      </c>
      <c r="AX309" s="17">
        <v>3.59337454671734E-2</v>
      </c>
    </row>
    <row r="310" spans="2:50">
      <c r="B310" t="s">
        <v>53</v>
      </c>
      <c r="C310" s="17">
        <v>7.7367004795112396E-2</v>
      </c>
      <c r="D310" s="17">
        <v>7.5302701128893895E-2</v>
      </c>
      <c r="E310" s="17">
        <v>7.9682141121012504E-2</v>
      </c>
      <c r="F310" s="17"/>
      <c r="G310" s="17">
        <v>7.7951130376880701E-2</v>
      </c>
      <c r="H310" s="17">
        <v>0.108416688285216</v>
      </c>
      <c r="I310" s="17">
        <v>4.6255473195318801E-2</v>
      </c>
      <c r="J310" s="17">
        <v>7.1883395695515703E-2</v>
      </c>
      <c r="K310" s="17">
        <v>8.86425081524915E-2</v>
      </c>
      <c r="L310" s="17">
        <v>7.4047091579106897E-2</v>
      </c>
      <c r="M310" s="17"/>
      <c r="N310" s="17">
        <v>6.0842902188837603E-2</v>
      </c>
      <c r="O310" s="17">
        <v>8.3402557670627403E-2</v>
      </c>
      <c r="P310" s="17">
        <v>8.7201042284120595E-2</v>
      </c>
      <c r="Q310" s="17">
        <v>8.0047293694992999E-2</v>
      </c>
      <c r="R310" s="17"/>
      <c r="S310" s="17">
        <v>5.9836509786054599E-2</v>
      </c>
      <c r="T310" s="17">
        <v>0.102497703369021</v>
      </c>
      <c r="U310" s="17">
        <v>0.26933929061922801</v>
      </c>
      <c r="V310" s="17">
        <v>1.68255162542854E-2</v>
      </c>
      <c r="W310" s="17">
        <v>6.0212668798201099E-2</v>
      </c>
      <c r="X310" s="17">
        <v>4.38551255538739E-2</v>
      </c>
      <c r="Y310" s="17">
        <v>4.4936123996842298E-2</v>
      </c>
      <c r="Z310" s="17">
        <v>9.1612549248840894E-2</v>
      </c>
      <c r="AA310" s="17">
        <v>7.1432361903200903E-2</v>
      </c>
      <c r="AB310" s="17">
        <v>6.8004078986438496E-2</v>
      </c>
      <c r="AC310" s="17">
        <v>3.8713833716922198E-2</v>
      </c>
      <c r="AD310" s="17">
        <v>4.1511406457492198E-2</v>
      </c>
      <c r="AE310" s="17"/>
      <c r="AF310" s="17">
        <v>8.2566710764899104E-2</v>
      </c>
      <c r="AG310" s="17">
        <v>7.4335601289512596E-2</v>
      </c>
      <c r="AH310" s="17">
        <v>6.6963032283542806E-2</v>
      </c>
      <c r="AI310" s="17"/>
      <c r="AJ310" s="17">
        <v>9.2615989781448596E-2</v>
      </c>
      <c r="AK310" s="17">
        <v>6.6300675311006696E-2</v>
      </c>
      <c r="AL310" s="17">
        <v>6.0704161953450297E-2</v>
      </c>
      <c r="AM310" s="17">
        <v>3.4775518968137097E-2</v>
      </c>
      <c r="AN310" s="17">
        <v>8.13681388747476E-2</v>
      </c>
      <c r="AO310" s="17"/>
      <c r="AP310" s="17">
        <v>0.10097446924069201</v>
      </c>
      <c r="AQ310" s="17">
        <v>5.9127859639526402E-2</v>
      </c>
      <c r="AR310" s="17">
        <v>6.5910724930196396E-2</v>
      </c>
      <c r="AS310" s="17"/>
      <c r="AT310" s="17">
        <v>8.8289451228275598E-2</v>
      </c>
      <c r="AU310" s="17">
        <v>8.46004187436427E-2</v>
      </c>
      <c r="AV310" s="17">
        <v>6.5356900496642903E-2</v>
      </c>
      <c r="AW310" s="17">
        <v>8.1455718235428798E-2</v>
      </c>
      <c r="AX310" s="17">
        <v>9.7208226256413996E-2</v>
      </c>
    </row>
    <row r="311" spans="2:50">
      <c r="B311" t="s">
        <v>61</v>
      </c>
      <c r="C311" s="17">
        <v>7.6739245126258196E-2</v>
      </c>
      <c r="D311" s="17">
        <v>6.3061643113273502E-2</v>
      </c>
      <c r="E311" s="17">
        <v>9.0385072167087896E-2</v>
      </c>
      <c r="F311" s="17"/>
      <c r="G311" s="17">
        <v>8.8967293762750796E-2</v>
      </c>
      <c r="H311" s="17">
        <v>9.4212528890848607E-2</v>
      </c>
      <c r="I311" s="17">
        <v>7.6472912524807105E-2</v>
      </c>
      <c r="J311" s="17">
        <v>6.5778708257838006E-2</v>
      </c>
      <c r="K311" s="17">
        <v>8.1416677672852503E-2</v>
      </c>
      <c r="L311" s="17">
        <v>6.0478427774683798E-2</v>
      </c>
      <c r="M311" s="17"/>
      <c r="N311" s="17">
        <v>5.5968952094020301E-2</v>
      </c>
      <c r="O311" s="17">
        <v>8.9871310392732204E-2</v>
      </c>
      <c r="P311" s="17">
        <v>6.7602916216029693E-2</v>
      </c>
      <c r="Q311" s="17">
        <v>9.4861701412282701E-2</v>
      </c>
      <c r="R311" s="17"/>
      <c r="S311" s="17">
        <v>5.9608874278979498E-2</v>
      </c>
      <c r="T311" s="17">
        <v>6.3992489229234506E-2</v>
      </c>
      <c r="U311" s="17">
        <v>8.1549786260936702E-2</v>
      </c>
      <c r="V311" s="17">
        <v>4.7355363428060501E-2</v>
      </c>
      <c r="W311" s="17">
        <v>6.8909151495159401E-2</v>
      </c>
      <c r="X311" s="17">
        <v>5.5067996126378797E-2</v>
      </c>
      <c r="Y311" s="17">
        <v>4.6051894280190103E-2</v>
      </c>
      <c r="Z311" s="17">
        <v>8.6850248511941203E-2</v>
      </c>
      <c r="AA311" s="17">
        <v>4.5869478689304501E-2</v>
      </c>
      <c r="AB311" s="17">
        <v>0.12304085999780601</v>
      </c>
      <c r="AC311" s="17">
        <v>0.29765194826219998</v>
      </c>
      <c r="AD311" s="17">
        <v>4.4302699097479602E-2</v>
      </c>
      <c r="AE311" s="17"/>
      <c r="AF311" s="17">
        <v>7.1549992815095595E-2</v>
      </c>
      <c r="AG311" s="17">
        <v>7.4238334860005403E-2</v>
      </c>
      <c r="AH311" s="17">
        <v>9.1226575333368698E-2</v>
      </c>
      <c r="AI311" s="17"/>
      <c r="AJ311" s="17">
        <v>6.66033970250684E-2</v>
      </c>
      <c r="AK311" s="17">
        <v>7.8774550445957298E-2</v>
      </c>
      <c r="AL311" s="17">
        <v>8.2606021420912404E-2</v>
      </c>
      <c r="AM311" s="17">
        <v>6.2876776646296706E-2</v>
      </c>
      <c r="AN311" s="17">
        <v>8.2775479317058198E-2</v>
      </c>
      <c r="AO311" s="17"/>
      <c r="AP311" s="17">
        <v>5.7516774896986499E-2</v>
      </c>
      <c r="AQ311" s="17">
        <v>7.2616137161754593E-2</v>
      </c>
      <c r="AR311" s="17">
        <v>7.5055245319266994E-2</v>
      </c>
      <c r="AS311" s="17"/>
      <c r="AT311" s="17">
        <v>8.5984380672492602E-2</v>
      </c>
      <c r="AU311" s="17">
        <v>8.6598604222378195E-2</v>
      </c>
      <c r="AV311" s="17">
        <v>6.4240990820315994E-2</v>
      </c>
      <c r="AW311" s="17">
        <v>7.0910602533861403E-2</v>
      </c>
      <c r="AX311" s="17">
        <v>6.7109012848847294E-2</v>
      </c>
    </row>
    <row r="312" spans="2:50">
      <c r="B312" t="s">
        <v>57</v>
      </c>
      <c r="C312" s="17">
        <v>6.5797202398493695E-2</v>
      </c>
      <c r="D312" s="17">
        <v>6.6868021528892901E-2</v>
      </c>
      <c r="E312" s="17">
        <v>6.2954416654029705E-2</v>
      </c>
      <c r="F312" s="17"/>
      <c r="G312" s="17">
        <v>6.0458635310482199E-2</v>
      </c>
      <c r="H312" s="17">
        <v>7.22771467317843E-2</v>
      </c>
      <c r="I312" s="17">
        <v>7.3404374997630598E-2</v>
      </c>
      <c r="J312" s="17">
        <v>5.2793055294899298E-2</v>
      </c>
      <c r="K312" s="17">
        <v>5.4660465490955802E-2</v>
      </c>
      <c r="L312" s="17">
        <v>7.58436280878408E-2</v>
      </c>
      <c r="M312" s="17"/>
      <c r="N312" s="17">
        <v>6.8610324084616398E-2</v>
      </c>
      <c r="O312" s="17">
        <v>4.7899512820574197E-2</v>
      </c>
      <c r="P312" s="17">
        <v>5.5489163510679999E-2</v>
      </c>
      <c r="Q312" s="17">
        <v>8.9216010501096801E-2</v>
      </c>
      <c r="R312" s="17"/>
      <c r="S312" s="17">
        <v>5.1527517229339202E-2</v>
      </c>
      <c r="T312" s="17">
        <v>4.2488277372585301E-2</v>
      </c>
      <c r="U312" s="17">
        <v>4.6307228140227197E-2</v>
      </c>
      <c r="V312" s="17">
        <v>5.33337628773989E-3</v>
      </c>
      <c r="W312" s="17">
        <v>6.3618263638888395E-2</v>
      </c>
      <c r="X312" s="17">
        <v>2.1582364652000901E-2</v>
      </c>
      <c r="Y312" s="17">
        <v>0.35482826988041499</v>
      </c>
      <c r="Z312" s="17">
        <v>3.9412392617234102E-2</v>
      </c>
      <c r="AA312" s="17">
        <v>5.2679260019472998E-2</v>
      </c>
      <c r="AB312" s="17">
        <v>3.6054990878635999E-2</v>
      </c>
      <c r="AC312" s="17">
        <v>6.90504646403578E-2</v>
      </c>
      <c r="AD312" s="17">
        <v>0</v>
      </c>
      <c r="AE312" s="17"/>
      <c r="AF312" s="17">
        <v>7.03422676948042E-2</v>
      </c>
      <c r="AG312" s="17">
        <v>5.7821557045676202E-2</v>
      </c>
      <c r="AH312" s="17">
        <v>8.4069534017932407E-2</v>
      </c>
      <c r="AI312" s="17"/>
      <c r="AJ312" s="17">
        <v>7.5127883968148804E-2</v>
      </c>
      <c r="AK312" s="17">
        <v>6.9038965570390604E-2</v>
      </c>
      <c r="AL312" s="17">
        <v>5.8985256362805501E-2</v>
      </c>
      <c r="AM312" s="17">
        <v>0.12422351777591201</v>
      </c>
      <c r="AN312" s="17">
        <v>5.15732604452721E-2</v>
      </c>
      <c r="AO312" s="17"/>
      <c r="AP312" s="17">
        <v>7.9438572193225906E-2</v>
      </c>
      <c r="AQ312" s="17">
        <v>5.8812836541331598E-2</v>
      </c>
      <c r="AR312" s="17">
        <v>5.8697527982117803E-2</v>
      </c>
      <c r="AS312" s="17"/>
      <c r="AT312" s="17">
        <v>8.2020837650270698E-2</v>
      </c>
      <c r="AU312" s="17">
        <v>5.8424311926757802E-2</v>
      </c>
      <c r="AV312" s="17">
        <v>4.7627887469701202E-2</v>
      </c>
      <c r="AW312" s="17">
        <v>8.5099847445407106E-2</v>
      </c>
      <c r="AX312" s="17">
        <v>7.9643941804986296E-2</v>
      </c>
    </row>
    <row r="313" spans="2:50">
      <c r="B313" t="s">
        <v>62</v>
      </c>
      <c r="C313" s="17">
        <v>5.3888859817746403E-2</v>
      </c>
      <c r="D313" s="17">
        <v>5.8749235709134102E-2</v>
      </c>
      <c r="E313" s="17">
        <v>4.9355141335894297E-2</v>
      </c>
      <c r="F313" s="17"/>
      <c r="G313" s="17">
        <v>4.31009125865544E-2</v>
      </c>
      <c r="H313" s="17">
        <v>4.4701899249573199E-2</v>
      </c>
      <c r="I313" s="17">
        <v>4.7170965175852203E-2</v>
      </c>
      <c r="J313" s="17">
        <v>5.0146573190823801E-2</v>
      </c>
      <c r="K313" s="17">
        <v>5.9431023469697898E-2</v>
      </c>
      <c r="L313" s="17">
        <v>7.3280370405592293E-2</v>
      </c>
      <c r="M313" s="17"/>
      <c r="N313" s="17">
        <v>5.2965283872862597E-2</v>
      </c>
      <c r="O313" s="17">
        <v>5.5305367190406803E-2</v>
      </c>
      <c r="P313" s="17">
        <v>4.3501430894796099E-2</v>
      </c>
      <c r="Q313" s="17">
        <v>6.1026225507471603E-2</v>
      </c>
      <c r="R313" s="17"/>
      <c r="S313" s="17">
        <v>6.4614096167395399E-2</v>
      </c>
      <c r="T313" s="17">
        <v>4.2142089700031901E-2</v>
      </c>
      <c r="U313" s="17">
        <v>4.51222552151372E-2</v>
      </c>
      <c r="V313" s="17">
        <v>1.3397886938931E-2</v>
      </c>
      <c r="W313" s="17">
        <v>4.6713149549143698E-2</v>
      </c>
      <c r="X313" s="17">
        <v>4.0606588795897E-2</v>
      </c>
      <c r="Y313" s="17">
        <v>1.7473374825914201E-2</v>
      </c>
      <c r="Z313" s="17">
        <v>6.0423184713938899E-2</v>
      </c>
      <c r="AA313" s="17">
        <v>2.6524242778537498E-2</v>
      </c>
      <c r="AB313" s="17">
        <v>5.9378712741191803E-2</v>
      </c>
      <c r="AC313" s="17">
        <v>3.22901589578461E-2</v>
      </c>
      <c r="AD313" s="17">
        <v>0.46507502482234198</v>
      </c>
      <c r="AE313" s="17"/>
      <c r="AF313" s="17">
        <v>5.56697055155978E-2</v>
      </c>
      <c r="AG313" s="17">
        <v>5.3415161299032399E-2</v>
      </c>
      <c r="AH313" s="17">
        <v>4.9025553374994299E-2</v>
      </c>
      <c r="AI313" s="17"/>
      <c r="AJ313" s="17">
        <v>3.9320690476467697E-2</v>
      </c>
      <c r="AK313" s="17">
        <v>4.5878664124656E-2</v>
      </c>
      <c r="AL313" s="17">
        <v>4.3960564329939E-2</v>
      </c>
      <c r="AM313" s="17">
        <v>6.9091778067864207E-2</v>
      </c>
      <c r="AN313" s="17">
        <v>6.5540539419997296E-2</v>
      </c>
      <c r="AO313" s="17"/>
      <c r="AP313" s="17">
        <v>4.3724254122089502E-2</v>
      </c>
      <c r="AQ313" s="17">
        <v>5.0066117569199299E-2</v>
      </c>
      <c r="AR313" s="17">
        <v>4.1214037980814799E-2</v>
      </c>
      <c r="AS313" s="17"/>
      <c r="AT313" s="17">
        <v>6.1859636137109902E-2</v>
      </c>
      <c r="AU313" s="17">
        <v>6.6966590635206893E-2</v>
      </c>
      <c r="AV313" s="17">
        <v>4.9434000108609003E-2</v>
      </c>
      <c r="AW313" s="17">
        <v>5.5213632564397402E-2</v>
      </c>
      <c r="AX313" s="17">
        <v>0</v>
      </c>
    </row>
    <row r="314" spans="2:50">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row>
    <row r="315" spans="2:50">
      <c r="B315" s="6" t="s">
        <v>178</v>
      </c>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row>
    <row r="316" spans="2:50">
      <c r="B316" s="24" t="s">
        <v>15</v>
      </c>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row>
    <row r="317" spans="2:50">
      <c r="B317" t="s">
        <v>179</v>
      </c>
      <c r="C317" s="17">
        <v>8.3264014171293296E-2</v>
      </c>
      <c r="D317" s="17">
        <v>0.119031795338816</v>
      </c>
      <c r="E317" s="17">
        <v>4.8682671078060499E-2</v>
      </c>
      <c r="F317" s="17"/>
      <c r="G317" s="17">
        <v>0.1046740016087</v>
      </c>
      <c r="H317" s="17">
        <v>0.127257249999433</v>
      </c>
      <c r="I317" s="17">
        <v>0.14746498304795599</v>
      </c>
      <c r="J317" s="17">
        <v>5.6044916783922698E-2</v>
      </c>
      <c r="K317" s="17">
        <v>4.54090582084168E-2</v>
      </c>
      <c r="L317" s="17">
        <v>2.8465941726697801E-2</v>
      </c>
      <c r="M317" s="17"/>
      <c r="N317" s="17">
        <v>0.12716803024081899</v>
      </c>
      <c r="O317" s="17">
        <v>6.2850379881803406E-2</v>
      </c>
      <c r="P317" s="17">
        <v>8.0507382305096506E-2</v>
      </c>
      <c r="Q317" s="17">
        <v>6.1061892951600701E-2</v>
      </c>
      <c r="R317" s="17"/>
      <c r="S317" s="17">
        <v>0.17831092033506399</v>
      </c>
      <c r="T317" s="17">
        <v>8.7586496856441404E-2</v>
      </c>
      <c r="U317" s="17">
        <v>3.2138239087735297E-2</v>
      </c>
      <c r="V317" s="17">
        <v>7.6914634221653497E-2</v>
      </c>
      <c r="W317" s="17">
        <v>4.86382838097974E-2</v>
      </c>
      <c r="X317" s="17">
        <v>5.13695286750879E-2</v>
      </c>
      <c r="Y317" s="17">
        <v>7.9460512012857698E-2</v>
      </c>
      <c r="Z317" s="17">
        <v>8.9120758623662796E-2</v>
      </c>
      <c r="AA317" s="17">
        <v>7.3880639171551202E-2</v>
      </c>
      <c r="AB317" s="17">
        <v>7.6639716453124701E-2</v>
      </c>
      <c r="AC317" s="17">
        <v>4.4391393085698297E-2</v>
      </c>
      <c r="AD317" s="17">
        <v>7.45640317231092E-2</v>
      </c>
      <c r="AE317" s="17"/>
      <c r="AF317" s="17">
        <v>7.4187836870114196E-2</v>
      </c>
      <c r="AG317" s="17">
        <v>0.112946613420074</v>
      </c>
      <c r="AH317" s="17">
        <v>4.4387051372251601E-2</v>
      </c>
      <c r="AI317" s="17"/>
      <c r="AJ317" s="17">
        <v>9.5151362192545205E-2</v>
      </c>
      <c r="AK317" s="17">
        <v>9.3229760921464302E-2</v>
      </c>
      <c r="AL317" s="17">
        <v>0.13693727719307</v>
      </c>
      <c r="AM317" s="17">
        <v>9.5437533296940505E-2</v>
      </c>
      <c r="AN317" s="17">
        <v>3.1461317716819398E-2</v>
      </c>
      <c r="AO317" s="17"/>
      <c r="AP317" s="17">
        <v>0.116033697379102</v>
      </c>
      <c r="AQ317" s="17">
        <v>9.0751512579275495E-2</v>
      </c>
      <c r="AR317" s="17">
        <v>0.13039335248306499</v>
      </c>
      <c r="AS317" s="17"/>
      <c r="AT317" s="17">
        <v>4.9415085895542901E-2</v>
      </c>
      <c r="AU317" s="17">
        <v>4.1842451050017902E-2</v>
      </c>
      <c r="AV317" s="17">
        <v>0.110633721098784</v>
      </c>
      <c r="AW317" s="17">
        <v>0.19138147132713099</v>
      </c>
      <c r="AX317" s="17">
        <v>0.37299249289275699</v>
      </c>
    </row>
    <row r="318" spans="2:50">
      <c r="B318" t="s">
        <v>180</v>
      </c>
      <c r="C318" s="17">
        <v>0.18142294725970801</v>
      </c>
      <c r="D318" s="17">
        <v>0.18577641070547199</v>
      </c>
      <c r="E318" s="17">
        <v>0.176716993142913</v>
      </c>
      <c r="F318" s="17"/>
      <c r="G318" s="17">
        <v>0.17690148394473301</v>
      </c>
      <c r="H318" s="17">
        <v>0.25393696293485102</v>
      </c>
      <c r="I318" s="17">
        <v>0.17414515061224101</v>
      </c>
      <c r="J318" s="17">
        <v>0.179507607471347</v>
      </c>
      <c r="K318" s="17">
        <v>0.143556399460844</v>
      </c>
      <c r="L318" s="17">
        <v>0.15826970820585601</v>
      </c>
      <c r="M318" s="17"/>
      <c r="N318" s="17">
        <v>0.248958450998325</v>
      </c>
      <c r="O318" s="17">
        <v>0.19339238129186401</v>
      </c>
      <c r="P318" s="17">
        <v>0.152617946109561</v>
      </c>
      <c r="Q318" s="17">
        <v>0.12283257045448299</v>
      </c>
      <c r="R318" s="17"/>
      <c r="S318" s="17">
        <v>0.220116448641926</v>
      </c>
      <c r="T318" s="17">
        <v>0.18777188329005501</v>
      </c>
      <c r="U318" s="17">
        <v>0.19629711923544399</v>
      </c>
      <c r="V318" s="17">
        <v>0.21045727460809499</v>
      </c>
      <c r="W318" s="17">
        <v>0.19756347242831099</v>
      </c>
      <c r="X318" s="17">
        <v>0.18184094840642501</v>
      </c>
      <c r="Y318" s="17">
        <v>0.16095311703798099</v>
      </c>
      <c r="Z318" s="17">
        <v>0.204437987899244</v>
      </c>
      <c r="AA318" s="17">
        <v>0.14459875564949001</v>
      </c>
      <c r="AB318" s="17">
        <v>0.14903782707767699</v>
      </c>
      <c r="AC318" s="17">
        <v>0.108317214307589</v>
      </c>
      <c r="AD318" s="17">
        <v>0.18549917503056401</v>
      </c>
      <c r="AE318" s="17"/>
      <c r="AF318" s="17">
        <v>0.171246107947534</v>
      </c>
      <c r="AG318" s="17">
        <v>0.210825926493413</v>
      </c>
      <c r="AH318" s="17">
        <v>0.11472075927366</v>
      </c>
      <c r="AI318" s="17"/>
      <c r="AJ318" s="17">
        <v>0.16417732659845499</v>
      </c>
      <c r="AK318" s="17">
        <v>0.232594194594476</v>
      </c>
      <c r="AL318" s="17">
        <v>0.25833175408047498</v>
      </c>
      <c r="AM318" s="17">
        <v>0.172096133979002</v>
      </c>
      <c r="AN318" s="17">
        <v>9.8575490285389797E-2</v>
      </c>
      <c r="AO318" s="17"/>
      <c r="AP318" s="17">
        <v>0.17639142213209399</v>
      </c>
      <c r="AQ318" s="17">
        <v>0.231080504998736</v>
      </c>
      <c r="AR318" s="17">
        <v>0.23674822921920799</v>
      </c>
      <c r="AS318" s="17"/>
      <c r="AT318" s="17">
        <v>0.132654514400846</v>
      </c>
      <c r="AU318" s="17">
        <v>0.17268035658300801</v>
      </c>
      <c r="AV318" s="17">
        <v>0.22859961383906299</v>
      </c>
      <c r="AW318" s="17">
        <v>0.27476316051752397</v>
      </c>
      <c r="AX318" s="17">
        <v>0.19700320088274101</v>
      </c>
    </row>
    <row r="319" spans="2:50">
      <c r="B319" t="s">
        <v>181</v>
      </c>
      <c r="C319" s="17">
        <v>0.32328841049196499</v>
      </c>
      <c r="D319" s="17">
        <v>0.32004388877759199</v>
      </c>
      <c r="E319" s="17">
        <v>0.32596773271268598</v>
      </c>
      <c r="F319" s="17"/>
      <c r="G319" s="17">
        <v>0.35108232656222099</v>
      </c>
      <c r="H319" s="17">
        <v>0.29684537450034498</v>
      </c>
      <c r="I319" s="17">
        <v>0.25527682152695103</v>
      </c>
      <c r="J319" s="17">
        <v>0.330895852096038</v>
      </c>
      <c r="K319" s="17">
        <v>0.34898571108801202</v>
      </c>
      <c r="L319" s="17">
        <v>0.35848095852274298</v>
      </c>
      <c r="M319" s="17"/>
      <c r="N319" s="17">
        <v>0.36536974254780602</v>
      </c>
      <c r="O319" s="17">
        <v>0.31869451695152601</v>
      </c>
      <c r="P319" s="17">
        <v>0.29837019211701299</v>
      </c>
      <c r="Q319" s="17">
        <v>0.30339599626985098</v>
      </c>
      <c r="R319" s="17"/>
      <c r="S319" s="17">
        <v>0.23979188692910999</v>
      </c>
      <c r="T319" s="17">
        <v>0.336943038570368</v>
      </c>
      <c r="U319" s="17">
        <v>0.32017431336666902</v>
      </c>
      <c r="V319" s="17">
        <v>0.32092020651632402</v>
      </c>
      <c r="W319" s="17">
        <v>0.34083381707687599</v>
      </c>
      <c r="X319" s="17">
        <v>0.35950001973246098</v>
      </c>
      <c r="Y319" s="17">
        <v>0.32677661881294101</v>
      </c>
      <c r="Z319" s="17">
        <v>0.359508960392949</v>
      </c>
      <c r="AA319" s="17">
        <v>0.343995397666775</v>
      </c>
      <c r="AB319" s="17">
        <v>0.30214418138829902</v>
      </c>
      <c r="AC319" s="17">
        <v>0.38121285017975598</v>
      </c>
      <c r="AD319" s="17">
        <v>0.35225865059871703</v>
      </c>
      <c r="AE319" s="17"/>
      <c r="AF319" s="17">
        <v>0.29873395007130499</v>
      </c>
      <c r="AG319" s="17">
        <v>0.34545005566702602</v>
      </c>
      <c r="AH319" s="17">
        <v>0.34023860054983202</v>
      </c>
      <c r="AI319" s="17"/>
      <c r="AJ319" s="17">
        <v>0.32372448307150398</v>
      </c>
      <c r="AK319" s="17">
        <v>0.32059687661550901</v>
      </c>
      <c r="AL319" s="17">
        <v>0.36610992731862901</v>
      </c>
      <c r="AM319" s="17">
        <v>0.203208842126504</v>
      </c>
      <c r="AN319" s="17">
        <v>0.29416113777216502</v>
      </c>
      <c r="AO319" s="17"/>
      <c r="AP319" s="17">
        <v>0.33775425335253101</v>
      </c>
      <c r="AQ319" s="17">
        <v>0.31588284774108999</v>
      </c>
      <c r="AR319" s="17">
        <v>0.36978581110479403</v>
      </c>
      <c r="AS319" s="17"/>
      <c r="AT319" s="17">
        <v>0.329663201081416</v>
      </c>
      <c r="AU319" s="17">
        <v>0.347461278026783</v>
      </c>
      <c r="AV319" s="17">
        <v>0.34771462272076997</v>
      </c>
      <c r="AW319" s="17">
        <v>0.30351348180240201</v>
      </c>
      <c r="AX319" s="17">
        <v>0.203756725031641</v>
      </c>
    </row>
    <row r="320" spans="2:50">
      <c r="B320" t="s">
        <v>182</v>
      </c>
      <c r="C320" s="17">
        <v>0.26173632236591199</v>
      </c>
      <c r="D320" s="17">
        <v>0.259300889077203</v>
      </c>
      <c r="E320" s="17">
        <v>0.265130059155746</v>
      </c>
      <c r="F320" s="17"/>
      <c r="G320" s="17">
        <v>0.18978952742743499</v>
      </c>
      <c r="H320" s="17">
        <v>0.168926593332557</v>
      </c>
      <c r="I320" s="17">
        <v>0.25875985413981401</v>
      </c>
      <c r="J320" s="17">
        <v>0.27546830076009299</v>
      </c>
      <c r="K320" s="17">
        <v>0.31635824916386002</v>
      </c>
      <c r="L320" s="17">
        <v>0.339435920149807</v>
      </c>
      <c r="M320" s="17"/>
      <c r="N320" s="17">
        <v>0.18369321620849499</v>
      </c>
      <c r="O320" s="17">
        <v>0.27127907837450999</v>
      </c>
      <c r="P320" s="17">
        <v>0.30665496108326401</v>
      </c>
      <c r="Q320" s="17">
        <v>0.29226261692511302</v>
      </c>
      <c r="R320" s="17"/>
      <c r="S320" s="17">
        <v>0.22017481126414601</v>
      </c>
      <c r="T320" s="17">
        <v>0.24887352140896901</v>
      </c>
      <c r="U320" s="17">
        <v>0.307331197162868</v>
      </c>
      <c r="V320" s="17">
        <v>0.26167478615078199</v>
      </c>
      <c r="W320" s="17">
        <v>0.22949189264050801</v>
      </c>
      <c r="X320" s="17">
        <v>0.25623374035908097</v>
      </c>
      <c r="Y320" s="17">
        <v>0.26207775587457299</v>
      </c>
      <c r="Z320" s="17">
        <v>0.219514370175038</v>
      </c>
      <c r="AA320" s="17">
        <v>0.26808136732096</v>
      </c>
      <c r="AB320" s="17">
        <v>0.312815185974537</v>
      </c>
      <c r="AC320" s="17">
        <v>0.30856365736438401</v>
      </c>
      <c r="AD320" s="17">
        <v>0.283252716598273</v>
      </c>
      <c r="AE320" s="17"/>
      <c r="AF320" s="17">
        <v>0.31788008143679802</v>
      </c>
      <c r="AG320" s="17">
        <v>0.22098268665998799</v>
      </c>
      <c r="AH320" s="17">
        <v>0.24237515401204601</v>
      </c>
      <c r="AI320" s="17"/>
      <c r="AJ320" s="17">
        <v>0.29536343712532298</v>
      </c>
      <c r="AK320" s="17">
        <v>0.216945010146946</v>
      </c>
      <c r="AL320" s="17">
        <v>0.195427217995539</v>
      </c>
      <c r="AM320" s="17">
        <v>0.40628869008459501</v>
      </c>
      <c r="AN320" s="17">
        <v>0.31889018620494802</v>
      </c>
      <c r="AO320" s="17"/>
      <c r="AP320" s="17">
        <v>0.26374270433556202</v>
      </c>
      <c r="AQ320" s="17">
        <v>0.23640330314854999</v>
      </c>
      <c r="AR320" s="17">
        <v>0.191973407179519</v>
      </c>
      <c r="AS320" s="17"/>
      <c r="AT320" s="17">
        <v>0.28051664120147002</v>
      </c>
      <c r="AU320" s="17">
        <v>0.29341933585598501</v>
      </c>
      <c r="AV320" s="17">
        <v>0.231558950992656</v>
      </c>
      <c r="AW320" s="17">
        <v>0.145877732350531</v>
      </c>
      <c r="AX320" s="17">
        <v>0.12632193497545099</v>
      </c>
    </row>
    <row r="321" spans="2:50">
      <c r="B321" t="s">
        <v>92</v>
      </c>
      <c r="C321" s="17">
        <v>0.15028830571112201</v>
      </c>
      <c r="D321" s="17">
        <v>0.11584701610091699</v>
      </c>
      <c r="E321" s="17">
        <v>0.18350254391059301</v>
      </c>
      <c r="F321" s="17"/>
      <c r="G321" s="17">
        <v>0.17755266045691101</v>
      </c>
      <c r="H321" s="17">
        <v>0.15303381923281401</v>
      </c>
      <c r="I321" s="17">
        <v>0.164353190673038</v>
      </c>
      <c r="J321" s="17">
        <v>0.158083322888598</v>
      </c>
      <c r="K321" s="17">
        <v>0.14569058207886701</v>
      </c>
      <c r="L321" s="17">
        <v>0.115347471394896</v>
      </c>
      <c r="M321" s="17"/>
      <c r="N321" s="17">
        <v>7.4810560004554896E-2</v>
      </c>
      <c r="O321" s="17">
        <v>0.153783643500297</v>
      </c>
      <c r="P321" s="17">
        <v>0.16184951838506501</v>
      </c>
      <c r="Q321" s="17">
        <v>0.220446923398952</v>
      </c>
      <c r="R321" s="17"/>
      <c r="S321" s="17">
        <v>0.14160593282975401</v>
      </c>
      <c r="T321" s="17">
        <v>0.13882505987416699</v>
      </c>
      <c r="U321" s="17">
        <v>0.144059131147285</v>
      </c>
      <c r="V321" s="17">
        <v>0.13003309850314501</v>
      </c>
      <c r="W321" s="17">
        <v>0.183472534044508</v>
      </c>
      <c r="X321" s="17">
        <v>0.151055762826944</v>
      </c>
      <c r="Y321" s="17">
        <v>0.17073199626164701</v>
      </c>
      <c r="Z321" s="17">
        <v>0.127417922909106</v>
      </c>
      <c r="AA321" s="17">
        <v>0.16944384019122399</v>
      </c>
      <c r="AB321" s="17">
        <v>0.15936308910636299</v>
      </c>
      <c r="AC321" s="17">
        <v>0.157514885062572</v>
      </c>
      <c r="AD321" s="17">
        <v>0.10442542604933699</v>
      </c>
      <c r="AE321" s="17"/>
      <c r="AF321" s="17">
        <v>0.137952023674249</v>
      </c>
      <c r="AG321" s="17">
        <v>0.1097947177595</v>
      </c>
      <c r="AH321" s="17">
        <v>0.25827843479221102</v>
      </c>
      <c r="AI321" s="17"/>
      <c r="AJ321" s="17">
        <v>0.121583391012172</v>
      </c>
      <c r="AK321" s="17">
        <v>0.136634157721605</v>
      </c>
      <c r="AL321" s="17">
        <v>4.3193823412287398E-2</v>
      </c>
      <c r="AM321" s="17">
        <v>0.122968800512958</v>
      </c>
      <c r="AN321" s="17">
        <v>0.256911868020677</v>
      </c>
      <c r="AO321" s="17"/>
      <c r="AP321" s="17">
        <v>0.106077922800711</v>
      </c>
      <c r="AQ321" s="17">
        <v>0.125881831532349</v>
      </c>
      <c r="AR321" s="17">
        <v>7.1099200013413494E-2</v>
      </c>
      <c r="AS321" s="17"/>
      <c r="AT321" s="17">
        <v>0.20775055742072601</v>
      </c>
      <c r="AU321" s="17">
        <v>0.14459657848420601</v>
      </c>
      <c r="AV321" s="17">
        <v>8.1493091348726093E-2</v>
      </c>
      <c r="AW321" s="17">
        <v>8.4464154002411695E-2</v>
      </c>
      <c r="AX321" s="17">
        <v>9.9925646217410194E-2</v>
      </c>
    </row>
    <row r="322" spans="2:50">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row>
    <row r="323" spans="2:50">
      <c r="B323" s="6" t="s">
        <v>183</v>
      </c>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row>
    <row r="324" spans="2:50">
      <c r="B324" s="24" t="s">
        <v>17</v>
      </c>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row>
    <row r="325" spans="2:50">
      <c r="B325" t="s">
        <v>184</v>
      </c>
      <c r="C325" s="17">
        <v>0.110876603784995</v>
      </c>
      <c r="D325" s="17">
        <v>9.7167016373332402E-2</v>
      </c>
      <c r="E325" s="17">
        <v>0.12539863359164599</v>
      </c>
      <c r="F325" s="17"/>
      <c r="G325" s="17">
        <v>0.139931238651263</v>
      </c>
      <c r="H325" s="17">
        <v>0.10026790264553</v>
      </c>
      <c r="I325" s="17">
        <v>0.187201834553098</v>
      </c>
      <c r="J325" s="17">
        <v>9.7841384924087907E-2</v>
      </c>
      <c r="K325" s="17">
        <v>5.5428388413549003E-2</v>
      </c>
      <c r="L325" s="17">
        <v>8.68028029281665E-2</v>
      </c>
      <c r="M325" s="17"/>
      <c r="N325" s="17">
        <v>8.1547319008530295E-2</v>
      </c>
      <c r="O325" s="17">
        <v>5.7858729607744998E-2</v>
      </c>
      <c r="P325" s="17">
        <v>0.167875823707617</v>
      </c>
      <c r="Q325" s="17">
        <v>0.14433392385285501</v>
      </c>
      <c r="R325" s="17"/>
      <c r="S325" s="17">
        <v>0.133043755766107</v>
      </c>
      <c r="T325" s="17">
        <v>8.2304765128610194E-2</v>
      </c>
      <c r="U325" s="17">
        <v>8.5297751258919904E-2</v>
      </c>
      <c r="V325" s="17">
        <v>6.7864025096853395E-2</v>
      </c>
      <c r="W325" s="17">
        <v>0.123131864264237</v>
      </c>
      <c r="X325" s="17">
        <v>0.17278746846785301</v>
      </c>
      <c r="Y325" s="17">
        <v>8.1835475688371406E-2</v>
      </c>
      <c r="Z325" s="17">
        <v>8.9137347761893707E-2</v>
      </c>
      <c r="AA325" s="17">
        <v>0.10887993238143701</v>
      </c>
      <c r="AB325" s="17">
        <v>9.2442908881980895E-2</v>
      </c>
      <c r="AC325" s="17">
        <v>0.174769543262665</v>
      </c>
      <c r="AD325" s="17">
        <v>0.13008554504575201</v>
      </c>
      <c r="AE325" s="17"/>
      <c r="AF325" s="17">
        <v>0.117804562012888</v>
      </c>
      <c r="AG325" s="17">
        <v>9.37941036964198E-2</v>
      </c>
      <c r="AH325" s="17">
        <v>0.116559820603373</v>
      </c>
      <c r="AI325" s="17"/>
      <c r="AJ325" s="17">
        <v>0.100093372141749</v>
      </c>
      <c r="AK325" s="17">
        <v>0.116700319849343</v>
      </c>
      <c r="AL325" s="17">
        <v>6.1309575263273901E-2</v>
      </c>
      <c r="AM325" s="17">
        <v>0.16330567957940001</v>
      </c>
      <c r="AN325" s="17">
        <v>0.12966894236139401</v>
      </c>
      <c r="AO325" s="17"/>
      <c r="AP325" s="17">
        <v>6.5805817697067906E-2</v>
      </c>
      <c r="AQ325" s="17">
        <v>0.114166322342882</v>
      </c>
      <c r="AR325" s="17">
        <v>0.10713237799875799</v>
      </c>
      <c r="AS325" s="17"/>
      <c r="AT325" s="17">
        <v>0.16048964304473701</v>
      </c>
      <c r="AU325" s="17">
        <v>0.123246632236367</v>
      </c>
      <c r="AV325" s="17">
        <v>7.24311091287871E-2</v>
      </c>
      <c r="AW325" s="17">
        <v>7.7297251638613104E-2</v>
      </c>
      <c r="AX325" s="17">
        <v>0.17258116039756299</v>
      </c>
    </row>
    <row r="326" spans="2:50">
      <c r="B326" t="s">
        <v>185</v>
      </c>
      <c r="C326" s="17">
        <v>0.256392970732504</v>
      </c>
      <c r="D326" s="17">
        <v>0.22899607733355301</v>
      </c>
      <c r="E326" s="17">
        <v>0.28331502590503399</v>
      </c>
      <c r="F326" s="17"/>
      <c r="G326" s="17">
        <v>0.27015998161145399</v>
      </c>
      <c r="H326" s="17">
        <v>0.31968927272735498</v>
      </c>
      <c r="I326" s="17">
        <v>0.314489916834923</v>
      </c>
      <c r="J326" s="17">
        <v>0.23590395150155499</v>
      </c>
      <c r="K326" s="17">
        <v>0.23275349380046001</v>
      </c>
      <c r="L326" s="17">
        <v>0.17668545506099301</v>
      </c>
      <c r="M326" s="17"/>
      <c r="N326" s="17">
        <v>0.235241732620525</v>
      </c>
      <c r="O326" s="17">
        <v>0.24146303656578699</v>
      </c>
      <c r="P326" s="17">
        <v>0.259009064300814</v>
      </c>
      <c r="Q326" s="17">
        <v>0.29273912017774001</v>
      </c>
      <c r="R326" s="17"/>
      <c r="S326" s="17">
        <v>0.31218460711816098</v>
      </c>
      <c r="T326" s="17">
        <v>0.31588196925629602</v>
      </c>
      <c r="U326" s="17">
        <v>0.25879844810258201</v>
      </c>
      <c r="V326" s="17">
        <v>0.25858016634181902</v>
      </c>
      <c r="W326" s="17">
        <v>0.24826223343276699</v>
      </c>
      <c r="X326" s="17">
        <v>0.26973774733216899</v>
      </c>
      <c r="Y326" s="17">
        <v>0.236695592457072</v>
      </c>
      <c r="Z326" s="17">
        <v>0.31228643879163398</v>
      </c>
      <c r="AA326" s="17">
        <v>0.22560856034137799</v>
      </c>
      <c r="AB326" s="17">
        <v>0.14132286795233201</v>
      </c>
      <c r="AC326" s="17">
        <v>0.20163158160962599</v>
      </c>
      <c r="AD326" s="17">
        <v>0.17833148028672</v>
      </c>
      <c r="AE326" s="17"/>
      <c r="AF326" s="17">
        <v>0.26863468717097599</v>
      </c>
      <c r="AG326" s="17">
        <v>0.23202313796804999</v>
      </c>
      <c r="AH326" s="17">
        <v>0.28745838626096099</v>
      </c>
      <c r="AI326" s="17"/>
      <c r="AJ326" s="17">
        <v>0.24655130858942201</v>
      </c>
      <c r="AK326" s="17">
        <v>0.27374308367523598</v>
      </c>
      <c r="AL326" s="17">
        <v>0.32426689977187501</v>
      </c>
      <c r="AM326" s="17">
        <v>0.20284538648471201</v>
      </c>
      <c r="AN326" s="17">
        <v>0.245590196238028</v>
      </c>
      <c r="AO326" s="17"/>
      <c r="AP326" s="17">
        <v>0.263957768761791</v>
      </c>
      <c r="AQ326" s="17">
        <v>0.27631951899324497</v>
      </c>
      <c r="AR326" s="17">
        <v>0.30000913488252701</v>
      </c>
      <c r="AS326" s="17"/>
      <c r="AT326" s="17">
        <v>0.24149979096256299</v>
      </c>
      <c r="AU326" s="17">
        <v>0.268664987649952</v>
      </c>
      <c r="AV326" s="17">
        <v>0.28249989598277803</v>
      </c>
      <c r="AW326" s="17">
        <v>0.30410731624062798</v>
      </c>
      <c r="AX326" s="17">
        <v>7.7804091322506E-2</v>
      </c>
    </row>
    <row r="327" spans="2:50">
      <c r="B327" t="s">
        <v>186</v>
      </c>
      <c r="C327" s="17">
        <v>0.40291824896086598</v>
      </c>
      <c r="D327" s="17">
        <v>0.42969189165972099</v>
      </c>
      <c r="E327" s="17">
        <v>0.375026961082354</v>
      </c>
      <c r="F327" s="17"/>
      <c r="G327" s="17">
        <v>0.35967252118038701</v>
      </c>
      <c r="H327" s="17">
        <v>0.364864894362045</v>
      </c>
      <c r="I327" s="17">
        <v>0.32036540603063401</v>
      </c>
      <c r="J327" s="17">
        <v>0.422932520883675</v>
      </c>
      <c r="K327" s="17">
        <v>0.445890446509764</v>
      </c>
      <c r="L327" s="17">
        <v>0.48730372780390602</v>
      </c>
      <c r="M327" s="17"/>
      <c r="N327" s="17">
        <v>0.39716780852654399</v>
      </c>
      <c r="O327" s="17">
        <v>0.44117925927832402</v>
      </c>
      <c r="P327" s="17">
        <v>0.40835941326563002</v>
      </c>
      <c r="Q327" s="17">
        <v>0.36864851728217501</v>
      </c>
      <c r="R327" s="17"/>
      <c r="S327" s="17">
        <v>0.37757458097867602</v>
      </c>
      <c r="T327" s="17">
        <v>0.37960135717788601</v>
      </c>
      <c r="U327" s="17">
        <v>0.43737079372971499</v>
      </c>
      <c r="V327" s="17">
        <v>0.454148961791144</v>
      </c>
      <c r="W327" s="17">
        <v>0.39325698698123002</v>
      </c>
      <c r="X327" s="17">
        <v>0.33639242696666899</v>
      </c>
      <c r="Y327" s="17">
        <v>0.49374698062495997</v>
      </c>
      <c r="Z327" s="17">
        <v>0.42620006308292202</v>
      </c>
      <c r="AA327" s="17">
        <v>0.37846522887978901</v>
      </c>
      <c r="AB327" s="17">
        <v>0.46466757488996702</v>
      </c>
      <c r="AC327" s="17">
        <v>0.32983613030398801</v>
      </c>
      <c r="AD327" s="17">
        <v>0.43348275550552701</v>
      </c>
      <c r="AE327" s="17"/>
      <c r="AF327" s="17">
        <v>0.43018066439208702</v>
      </c>
      <c r="AG327" s="17">
        <v>0.40889042626166799</v>
      </c>
      <c r="AH327" s="17">
        <v>0.332878738451168</v>
      </c>
      <c r="AI327" s="17"/>
      <c r="AJ327" s="17">
        <v>0.46171453932487599</v>
      </c>
      <c r="AK327" s="17">
        <v>0.41987542128916</v>
      </c>
      <c r="AL327" s="17">
        <v>0.39432631213521901</v>
      </c>
      <c r="AM327" s="17">
        <v>0.55434388768086096</v>
      </c>
      <c r="AN327" s="17">
        <v>0.30410128698192501</v>
      </c>
      <c r="AO327" s="17"/>
      <c r="AP327" s="17">
        <v>0.50089756590505496</v>
      </c>
      <c r="AQ327" s="17">
        <v>0.38691197959020501</v>
      </c>
      <c r="AR327" s="17">
        <v>0.36600179184890802</v>
      </c>
      <c r="AS327" s="17"/>
      <c r="AT327" s="17">
        <v>0.41928134521768501</v>
      </c>
      <c r="AU327" s="17">
        <v>0.44369212623193599</v>
      </c>
      <c r="AV327" s="17">
        <v>0.36717638223487797</v>
      </c>
      <c r="AW327" s="17">
        <v>0.41553771616194801</v>
      </c>
      <c r="AX327" s="17">
        <v>0.37690774886061001</v>
      </c>
    </row>
    <row r="328" spans="2:50">
      <c r="B328" t="s">
        <v>187</v>
      </c>
      <c r="C328" s="17">
        <v>7.95425550592124E-2</v>
      </c>
      <c r="D328" s="17">
        <v>0.100080585532786</v>
      </c>
      <c r="E328" s="17">
        <v>5.8945141137595199E-2</v>
      </c>
      <c r="F328" s="17"/>
      <c r="G328" s="17">
        <v>9.50744343421729E-2</v>
      </c>
      <c r="H328" s="17">
        <v>7.3466399960604695E-2</v>
      </c>
      <c r="I328" s="17">
        <v>2.8170239719724599E-2</v>
      </c>
      <c r="J328" s="17">
        <v>6.1896355803307102E-2</v>
      </c>
      <c r="K328" s="17">
        <v>8.8711206889817096E-2</v>
      </c>
      <c r="L328" s="17">
        <v>0.123496340552955</v>
      </c>
      <c r="M328" s="17"/>
      <c r="N328" s="17">
        <v>0.136780027887039</v>
      </c>
      <c r="O328" s="17">
        <v>7.9010245321828695E-2</v>
      </c>
      <c r="P328" s="17">
        <v>5.14773376904991E-2</v>
      </c>
      <c r="Q328" s="17">
        <v>4.3622466157513903E-2</v>
      </c>
      <c r="R328" s="17"/>
      <c r="S328" s="17">
        <v>5.9048719665746499E-2</v>
      </c>
      <c r="T328" s="17">
        <v>0.132213078785793</v>
      </c>
      <c r="U328" s="17">
        <v>6.9964736863377897E-2</v>
      </c>
      <c r="V328" s="17">
        <v>4.1495304439426402E-2</v>
      </c>
      <c r="W328" s="17">
        <v>0.106871532150599</v>
      </c>
      <c r="X328" s="17">
        <v>4.8596975713540103E-2</v>
      </c>
      <c r="Y328" s="17">
        <v>8.1290909376192197E-2</v>
      </c>
      <c r="Z328" s="17">
        <v>1.75468404435325E-2</v>
      </c>
      <c r="AA328" s="17">
        <v>0.118361745195159</v>
      </c>
      <c r="AB328" s="17">
        <v>8.53558238743546E-2</v>
      </c>
      <c r="AC328" s="17">
        <v>6.1241777412028797E-2</v>
      </c>
      <c r="AD328" s="17">
        <v>7.5684824712863294E-2</v>
      </c>
      <c r="AE328" s="17"/>
      <c r="AF328" s="17">
        <v>5.2001204866878897E-2</v>
      </c>
      <c r="AG328" s="17">
        <v>0.116125213699875</v>
      </c>
      <c r="AH328" s="17">
        <v>4.49275315901594E-2</v>
      </c>
      <c r="AI328" s="17"/>
      <c r="AJ328" s="17">
        <v>6.4878633163963501E-2</v>
      </c>
      <c r="AK328" s="17">
        <v>7.5714135767589202E-2</v>
      </c>
      <c r="AL328" s="17">
        <v>0.101448183573095</v>
      </c>
      <c r="AM328" s="17">
        <v>0</v>
      </c>
      <c r="AN328" s="17">
        <v>5.5869326850397603E-2</v>
      </c>
      <c r="AO328" s="17"/>
      <c r="AP328" s="17">
        <v>6.6778870582386504E-2</v>
      </c>
      <c r="AQ328" s="17">
        <v>9.1113161979859095E-2</v>
      </c>
      <c r="AR328" s="17">
        <v>0.111338007615761</v>
      </c>
      <c r="AS328" s="17"/>
      <c r="AT328" s="17">
        <v>4.6287741017768801E-2</v>
      </c>
      <c r="AU328" s="17">
        <v>5.2602791140578101E-2</v>
      </c>
      <c r="AV328" s="17">
        <v>0.13419536297367199</v>
      </c>
      <c r="AW328" s="17">
        <v>6.9791575964191693E-2</v>
      </c>
      <c r="AX328" s="17">
        <v>0.23213072927522899</v>
      </c>
    </row>
    <row r="329" spans="2:50">
      <c r="B329" t="s">
        <v>188</v>
      </c>
      <c r="C329" s="17">
        <v>2.664935837676E-2</v>
      </c>
      <c r="D329" s="17">
        <v>3.8420960071970003E-2</v>
      </c>
      <c r="E329" s="17">
        <v>1.4754450080469401E-2</v>
      </c>
      <c r="F329" s="17"/>
      <c r="G329" s="17">
        <v>2.1963858782450801E-2</v>
      </c>
      <c r="H329" s="17">
        <v>2.56799566922747E-2</v>
      </c>
      <c r="I329" s="17">
        <v>2.2838325879754699E-2</v>
      </c>
      <c r="J329" s="17">
        <v>3.5379489584978899E-2</v>
      </c>
      <c r="K329" s="17">
        <v>3.9960707491369103E-2</v>
      </c>
      <c r="L329" s="17">
        <v>1.7886499986243001E-2</v>
      </c>
      <c r="M329" s="17"/>
      <c r="N329" s="17">
        <v>5.1443651611876702E-2</v>
      </c>
      <c r="O329" s="17">
        <v>2.5814087352895199E-2</v>
      </c>
      <c r="P329" s="17">
        <v>4.0682560949630801E-3</v>
      </c>
      <c r="Q329" s="17">
        <v>2.1197677382310601E-2</v>
      </c>
      <c r="R329" s="17"/>
      <c r="S329" s="17">
        <v>2.5130263322081299E-2</v>
      </c>
      <c r="T329" s="17">
        <v>3.1546052639516903E-2</v>
      </c>
      <c r="U329" s="17">
        <v>0</v>
      </c>
      <c r="V329" s="17">
        <v>2.1465759861077301E-2</v>
      </c>
      <c r="W329" s="17">
        <v>1.3727516400640899E-2</v>
      </c>
      <c r="X329" s="17">
        <v>2.64412001048328E-2</v>
      </c>
      <c r="Y329" s="17">
        <v>1.30119726185387E-2</v>
      </c>
      <c r="Z329" s="17">
        <v>5.9458319172311501E-2</v>
      </c>
      <c r="AA329" s="17">
        <v>7.3112739494393106E-2</v>
      </c>
      <c r="AB329" s="17">
        <v>1.6106597683214399E-2</v>
      </c>
      <c r="AC329" s="17">
        <v>1.20943573310943E-2</v>
      </c>
      <c r="AD329" s="17">
        <v>0</v>
      </c>
      <c r="AE329" s="17"/>
      <c r="AF329" s="17">
        <v>2.9503186470894002E-2</v>
      </c>
      <c r="AG329" s="17">
        <v>2.7795445588454201E-2</v>
      </c>
      <c r="AH329" s="17">
        <v>5.74690006346101E-3</v>
      </c>
      <c r="AI329" s="17"/>
      <c r="AJ329" s="17">
        <v>2.8607992460676201E-2</v>
      </c>
      <c r="AK329" s="17">
        <v>2.26129386547884E-2</v>
      </c>
      <c r="AL329" s="17">
        <v>4.7251227924580697E-2</v>
      </c>
      <c r="AM329" s="17">
        <v>7.9505046255027204E-2</v>
      </c>
      <c r="AN329" s="17">
        <v>2.4710679315389301E-2</v>
      </c>
      <c r="AO329" s="17"/>
      <c r="AP329" s="17">
        <v>1.8312857825414901E-2</v>
      </c>
      <c r="AQ329" s="17">
        <v>3.9589311034954298E-2</v>
      </c>
      <c r="AR329" s="17">
        <v>5.0788932201801001E-2</v>
      </c>
      <c r="AS329" s="17"/>
      <c r="AT329" s="17">
        <v>2.00550842462178E-2</v>
      </c>
      <c r="AU329" s="17">
        <v>2.9387950408877601E-2</v>
      </c>
      <c r="AV329" s="17">
        <v>2.8737795368314799E-2</v>
      </c>
      <c r="AW329" s="17">
        <v>5.7934169738809903E-2</v>
      </c>
      <c r="AX329" s="17">
        <v>3.1458456148150397E-2</v>
      </c>
    </row>
    <row r="330" spans="2:50">
      <c r="B330" t="s">
        <v>92</v>
      </c>
      <c r="C330" s="17">
        <v>0.123620263085663</v>
      </c>
      <c r="D330" s="17">
        <v>0.105643469028637</v>
      </c>
      <c r="E330" s="17">
        <v>0.1425597882029</v>
      </c>
      <c r="F330" s="17"/>
      <c r="G330" s="17">
        <v>0.11319796543227301</v>
      </c>
      <c r="H330" s="17">
        <v>0.11603157361219101</v>
      </c>
      <c r="I330" s="17">
        <v>0.12693427698186599</v>
      </c>
      <c r="J330" s="17">
        <v>0.14604629730239599</v>
      </c>
      <c r="K330" s="17">
        <v>0.13725575689504099</v>
      </c>
      <c r="L330" s="17">
        <v>0.107825173667736</v>
      </c>
      <c r="M330" s="17"/>
      <c r="N330" s="17">
        <v>9.7819460345485096E-2</v>
      </c>
      <c r="O330" s="17">
        <v>0.15467464187342</v>
      </c>
      <c r="P330" s="17">
        <v>0.109210104940476</v>
      </c>
      <c r="Q330" s="17">
        <v>0.12945829514740601</v>
      </c>
      <c r="R330" s="17"/>
      <c r="S330" s="17">
        <v>9.3018073149227304E-2</v>
      </c>
      <c r="T330" s="17">
        <v>5.8452777011898098E-2</v>
      </c>
      <c r="U330" s="17">
        <v>0.14856827004540499</v>
      </c>
      <c r="V330" s="17">
        <v>0.15644578246967999</v>
      </c>
      <c r="W330" s="17">
        <v>0.114749866770526</v>
      </c>
      <c r="X330" s="17">
        <v>0.146044181414936</v>
      </c>
      <c r="Y330" s="17">
        <v>9.3419069234866495E-2</v>
      </c>
      <c r="Z330" s="17">
        <v>9.5370990747706497E-2</v>
      </c>
      <c r="AA330" s="17">
        <v>9.5571793707843897E-2</v>
      </c>
      <c r="AB330" s="17">
        <v>0.20010422671815201</v>
      </c>
      <c r="AC330" s="17">
        <v>0.220426610080598</v>
      </c>
      <c r="AD330" s="17">
        <v>0.18241539444913701</v>
      </c>
      <c r="AE330" s="17"/>
      <c r="AF330" s="17">
        <v>0.101875695086276</v>
      </c>
      <c r="AG330" s="17">
        <v>0.121371672785534</v>
      </c>
      <c r="AH330" s="17">
        <v>0.21242862303087701</v>
      </c>
      <c r="AI330" s="17"/>
      <c r="AJ330" s="17">
        <v>9.8154154319312403E-2</v>
      </c>
      <c r="AK330" s="17">
        <v>9.1354100763883297E-2</v>
      </c>
      <c r="AL330" s="17">
        <v>7.1397801331956806E-2</v>
      </c>
      <c r="AM330" s="17">
        <v>0</v>
      </c>
      <c r="AN330" s="17">
        <v>0.24005956825286701</v>
      </c>
      <c r="AO330" s="17"/>
      <c r="AP330" s="17">
        <v>8.4247119228284997E-2</v>
      </c>
      <c r="AQ330" s="17">
        <v>9.1899706058854294E-2</v>
      </c>
      <c r="AR330" s="17">
        <v>6.47297554522452E-2</v>
      </c>
      <c r="AS330" s="17"/>
      <c r="AT330" s="17">
        <v>0.112386395511028</v>
      </c>
      <c r="AU330" s="17">
        <v>8.2405512332289696E-2</v>
      </c>
      <c r="AV330" s="17">
        <v>0.11495945431156999</v>
      </c>
      <c r="AW330" s="17">
        <v>7.5331970255809094E-2</v>
      </c>
      <c r="AX330" s="17">
        <v>0.109117813995942</v>
      </c>
    </row>
    <row r="331" spans="2:50">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row>
    <row r="332" spans="2:50">
      <c r="B332" s="6" t="s">
        <v>189</v>
      </c>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row>
    <row r="333" spans="2:50">
      <c r="B333" s="24" t="s">
        <v>17</v>
      </c>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row>
    <row r="334" spans="2:50">
      <c r="B334" t="s">
        <v>184</v>
      </c>
      <c r="C334" s="17">
        <v>0.106795088435017</v>
      </c>
      <c r="D334" s="17">
        <v>0.104036343955794</v>
      </c>
      <c r="E334" s="17">
        <v>0.109709814915632</v>
      </c>
      <c r="F334" s="17"/>
      <c r="G334" s="17">
        <v>0.114922163428644</v>
      </c>
      <c r="H334" s="17">
        <v>0.142999921615725</v>
      </c>
      <c r="I334" s="17">
        <v>0.14339482972421899</v>
      </c>
      <c r="J334" s="17">
        <v>0.118469801345414</v>
      </c>
      <c r="K334" s="17">
        <v>6.0981618752796798E-2</v>
      </c>
      <c r="L334" s="17">
        <v>6.4743031636040199E-2</v>
      </c>
      <c r="M334" s="17"/>
      <c r="N334" s="17">
        <v>9.6058225401160893E-2</v>
      </c>
      <c r="O334" s="17">
        <v>0.10148681288650099</v>
      </c>
      <c r="P334" s="17">
        <v>0.12821653668539401</v>
      </c>
      <c r="Q334" s="17">
        <v>0.106104514959251</v>
      </c>
      <c r="R334" s="17"/>
      <c r="S334" s="17">
        <v>0.13008400585573701</v>
      </c>
      <c r="T334" s="17">
        <v>7.3821286619496093E-2</v>
      </c>
      <c r="U334" s="17">
        <v>8.0488811449079004E-2</v>
      </c>
      <c r="V334" s="17">
        <v>5.5327318297144802E-2</v>
      </c>
      <c r="W334" s="17">
        <v>0.135360710393405</v>
      </c>
      <c r="X334" s="17">
        <v>2.7842090266086601E-2</v>
      </c>
      <c r="Y334" s="17">
        <v>0.12387200522877601</v>
      </c>
      <c r="Z334" s="17">
        <v>0.12639428461697699</v>
      </c>
      <c r="AA334" s="17">
        <v>0.15366007597383699</v>
      </c>
      <c r="AB334" s="17">
        <v>0.15397740244427</v>
      </c>
      <c r="AC334" s="17">
        <v>0.104708104572381</v>
      </c>
      <c r="AD334" s="17">
        <v>0.11302402116233</v>
      </c>
      <c r="AE334" s="17"/>
      <c r="AF334" s="17">
        <v>9.7669376658566107E-2</v>
      </c>
      <c r="AG334" s="17">
        <v>0.10979889328260201</v>
      </c>
      <c r="AH334" s="17">
        <v>0.123947474583202</v>
      </c>
      <c r="AI334" s="17"/>
      <c r="AJ334" s="17">
        <v>9.2107216844074802E-2</v>
      </c>
      <c r="AK334" s="17">
        <v>0.11021039520532599</v>
      </c>
      <c r="AL334" s="17">
        <v>0.122039433239492</v>
      </c>
      <c r="AM334" s="17">
        <v>0.15945783340813999</v>
      </c>
      <c r="AN334" s="17">
        <v>0.14600557776787901</v>
      </c>
      <c r="AO334" s="17"/>
      <c r="AP334" s="17">
        <v>7.8772249559687799E-2</v>
      </c>
      <c r="AQ334" s="17">
        <v>0.11652053801381999</v>
      </c>
      <c r="AR334" s="17">
        <v>0.11919556426804399</v>
      </c>
      <c r="AS334" s="17"/>
      <c r="AT334" s="17">
        <v>9.7496681753794001E-2</v>
      </c>
      <c r="AU334" s="17">
        <v>7.2243510632514996E-2</v>
      </c>
      <c r="AV334" s="17">
        <v>0.102055206079045</v>
      </c>
      <c r="AW334" s="17">
        <v>0.14334184364520899</v>
      </c>
      <c r="AX334" s="17">
        <v>6.4935992671293893E-2</v>
      </c>
    </row>
    <row r="335" spans="2:50">
      <c r="B335" t="s">
        <v>185</v>
      </c>
      <c r="C335" s="17">
        <v>0.27150996068045502</v>
      </c>
      <c r="D335" s="17">
        <v>0.21064349142771999</v>
      </c>
      <c r="E335" s="17">
        <v>0.32927345831203803</v>
      </c>
      <c r="F335" s="17"/>
      <c r="G335" s="17">
        <v>0.36358630283387999</v>
      </c>
      <c r="H335" s="17">
        <v>0.31799296478723099</v>
      </c>
      <c r="I335" s="17">
        <v>0.330986420677777</v>
      </c>
      <c r="J335" s="17">
        <v>0.22624537952297299</v>
      </c>
      <c r="K335" s="17">
        <v>0.23513540165438099</v>
      </c>
      <c r="L335" s="17">
        <v>0.189918554231229</v>
      </c>
      <c r="M335" s="17"/>
      <c r="N335" s="17">
        <v>0.23241070174488401</v>
      </c>
      <c r="O335" s="17">
        <v>0.229650611054907</v>
      </c>
      <c r="P335" s="17">
        <v>0.35306245396482</v>
      </c>
      <c r="Q335" s="17">
        <v>0.286522038925282</v>
      </c>
      <c r="R335" s="17"/>
      <c r="S335" s="17">
        <v>0.26811984317927201</v>
      </c>
      <c r="T335" s="17">
        <v>0.26921347693644299</v>
      </c>
      <c r="U335" s="17">
        <v>0.294113547235619</v>
      </c>
      <c r="V335" s="17">
        <v>0.34629280961644199</v>
      </c>
      <c r="W335" s="17">
        <v>0.27665458811104299</v>
      </c>
      <c r="X335" s="17">
        <v>0.30595572432713097</v>
      </c>
      <c r="Y335" s="17">
        <v>0.28350912246958299</v>
      </c>
      <c r="Z335" s="17">
        <v>0.24708604382135299</v>
      </c>
      <c r="AA335" s="17">
        <v>0.210080274486594</v>
      </c>
      <c r="AB335" s="17">
        <v>0.25306281315283102</v>
      </c>
      <c r="AC335" s="17">
        <v>0.241075915441572</v>
      </c>
      <c r="AD335" s="17">
        <v>0.23841507113821001</v>
      </c>
      <c r="AE335" s="17"/>
      <c r="AF335" s="17">
        <v>0.29485084413005402</v>
      </c>
      <c r="AG335" s="17">
        <v>0.25102618202593102</v>
      </c>
      <c r="AH335" s="17">
        <v>0.242101148270912</v>
      </c>
      <c r="AI335" s="17"/>
      <c r="AJ335" s="17">
        <v>0.26389482101762102</v>
      </c>
      <c r="AK335" s="17">
        <v>0.32272387092434202</v>
      </c>
      <c r="AL335" s="17">
        <v>0.16215773435413</v>
      </c>
      <c r="AM335" s="17">
        <v>0.38633230025270399</v>
      </c>
      <c r="AN335" s="17">
        <v>0.27303431755748803</v>
      </c>
      <c r="AO335" s="17"/>
      <c r="AP335" s="17">
        <v>0.247645340175569</v>
      </c>
      <c r="AQ335" s="17">
        <v>0.30961276794458298</v>
      </c>
      <c r="AR335" s="17">
        <v>0.15731522239460699</v>
      </c>
      <c r="AS335" s="17"/>
      <c r="AT335" s="17">
        <v>0.28556830353860002</v>
      </c>
      <c r="AU335" s="17">
        <v>0.26256694317836898</v>
      </c>
      <c r="AV335" s="17">
        <v>0.27816148610657099</v>
      </c>
      <c r="AW335" s="17">
        <v>0.31882058998976698</v>
      </c>
      <c r="AX335" s="17">
        <v>0.15664397018599499</v>
      </c>
    </row>
    <row r="336" spans="2:50">
      <c r="B336" t="s">
        <v>186</v>
      </c>
      <c r="C336" s="17">
        <v>0.38603313088536001</v>
      </c>
      <c r="D336" s="17">
        <v>0.42504861295943103</v>
      </c>
      <c r="E336" s="17">
        <v>0.35076485005237701</v>
      </c>
      <c r="F336" s="17"/>
      <c r="G336" s="17">
        <v>0.30813217454348801</v>
      </c>
      <c r="H336" s="17">
        <v>0.39499344941575598</v>
      </c>
      <c r="I336" s="17">
        <v>0.31594598210373298</v>
      </c>
      <c r="J336" s="17">
        <v>0.40296709239289102</v>
      </c>
      <c r="K336" s="17">
        <v>0.40036721564926198</v>
      </c>
      <c r="L336" s="17">
        <v>0.46382265864236</v>
      </c>
      <c r="M336" s="17"/>
      <c r="N336" s="17">
        <v>0.42541265449814802</v>
      </c>
      <c r="O336" s="17">
        <v>0.40283073417122001</v>
      </c>
      <c r="P336" s="17">
        <v>0.37014655438303301</v>
      </c>
      <c r="Q336" s="17">
        <v>0.34254904482054699</v>
      </c>
      <c r="R336" s="17"/>
      <c r="S336" s="17">
        <v>0.37217996021390698</v>
      </c>
      <c r="T336" s="17">
        <v>0.40720399013603198</v>
      </c>
      <c r="U336" s="17">
        <v>0.38502427938943401</v>
      </c>
      <c r="V336" s="17">
        <v>0.384058265475893</v>
      </c>
      <c r="W336" s="17">
        <v>0.40524204327083202</v>
      </c>
      <c r="X336" s="17">
        <v>0.43829062665931201</v>
      </c>
      <c r="Y336" s="17">
        <v>0.38885215163945802</v>
      </c>
      <c r="Z336" s="17">
        <v>0.392589040748129</v>
      </c>
      <c r="AA336" s="17">
        <v>0.36867227011883202</v>
      </c>
      <c r="AB336" s="17">
        <v>0.41030591402101402</v>
      </c>
      <c r="AC336" s="17">
        <v>0.26091490222788</v>
      </c>
      <c r="AD336" s="17">
        <v>0.39406665558062298</v>
      </c>
      <c r="AE336" s="17"/>
      <c r="AF336" s="17">
        <v>0.39562941363258097</v>
      </c>
      <c r="AG336" s="17">
        <v>0.39866220099017502</v>
      </c>
      <c r="AH336" s="17">
        <v>0.365856645689006</v>
      </c>
      <c r="AI336" s="17"/>
      <c r="AJ336" s="17">
        <v>0.42517985301498501</v>
      </c>
      <c r="AK336" s="17">
        <v>0.36614054544996999</v>
      </c>
      <c r="AL336" s="17">
        <v>0.47794333960221902</v>
      </c>
      <c r="AM336" s="17">
        <v>0.21339231738141801</v>
      </c>
      <c r="AN336" s="17">
        <v>0.28042583903097101</v>
      </c>
      <c r="AO336" s="17"/>
      <c r="AP336" s="17">
        <v>0.48783716699598201</v>
      </c>
      <c r="AQ336" s="17">
        <v>0.37536012594270701</v>
      </c>
      <c r="AR336" s="17">
        <v>0.48930959887337999</v>
      </c>
      <c r="AS336" s="17"/>
      <c r="AT336" s="17">
        <v>0.34037250076925701</v>
      </c>
      <c r="AU336" s="17">
        <v>0.42962634094707602</v>
      </c>
      <c r="AV336" s="17">
        <v>0.43024231159461601</v>
      </c>
      <c r="AW336" s="17">
        <v>0.31141376745756</v>
      </c>
      <c r="AX336" s="17">
        <v>0.46335935037068599</v>
      </c>
    </row>
    <row r="337" spans="2:50">
      <c r="B337" t="s">
        <v>187</v>
      </c>
      <c r="C337" s="17">
        <v>6.6780778707888094E-2</v>
      </c>
      <c r="D337" s="17">
        <v>9.5248076648202507E-2</v>
      </c>
      <c r="E337" s="17">
        <v>3.9098599192389602E-2</v>
      </c>
      <c r="F337" s="17"/>
      <c r="G337" s="17">
        <v>8.8889986857068906E-2</v>
      </c>
      <c r="H337" s="17">
        <v>6.3527082411862501E-2</v>
      </c>
      <c r="I337" s="17">
        <v>4.46381307206914E-2</v>
      </c>
      <c r="J337" s="17">
        <v>4.8892039686266299E-2</v>
      </c>
      <c r="K337" s="17">
        <v>6.4632011091941499E-2</v>
      </c>
      <c r="L337" s="17">
        <v>8.9457285722624402E-2</v>
      </c>
      <c r="M337" s="17"/>
      <c r="N337" s="17">
        <v>0.10080649294626499</v>
      </c>
      <c r="O337" s="17">
        <v>7.2587135666700997E-2</v>
      </c>
      <c r="P337" s="17">
        <v>3.9141030222166098E-2</v>
      </c>
      <c r="Q337" s="17">
        <v>4.9897481523320901E-2</v>
      </c>
      <c r="R337" s="17"/>
      <c r="S337" s="17">
        <v>7.2779313281914504E-2</v>
      </c>
      <c r="T337" s="17">
        <v>8.1381770082611896E-2</v>
      </c>
      <c r="U337" s="17">
        <v>7.7023008585768701E-2</v>
      </c>
      <c r="V337" s="17">
        <v>2.2279989027260898E-2</v>
      </c>
      <c r="W337" s="17">
        <v>3.6419484640881898E-2</v>
      </c>
      <c r="X337" s="17">
        <v>7.8681761114764798E-2</v>
      </c>
      <c r="Y337" s="17">
        <v>5.8009779362656597E-2</v>
      </c>
      <c r="Z337" s="17">
        <v>4.5278353525957299E-2</v>
      </c>
      <c r="AA337" s="17">
        <v>0.10056941534606099</v>
      </c>
      <c r="AB337" s="17">
        <v>3.82816433104421E-2</v>
      </c>
      <c r="AC337" s="17">
        <v>6.2905903609232802E-2</v>
      </c>
      <c r="AD337" s="17">
        <v>0.14385389264714299</v>
      </c>
      <c r="AE337" s="17"/>
      <c r="AF337" s="17">
        <v>5.2164730910105199E-2</v>
      </c>
      <c r="AG337" s="17">
        <v>8.8665842352296201E-2</v>
      </c>
      <c r="AH337" s="17">
        <v>4.8156589581053101E-2</v>
      </c>
      <c r="AI337" s="17"/>
      <c r="AJ337" s="17">
        <v>6.9108068164907596E-2</v>
      </c>
      <c r="AK337" s="17">
        <v>6.6430224633827403E-2</v>
      </c>
      <c r="AL337" s="17">
        <v>9.7826555680930793E-2</v>
      </c>
      <c r="AM337" s="17">
        <v>5.6152706223873902E-2</v>
      </c>
      <c r="AN337" s="17">
        <v>3.7656584523836002E-2</v>
      </c>
      <c r="AO337" s="17"/>
      <c r="AP337" s="17">
        <v>7.1315692721457394E-2</v>
      </c>
      <c r="AQ337" s="17">
        <v>5.6465745849413301E-2</v>
      </c>
      <c r="AR337" s="17">
        <v>0.11915069907561</v>
      </c>
      <c r="AS337" s="17"/>
      <c r="AT337" s="17">
        <v>3.7239796704401099E-2</v>
      </c>
      <c r="AU337" s="17">
        <v>6.9121559717127204E-2</v>
      </c>
      <c r="AV337" s="17">
        <v>8.6937489532102702E-2</v>
      </c>
      <c r="AW337" s="17">
        <v>0.111063445501023</v>
      </c>
      <c r="AX337" s="17">
        <v>8.5838880634763498E-2</v>
      </c>
    </row>
    <row r="338" spans="2:50">
      <c r="B338" t="s">
        <v>188</v>
      </c>
      <c r="C338" s="17">
        <v>1.5886517116916E-2</v>
      </c>
      <c r="D338" s="17">
        <v>2.33990395444864E-2</v>
      </c>
      <c r="E338" s="17">
        <v>8.9120545777259894E-3</v>
      </c>
      <c r="F338" s="17"/>
      <c r="G338" s="17">
        <v>2.0202322439235899E-2</v>
      </c>
      <c r="H338" s="17">
        <v>5.8353933946350897E-3</v>
      </c>
      <c r="I338" s="17">
        <v>1.8239618449467299E-2</v>
      </c>
      <c r="J338" s="17">
        <v>6.3585951510632902E-3</v>
      </c>
      <c r="K338" s="17">
        <v>2.9923621327274798E-2</v>
      </c>
      <c r="L338" s="17">
        <v>1.7400725776714299E-2</v>
      </c>
      <c r="M338" s="17"/>
      <c r="N338" s="17">
        <v>2.9072365659542999E-2</v>
      </c>
      <c r="O338" s="17">
        <v>3.7041179978875602E-3</v>
      </c>
      <c r="P338" s="17">
        <v>1.68679876146701E-2</v>
      </c>
      <c r="Q338" s="17">
        <v>1.03728681706274E-2</v>
      </c>
      <c r="R338" s="17"/>
      <c r="S338" s="17">
        <v>2.63672489549584E-2</v>
      </c>
      <c r="T338" s="17">
        <v>1.54138262417146E-2</v>
      </c>
      <c r="U338" s="17">
        <v>1.07969421702184E-2</v>
      </c>
      <c r="V338" s="17">
        <v>0</v>
      </c>
      <c r="W338" s="17">
        <v>0</v>
      </c>
      <c r="X338" s="17">
        <v>3.5332286557253102E-2</v>
      </c>
      <c r="Y338" s="17">
        <v>1.12027732345355E-2</v>
      </c>
      <c r="Z338" s="17">
        <v>1.61240282586405E-2</v>
      </c>
      <c r="AA338" s="17">
        <v>1.6481832184618201E-2</v>
      </c>
      <c r="AB338" s="17">
        <v>8.4889672353500693E-3</v>
      </c>
      <c r="AC338" s="17">
        <v>3.0760694850220701E-2</v>
      </c>
      <c r="AD338" s="17">
        <v>2.9537089542650299E-2</v>
      </c>
      <c r="AE338" s="17"/>
      <c r="AF338" s="17">
        <v>7.2375946834693497E-3</v>
      </c>
      <c r="AG338" s="17">
        <v>2.5388197208111401E-2</v>
      </c>
      <c r="AH338" s="17">
        <v>0</v>
      </c>
      <c r="AI338" s="17"/>
      <c r="AJ338" s="17">
        <v>1.10436262493833E-2</v>
      </c>
      <c r="AK338" s="17">
        <v>3.09372333067073E-2</v>
      </c>
      <c r="AL338" s="17">
        <v>1.30666039833664E-2</v>
      </c>
      <c r="AM338" s="17">
        <v>0</v>
      </c>
      <c r="AN338" s="17">
        <v>6.7244155078077803E-3</v>
      </c>
      <c r="AO338" s="17"/>
      <c r="AP338" s="17">
        <v>1.1763104445632199E-2</v>
      </c>
      <c r="AQ338" s="17">
        <v>2.58757065127788E-2</v>
      </c>
      <c r="AR338" s="17">
        <v>1.1245993758354099E-2</v>
      </c>
      <c r="AS338" s="17"/>
      <c r="AT338" s="17">
        <v>1.6100220125629301E-2</v>
      </c>
      <c r="AU338" s="17">
        <v>1.9773430566569099E-2</v>
      </c>
      <c r="AV338" s="17">
        <v>8.8055103041960597E-3</v>
      </c>
      <c r="AW338" s="17">
        <v>6.5322531662798501E-3</v>
      </c>
      <c r="AX338" s="17">
        <v>0.13583953458430401</v>
      </c>
    </row>
    <row r="339" spans="2:50">
      <c r="B339" t="s">
        <v>92</v>
      </c>
      <c r="C339" s="17">
        <v>0.15299452417436499</v>
      </c>
      <c r="D339" s="17">
        <v>0.14162443546436601</v>
      </c>
      <c r="E339" s="17">
        <v>0.16224122294983701</v>
      </c>
      <c r="F339" s="17"/>
      <c r="G339" s="17">
        <v>0.104267049897683</v>
      </c>
      <c r="H339" s="17">
        <v>7.4651188374790498E-2</v>
      </c>
      <c r="I339" s="17">
        <v>0.14679501832411199</v>
      </c>
      <c r="J339" s="17">
        <v>0.19706709190139299</v>
      </c>
      <c r="K339" s="17">
        <v>0.20896013152434401</v>
      </c>
      <c r="L339" s="17">
        <v>0.17465774399103201</v>
      </c>
      <c r="M339" s="17"/>
      <c r="N339" s="17">
        <v>0.116239559749999</v>
      </c>
      <c r="O339" s="17">
        <v>0.189740588222785</v>
      </c>
      <c r="P339" s="17">
        <v>9.2565437129917202E-2</v>
      </c>
      <c r="Q339" s="17">
        <v>0.20455405160097201</v>
      </c>
      <c r="R339" s="17"/>
      <c r="S339" s="17">
        <v>0.13046962851421101</v>
      </c>
      <c r="T339" s="17">
        <v>0.15296564998370199</v>
      </c>
      <c r="U339" s="17">
        <v>0.152553411169881</v>
      </c>
      <c r="V339" s="17">
        <v>0.19204161758325899</v>
      </c>
      <c r="W339" s="17">
        <v>0.14632317358383801</v>
      </c>
      <c r="X339" s="17">
        <v>0.113897511075453</v>
      </c>
      <c r="Y339" s="17">
        <v>0.13455416806499099</v>
      </c>
      <c r="Z339" s="17">
        <v>0.17252824902894301</v>
      </c>
      <c r="AA339" s="17">
        <v>0.15053613189005899</v>
      </c>
      <c r="AB339" s="17">
        <v>0.13588325983609301</v>
      </c>
      <c r="AC339" s="17">
        <v>0.29963447929871301</v>
      </c>
      <c r="AD339" s="17">
        <v>8.1103269929044097E-2</v>
      </c>
      <c r="AE339" s="17"/>
      <c r="AF339" s="17">
        <v>0.15244803998522399</v>
      </c>
      <c r="AG339" s="17">
        <v>0.12645868414088501</v>
      </c>
      <c r="AH339" s="17">
        <v>0.219938141875826</v>
      </c>
      <c r="AI339" s="17"/>
      <c r="AJ339" s="17">
        <v>0.13866641470902899</v>
      </c>
      <c r="AK339" s="17">
        <v>0.103557730479827</v>
      </c>
      <c r="AL339" s="17">
        <v>0.126966333139862</v>
      </c>
      <c r="AM339" s="17">
        <v>0.18466484273386399</v>
      </c>
      <c r="AN339" s="17">
        <v>0.25615326561201801</v>
      </c>
      <c r="AO339" s="17"/>
      <c r="AP339" s="17">
        <v>0.102666446101672</v>
      </c>
      <c r="AQ339" s="17">
        <v>0.11616511573669901</v>
      </c>
      <c r="AR339" s="17">
        <v>0.10378292163000501</v>
      </c>
      <c r="AS339" s="17"/>
      <c r="AT339" s="17">
        <v>0.22322249710831901</v>
      </c>
      <c r="AU339" s="17">
        <v>0.14666821495834401</v>
      </c>
      <c r="AV339" s="17">
        <v>9.3797996383469501E-2</v>
      </c>
      <c r="AW339" s="17">
        <v>0.108828100240161</v>
      </c>
      <c r="AX339" s="17">
        <v>9.3382271552957599E-2</v>
      </c>
    </row>
    <row r="340" spans="2:50">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row>
    <row r="341" spans="2:50">
      <c r="B341" s="6" t="s">
        <v>190</v>
      </c>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row>
    <row r="342" spans="2:50">
      <c r="B342" s="24" t="s">
        <v>15</v>
      </c>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row>
    <row r="343" spans="2:50">
      <c r="B343" t="s">
        <v>191</v>
      </c>
      <c r="C343" s="17">
        <v>0.31700495861447497</v>
      </c>
      <c r="D343" s="17">
        <v>0.29792533154592699</v>
      </c>
      <c r="E343" s="17">
        <v>0.33618627205007101</v>
      </c>
      <c r="F343" s="17"/>
      <c r="G343" s="17">
        <v>0.15373608688008</v>
      </c>
      <c r="H343" s="17">
        <v>0.29017673427350699</v>
      </c>
      <c r="I343" s="17">
        <v>0.26880175136179701</v>
      </c>
      <c r="J343" s="17">
        <v>0.33429291311892501</v>
      </c>
      <c r="K343" s="17">
        <v>0.42658804613331502</v>
      </c>
      <c r="L343" s="17">
        <v>0.39874416521163197</v>
      </c>
      <c r="M343" s="17"/>
      <c r="N343" s="17">
        <v>0.347669233225951</v>
      </c>
      <c r="O343" s="17">
        <v>0.30723738633405401</v>
      </c>
      <c r="P343" s="17">
        <v>0.31737625727603902</v>
      </c>
      <c r="Q343" s="17">
        <v>0.29745311142626402</v>
      </c>
      <c r="R343" s="17"/>
      <c r="S343" s="17">
        <v>0.24804603518472201</v>
      </c>
      <c r="T343" s="17">
        <v>0.35458799223688398</v>
      </c>
      <c r="U343" s="17">
        <v>0.362846084621676</v>
      </c>
      <c r="V343" s="17">
        <v>0.36371174972723402</v>
      </c>
      <c r="W343" s="17">
        <v>0.36801487796816801</v>
      </c>
      <c r="X343" s="17">
        <v>0.34372414226782799</v>
      </c>
      <c r="Y343" s="17">
        <v>0.31213369578646799</v>
      </c>
      <c r="Z343" s="17">
        <v>0.30575905620282001</v>
      </c>
      <c r="AA343" s="17">
        <v>0.27052457196975399</v>
      </c>
      <c r="AB343" s="17">
        <v>0.25696592926947998</v>
      </c>
      <c r="AC343" s="17">
        <v>0.36281911524121802</v>
      </c>
      <c r="AD343" s="17">
        <v>0.31588633418692003</v>
      </c>
      <c r="AE343" s="17"/>
      <c r="AF343" s="17">
        <v>0.37520520540944302</v>
      </c>
      <c r="AG343" s="17">
        <v>0.30923134107158401</v>
      </c>
      <c r="AH343" s="17">
        <v>0.221825179229725</v>
      </c>
      <c r="AI343" s="17"/>
      <c r="AJ343" s="17">
        <v>0.36033375969007903</v>
      </c>
      <c r="AK343" s="17">
        <v>0.28818465449763198</v>
      </c>
      <c r="AL343" s="17">
        <v>0.42177179670439102</v>
      </c>
      <c r="AM343" s="17">
        <v>0.32680169159094202</v>
      </c>
      <c r="AN343" s="17">
        <v>0.251397430811238</v>
      </c>
      <c r="AO343" s="17"/>
      <c r="AP343" s="17">
        <v>0.355182381141671</v>
      </c>
      <c r="AQ343" s="17">
        <v>0.26753310153543203</v>
      </c>
      <c r="AR343" s="17">
        <v>0.405423282039166</v>
      </c>
      <c r="AS343" s="17"/>
      <c r="AT343" s="17">
        <v>0.33550362621402302</v>
      </c>
      <c r="AU343" s="17">
        <v>0.29387036593388199</v>
      </c>
      <c r="AV343" s="17">
        <v>0.332182298003042</v>
      </c>
      <c r="AW343" s="17">
        <v>0.251624846701683</v>
      </c>
      <c r="AX343" s="17">
        <v>0.240290182281266</v>
      </c>
    </row>
    <row r="344" spans="2:50">
      <c r="B344" t="s">
        <v>192</v>
      </c>
      <c r="C344" s="17">
        <v>0.287284222191863</v>
      </c>
      <c r="D344" s="17">
        <v>0.32156945683974503</v>
      </c>
      <c r="E344" s="17">
        <v>0.25270663055314302</v>
      </c>
      <c r="F344" s="17"/>
      <c r="G344" s="17">
        <v>0.29906729931195603</v>
      </c>
      <c r="H344" s="17">
        <v>0.211716775024202</v>
      </c>
      <c r="I344" s="17">
        <v>0.27742443889415602</v>
      </c>
      <c r="J344" s="17">
        <v>0.35002696324545002</v>
      </c>
      <c r="K344" s="17">
        <v>0.33508884164363301</v>
      </c>
      <c r="L344" s="17">
        <v>0.266089999746499</v>
      </c>
      <c r="M344" s="17"/>
      <c r="N344" s="17">
        <v>0.34528992135720799</v>
      </c>
      <c r="O344" s="17">
        <v>0.31197062084819399</v>
      </c>
      <c r="P344" s="17">
        <v>0.23084807696062001</v>
      </c>
      <c r="Q344" s="17">
        <v>0.24579954097047299</v>
      </c>
      <c r="R344" s="17"/>
      <c r="S344" s="17">
        <v>0.29342501994224401</v>
      </c>
      <c r="T344" s="17">
        <v>0.28322404117527999</v>
      </c>
      <c r="U344" s="17">
        <v>0.28385446889980398</v>
      </c>
      <c r="V344" s="17">
        <v>0.26842249700911502</v>
      </c>
      <c r="W344" s="17">
        <v>0.28663819853454398</v>
      </c>
      <c r="X344" s="17">
        <v>0.30771277943393899</v>
      </c>
      <c r="Y344" s="17">
        <v>0.22709439372687701</v>
      </c>
      <c r="Z344" s="17">
        <v>0.28392416649983099</v>
      </c>
      <c r="AA344" s="17">
        <v>0.33298241938414602</v>
      </c>
      <c r="AB344" s="17">
        <v>0.308900735637751</v>
      </c>
      <c r="AC344" s="17">
        <v>0.28031916360341802</v>
      </c>
      <c r="AD344" s="17">
        <v>0.22655197474327099</v>
      </c>
      <c r="AE344" s="17"/>
      <c r="AF344" s="17">
        <v>0.229094481253831</v>
      </c>
      <c r="AG344" s="17">
        <v>0.367327606372223</v>
      </c>
      <c r="AH344" s="17">
        <v>0.18096008395235999</v>
      </c>
      <c r="AI344" s="17"/>
      <c r="AJ344" s="17">
        <v>0.23390071119533901</v>
      </c>
      <c r="AK344" s="17">
        <v>0.33015355623353598</v>
      </c>
      <c r="AL344" s="17">
        <v>0.40025659928384799</v>
      </c>
      <c r="AM344" s="17">
        <v>0.32731113986435001</v>
      </c>
      <c r="AN344" s="17">
        <v>0.21488345454684801</v>
      </c>
      <c r="AO344" s="17"/>
      <c r="AP344" s="17">
        <v>0.218344957478534</v>
      </c>
      <c r="AQ344" s="17">
        <v>0.33630266222177202</v>
      </c>
      <c r="AR344" s="17">
        <v>0.42509958170626599</v>
      </c>
      <c r="AS344" s="17"/>
      <c r="AT344" s="17">
        <v>0.229176574067356</v>
      </c>
      <c r="AU344" s="17">
        <v>0.30087883681795202</v>
      </c>
      <c r="AV344" s="17">
        <v>0.36428992597427101</v>
      </c>
      <c r="AW344" s="17">
        <v>0.34733016407037198</v>
      </c>
      <c r="AX344" s="17">
        <v>0.41546955747197301</v>
      </c>
    </row>
    <row r="345" spans="2:50">
      <c r="B345" t="s">
        <v>193</v>
      </c>
      <c r="C345" s="17">
        <v>0.26072310639560597</v>
      </c>
      <c r="D345" s="17">
        <v>0.29692084478479103</v>
      </c>
      <c r="E345" s="17">
        <v>0.22641175113923301</v>
      </c>
      <c r="F345" s="17"/>
      <c r="G345" s="17">
        <v>0.329480903940084</v>
      </c>
      <c r="H345" s="17">
        <v>0.27012089932698802</v>
      </c>
      <c r="I345" s="17">
        <v>0.27396259426390202</v>
      </c>
      <c r="J345" s="17">
        <v>0.19172323405009101</v>
      </c>
      <c r="K345" s="17">
        <v>0.235082213328725</v>
      </c>
      <c r="L345" s="17">
        <v>0.27000915894498601</v>
      </c>
      <c r="M345" s="17"/>
      <c r="N345" s="17">
        <v>0.30476566525001603</v>
      </c>
      <c r="O345" s="17">
        <v>0.26078262821766601</v>
      </c>
      <c r="P345" s="17">
        <v>0.28582472951029098</v>
      </c>
      <c r="Q345" s="17">
        <v>0.19032663556280399</v>
      </c>
      <c r="R345" s="17"/>
      <c r="S345" s="17">
        <v>0.342333551905672</v>
      </c>
      <c r="T345" s="17">
        <v>0.25533814879342498</v>
      </c>
      <c r="U345" s="17">
        <v>0.195591746514506</v>
      </c>
      <c r="V345" s="17">
        <v>0.224385475320729</v>
      </c>
      <c r="W345" s="17">
        <v>0.27765078464762599</v>
      </c>
      <c r="X345" s="17">
        <v>0.29225970175146498</v>
      </c>
      <c r="Y345" s="17">
        <v>0.208090700553275</v>
      </c>
      <c r="Z345" s="17">
        <v>0.28121651079014398</v>
      </c>
      <c r="AA345" s="17">
        <v>0.25021287533887698</v>
      </c>
      <c r="AB345" s="17">
        <v>0.25239198000367402</v>
      </c>
      <c r="AC345" s="17">
        <v>0.20417703695477299</v>
      </c>
      <c r="AD345" s="17">
        <v>0.32282943853283902</v>
      </c>
      <c r="AE345" s="17"/>
      <c r="AF345" s="17">
        <v>0.27887155355285098</v>
      </c>
      <c r="AG345" s="17">
        <v>0.256934194989415</v>
      </c>
      <c r="AH345" s="17">
        <v>0.231719924372673</v>
      </c>
      <c r="AI345" s="17"/>
      <c r="AJ345" s="17">
        <v>0.29361729394986102</v>
      </c>
      <c r="AK345" s="17">
        <v>0.27074306639649898</v>
      </c>
      <c r="AL345" s="17">
        <v>0.22591803580756001</v>
      </c>
      <c r="AM345" s="17">
        <v>0.324353013113373</v>
      </c>
      <c r="AN345" s="17">
        <v>0.19156893449331899</v>
      </c>
      <c r="AO345" s="17"/>
      <c r="AP345" s="17">
        <v>0.31011740190589199</v>
      </c>
      <c r="AQ345" s="17">
        <v>0.25462749901215498</v>
      </c>
      <c r="AR345" s="17">
        <v>0.242906767997002</v>
      </c>
      <c r="AS345" s="17"/>
      <c r="AT345" s="17">
        <v>0.21611109394307701</v>
      </c>
      <c r="AU345" s="17">
        <v>0.25959697788903002</v>
      </c>
      <c r="AV345" s="17">
        <v>0.28816475040573802</v>
      </c>
      <c r="AW345" s="17">
        <v>0.24163673697160801</v>
      </c>
      <c r="AX345" s="17">
        <v>0.17674038398471401</v>
      </c>
    </row>
    <row r="346" spans="2:50">
      <c r="B346" t="s">
        <v>194</v>
      </c>
      <c r="C346" s="17">
        <v>0.25568761338801299</v>
      </c>
      <c r="D346" s="17">
        <v>0.309425436160504</v>
      </c>
      <c r="E346" s="17">
        <v>0.20316643685607</v>
      </c>
      <c r="F346" s="17"/>
      <c r="G346" s="17">
        <v>0.18455577481136901</v>
      </c>
      <c r="H346" s="17">
        <v>0.25040454016792002</v>
      </c>
      <c r="I346" s="17">
        <v>0.281009864784036</v>
      </c>
      <c r="J346" s="17">
        <v>0.26198425286598598</v>
      </c>
      <c r="K346" s="17">
        <v>0.24158382359774599</v>
      </c>
      <c r="L346" s="17">
        <v>0.29060507621887499</v>
      </c>
      <c r="M346" s="17"/>
      <c r="N346" s="17">
        <v>0.280723825823185</v>
      </c>
      <c r="O346" s="17">
        <v>0.25488673583424998</v>
      </c>
      <c r="P346" s="17">
        <v>0.26788424942407502</v>
      </c>
      <c r="Q346" s="17">
        <v>0.223381989602979</v>
      </c>
      <c r="R346" s="17"/>
      <c r="S346" s="17">
        <v>0.31662743770978702</v>
      </c>
      <c r="T346" s="17">
        <v>0.26087312639855398</v>
      </c>
      <c r="U346" s="17">
        <v>0.241862005854412</v>
      </c>
      <c r="V346" s="17">
        <v>0.267541010250888</v>
      </c>
      <c r="W346" s="17">
        <v>0.22750431703578999</v>
      </c>
      <c r="X346" s="17">
        <v>0.27436198109156201</v>
      </c>
      <c r="Y346" s="17">
        <v>0.229815241032815</v>
      </c>
      <c r="Z346" s="17">
        <v>0.311075376884553</v>
      </c>
      <c r="AA346" s="17">
        <v>0.225791280644773</v>
      </c>
      <c r="AB346" s="17">
        <v>0.218782722510273</v>
      </c>
      <c r="AC346" s="17">
        <v>0.20309597981182001</v>
      </c>
      <c r="AD346" s="17">
        <v>0.262991808377461</v>
      </c>
      <c r="AE346" s="17"/>
      <c r="AF346" s="17">
        <v>0.31161382868155402</v>
      </c>
      <c r="AG346" s="17">
        <v>0.222235982337912</v>
      </c>
      <c r="AH346" s="17">
        <v>0.25053636131964602</v>
      </c>
      <c r="AI346" s="17"/>
      <c r="AJ346" s="17">
        <v>0.35509863836625799</v>
      </c>
      <c r="AK346" s="17">
        <v>0.19021988790358099</v>
      </c>
      <c r="AL346" s="17">
        <v>0.24884274336359499</v>
      </c>
      <c r="AM346" s="17">
        <v>0.11195063693542399</v>
      </c>
      <c r="AN346" s="17">
        <v>0.24374793606609499</v>
      </c>
      <c r="AO346" s="17"/>
      <c r="AP346" s="17">
        <v>0.38224294457762198</v>
      </c>
      <c r="AQ346" s="17">
        <v>0.201767270220852</v>
      </c>
      <c r="AR346" s="17">
        <v>0.298606315266915</v>
      </c>
      <c r="AS346" s="17"/>
      <c r="AT346" s="17">
        <v>0.26730402553496502</v>
      </c>
      <c r="AU346" s="17">
        <v>0.25217650866040298</v>
      </c>
      <c r="AV346" s="17">
        <v>0.263849916739618</v>
      </c>
      <c r="AW346" s="17">
        <v>0.26117171575749698</v>
      </c>
      <c r="AX346" s="17">
        <v>0.29364414796260602</v>
      </c>
    </row>
    <row r="347" spans="2:50">
      <c r="B347" t="s">
        <v>195</v>
      </c>
      <c r="C347" s="17">
        <v>0.245324142335482</v>
      </c>
      <c r="D347" s="17">
        <v>0.26570180767165302</v>
      </c>
      <c r="E347" s="17">
        <v>0.22572152381430199</v>
      </c>
      <c r="F347" s="17"/>
      <c r="G347" s="17">
        <v>0.15649750923151701</v>
      </c>
      <c r="H347" s="17">
        <v>0.219984438350637</v>
      </c>
      <c r="I347" s="17">
        <v>0.19535262553013599</v>
      </c>
      <c r="J347" s="17">
        <v>0.249316737190662</v>
      </c>
      <c r="K347" s="17">
        <v>0.26452220357841499</v>
      </c>
      <c r="L347" s="17">
        <v>0.34918433438564001</v>
      </c>
      <c r="M347" s="17"/>
      <c r="N347" s="17">
        <v>0.295730810960809</v>
      </c>
      <c r="O347" s="17">
        <v>0.237625704718011</v>
      </c>
      <c r="P347" s="17">
        <v>0.22249817119270501</v>
      </c>
      <c r="Q347" s="17">
        <v>0.21606529454459</v>
      </c>
      <c r="R347" s="17"/>
      <c r="S347" s="17">
        <v>0.223009226779178</v>
      </c>
      <c r="T347" s="17">
        <v>0.26730075419873101</v>
      </c>
      <c r="U347" s="17">
        <v>0.24705409627083799</v>
      </c>
      <c r="V347" s="17">
        <v>0.27040214452647798</v>
      </c>
      <c r="W347" s="17">
        <v>0.215978678442725</v>
      </c>
      <c r="X347" s="17">
        <v>0.215637656712443</v>
      </c>
      <c r="Y347" s="17">
        <v>0.24229163009816401</v>
      </c>
      <c r="Z347" s="17">
        <v>0.23212159023077</v>
      </c>
      <c r="AA347" s="17">
        <v>0.247802737032954</v>
      </c>
      <c r="AB347" s="17">
        <v>0.27259589695296499</v>
      </c>
      <c r="AC347" s="17">
        <v>0.256304865508313</v>
      </c>
      <c r="AD347" s="17">
        <v>0.248687144862375</v>
      </c>
      <c r="AE347" s="17"/>
      <c r="AF347" s="17">
        <v>0.27119493155833502</v>
      </c>
      <c r="AG347" s="17">
        <v>0.26437446257727198</v>
      </c>
      <c r="AH347" s="17">
        <v>0.157546620257209</v>
      </c>
      <c r="AI347" s="17"/>
      <c r="AJ347" s="17">
        <v>0.27873729020626897</v>
      </c>
      <c r="AK347" s="17">
        <v>0.24081120911957801</v>
      </c>
      <c r="AL347" s="17">
        <v>0.27576315133750001</v>
      </c>
      <c r="AM347" s="17">
        <v>0.27427712429832202</v>
      </c>
      <c r="AN347" s="17">
        <v>0.15510085728546999</v>
      </c>
      <c r="AO347" s="17"/>
      <c r="AP347" s="17">
        <v>0.30039926564248498</v>
      </c>
      <c r="AQ347" s="17">
        <v>0.22958991385542901</v>
      </c>
      <c r="AR347" s="17">
        <v>0.30699360948108101</v>
      </c>
      <c r="AS347" s="17"/>
      <c r="AT347" s="17">
        <v>0.230020709246474</v>
      </c>
      <c r="AU347" s="17">
        <v>0.218298442921044</v>
      </c>
      <c r="AV347" s="17">
        <v>0.25829203846983601</v>
      </c>
      <c r="AW347" s="17">
        <v>0.30556451326922401</v>
      </c>
      <c r="AX347" s="17">
        <v>0.40979581699220202</v>
      </c>
    </row>
    <row r="348" spans="2:50">
      <c r="B348" t="s">
        <v>196</v>
      </c>
      <c r="C348" s="17">
        <v>0.23351618350772099</v>
      </c>
      <c r="D348" s="17">
        <v>0.233034145165434</v>
      </c>
      <c r="E348" s="17">
        <v>0.23489399245916601</v>
      </c>
      <c r="F348" s="17"/>
      <c r="G348" s="17">
        <v>0.21457290498319201</v>
      </c>
      <c r="H348" s="17">
        <v>0.264077313172638</v>
      </c>
      <c r="I348" s="17">
        <v>0.25922725263462998</v>
      </c>
      <c r="J348" s="17">
        <v>0.234471594524883</v>
      </c>
      <c r="K348" s="17">
        <v>0.24417066858662601</v>
      </c>
      <c r="L348" s="17">
        <v>0.19240404060908201</v>
      </c>
      <c r="M348" s="17"/>
      <c r="N348" s="17">
        <v>0.20299556971169599</v>
      </c>
      <c r="O348" s="17">
        <v>0.21568561098690101</v>
      </c>
      <c r="P348" s="17">
        <v>0.30165092278465699</v>
      </c>
      <c r="Q348" s="17">
        <v>0.22552160440757599</v>
      </c>
      <c r="R348" s="17"/>
      <c r="S348" s="17">
        <v>0.18219301043178901</v>
      </c>
      <c r="T348" s="17">
        <v>0.21731066495928</v>
      </c>
      <c r="U348" s="17">
        <v>0.26631287827189598</v>
      </c>
      <c r="V348" s="17">
        <v>0.26470793465936199</v>
      </c>
      <c r="W348" s="17">
        <v>0.24010204088098799</v>
      </c>
      <c r="X348" s="17">
        <v>0.27218471961547702</v>
      </c>
      <c r="Y348" s="17">
        <v>0.27014359108779901</v>
      </c>
      <c r="Z348" s="17">
        <v>0.259725470205174</v>
      </c>
      <c r="AA348" s="17">
        <v>0.22744572411099701</v>
      </c>
      <c r="AB348" s="17">
        <v>0.205699046312633</v>
      </c>
      <c r="AC348" s="17">
        <v>0.24988771060130599</v>
      </c>
      <c r="AD348" s="17">
        <v>0.17628929589376099</v>
      </c>
      <c r="AE348" s="17"/>
      <c r="AF348" s="17">
        <v>0.27824025986248402</v>
      </c>
      <c r="AG348" s="17">
        <v>0.19485497422797801</v>
      </c>
      <c r="AH348" s="17">
        <v>0.23533676070432</v>
      </c>
      <c r="AI348" s="17"/>
      <c r="AJ348" s="17">
        <v>0.29142297568172498</v>
      </c>
      <c r="AK348" s="17">
        <v>0.20329892169385899</v>
      </c>
      <c r="AL348" s="17">
        <v>0.20156190887374201</v>
      </c>
      <c r="AM348" s="17">
        <v>0.33655344403896298</v>
      </c>
      <c r="AN348" s="17">
        <v>0.17891133043943899</v>
      </c>
      <c r="AO348" s="17"/>
      <c r="AP348" s="17">
        <v>0.30239910053639701</v>
      </c>
      <c r="AQ348" s="17">
        <v>0.22427583555420599</v>
      </c>
      <c r="AR348" s="17">
        <v>0.22562474299531901</v>
      </c>
      <c r="AS348" s="17"/>
      <c r="AT348" s="17">
        <v>0.27335524149095197</v>
      </c>
      <c r="AU348" s="17">
        <v>0.254607899733371</v>
      </c>
      <c r="AV348" s="17">
        <v>0.197837127498875</v>
      </c>
      <c r="AW348" s="17">
        <v>0.19938279539908199</v>
      </c>
      <c r="AX348" s="17">
        <v>0.15187014956742001</v>
      </c>
    </row>
    <row r="349" spans="2:50">
      <c r="B349" t="s">
        <v>197</v>
      </c>
      <c r="C349" s="17">
        <v>0.23147021123792</v>
      </c>
      <c r="D349" s="17">
        <v>0.27864638384727303</v>
      </c>
      <c r="E349" s="17">
        <v>0.18633160286786499</v>
      </c>
      <c r="F349" s="17"/>
      <c r="G349" s="17">
        <v>0.303225034308783</v>
      </c>
      <c r="H349" s="17">
        <v>0.28434898671841502</v>
      </c>
      <c r="I349" s="17">
        <v>0.25686030091686002</v>
      </c>
      <c r="J349" s="17">
        <v>0.22064775522118801</v>
      </c>
      <c r="K349" s="17">
        <v>0.20720010434916</v>
      </c>
      <c r="L349" s="17">
        <v>0.145466312336335</v>
      </c>
      <c r="M349" s="17"/>
      <c r="N349" s="17">
        <v>0.26348759419512102</v>
      </c>
      <c r="O349" s="17">
        <v>0.20844149068825901</v>
      </c>
      <c r="P349" s="17">
        <v>0.236231935550167</v>
      </c>
      <c r="Q349" s="17">
        <v>0.21468923793161199</v>
      </c>
      <c r="R349" s="17"/>
      <c r="S349" s="17">
        <v>0.26834068221701901</v>
      </c>
      <c r="T349" s="17">
        <v>0.16581113228375599</v>
      </c>
      <c r="U349" s="17">
        <v>0.22054427618744099</v>
      </c>
      <c r="V349" s="17">
        <v>0.212067708997905</v>
      </c>
      <c r="W349" s="17">
        <v>0.23727303000358699</v>
      </c>
      <c r="X349" s="17">
        <v>0.23953129987614299</v>
      </c>
      <c r="Y349" s="17">
        <v>0.25720087101977501</v>
      </c>
      <c r="Z349" s="17">
        <v>0.266421605461924</v>
      </c>
      <c r="AA349" s="17">
        <v>0.29735564264049602</v>
      </c>
      <c r="AB349" s="17">
        <v>0.20571771721934601</v>
      </c>
      <c r="AC349" s="17">
        <v>0.16264667811224501</v>
      </c>
      <c r="AD349" s="17">
        <v>0.228706343571252</v>
      </c>
      <c r="AE349" s="17"/>
      <c r="AF349" s="17">
        <v>0.19224129747501301</v>
      </c>
      <c r="AG349" s="17">
        <v>0.25748804460795</v>
      </c>
      <c r="AH349" s="17">
        <v>0.198407734494051</v>
      </c>
      <c r="AI349" s="17"/>
      <c r="AJ349" s="17">
        <v>0.210071501254706</v>
      </c>
      <c r="AK349" s="17">
        <v>0.27261020609159498</v>
      </c>
      <c r="AL349" s="17">
        <v>0.290599775098212</v>
      </c>
      <c r="AM349" s="17">
        <v>0.19739453800097001</v>
      </c>
      <c r="AN349" s="17">
        <v>0.15770249507017201</v>
      </c>
      <c r="AO349" s="17"/>
      <c r="AP349" s="17">
        <v>0.213051294482377</v>
      </c>
      <c r="AQ349" s="17">
        <v>0.27486395196471097</v>
      </c>
      <c r="AR349" s="17">
        <v>0.272242884607034</v>
      </c>
      <c r="AS349" s="17"/>
      <c r="AT349" s="17">
        <v>0.21883210761816599</v>
      </c>
      <c r="AU349" s="17">
        <v>0.25542612876276799</v>
      </c>
      <c r="AV349" s="17">
        <v>0.24184077181278801</v>
      </c>
      <c r="AW349" s="17">
        <v>0.25910575356187199</v>
      </c>
      <c r="AX349" s="17">
        <v>0.20232504607792101</v>
      </c>
    </row>
    <row r="350" spans="2:50">
      <c r="B350" t="s">
        <v>198</v>
      </c>
      <c r="C350" s="17">
        <v>0.19683889907288701</v>
      </c>
      <c r="D350" s="17">
        <v>0.17224959907154599</v>
      </c>
      <c r="E350" s="17">
        <v>0.221599866297574</v>
      </c>
      <c r="F350" s="17"/>
      <c r="G350" s="17">
        <v>0.26715926698723602</v>
      </c>
      <c r="H350" s="17">
        <v>0.19018415434341801</v>
      </c>
      <c r="I350" s="17">
        <v>0.17124696384125099</v>
      </c>
      <c r="J350" s="17">
        <v>0.16689333587683899</v>
      </c>
      <c r="K350" s="17">
        <v>0.17160500272159601</v>
      </c>
      <c r="L350" s="17">
        <v>0.21777692974217699</v>
      </c>
      <c r="M350" s="17"/>
      <c r="N350" s="17">
        <v>0.20548508750910399</v>
      </c>
      <c r="O350" s="17">
        <v>0.19841855770075001</v>
      </c>
      <c r="P350" s="17">
        <v>0.191231103393221</v>
      </c>
      <c r="Q350" s="17">
        <v>0.19064701948194299</v>
      </c>
      <c r="R350" s="17"/>
      <c r="S350" s="17">
        <v>0.18642310106198501</v>
      </c>
      <c r="T350" s="17">
        <v>0.192476804173147</v>
      </c>
      <c r="U350" s="17">
        <v>0.23764445026320699</v>
      </c>
      <c r="V350" s="17">
        <v>0.201259625399685</v>
      </c>
      <c r="W350" s="17">
        <v>0.163869809732274</v>
      </c>
      <c r="X350" s="17">
        <v>0.209687454678158</v>
      </c>
      <c r="Y350" s="17">
        <v>0.246750662060676</v>
      </c>
      <c r="Z350" s="17">
        <v>0.21656722085281399</v>
      </c>
      <c r="AA350" s="17">
        <v>0.150857601088696</v>
      </c>
      <c r="AB350" s="17">
        <v>0.179310737385903</v>
      </c>
      <c r="AC350" s="17">
        <v>0.19063300212953099</v>
      </c>
      <c r="AD350" s="17">
        <v>0.25280881185718701</v>
      </c>
      <c r="AE350" s="17"/>
      <c r="AF350" s="17">
        <v>0.18954651535452999</v>
      </c>
      <c r="AG350" s="17">
        <v>0.201240035745959</v>
      </c>
      <c r="AH350" s="17">
        <v>0.20326366602429499</v>
      </c>
      <c r="AI350" s="17"/>
      <c r="AJ350" s="17">
        <v>0.189636379749833</v>
      </c>
      <c r="AK350" s="17">
        <v>0.22722706987323299</v>
      </c>
      <c r="AL350" s="17">
        <v>0.139477507972569</v>
      </c>
      <c r="AM350" s="17">
        <v>0.15639679258405201</v>
      </c>
      <c r="AN350" s="17">
        <v>0.18777165334397899</v>
      </c>
      <c r="AO350" s="17"/>
      <c r="AP350" s="17">
        <v>0.201776924554492</v>
      </c>
      <c r="AQ350" s="17">
        <v>0.24265901221775699</v>
      </c>
      <c r="AR350" s="17">
        <v>0.14134053390655901</v>
      </c>
      <c r="AS350" s="17"/>
      <c r="AT350" s="17">
        <v>0.17545902369160099</v>
      </c>
      <c r="AU350" s="17">
        <v>0.179311108613909</v>
      </c>
      <c r="AV350" s="17">
        <v>0.20604327731850799</v>
      </c>
      <c r="AW350" s="17">
        <v>0.25104284533113602</v>
      </c>
      <c r="AX350" s="17">
        <v>0.22378363613512101</v>
      </c>
    </row>
    <row r="351" spans="2:50">
      <c r="B351" t="s">
        <v>199</v>
      </c>
      <c r="C351" s="17">
        <v>0.179049620165741</v>
      </c>
      <c r="D351" s="17">
        <v>0.17951338666764699</v>
      </c>
      <c r="E351" s="17">
        <v>0.177460459542266</v>
      </c>
      <c r="F351" s="17"/>
      <c r="G351" s="17">
        <v>0.157355751481812</v>
      </c>
      <c r="H351" s="17">
        <v>0.135297418112275</v>
      </c>
      <c r="I351" s="17">
        <v>0.140523321951564</v>
      </c>
      <c r="J351" s="17">
        <v>0.15366872551508501</v>
      </c>
      <c r="K351" s="17">
        <v>0.225260526942832</v>
      </c>
      <c r="L351" s="17">
        <v>0.25005018189990502</v>
      </c>
      <c r="M351" s="17"/>
      <c r="N351" s="17">
        <v>0.18851496969821699</v>
      </c>
      <c r="O351" s="17">
        <v>0.19138959573682801</v>
      </c>
      <c r="P351" s="17">
        <v>0.152253026764539</v>
      </c>
      <c r="Q351" s="17">
        <v>0.181045472705292</v>
      </c>
      <c r="R351" s="17"/>
      <c r="S351" s="17">
        <v>0.18074687207019599</v>
      </c>
      <c r="T351" s="17">
        <v>0.20738444863497901</v>
      </c>
      <c r="U351" s="17">
        <v>0.230130468510616</v>
      </c>
      <c r="V351" s="17">
        <v>0.19837723363944099</v>
      </c>
      <c r="W351" s="17">
        <v>0.15232459583137001</v>
      </c>
      <c r="X351" s="17">
        <v>0.16660045112979399</v>
      </c>
      <c r="Y351" s="17">
        <v>0.19070296772893799</v>
      </c>
      <c r="Z351" s="17">
        <v>0.16400769278831501</v>
      </c>
      <c r="AA351" s="17">
        <v>0.12904790252905701</v>
      </c>
      <c r="AB351" s="17">
        <v>0.19750678459226001</v>
      </c>
      <c r="AC351" s="17">
        <v>0.17569125419191001</v>
      </c>
      <c r="AD351" s="17">
        <v>7.6477511514769406E-2</v>
      </c>
      <c r="AE351" s="17"/>
      <c r="AF351" s="17">
        <v>0.16967733036438401</v>
      </c>
      <c r="AG351" s="17">
        <v>0.21129992855375901</v>
      </c>
      <c r="AH351" s="17">
        <v>0.127206817949191</v>
      </c>
      <c r="AI351" s="17"/>
      <c r="AJ351" s="17">
        <v>0.18339046697984701</v>
      </c>
      <c r="AK351" s="17">
        <v>0.19157602162408399</v>
      </c>
      <c r="AL351" s="17">
        <v>0.194786747917124</v>
      </c>
      <c r="AM351" s="17">
        <v>9.5620938536557398E-2</v>
      </c>
      <c r="AN351" s="17">
        <v>0.12267170046848599</v>
      </c>
      <c r="AO351" s="17"/>
      <c r="AP351" s="17">
        <v>0.19811733002301599</v>
      </c>
      <c r="AQ351" s="17">
        <v>0.19789856892339699</v>
      </c>
      <c r="AR351" s="17">
        <v>0.18932996719574399</v>
      </c>
      <c r="AS351" s="17"/>
      <c r="AT351" s="17">
        <v>0.15912201863477299</v>
      </c>
      <c r="AU351" s="17">
        <v>0.17066124620620299</v>
      </c>
      <c r="AV351" s="17">
        <v>0.24991407619144701</v>
      </c>
      <c r="AW351" s="17">
        <v>0.114761474945653</v>
      </c>
      <c r="AX351" s="17">
        <v>0.18973823854802399</v>
      </c>
    </row>
    <row r="352" spans="2:50">
      <c r="B352" t="s">
        <v>92</v>
      </c>
      <c r="C352" s="17">
        <v>0.12564176330763699</v>
      </c>
      <c r="D352" s="17">
        <v>9.4893735912675498E-2</v>
      </c>
      <c r="E352" s="17">
        <v>0.15515606663557399</v>
      </c>
      <c r="F352" s="17"/>
      <c r="G352" s="17">
        <v>0.146628967477543</v>
      </c>
      <c r="H352" s="17">
        <v>0.119313213835073</v>
      </c>
      <c r="I352" s="17">
        <v>0.13751865077491099</v>
      </c>
      <c r="J352" s="17">
        <v>0.135776551995751</v>
      </c>
      <c r="K352" s="17">
        <v>0.12301682943621101</v>
      </c>
      <c r="L352" s="17">
        <v>0.10077782013646</v>
      </c>
      <c r="M352" s="17"/>
      <c r="N352" s="17">
        <v>7.6871786597560901E-2</v>
      </c>
      <c r="O352" s="17">
        <v>0.12617401935119099</v>
      </c>
      <c r="P352" s="17">
        <v>0.122575089711778</v>
      </c>
      <c r="Q352" s="17">
        <v>0.180187196623184</v>
      </c>
      <c r="R352" s="17"/>
      <c r="S352" s="17">
        <v>0.109980726873023</v>
      </c>
      <c r="T352" s="17">
        <v>0.115633360303463</v>
      </c>
      <c r="U352" s="17">
        <v>0.132034011937327</v>
      </c>
      <c r="V352" s="17">
        <v>0.107084629336582</v>
      </c>
      <c r="W352" s="17">
        <v>0.14295640119733899</v>
      </c>
      <c r="X352" s="17">
        <v>0.10108013100987601</v>
      </c>
      <c r="Y352" s="17">
        <v>0.123639938395847</v>
      </c>
      <c r="Z352" s="17">
        <v>9.3378822100088604E-2</v>
      </c>
      <c r="AA352" s="17">
        <v>0.14365763850881</v>
      </c>
      <c r="AB352" s="17">
        <v>0.17444284507913399</v>
      </c>
      <c r="AC352" s="17">
        <v>0.115017898271548</v>
      </c>
      <c r="AD352" s="17">
        <v>0.16790518300624199</v>
      </c>
      <c r="AE352" s="17"/>
      <c r="AF352" s="17">
        <v>0.113203996766331</v>
      </c>
      <c r="AG352" s="17">
        <v>9.8791942215674305E-2</v>
      </c>
      <c r="AH352" s="17">
        <v>0.222019257155395</v>
      </c>
      <c r="AI352" s="17"/>
      <c r="AJ352" s="17">
        <v>8.68681813765214E-2</v>
      </c>
      <c r="AK352" s="17">
        <v>0.104387329422445</v>
      </c>
      <c r="AL352" s="17">
        <v>5.7218321495654402E-2</v>
      </c>
      <c r="AM352" s="17">
        <v>0.18435043703725501</v>
      </c>
      <c r="AN352" s="17">
        <v>0.27055149437604997</v>
      </c>
      <c r="AO352" s="17"/>
      <c r="AP352" s="17">
        <v>4.9946088476451801E-2</v>
      </c>
      <c r="AQ352" s="17">
        <v>0.106503573101801</v>
      </c>
      <c r="AR352" s="17">
        <v>2.98951508822532E-2</v>
      </c>
      <c r="AS352" s="17"/>
      <c r="AT352" s="17">
        <v>0.15281271161063001</v>
      </c>
      <c r="AU352" s="17">
        <v>0.135405441421799</v>
      </c>
      <c r="AV352" s="17">
        <v>7.3633704069899095E-2</v>
      </c>
      <c r="AW352" s="17">
        <v>8.3879013008607395E-2</v>
      </c>
      <c r="AX352" s="17">
        <v>0.13520486129895501</v>
      </c>
    </row>
    <row r="353" spans="2:50">
      <c r="B353" t="s">
        <v>200</v>
      </c>
      <c r="C353" s="17">
        <v>9.3541694760960303E-2</v>
      </c>
      <c r="D353" s="17">
        <v>6.9847281513468598E-2</v>
      </c>
      <c r="E353" s="17">
        <v>0.115865478552149</v>
      </c>
      <c r="F353" s="17"/>
      <c r="G353" s="17">
        <v>8.23606892033934E-2</v>
      </c>
      <c r="H353" s="17">
        <v>9.1972091499265204E-2</v>
      </c>
      <c r="I353" s="17">
        <v>7.7475325970080597E-2</v>
      </c>
      <c r="J353" s="17">
        <v>8.9039684307675407E-2</v>
      </c>
      <c r="K353" s="17">
        <v>9.6381197344498695E-2</v>
      </c>
      <c r="L353" s="17">
        <v>0.11703992041630699</v>
      </c>
      <c r="M353" s="17"/>
      <c r="N353" s="17">
        <v>7.91433353363169E-2</v>
      </c>
      <c r="O353" s="17">
        <v>0.11672183611794799</v>
      </c>
      <c r="P353" s="17">
        <v>6.0190952950654297E-2</v>
      </c>
      <c r="Q353" s="17">
        <v>0.113979368058215</v>
      </c>
      <c r="R353" s="17"/>
      <c r="S353" s="17">
        <v>6.3105881796712102E-2</v>
      </c>
      <c r="T353" s="17">
        <v>0.13551208161098999</v>
      </c>
      <c r="U353" s="17">
        <v>7.2749527530099306E-2</v>
      </c>
      <c r="V353" s="17">
        <v>7.5984656192157496E-2</v>
      </c>
      <c r="W353" s="17">
        <v>6.8218758247096403E-2</v>
      </c>
      <c r="X353" s="17">
        <v>8.3328825663264897E-2</v>
      </c>
      <c r="Y353" s="17">
        <v>0.118986391451501</v>
      </c>
      <c r="Z353" s="17">
        <v>7.1036936058350902E-2</v>
      </c>
      <c r="AA353" s="17">
        <v>7.7048172875413601E-2</v>
      </c>
      <c r="AB353" s="17">
        <v>0.124274970326229</v>
      </c>
      <c r="AC353" s="17">
        <v>0.11988950763854</v>
      </c>
      <c r="AD353" s="17">
        <v>0.13822509523981399</v>
      </c>
      <c r="AE353" s="17"/>
      <c r="AF353" s="17">
        <v>5.9999675572823201E-2</v>
      </c>
      <c r="AG353" s="17">
        <v>0.121485905723768</v>
      </c>
      <c r="AH353" s="17">
        <v>0.101798416340061</v>
      </c>
      <c r="AI353" s="17"/>
      <c r="AJ353" s="17">
        <v>6.3310380041979905E-2</v>
      </c>
      <c r="AK353" s="17">
        <v>0.13052269763965599</v>
      </c>
      <c r="AL353" s="17">
        <v>0.118602751250644</v>
      </c>
      <c r="AM353" s="17">
        <v>3.0219863277033101E-2</v>
      </c>
      <c r="AN353" s="17">
        <v>8.0553747661323394E-2</v>
      </c>
      <c r="AO353" s="17"/>
      <c r="AP353" s="17">
        <v>6.5864224791997106E-2</v>
      </c>
      <c r="AQ353" s="17">
        <v>0.110255234046606</v>
      </c>
      <c r="AR353" s="17">
        <v>9.7295578752506898E-2</v>
      </c>
      <c r="AS353" s="17"/>
      <c r="AT353" s="17">
        <v>0.109862694163586</v>
      </c>
      <c r="AU353" s="17">
        <v>6.8580277732142994E-2</v>
      </c>
      <c r="AV353" s="17">
        <v>9.6114663050509502E-2</v>
      </c>
      <c r="AW353" s="17">
        <v>9.6268943702318699E-2</v>
      </c>
      <c r="AX353" s="17">
        <v>4.1670189010471197E-2</v>
      </c>
    </row>
    <row r="354" spans="2:50">
      <c r="B354" t="s">
        <v>201</v>
      </c>
      <c r="C354" s="17">
        <v>2.9492981072594501E-2</v>
      </c>
      <c r="D354" s="17">
        <v>2.2821535835728799E-2</v>
      </c>
      <c r="E354" s="17">
        <v>3.6118083296379798E-2</v>
      </c>
      <c r="F354" s="17"/>
      <c r="G354" s="17">
        <v>3.55121868926246E-2</v>
      </c>
      <c r="H354" s="17">
        <v>4.3542271063891198E-2</v>
      </c>
      <c r="I354" s="17">
        <v>3.0225061648120399E-2</v>
      </c>
      <c r="J354" s="17">
        <v>4.0142765112967299E-2</v>
      </c>
      <c r="K354" s="17">
        <v>2.1661494753655201E-2</v>
      </c>
      <c r="L354" s="17">
        <v>1.0097279911074199E-2</v>
      </c>
      <c r="M354" s="17"/>
      <c r="N354" s="17">
        <v>1.9117447640946798E-2</v>
      </c>
      <c r="O354" s="17">
        <v>2.4851695426741802E-2</v>
      </c>
      <c r="P354" s="17">
        <v>4.7081008504327497E-2</v>
      </c>
      <c r="Q354" s="17">
        <v>3.0560994689870301E-2</v>
      </c>
      <c r="R354" s="17"/>
      <c r="S354" s="17">
        <v>3.7687362696198899E-2</v>
      </c>
      <c r="T354" s="17">
        <v>2.77683871184791E-2</v>
      </c>
      <c r="U354" s="17">
        <v>1.22171893239759E-2</v>
      </c>
      <c r="V354" s="17">
        <v>2.39179322973712E-2</v>
      </c>
      <c r="W354" s="17">
        <v>2.9433411633443901E-2</v>
      </c>
      <c r="X354" s="17">
        <v>3.4830627261507902E-2</v>
      </c>
      <c r="Y354" s="17">
        <v>3.57839515886186E-2</v>
      </c>
      <c r="Z354" s="17">
        <v>8.4358575699373606E-2</v>
      </c>
      <c r="AA354" s="17">
        <v>3.32648137959108E-2</v>
      </c>
      <c r="AB354" s="17">
        <v>1.0956177414026699E-2</v>
      </c>
      <c r="AC354" s="17">
        <v>2.76431302197888E-2</v>
      </c>
      <c r="AD354" s="17">
        <v>0</v>
      </c>
      <c r="AE354" s="17"/>
      <c r="AF354" s="17">
        <v>3.3548472247727397E-2</v>
      </c>
      <c r="AG354" s="17">
        <v>3.2365033717768499E-2</v>
      </c>
      <c r="AH354" s="17">
        <v>1.48061441767265E-2</v>
      </c>
      <c r="AI354" s="17"/>
      <c r="AJ354" s="17">
        <v>3.2702690213806798E-2</v>
      </c>
      <c r="AK354" s="17">
        <v>4.2081091063621803E-2</v>
      </c>
      <c r="AL354" s="17">
        <v>3.2600664971163602E-2</v>
      </c>
      <c r="AM354" s="17">
        <v>0</v>
      </c>
      <c r="AN354" s="17">
        <v>7.9880140327088407E-3</v>
      </c>
      <c r="AO354" s="17"/>
      <c r="AP354" s="17">
        <v>5.37137852854217E-2</v>
      </c>
      <c r="AQ354" s="17">
        <v>2.7984569636173202E-2</v>
      </c>
      <c r="AR354" s="17">
        <v>3.5806218134475903E-2</v>
      </c>
      <c r="AS354" s="17"/>
      <c r="AT354" s="17">
        <v>2.9746061994166802E-2</v>
      </c>
      <c r="AU354" s="17">
        <v>2.93813333334913E-2</v>
      </c>
      <c r="AV354" s="17">
        <v>2.1657977150140399E-2</v>
      </c>
      <c r="AW354" s="17">
        <v>3.1074882696457799E-2</v>
      </c>
      <c r="AX354" s="17">
        <v>5.15157971674471E-2</v>
      </c>
    </row>
    <row r="355" spans="2:50">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row>
    <row r="356" spans="2:50">
      <c r="B356" s="6" t="s">
        <v>202</v>
      </c>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row>
    <row r="357" spans="2:50">
      <c r="B357" s="24" t="s">
        <v>15</v>
      </c>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row>
    <row r="358" spans="2:50">
      <c r="B358" t="s">
        <v>203</v>
      </c>
      <c r="C358" s="17">
        <v>0.173948590041999</v>
      </c>
      <c r="D358" s="17">
        <v>0.20083110939006199</v>
      </c>
      <c r="E358" s="17">
        <v>0.14839053686767001</v>
      </c>
      <c r="F358" s="17"/>
      <c r="G358" s="17">
        <v>0.15316535477260501</v>
      </c>
      <c r="H358" s="17">
        <v>0.17367522339823499</v>
      </c>
      <c r="I358" s="17">
        <v>0.16223125446435599</v>
      </c>
      <c r="J358" s="17">
        <v>0.20660414854846601</v>
      </c>
      <c r="K358" s="17">
        <v>0.16838831160315601</v>
      </c>
      <c r="L358" s="17">
        <v>0.17463686567977199</v>
      </c>
      <c r="M358" s="17"/>
      <c r="N358" s="17">
        <v>0.20572027033110901</v>
      </c>
      <c r="O358" s="17">
        <v>0.15434388751639</v>
      </c>
      <c r="P358" s="17">
        <v>0.17024214077984001</v>
      </c>
      <c r="Q358" s="17">
        <v>0.16199295755123599</v>
      </c>
      <c r="R358" s="17"/>
      <c r="S358" s="17">
        <v>0.233149760847776</v>
      </c>
      <c r="T358" s="17">
        <v>0.174419853473499</v>
      </c>
      <c r="U358" s="17">
        <v>0.142776260495586</v>
      </c>
      <c r="V358" s="17">
        <v>0.14286241068675201</v>
      </c>
      <c r="W358" s="17">
        <v>0.18238278618853701</v>
      </c>
      <c r="X358" s="17">
        <v>0.20114681443586299</v>
      </c>
      <c r="Y358" s="17">
        <v>0.18958441138155199</v>
      </c>
      <c r="Z358" s="17">
        <v>0.17060881696147501</v>
      </c>
      <c r="AA358" s="17">
        <v>0.16519748530519501</v>
      </c>
      <c r="AB358" s="17">
        <v>0.14006144129248899</v>
      </c>
      <c r="AC358" s="17">
        <v>0.127960757671576</v>
      </c>
      <c r="AD358" s="17">
        <v>0.14389025712550799</v>
      </c>
      <c r="AE358" s="17"/>
      <c r="AF358" s="17">
        <v>0.19277770714213199</v>
      </c>
      <c r="AG358" s="17">
        <v>0.168464619997679</v>
      </c>
      <c r="AH358" s="17">
        <v>0.14591950788199201</v>
      </c>
      <c r="AI358" s="17"/>
      <c r="AJ358" s="17">
        <v>0.19706985506816699</v>
      </c>
      <c r="AK358" s="17">
        <v>0.173179540084171</v>
      </c>
      <c r="AL358" s="17">
        <v>0.17916187707466699</v>
      </c>
      <c r="AM358" s="17">
        <v>0.25927202668828198</v>
      </c>
      <c r="AN358" s="17">
        <v>0.10730786826161599</v>
      </c>
      <c r="AO358" s="17"/>
      <c r="AP358" s="17">
        <v>0.21199704930025201</v>
      </c>
      <c r="AQ358" s="17">
        <v>0.18213372992926699</v>
      </c>
      <c r="AR358" s="17">
        <v>0.19998629836857401</v>
      </c>
      <c r="AS358" s="17"/>
      <c r="AT358" s="17">
        <v>0.17847512105998201</v>
      </c>
      <c r="AU358" s="17">
        <v>0.16984457836133601</v>
      </c>
      <c r="AV358" s="17">
        <v>0.20722755838486401</v>
      </c>
      <c r="AW358" s="17">
        <v>0.16021180885480099</v>
      </c>
      <c r="AX358" s="17">
        <v>0.29701431370911802</v>
      </c>
    </row>
    <row r="359" spans="2:50">
      <c r="B359" t="s">
        <v>204</v>
      </c>
      <c r="C359" s="17">
        <v>0.356600111399974</v>
      </c>
      <c r="D359" s="17">
        <v>0.38676361686871702</v>
      </c>
      <c r="E359" s="17">
        <v>0.32564431848498299</v>
      </c>
      <c r="F359" s="17"/>
      <c r="G359" s="17">
        <v>0.33587106890430402</v>
      </c>
      <c r="H359" s="17">
        <v>0.30804165900638902</v>
      </c>
      <c r="I359" s="17">
        <v>0.31806679893435102</v>
      </c>
      <c r="J359" s="17">
        <v>0.35158102272623099</v>
      </c>
      <c r="K359" s="17">
        <v>0.43738930894044997</v>
      </c>
      <c r="L359" s="17">
        <v>0.391299576053243</v>
      </c>
      <c r="M359" s="17"/>
      <c r="N359" s="17">
        <v>0.40694512718764603</v>
      </c>
      <c r="O359" s="17">
        <v>0.36818514289835802</v>
      </c>
      <c r="P359" s="17">
        <v>0.36093158704213202</v>
      </c>
      <c r="Q359" s="17">
        <v>0.28522868414295099</v>
      </c>
      <c r="R359" s="17"/>
      <c r="S359" s="17">
        <v>0.33772223569492998</v>
      </c>
      <c r="T359" s="17">
        <v>0.36954536959525303</v>
      </c>
      <c r="U359" s="17">
        <v>0.32565229954920499</v>
      </c>
      <c r="V359" s="17">
        <v>0.36916397572772502</v>
      </c>
      <c r="W359" s="17">
        <v>0.34278267329870599</v>
      </c>
      <c r="X359" s="17">
        <v>0.36991363144289702</v>
      </c>
      <c r="Y359" s="17">
        <v>0.37002276332913198</v>
      </c>
      <c r="Z359" s="17">
        <v>0.40874132125614998</v>
      </c>
      <c r="AA359" s="17">
        <v>0.35155940123912799</v>
      </c>
      <c r="AB359" s="17">
        <v>0.28541603976937802</v>
      </c>
      <c r="AC359" s="17">
        <v>0.42370892424264001</v>
      </c>
      <c r="AD359" s="17">
        <v>0.43991474282106702</v>
      </c>
      <c r="AE359" s="17"/>
      <c r="AF359" s="17">
        <v>0.33552365850691801</v>
      </c>
      <c r="AG359" s="17">
        <v>0.41468982472188398</v>
      </c>
      <c r="AH359" s="17">
        <v>0.26858449357021802</v>
      </c>
      <c r="AI359" s="17"/>
      <c r="AJ359" s="17">
        <v>0.36494634316242702</v>
      </c>
      <c r="AK359" s="17">
        <v>0.39444634576224502</v>
      </c>
      <c r="AL359" s="17">
        <v>0.40267815125002399</v>
      </c>
      <c r="AM359" s="17">
        <v>0.36026839092240898</v>
      </c>
      <c r="AN359" s="17">
        <v>0.23368243409762399</v>
      </c>
      <c r="AO359" s="17"/>
      <c r="AP359" s="17">
        <v>0.37595004244518598</v>
      </c>
      <c r="AQ359" s="17">
        <v>0.36321238629645902</v>
      </c>
      <c r="AR359" s="17">
        <v>0.42461570799222997</v>
      </c>
      <c r="AS359" s="17"/>
      <c r="AT359" s="17">
        <v>0.31815373420815002</v>
      </c>
      <c r="AU359" s="17">
        <v>0.35389721956124098</v>
      </c>
      <c r="AV359" s="17">
        <v>0.39514719956169803</v>
      </c>
      <c r="AW359" s="17">
        <v>0.40727580961230497</v>
      </c>
      <c r="AX359" s="17">
        <v>0.17095629357815201</v>
      </c>
    </row>
    <row r="360" spans="2:50">
      <c r="B360" t="s">
        <v>205</v>
      </c>
      <c r="C360" s="17">
        <v>0.28301635053326601</v>
      </c>
      <c r="D360" s="17">
        <v>0.26116144442517097</v>
      </c>
      <c r="E360" s="17">
        <v>0.30544375977868199</v>
      </c>
      <c r="F360" s="17"/>
      <c r="G360" s="17">
        <v>0.26917016033253</v>
      </c>
      <c r="H360" s="17">
        <v>0.32356565570943602</v>
      </c>
      <c r="I360" s="17">
        <v>0.29506450349172603</v>
      </c>
      <c r="J360" s="17">
        <v>0.26004998195631202</v>
      </c>
      <c r="K360" s="17">
        <v>0.24491661193405601</v>
      </c>
      <c r="L360" s="17">
        <v>0.29346586576474698</v>
      </c>
      <c r="M360" s="17"/>
      <c r="N360" s="17">
        <v>0.242062392431384</v>
      </c>
      <c r="O360" s="17">
        <v>0.29615908088207998</v>
      </c>
      <c r="P360" s="17">
        <v>0.29096796214050902</v>
      </c>
      <c r="Q360" s="17">
        <v>0.30746096601505901</v>
      </c>
      <c r="R360" s="17"/>
      <c r="S360" s="17">
        <v>0.22721770508799199</v>
      </c>
      <c r="T360" s="17">
        <v>0.264657101518253</v>
      </c>
      <c r="U360" s="17">
        <v>0.311827824373132</v>
      </c>
      <c r="V360" s="17">
        <v>0.338430996127281</v>
      </c>
      <c r="W360" s="17">
        <v>0.28372172269380702</v>
      </c>
      <c r="X360" s="17">
        <v>0.26576753464698599</v>
      </c>
      <c r="Y360" s="17">
        <v>0.27644591604487601</v>
      </c>
      <c r="Z360" s="17">
        <v>0.21553390515449</v>
      </c>
      <c r="AA360" s="17">
        <v>0.271006933367828</v>
      </c>
      <c r="AB360" s="17">
        <v>0.385357335951031</v>
      </c>
      <c r="AC360" s="17">
        <v>0.29272636694940701</v>
      </c>
      <c r="AD360" s="17">
        <v>0.25944560387313098</v>
      </c>
      <c r="AE360" s="17"/>
      <c r="AF360" s="17">
        <v>0.28875279376949198</v>
      </c>
      <c r="AG360" s="17">
        <v>0.27062568693862599</v>
      </c>
      <c r="AH360" s="17">
        <v>0.29861813473062099</v>
      </c>
      <c r="AI360" s="17"/>
      <c r="AJ360" s="17">
        <v>0.28642291126104702</v>
      </c>
      <c r="AK360" s="17">
        <v>0.26247206165942899</v>
      </c>
      <c r="AL360" s="17">
        <v>0.28765776595091003</v>
      </c>
      <c r="AM360" s="17">
        <v>0.198502029244086</v>
      </c>
      <c r="AN360" s="17">
        <v>0.33201196967188601</v>
      </c>
      <c r="AO360" s="17"/>
      <c r="AP360" s="17">
        <v>0.28165166105385298</v>
      </c>
      <c r="AQ360" s="17">
        <v>0.27156557078344301</v>
      </c>
      <c r="AR360" s="17">
        <v>0.242194576313944</v>
      </c>
      <c r="AS360" s="17"/>
      <c r="AT360" s="17">
        <v>0.28424151397513298</v>
      </c>
      <c r="AU360" s="17">
        <v>0.305698587716693</v>
      </c>
      <c r="AV360" s="17">
        <v>0.25227351140472898</v>
      </c>
      <c r="AW360" s="17">
        <v>0.27652445209224702</v>
      </c>
      <c r="AX360" s="17">
        <v>0.37092038941918598</v>
      </c>
    </row>
    <row r="361" spans="2:50">
      <c r="B361" t="s">
        <v>206</v>
      </c>
      <c r="C361" s="17">
        <v>6.4451088479634905E-2</v>
      </c>
      <c r="D361" s="17">
        <v>5.9813746659785498E-2</v>
      </c>
      <c r="E361" s="17">
        <v>6.9227000172314104E-2</v>
      </c>
      <c r="F361" s="17"/>
      <c r="G361" s="17">
        <v>9.2614195648440895E-2</v>
      </c>
      <c r="H361" s="17">
        <v>7.4930263795632598E-2</v>
      </c>
      <c r="I361" s="17">
        <v>7.8277982246415606E-2</v>
      </c>
      <c r="J361" s="17">
        <v>5.6794438456900298E-2</v>
      </c>
      <c r="K361" s="17">
        <v>4.5853192355474401E-2</v>
      </c>
      <c r="L361" s="17">
        <v>4.4704241101074398E-2</v>
      </c>
      <c r="M361" s="17"/>
      <c r="N361" s="17">
        <v>5.9507474997894202E-2</v>
      </c>
      <c r="O361" s="17">
        <v>6.0503357102960599E-2</v>
      </c>
      <c r="P361" s="17">
        <v>5.4863959824625497E-2</v>
      </c>
      <c r="Q361" s="17">
        <v>8.3428510106545201E-2</v>
      </c>
      <c r="R361" s="17"/>
      <c r="S361" s="17">
        <v>9.4133076880971001E-2</v>
      </c>
      <c r="T361" s="17">
        <v>6.7970113165652199E-2</v>
      </c>
      <c r="U361" s="17">
        <v>7.9553117898077799E-2</v>
      </c>
      <c r="V361" s="17">
        <v>4.67445446134696E-2</v>
      </c>
      <c r="W361" s="17">
        <v>5.4234267808534499E-2</v>
      </c>
      <c r="X361" s="17">
        <v>4.7528347461791E-2</v>
      </c>
      <c r="Y361" s="17">
        <v>5.6697788578068398E-2</v>
      </c>
      <c r="Z361" s="17">
        <v>4.0784614092183299E-2</v>
      </c>
      <c r="AA361" s="17">
        <v>6.6966376051616594E-2</v>
      </c>
      <c r="AB361" s="17">
        <v>5.9120933266619602E-2</v>
      </c>
      <c r="AC361" s="17">
        <v>3.8771604049348297E-2</v>
      </c>
      <c r="AD361" s="17">
        <v>0.100199875933983</v>
      </c>
      <c r="AE361" s="17"/>
      <c r="AF361" s="17">
        <v>5.9906355517905498E-2</v>
      </c>
      <c r="AG361" s="17">
        <v>6.9235080470276794E-2</v>
      </c>
      <c r="AH361" s="17">
        <v>4.80266308220492E-2</v>
      </c>
      <c r="AI361" s="17"/>
      <c r="AJ361" s="17">
        <v>5.4710645854893603E-2</v>
      </c>
      <c r="AK361" s="17">
        <v>7.9414322185140995E-2</v>
      </c>
      <c r="AL361" s="17">
        <v>7.1157556742567907E-2</v>
      </c>
      <c r="AM361" s="17">
        <v>2.5320544503625499E-2</v>
      </c>
      <c r="AN361" s="17">
        <v>4.3808922024361298E-2</v>
      </c>
      <c r="AO361" s="17"/>
      <c r="AP361" s="17">
        <v>5.9652266506474101E-2</v>
      </c>
      <c r="AQ361" s="17">
        <v>8.5044821833112696E-2</v>
      </c>
      <c r="AR361" s="17">
        <v>6.9785753608670495E-2</v>
      </c>
      <c r="AS361" s="17"/>
      <c r="AT361" s="17">
        <v>4.9408303714386197E-2</v>
      </c>
      <c r="AU361" s="17">
        <v>5.3449398765635897E-2</v>
      </c>
      <c r="AV361" s="17">
        <v>7.3559749923770304E-2</v>
      </c>
      <c r="AW361" s="17">
        <v>8.6937228349543205E-2</v>
      </c>
      <c r="AX361" s="17">
        <v>0</v>
      </c>
    </row>
    <row r="362" spans="2:50">
      <c r="B362" t="s">
        <v>207</v>
      </c>
      <c r="C362" s="17">
        <v>2.54328535686194E-2</v>
      </c>
      <c r="D362" s="17">
        <v>2.6061428879951502E-2</v>
      </c>
      <c r="E362" s="17">
        <v>2.49182697527436E-2</v>
      </c>
      <c r="F362" s="17"/>
      <c r="G362" s="17">
        <v>4.6601955560923197E-2</v>
      </c>
      <c r="H362" s="17">
        <v>3.7804993333450602E-2</v>
      </c>
      <c r="I362" s="17">
        <v>2.8568514695879801E-2</v>
      </c>
      <c r="J362" s="17">
        <v>2.33189936817907E-2</v>
      </c>
      <c r="K362" s="17">
        <v>1.61122339513055E-2</v>
      </c>
      <c r="L362" s="17">
        <v>6.7905619661338098E-3</v>
      </c>
      <c r="M362" s="17"/>
      <c r="N362" s="17">
        <v>2.01084121573392E-2</v>
      </c>
      <c r="O362" s="17">
        <v>3.0417624798142098E-2</v>
      </c>
      <c r="P362" s="17">
        <v>1.22927557253705E-2</v>
      </c>
      <c r="Q362" s="17">
        <v>3.6393859497878503E-2</v>
      </c>
      <c r="R362" s="17"/>
      <c r="S362" s="17">
        <v>2.6111609905881201E-2</v>
      </c>
      <c r="T362" s="17">
        <v>3.8193508140638197E-2</v>
      </c>
      <c r="U362" s="17">
        <v>2.1818782522936502E-2</v>
      </c>
      <c r="V362" s="17">
        <v>1.6578557076512599E-2</v>
      </c>
      <c r="W362" s="17">
        <v>1.42398211912568E-2</v>
      </c>
      <c r="X362" s="17">
        <v>3.3867556577759701E-2</v>
      </c>
      <c r="Y362" s="17">
        <v>6.2394785399709904E-3</v>
      </c>
      <c r="Z362" s="17">
        <v>4.1985961799150998E-2</v>
      </c>
      <c r="AA362" s="17">
        <v>2.3628223804246999E-2</v>
      </c>
      <c r="AB362" s="17">
        <v>4.1452166446195302E-2</v>
      </c>
      <c r="AC362" s="17">
        <v>1.0107138986703901E-2</v>
      </c>
      <c r="AD362" s="17">
        <v>1.7216168090607699E-2</v>
      </c>
      <c r="AE362" s="17"/>
      <c r="AF362" s="17">
        <v>2.10206776590573E-2</v>
      </c>
      <c r="AG362" s="17">
        <v>1.7769051450354199E-2</v>
      </c>
      <c r="AH362" s="17">
        <v>6.3069781474821507E-2</v>
      </c>
      <c r="AI362" s="17"/>
      <c r="AJ362" s="17">
        <v>1.0153623345086101E-2</v>
      </c>
      <c r="AK362" s="17">
        <v>3.4149822247044E-2</v>
      </c>
      <c r="AL362" s="17">
        <v>2.9345242914746002E-2</v>
      </c>
      <c r="AM362" s="17">
        <v>3.56604060289515E-2</v>
      </c>
      <c r="AN362" s="17">
        <v>6.8332215190096801E-2</v>
      </c>
      <c r="AO362" s="17"/>
      <c r="AP362" s="17">
        <v>7.3180249007224899E-3</v>
      </c>
      <c r="AQ362" s="17">
        <v>3.4944667872914302E-2</v>
      </c>
      <c r="AR362" s="17">
        <v>2.0362825955842299E-2</v>
      </c>
      <c r="AS362" s="17"/>
      <c r="AT362" s="17">
        <v>3.6051373253918703E-2</v>
      </c>
      <c r="AU362" s="17">
        <v>2.53327388304341E-2</v>
      </c>
      <c r="AV362" s="17">
        <v>1.96088666070777E-2</v>
      </c>
      <c r="AW362" s="17">
        <v>2.2136514421860001E-2</v>
      </c>
      <c r="AX362" s="17">
        <v>6.0324536860980001E-2</v>
      </c>
    </row>
    <row r="363" spans="2:50">
      <c r="B363" t="s">
        <v>92</v>
      </c>
      <c r="C363" s="17">
        <v>9.6551005976506593E-2</v>
      </c>
      <c r="D363" s="17">
        <v>6.5368653776313096E-2</v>
      </c>
      <c r="E363" s="17">
        <v>0.12637611494360701</v>
      </c>
      <c r="F363" s="17"/>
      <c r="G363" s="17">
        <v>0.102577264781197</v>
      </c>
      <c r="H363" s="17">
        <v>8.19822047568569E-2</v>
      </c>
      <c r="I363" s="17">
        <v>0.117790946167271</v>
      </c>
      <c r="J363" s="17">
        <v>0.101651414630301</v>
      </c>
      <c r="K363" s="17">
        <v>8.7340341215558503E-2</v>
      </c>
      <c r="L363" s="17">
        <v>8.9102889435030697E-2</v>
      </c>
      <c r="M363" s="17"/>
      <c r="N363" s="17">
        <v>6.5656322894628194E-2</v>
      </c>
      <c r="O363" s="17">
        <v>9.0390906802070001E-2</v>
      </c>
      <c r="P363" s="17">
        <v>0.11070159448752299</v>
      </c>
      <c r="Q363" s="17">
        <v>0.125495022686331</v>
      </c>
      <c r="R363" s="17"/>
      <c r="S363" s="17">
        <v>8.1665611582450198E-2</v>
      </c>
      <c r="T363" s="17">
        <v>8.5214054106704601E-2</v>
      </c>
      <c r="U363" s="17">
        <v>0.118371715161062</v>
      </c>
      <c r="V363" s="17">
        <v>8.6219515768260702E-2</v>
      </c>
      <c r="W363" s="17">
        <v>0.12263872881915901</v>
      </c>
      <c r="X363" s="17">
        <v>8.1776115434703395E-2</v>
      </c>
      <c r="Y363" s="17">
        <v>0.101009642126401</v>
      </c>
      <c r="Z363" s="17">
        <v>0.122345380736552</v>
      </c>
      <c r="AA363" s="17">
        <v>0.121641580231984</v>
      </c>
      <c r="AB363" s="17">
        <v>8.85920832742874E-2</v>
      </c>
      <c r="AC363" s="17">
        <v>0.106725208100326</v>
      </c>
      <c r="AD363" s="17">
        <v>3.93333521557028E-2</v>
      </c>
      <c r="AE363" s="17"/>
      <c r="AF363" s="17">
        <v>0.102018807404495</v>
      </c>
      <c r="AG363" s="17">
        <v>5.9215736421178999E-2</v>
      </c>
      <c r="AH363" s="17">
        <v>0.175781451520299</v>
      </c>
      <c r="AI363" s="17"/>
      <c r="AJ363" s="17">
        <v>8.6696621308378297E-2</v>
      </c>
      <c r="AK363" s="17">
        <v>5.6337908061969699E-2</v>
      </c>
      <c r="AL363" s="17">
        <v>2.9999406067085101E-2</v>
      </c>
      <c r="AM363" s="17">
        <v>0.12097660261264501</v>
      </c>
      <c r="AN363" s="17">
        <v>0.21485659075441599</v>
      </c>
      <c r="AO363" s="17"/>
      <c r="AP363" s="17">
        <v>6.3430955793511795E-2</v>
      </c>
      <c r="AQ363" s="17">
        <v>6.3098823284802597E-2</v>
      </c>
      <c r="AR363" s="17">
        <v>4.3054837760739401E-2</v>
      </c>
      <c r="AS363" s="17"/>
      <c r="AT363" s="17">
        <v>0.13366995378843</v>
      </c>
      <c r="AU363" s="17">
        <v>9.1777476764660207E-2</v>
      </c>
      <c r="AV363" s="17">
        <v>5.2183114117860502E-2</v>
      </c>
      <c r="AW363" s="17">
        <v>4.6914186669244101E-2</v>
      </c>
      <c r="AX363" s="17">
        <v>0.100784466432564</v>
      </c>
    </row>
    <row r="364" spans="2:50">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row>
    <row r="365" spans="2:50">
      <c r="B365" s="6" t="s">
        <v>208</v>
      </c>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row>
    <row r="366" spans="2:50">
      <c r="B366" s="24" t="s">
        <v>15</v>
      </c>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row>
    <row r="367" spans="2:50">
      <c r="B367" t="s">
        <v>203</v>
      </c>
      <c r="C367" s="17">
        <v>0.124116505368189</v>
      </c>
      <c r="D367" s="17">
        <v>0.15158996981512601</v>
      </c>
      <c r="E367" s="17">
        <v>9.7788125469395901E-2</v>
      </c>
      <c r="F367" s="17"/>
      <c r="G367" s="17">
        <v>0.17296161670598301</v>
      </c>
      <c r="H367" s="17">
        <v>0.18433221642075001</v>
      </c>
      <c r="I367" s="17">
        <v>0.141979651382518</v>
      </c>
      <c r="J367" s="17">
        <v>0.109770892523769</v>
      </c>
      <c r="K367" s="17">
        <v>8.1700990869518902E-2</v>
      </c>
      <c r="L367" s="17">
        <v>6.8363508650156904E-2</v>
      </c>
      <c r="M367" s="17"/>
      <c r="N367" s="17">
        <v>0.163528638548183</v>
      </c>
      <c r="O367" s="17">
        <v>9.90025027299683E-2</v>
      </c>
      <c r="P367" s="17">
        <v>0.12483375366368001</v>
      </c>
      <c r="Q367" s="17">
        <v>0.10930114778828701</v>
      </c>
      <c r="R367" s="17"/>
      <c r="S367" s="17">
        <v>0.148014617872893</v>
      </c>
      <c r="T367" s="17">
        <v>0.109211058303568</v>
      </c>
      <c r="U367" s="17">
        <v>0.117164006008907</v>
      </c>
      <c r="V367" s="17">
        <v>0.10964869057141099</v>
      </c>
      <c r="W367" s="17">
        <v>8.2281392569541201E-2</v>
      </c>
      <c r="X367" s="17">
        <v>0.108739716940806</v>
      </c>
      <c r="Y367" s="17">
        <v>0.151687385497104</v>
      </c>
      <c r="Z367" s="17">
        <v>0.172117050731108</v>
      </c>
      <c r="AA367" s="17">
        <v>0.16520445825711799</v>
      </c>
      <c r="AB367" s="17">
        <v>0.102612348330093</v>
      </c>
      <c r="AC367" s="17">
        <v>0.102799070853876</v>
      </c>
      <c r="AD367" s="17">
        <v>9.4471276323678702E-2</v>
      </c>
      <c r="AE367" s="17"/>
      <c r="AF367" s="17">
        <v>0.12713464734135299</v>
      </c>
      <c r="AG367" s="17">
        <v>0.110115081928248</v>
      </c>
      <c r="AH367" s="17">
        <v>0.123743367977331</v>
      </c>
      <c r="AI367" s="17"/>
      <c r="AJ367" s="17">
        <v>0.126345537542981</v>
      </c>
      <c r="AK367" s="17">
        <v>0.13785011837215899</v>
      </c>
      <c r="AL367" s="17">
        <v>9.7163026996107196E-2</v>
      </c>
      <c r="AM367" s="17">
        <v>0.223974281119176</v>
      </c>
      <c r="AN367" s="17">
        <v>0.10214459853342001</v>
      </c>
      <c r="AO367" s="17"/>
      <c r="AP367" s="17">
        <v>0.143130938124996</v>
      </c>
      <c r="AQ367" s="17">
        <v>0.12971839019086001</v>
      </c>
      <c r="AR367" s="17">
        <v>0.14930406755440001</v>
      </c>
      <c r="AS367" s="17"/>
      <c r="AT367" s="17">
        <v>0.13386474986968599</v>
      </c>
      <c r="AU367" s="17">
        <v>0.119729414073681</v>
      </c>
      <c r="AV367" s="17">
        <v>0.140755475233758</v>
      </c>
      <c r="AW367" s="17">
        <v>0.15929007512819601</v>
      </c>
      <c r="AX367" s="17">
        <v>0.19494110437828099</v>
      </c>
    </row>
    <row r="368" spans="2:50">
      <c r="B368" t="s">
        <v>204</v>
      </c>
      <c r="C368" s="17">
        <v>0.30206909060630899</v>
      </c>
      <c r="D368" s="17">
        <v>0.31855816729129599</v>
      </c>
      <c r="E368" s="17">
        <v>0.28424593665585401</v>
      </c>
      <c r="F368" s="17"/>
      <c r="G368" s="17">
        <v>0.30460880784750699</v>
      </c>
      <c r="H368" s="17">
        <v>0.26301190744979502</v>
      </c>
      <c r="I368" s="17">
        <v>0.28290942035239602</v>
      </c>
      <c r="J368" s="17">
        <v>0.351964240364114</v>
      </c>
      <c r="K368" s="17">
        <v>0.29563451813653902</v>
      </c>
      <c r="L368" s="17">
        <v>0.31149260136359802</v>
      </c>
      <c r="M368" s="17"/>
      <c r="N368" s="17">
        <v>0.31406911485862898</v>
      </c>
      <c r="O368" s="17">
        <v>0.31311046825282901</v>
      </c>
      <c r="P368" s="17">
        <v>0.32640910873578899</v>
      </c>
      <c r="Q368" s="17">
        <v>0.25555981874490602</v>
      </c>
      <c r="R368" s="17"/>
      <c r="S368" s="17">
        <v>0.30770363458283301</v>
      </c>
      <c r="T368" s="17">
        <v>0.30760013383798002</v>
      </c>
      <c r="U368" s="17">
        <v>0.284529734289799</v>
      </c>
      <c r="V368" s="17">
        <v>0.31684722575909102</v>
      </c>
      <c r="W368" s="17">
        <v>0.28848189674625802</v>
      </c>
      <c r="X368" s="17">
        <v>0.37689463813674301</v>
      </c>
      <c r="Y368" s="17">
        <v>0.28000155303463697</v>
      </c>
      <c r="Z368" s="17">
        <v>0.315484414298975</v>
      </c>
      <c r="AA368" s="17">
        <v>0.28858226519177299</v>
      </c>
      <c r="AB368" s="17">
        <v>0.26796730936780999</v>
      </c>
      <c r="AC368" s="17">
        <v>0.24208668421698901</v>
      </c>
      <c r="AD368" s="17">
        <v>0.35468499243472301</v>
      </c>
      <c r="AE368" s="17"/>
      <c r="AF368" s="17">
        <v>0.30868307759229502</v>
      </c>
      <c r="AG368" s="17">
        <v>0.32259336996851001</v>
      </c>
      <c r="AH368" s="17">
        <v>0.223252245614811</v>
      </c>
      <c r="AI368" s="17"/>
      <c r="AJ368" s="17">
        <v>0.33353655606466498</v>
      </c>
      <c r="AK368" s="17">
        <v>0.31610446123583702</v>
      </c>
      <c r="AL368" s="17">
        <v>0.362243938963142</v>
      </c>
      <c r="AM368" s="17">
        <v>0.31202735658589498</v>
      </c>
      <c r="AN368" s="17">
        <v>0.16273191936419601</v>
      </c>
      <c r="AO368" s="17"/>
      <c r="AP368" s="17">
        <v>0.33474765379446503</v>
      </c>
      <c r="AQ368" s="17">
        <v>0.33780460913728899</v>
      </c>
      <c r="AR368" s="17">
        <v>0.29835183979109497</v>
      </c>
      <c r="AS368" s="17"/>
      <c r="AT368" s="17">
        <v>0.27930339513490499</v>
      </c>
      <c r="AU368" s="17">
        <v>0.300994168388171</v>
      </c>
      <c r="AV368" s="17">
        <v>0.31407715757117299</v>
      </c>
      <c r="AW368" s="17">
        <v>0.249632174153785</v>
      </c>
      <c r="AX368" s="17">
        <v>0.15876085461162501</v>
      </c>
    </row>
    <row r="369" spans="2:50">
      <c r="B369" t="s">
        <v>205</v>
      </c>
      <c r="C369" s="17">
        <v>0.35208849134786802</v>
      </c>
      <c r="D369" s="17">
        <v>0.34028708803093799</v>
      </c>
      <c r="E369" s="17">
        <v>0.36497333761498102</v>
      </c>
      <c r="F369" s="17"/>
      <c r="G369" s="17">
        <v>0.25499804401906301</v>
      </c>
      <c r="H369" s="17">
        <v>0.33007746806407501</v>
      </c>
      <c r="I369" s="17">
        <v>0.30349907645548602</v>
      </c>
      <c r="J369" s="17">
        <v>0.33146144271706401</v>
      </c>
      <c r="K369" s="17">
        <v>0.43871808475398499</v>
      </c>
      <c r="L369" s="17">
        <v>0.43261210536996197</v>
      </c>
      <c r="M369" s="17"/>
      <c r="N369" s="17">
        <v>0.33605661952043903</v>
      </c>
      <c r="O369" s="17">
        <v>0.36798920386633499</v>
      </c>
      <c r="P369" s="17">
        <v>0.357040456610283</v>
      </c>
      <c r="Q369" s="17">
        <v>0.34706809109957998</v>
      </c>
      <c r="R369" s="17"/>
      <c r="S369" s="17">
        <v>0.29688216517357602</v>
      </c>
      <c r="T369" s="17">
        <v>0.36411315397709398</v>
      </c>
      <c r="U369" s="17">
        <v>0.36142888530161299</v>
      </c>
      <c r="V369" s="17">
        <v>0.39446392773012501</v>
      </c>
      <c r="W369" s="17">
        <v>0.40140443088864203</v>
      </c>
      <c r="X369" s="17">
        <v>0.30027009038942798</v>
      </c>
      <c r="Y369" s="17">
        <v>0.34747259578061601</v>
      </c>
      <c r="Z369" s="17">
        <v>0.34098558373591997</v>
      </c>
      <c r="AA369" s="17">
        <v>0.32809800271089901</v>
      </c>
      <c r="AB369" s="17">
        <v>0.39350111652721198</v>
      </c>
      <c r="AC369" s="17">
        <v>0.43812339486342999</v>
      </c>
      <c r="AD369" s="17">
        <v>0.29280223680492701</v>
      </c>
      <c r="AE369" s="17"/>
      <c r="AF369" s="17">
        <v>0.35695794541340398</v>
      </c>
      <c r="AG369" s="17">
        <v>0.38070371985045298</v>
      </c>
      <c r="AH369" s="17">
        <v>0.29623922429799798</v>
      </c>
      <c r="AI369" s="17"/>
      <c r="AJ369" s="17">
        <v>0.37261993107753999</v>
      </c>
      <c r="AK369" s="17">
        <v>0.36406992756140399</v>
      </c>
      <c r="AL369" s="17">
        <v>0.38753225288888299</v>
      </c>
      <c r="AM369" s="17">
        <v>0.22495755996998101</v>
      </c>
      <c r="AN369" s="17">
        <v>0.32430755094582098</v>
      </c>
      <c r="AO369" s="17"/>
      <c r="AP369" s="17">
        <v>0.36365510188300698</v>
      </c>
      <c r="AQ369" s="17">
        <v>0.34339322720184201</v>
      </c>
      <c r="AR369" s="17">
        <v>0.40214692013432202</v>
      </c>
      <c r="AS369" s="17"/>
      <c r="AT369" s="17">
        <v>0.34403446881217797</v>
      </c>
      <c r="AU369" s="17">
        <v>0.37957386945911298</v>
      </c>
      <c r="AV369" s="17">
        <v>0.327252255311066</v>
      </c>
      <c r="AW369" s="17">
        <v>0.39495161901273601</v>
      </c>
      <c r="AX369" s="17">
        <v>0.38939926438339401</v>
      </c>
    </row>
    <row r="370" spans="2:50">
      <c r="B370" t="s">
        <v>206</v>
      </c>
      <c r="C370" s="17">
        <v>8.4482354708228499E-2</v>
      </c>
      <c r="D370" s="17">
        <v>8.7738740459037207E-2</v>
      </c>
      <c r="E370" s="17">
        <v>8.1632810985467597E-2</v>
      </c>
      <c r="F370" s="17"/>
      <c r="G370" s="17">
        <v>8.8377652731407602E-2</v>
      </c>
      <c r="H370" s="17">
        <v>9.4045887484748805E-2</v>
      </c>
      <c r="I370" s="17">
        <v>0.109271401123891</v>
      </c>
      <c r="J370" s="17">
        <v>7.5219002215229702E-2</v>
      </c>
      <c r="K370" s="17">
        <v>5.5815985026692098E-2</v>
      </c>
      <c r="L370" s="17">
        <v>8.0587730458899595E-2</v>
      </c>
      <c r="M370" s="17"/>
      <c r="N370" s="17">
        <v>8.5390876297072399E-2</v>
      </c>
      <c r="O370" s="17">
        <v>8.60982587460353E-2</v>
      </c>
      <c r="P370" s="17">
        <v>8.3025174850470895E-2</v>
      </c>
      <c r="Q370" s="17">
        <v>8.3015853428222902E-2</v>
      </c>
      <c r="R370" s="17"/>
      <c r="S370" s="17">
        <v>9.4801766362752393E-2</v>
      </c>
      <c r="T370" s="17">
        <v>9.2343731651413102E-2</v>
      </c>
      <c r="U370" s="17">
        <v>7.9670164608767802E-2</v>
      </c>
      <c r="V370" s="17">
        <v>5.8138462904323403E-2</v>
      </c>
      <c r="W370" s="17">
        <v>5.7371381075406E-2</v>
      </c>
      <c r="X370" s="17">
        <v>6.6726835960396497E-2</v>
      </c>
      <c r="Y370" s="17">
        <v>8.8155730544782304E-2</v>
      </c>
      <c r="Z370" s="17">
        <v>5.3389718350240097E-2</v>
      </c>
      <c r="AA370" s="17">
        <v>9.4287702076227206E-2</v>
      </c>
      <c r="AB370" s="17">
        <v>0.117809129217437</v>
      </c>
      <c r="AC370" s="17">
        <v>6.0389296347562099E-2</v>
      </c>
      <c r="AD370" s="17">
        <v>0.14711978259490499</v>
      </c>
      <c r="AE370" s="17"/>
      <c r="AF370" s="17">
        <v>7.4478755321279705E-2</v>
      </c>
      <c r="AG370" s="17">
        <v>9.3271995433175103E-2</v>
      </c>
      <c r="AH370" s="17">
        <v>0.10987536858046699</v>
      </c>
      <c r="AI370" s="17"/>
      <c r="AJ370" s="17">
        <v>6.4998067339447296E-2</v>
      </c>
      <c r="AK370" s="17">
        <v>8.3556409360902306E-2</v>
      </c>
      <c r="AL370" s="17">
        <v>8.67978642192654E-2</v>
      </c>
      <c r="AM370" s="17">
        <v>8.6765445095002405E-2</v>
      </c>
      <c r="AN370" s="17">
        <v>0.102459776665523</v>
      </c>
      <c r="AO370" s="17"/>
      <c r="AP370" s="17">
        <v>7.4707945475524604E-2</v>
      </c>
      <c r="AQ370" s="17">
        <v>8.0296271383424905E-2</v>
      </c>
      <c r="AR370" s="17">
        <v>9.6696716390097803E-2</v>
      </c>
      <c r="AS370" s="17"/>
      <c r="AT370" s="17">
        <v>6.2900892483236298E-2</v>
      </c>
      <c r="AU370" s="17">
        <v>7.9497398429833194E-2</v>
      </c>
      <c r="AV370" s="17">
        <v>0.116475230211441</v>
      </c>
      <c r="AW370" s="17">
        <v>7.7243011039447404E-2</v>
      </c>
      <c r="AX370" s="17">
        <v>9.5469844978359794E-2</v>
      </c>
    </row>
    <row r="371" spans="2:50">
      <c r="B371" t="s">
        <v>207</v>
      </c>
      <c r="C371" s="17">
        <v>2.9988825301799801E-2</v>
      </c>
      <c r="D371" s="17">
        <v>2.8330127435863502E-2</v>
      </c>
      <c r="E371" s="17">
        <v>3.1724038342825597E-2</v>
      </c>
      <c r="F371" s="17"/>
      <c r="G371" s="17">
        <v>3.6360190556080203E-2</v>
      </c>
      <c r="H371" s="17">
        <v>3.6288860001030002E-2</v>
      </c>
      <c r="I371" s="17">
        <v>3.5294566596117002E-2</v>
      </c>
      <c r="J371" s="17">
        <v>2.5797024201167099E-2</v>
      </c>
      <c r="K371" s="17">
        <v>3.5803787081491102E-2</v>
      </c>
      <c r="L371" s="17">
        <v>1.58749747277303E-2</v>
      </c>
      <c r="M371" s="17"/>
      <c r="N371" s="17">
        <v>2.8146367412387002E-2</v>
      </c>
      <c r="O371" s="17">
        <v>2.5828091379066099E-2</v>
      </c>
      <c r="P371" s="17">
        <v>2.2792075840366299E-2</v>
      </c>
      <c r="Q371" s="17">
        <v>4.3138787763030199E-2</v>
      </c>
      <c r="R371" s="17"/>
      <c r="S371" s="17">
        <v>1.5997573407689401E-2</v>
      </c>
      <c r="T371" s="17">
        <v>2.13981812727808E-2</v>
      </c>
      <c r="U371" s="17">
        <v>3.9576610292497899E-2</v>
      </c>
      <c r="V371" s="17">
        <v>2.8659285628880499E-2</v>
      </c>
      <c r="W371" s="17">
        <v>2.1425583626333001E-2</v>
      </c>
      <c r="X371" s="17">
        <v>5.6961882344553502E-2</v>
      </c>
      <c r="Y371" s="17">
        <v>4.0811004633756899E-2</v>
      </c>
      <c r="Z371" s="17">
        <v>1.90491227677296E-2</v>
      </c>
      <c r="AA371" s="17">
        <v>2.9303410569898901E-2</v>
      </c>
      <c r="AB371" s="17">
        <v>3.1096219264768601E-2</v>
      </c>
      <c r="AC371" s="17">
        <v>3.1007167677409998E-2</v>
      </c>
      <c r="AD371" s="17">
        <v>3.34758833770743E-2</v>
      </c>
      <c r="AE371" s="17"/>
      <c r="AF371" s="17">
        <v>3.1948063324598701E-2</v>
      </c>
      <c r="AG371" s="17">
        <v>2.4970450646337301E-2</v>
      </c>
      <c r="AH371" s="17">
        <v>5.1937352328368401E-2</v>
      </c>
      <c r="AI371" s="17"/>
      <c r="AJ371" s="17">
        <v>2.0207083638252299E-2</v>
      </c>
      <c r="AK371" s="17">
        <v>3.46566599718365E-2</v>
      </c>
      <c r="AL371" s="17">
        <v>3.0973276153401098E-2</v>
      </c>
      <c r="AM371" s="17">
        <v>0</v>
      </c>
      <c r="AN371" s="17">
        <v>7.45711489177633E-2</v>
      </c>
      <c r="AO371" s="17"/>
      <c r="AP371" s="17">
        <v>1.2039759481830699E-2</v>
      </c>
      <c r="AQ371" s="17">
        <v>4.0548579547368499E-2</v>
      </c>
      <c r="AR371" s="17">
        <v>1.32591340132655E-2</v>
      </c>
      <c r="AS371" s="17"/>
      <c r="AT371" s="17">
        <v>3.5231448399151398E-2</v>
      </c>
      <c r="AU371" s="17">
        <v>2.8872894864214599E-2</v>
      </c>
      <c r="AV371" s="17">
        <v>3.0472363541450699E-2</v>
      </c>
      <c r="AW371" s="17">
        <v>4.1635551755203698E-2</v>
      </c>
      <c r="AX371" s="17">
        <v>2.80484007824831E-2</v>
      </c>
    </row>
    <row r="372" spans="2:50">
      <c r="B372" t="s">
        <v>92</v>
      </c>
      <c r="C372" s="17">
        <v>0.107254732667606</v>
      </c>
      <c r="D372" s="17">
        <v>7.3495906967739902E-2</v>
      </c>
      <c r="E372" s="17">
        <v>0.13963575093147501</v>
      </c>
      <c r="F372" s="17"/>
      <c r="G372" s="17">
        <v>0.14269368813996</v>
      </c>
      <c r="H372" s="17">
        <v>9.2243660579600997E-2</v>
      </c>
      <c r="I372" s="17">
        <v>0.127045884089592</v>
      </c>
      <c r="J372" s="17">
        <v>0.10578739797865599</v>
      </c>
      <c r="K372" s="17">
        <v>9.2326634131774707E-2</v>
      </c>
      <c r="L372" s="17">
        <v>9.1069079429652894E-2</v>
      </c>
      <c r="M372" s="17"/>
      <c r="N372" s="17">
        <v>7.280838336329E-2</v>
      </c>
      <c r="O372" s="17">
        <v>0.107971475025767</v>
      </c>
      <c r="P372" s="17">
        <v>8.5899430299410495E-2</v>
      </c>
      <c r="Q372" s="17">
        <v>0.161916301175974</v>
      </c>
      <c r="R372" s="17"/>
      <c r="S372" s="17">
        <v>0.13660024260025599</v>
      </c>
      <c r="T372" s="17">
        <v>0.105333740957165</v>
      </c>
      <c r="U372" s="17">
        <v>0.11763059949841501</v>
      </c>
      <c r="V372" s="17">
        <v>9.2242407406169194E-2</v>
      </c>
      <c r="W372" s="17">
        <v>0.14903531509382001</v>
      </c>
      <c r="X372" s="17">
        <v>9.04068362280738E-2</v>
      </c>
      <c r="Y372" s="17">
        <v>9.1871730509103994E-2</v>
      </c>
      <c r="Z372" s="17">
        <v>9.8974110116026498E-2</v>
      </c>
      <c r="AA372" s="17">
        <v>9.4524161194084105E-2</v>
      </c>
      <c r="AB372" s="17">
        <v>8.7013877292679995E-2</v>
      </c>
      <c r="AC372" s="17">
        <v>0.125594386040734</v>
      </c>
      <c r="AD372" s="17">
        <v>7.7445828464691502E-2</v>
      </c>
      <c r="AE372" s="17"/>
      <c r="AF372" s="17">
        <v>0.10079751100707</v>
      </c>
      <c r="AG372" s="17">
        <v>6.8345382173276598E-2</v>
      </c>
      <c r="AH372" s="17">
        <v>0.19495244120102401</v>
      </c>
      <c r="AI372" s="17"/>
      <c r="AJ372" s="17">
        <v>8.2292824337114795E-2</v>
      </c>
      <c r="AK372" s="17">
        <v>6.3762423497860501E-2</v>
      </c>
      <c r="AL372" s="17">
        <v>3.5289640779201499E-2</v>
      </c>
      <c r="AM372" s="17">
        <v>0.15227535722994701</v>
      </c>
      <c r="AN372" s="17">
        <v>0.233785005573278</v>
      </c>
      <c r="AO372" s="17"/>
      <c r="AP372" s="17">
        <v>7.1718601240176899E-2</v>
      </c>
      <c r="AQ372" s="17">
        <v>6.8238922539215804E-2</v>
      </c>
      <c r="AR372" s="17">
        <v>4.0241322116820001E-2</v>
      </c>
      <c r="AS372" s="17"/>
      <c r="AT372" s="17">
        <v>0.14466504530084401</v>
      </c>
      <c r="AU372" s="17">
        <v>9.1332254784987299E-2</v>
      </c>
      <c r="AV372" s="17">
        <v>7.0967518131110602E-2</v>
      </c>
      <c r="AW372" s="17">
        <v>7.7247568910631795E-2</v>
      </c>
      <c r="AX372" s="17">
        <v>0.13338053086585699</v>
      </c>
    </row>
    <row r="373" spans="2:50">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row>
    <row r="374" spans="2:50">
      <c r="B374" s="6" t="s">
        <v>209</v>
      </c>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row>
    <row r="375" spans="2:50">
      <c r="B375" s="24" t="s">
        <v>15</v>
      </c>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row>
    <row r="376" spans="2:50">
      <c r="B376" t="s">
        <v>203</v>
      </c>
      <c r="C376" s="17">
        <v>0.102301770181665</v>
      </c>
      <c r="D376" s="17">
        <v>0.109093798906582</v>
      </c>
      <c r="E376" s="17">
        <v>9.6071122971277595E-2</v>
      </c>
      <c r="F376" s="17"/>
      <c r="G376" s="17">
        <v>0.118878723326312</v>
      </c>
      <c r="H376" s="17">
        <v>0.14329851465049401</v>
      </c>
      <c r="I376" s="17">
        <v>9.0687241965916002E-2</v>
      </c>
      <c r="J376" s="17">
        <v>8.4284823908230194E-2</v>
      </c>
      <c r="K376" s="17">
        <v>0.12128893053210001</v>
      </c>
      <c r="L376" s="17">
        <v>6.9506011052861E-2</v>
      </c>
      <c r="M376" s="17"/>
      <c r="N376" s="17">
        <v>0.12032319755583</v>
      </c>
      <c r="O376" s="17">
        <v>8.6725778563290598E-2</v>
      </c>
      <c r="P376" s="17">
        <v>0.10786711197005899</v>
      </c>
      <c r="Q376" s="17">
        <v>9.5981692038408103E-2</v>
      </c>
      <c r="R376" s="17"/>
      <c r="S376" s="17">
        <v>0.151627186213835</v>
      </c>
      <c r="T376" s="17">
        <v>0.107614128693651</v>
      </c>
      <c r="U376" s="17">
        <v>6.1822220370458203E-2</v>
      </c>
      <c r="V376" s="17">
        <v>6.7521631514682601E-2</v>
      </c>
      <c r="W376" s="17">
        <v>6.8426710121481604E-2</v>
      </c>
      <c r="X376" s="17">
        <v>0.104243868978931</v>
      </c>
      <c r="Y376" s="17">
        <v>0.14036661004815101</v>
      </c>
      <c r="Z376" s="17">
        <v>0.123076452298258</v>
      </c>
      <c r="AA376" s="17">
        <v>9.9966284480612802E-2</v>
      </c>
      <c r="AB376" s="17">
        <v>7.7832434877830994E-2</v>
      </c>
      <c r="AC376" s="17">
        <v>0.101240036552013</v>
      </c>
      <c r="AD376" s="17">
        <v>8.8979639589476106E-2</v>
      </c>
      <c r="AE376" s="17"/>
      <c r="AF376" s="17">
        <v>0.102433080196594</v>
      </c>
      <c r="AG376" s="17">
        <v>9.8953090666565297E-2</v>
      </c>
      <c r="AH376" s="17">
        <v>0.11077715574486199</v>
      </c>
      <c r="AI376" s="17"/>
      <c r="AJ376" s="17">
        <v>0.12913615951072299</v>
      </c>
      <c r="AK376" s="17">
        <v>8.87322590729233E-2</v>
      </c>
      <c r="AL376" s="17">
        <v>0.12879671943266999</v>
      </c>
      <c r="AM376" s="17">
        <v>9.59464383878008E-2</v>
      </c>
      <c r="AN376" s="17">
        <v>7.7228320380216597E-2</v>
      </c>
      <c r="AO376" s="17"/>
      <c r="AP376" s="17">
        <v>0.14225133142700699</v>
      </c>
      <c r="AQ376" s="17">
        <v>8.7887089851031205E-2</v>
      </c>
      <c r="AR376" s="17">
        <v>0.13150434279888201</v>
      </c>
      <c r="AS376" s="17"/>
      <c r="AT376" s="17">
        <v>0.12854794132971001</v>
      </c>
      <c r="AU376" s="17">
        <v>9.0284028082949802E-2</v>
      </c>
      <c r="AV376" s="17">
        <v>9.0507874635680996E-2</v>
      </c>
      <c r="AW376" s="17">
        <v>0.13883285580218099</v>
      </c>
      <c r="AX376" s="17">
        <v>0.19348033721095101</v>
      </c>
    </row>
    <row r="377" spans="2:50">
      <c r="B377" t="s">
        <v>204</v>
      </c>
      <c r="C377" s="17">
        <v>0.29363827049904301</v>
      </c>
      <c r="D377" s="17">
        <v>0.31310687732125497</v>
      </c>
      <c r="E377" s="17">
        <v>0.27287470635195099</v>
      </c>
      <c r="F377" s="17"/>
      <c r="G377" s="17">
        <v>0.278189571224011</v>
      </c>
      <c r="H377" s="17">
        <v>0.23374749495545</v>
      </c>
      <c r="I377" s="17">
        <v>0.28204434238161502</v>
      </c>
      <c r="J377" s="17">
        <v>0.28322660283449302</v>
      </c>
      <c r="K377" s="17">
        <v>0.313060089836807</v>
      </c>
      <c r="L377" s="17">
        <v>0.35739275288335398</v>
      </c>
      <c r="M377" s="17"/>
      <c r="N377" s="17">
        <v>0.36001346894527297</v>
      </c>
      <c r="O377" s="17">
        <v>0.27169814075119297</v>
      </c>
      <c r="P377" s="17">
        <v>0.29971638237637999</v>
      </c>
      <c r="Q377" s="17">
        <v>0.24026610541403701</v>
      </c>
      <c r="R377" s="17"/>
      <c r="S377" s="17">
        <v>0.28667129787032197</v>
      </c>
      <c r="T377" s="17">
        <v>0.31842706058213099</v>
      </c>
      <c r="U377" s="17">
        <v>0.33938284818692399</v>
      </c>
      <c r="V377" s="17">
        <v>0.306963140755668</v>
      </c>
      <c r="W377" s="17">
        <v>0.28612218995337402</v>
      </c>
      <c r="X377" s="17">
        <v>0.390403704849554</v>
      </c>
      <c r="Y377" s="17">
        <v>0.26231293739766098</v>
      </c>
      <c r="Z377" s="17">
        <v>0.27084500607652801</v>
      </c>
      <c r="AA377" s="17">
        <v>0.24264493227287101</v>
      </c>
      <c r="AB377" s="17">
        <v>0.246531226558029</v>
      </c>
      <c r="AC377" s="17">
        <v>0.27363161466666103</v>
      </c>
      <c r="AD377" s="17">
        <v>0.25997720967015697</v>
      </c>
      <c r="AE377" s="17"/>
      <c r="AF377" s="17">
        <v>0.31465396483680202</v>
      </c>
      <c r="AG377" s="17">
        <v>0.30205836426278998</v>
      </c>
      <c r="AH377" s="17">
        <v>0.226927696428387</v>
      </c>
      <c r="AI377" s="17"/>
      <c r="AJ377" s="17">
        <v>0.35516221408002102</v>
      </c>
      <c r="AK377" s="17">
        <v>0.28790497179191099</v>
      </c>
      <c r="AL377" s="17">
        <v>0.29836775147623301</v>
      </c>
      <c r="AM377" s="17">
        <v>0.311974088627132</v>
      </c>
      <c r="AN377" s="17">
        <v>0.20714711474376599</v>
      </c>
      <c r="AO377" s="17"/>
      <c r="AP377" s="17">
        <v>0.373127406286547</v>
      </c>
      <c r="AQ377" s="17">
        <v>0.30153716798082902</v>
      </c>
      <c r="AR377" s="17">
        <v>0.32478311359887502</v>
      </c>
      <c r="AS377" s="17"/>
      <c r="AT377" s="17">
        <v>0.25074800303246603</v>
      </c>
      <c r="AU377" s="17">
        <v>0.286966962862512</v>
      </c>
      <c r="AV377" s="17">
        <v>0.31046881185085401</v>
      </c>
      <c r="AW377" s="17">
        <v>0.30929013950311601</v>
      </c>
      <c r="AX377" s="17">
        <v>0.39988678953865398</v>
      </c>
    </row>
    <row r="378" spans="2:50">
      <c r="B378" t="s">
        <v>205</v>
      </c>
      <c r="C378" s="17">
        <v>0.33223844707545602</v>
      </c>
      <c r="D378" s="17">
        <v>0.340728502761526</v>
      </c>
      <c r="E378" s="17">
        <v>0.325244227825571</v>
      </c>
      <c r="F378" s="17"/>
      <c r="G378" s="17">
        <v>0.26652664031741002</v>
      </c>
      <c r="H378" s="17">
        <v>0.34422171464246698</v>
      </c>
      <c r="I378" s="17">
        <v>0.33459920418328598</v>
      </c>
      <c r="J378" s="17">
        <v>0.35909009605442499</v>
      </c>
      <c r="K378" s="17">
        <v>0.35263960261751398</v>
      </c>
      <c r="L378" s="17">
        <v>0.32858116471542997</v>
      </c>
      <c r="M378" s="17"/>
      <c r="N378" s="17">
        <v>0.277219492421586</v>
      </c>
      <c r="O378" s="17">
        <v>0.38497283188336201</v>
      </c>
      <c r="P378" s="17">
        <v>0.34510841103555701</v>
      </c>
      <c r="Q378" s="17">
        <v>0.32280284952649602</v>
      </c>
      <c r="R378" s="17"/>
      <c r="S378" s="17">
        <v>0.29754057972160097</v>
      </c>
      <c r="T378" s="17">
        <v>0.31733705499440801</v>
      </c>
      <c r="U378" s="17">
        <v>0.34919413650604603</v>
      </c>
      <c r="V378" s="17">
        <v>0.36685093550903503</v>
      </c>
      <c r="W378" s="17">
        <v>0.296247266403596</v>
      </c>
      <c r="X378" s="17">
        <v>0.298420213438641</v>
      </c>
      <c r="Y378" s="17">
        <v>0.38552796055670302</v>
      </c>
      <c r="Z378" s="17">
        <v>0.34477812233006599</v>
      </c>
      <c r="AA378" s="17">
        <v>0.324129596390765</v>
      </c>
      <c r="AB378" s="17">
        <v>0.37980665374327399</v>
      </c>
      <c r="AC378" s="17">
        <v>0.28208705735526801</v>
      </c>
      <c r="AD378" s="17">
        <v>0.40744596239536002</v>
      </c>
      <c r="AE378" s="17"/>
      <c r="AF378" s="17">
        <v>0.34482276824193098</v>
      </c>
      <c r="AG378" s="17">
        <v>0.34701118228969702</v>
      </c>
      <c r="AH378" s="17">
        <v>0.25622618421525201</v>
      </c>
      <c r="AI378" s="17"/>
      <c r="AJ378" s="17">
        <v>0.31984683254614599</v>
      </c>
      <c r="AK378" s="17">
        <v>0.34915053536263901</v>
      </c>
      <c r="AL378" s="17">
        <v>0.41546422639048702</v>
      </c>
      <c r="AM378" s="17">
        <v>0.28300478135559598</v>
      </c>
      <c r="AN378" s="17">
        <v>0.28264613377299702</v>
      </c>
      <c r="AO378" s="17"/>
      <c r="AP378" s="17">
        <v>0.32005652800902501</v>
      </c>
      <c r="AQ378" s="17">
        <v>0.335120572286772</v>
      </c>
      <c r="AR378" s="17">
        <v>0.38993630220452102</v>
      </c>
      <c r="AS378" s="17"/>
      <c r="AT378" s="17">
        <v>0.33140731663301098</v>
      </c>
      <c r="AU378" s="17">
        <v>0.35105428831341701</v>
      </c>
      <c r="AV378" s="17">
        <v>0.35675372003634997</v>
      </c>
      <c r="AW378" s="17">
        <v>0.28756594248894202</v>
      </c>
      <c r="AX378" s="17">
        <v>0.216320417345922</v>
      </c>
    </row>
    <row r="379" spans="2:50">
      <c r="B379" t="s">
        <v>206</v>
      </c>
      <c r="C379" s="17">
        <v>6.6578852136820604E-2</v>
      </c>
      <c r="D379" s="17">
        <v>7.6951882337360999E-2</v>
      </c>
      <c r="E379" s="17">
        <v>5.6714781830086297E-2</v>
      </c>
      <c r="F379" s="17"/>
      <c r="G379" s="17">
        <v>7.8762767825929406E-2</v>
      </c>
      <c r="H379" s="17">
        <v>7.9756628663594203E-2</v>
      </c>
      <c r="I379" s="17">
        <v>5.8376008805856298E-2</v>
      </c>
      <c r="J379" s="17">
        <v>7.5252757174823798E-2</v>
      </c>
      <c r="K379" s="17">
        <v>4.9895057842442102E-2</v>
      </c>
      <c r="L379" s="17">
        <v>5.8599891825431898E-2</v>
      </c>
      <c r="M379" s="17"/>
      <c r="N379" s="17">
        <v>9.3827640726670394E-2</v>
      </c>
      <c r="O379" s="17">
        <v>6.3742450936930095E-2</v>
      </c>
      <c r="P379" s="17">
        <v>4.8906900763294299E-2</v>
      </c>
      <c r="Q379" s="17">
        <v>5.6875301065006698E-2</v>
      </c>
      <c r="R379" s="17"/>
      <c r="S379" s="17">
        <v>9.1294408615927206E-2</v>
      </c>
      <c r="T379" s="17">
        <v>4.9253160012300602E-2</v>
      </c>
      <c r="U379" s="17">
        <v>5.4751697060966997E-2</v>
      </c>
      <c r="V379" s="17">
        <v>7.9359104777826206E-2</v>
      </c>
      <c r="W379" s="17">
        <v>7.5819932394019698E-2</v>
      </c>
      <c r="X379" s="17">
        <v>3.6316650517476699E-2</v>
      </c>
      <c r="Y379" s="17">
        <v>3.9719517711004702E-2</v>
      </c>
      <c r="Z379" s="17">
        <v>3.4575992552012699E-2</v>
      </c>
      <c r="AA379" s="17">
        <v>6.9647536669697405E-2</v>
      </c>
      <c r="AB379" s="17">
        <v>7.88110946255145E-2</v>
      </c>
      <c r="AC379" s="17">
        <v>0.110784745248643</v>
      </c>
      <c r="AD379" s="17">
        <v>8.1677804224578807E-2</v>
      </c>
      <c r="AE379" s="17"/>
      <c r="AF379" s="17">
        <v>4.6628603249787098E-2</v>
      </c>
      <c r="AG379" s="17">
        <v>8.6174101375248099E-2</v>
      </c>
      <c r="AH379" s="17">
        <v>8.6488335733341498E-2</v>
      </c>
      <c r="AI379" s="17"/>
      <c r="AJ379" s="17">
        <v>4.7593973037236101E-2</v>
      </c>
      <c r="AK379" s="17">
        <v>9.0937327036406404E-2</v>
      </c>
      <c r="AL379" s="17">
        <v>4.47359614068817E-2</v>
      </c>
      <c r="AM379" s="17">
        <v>0</v>
      </c>
      <c r="AN379" s="17">
        <v>6.1735255566288602E-2</v>
      </c>
      <c r="AO379" s="17"/>
      <c r="AP379" s="17">
        <v>5.0110121657776598E-2</v>
      </c>
      <c r="AQ379" s="17">
        <v>8.4583809839198998E-2</v>
      </c>
      <c r="AR379" s="17">
        <v>5.8407918408876498E-2</v>
      </c>
      <c r="AS379" s="17"/>
      <c r="AT379" s="17">
        <v>4.1297356102405001E-2</v>
      </c>
      <c r="AU379" s="17">
        <v>7.3830755189630906E-2</v>
      </c>
      <c r="AV379" s="17">
        <v>8.0625203839186699E-2</v>
      </c>
      <c r="AW379" s="17">
        <v>8.8349156303690404E-2</v>
      </c>
      <c r="AX379" s="17">
        <v>1.43626220969979E-2</v>
      </c>
    </row>
    <row r="380" spans="2:50">
      <c r="B380" t="s">
        <v>207</v>
      </c>
      <c r="C380" s="17">
        <v>2.44289619065611E-2</v>
      </c>
      <c r="D380" s="17">
        <v>2.82981268293741E-2</v>
      </c>
      <c r="E380" s="17">
        <v>2.0748066060205801E-2</v>
      </c>
      <c r="F380" s="17"/>
      <c r="G380" s="17">
        <v>4.2158164895372302E-2</v>
      </c>
      <c r="H380" s="17">
        <v>3.2837076835800998E-2</v>
      </c>
      <c r="I380" s="17">
        <v>2.7092979049610801E-2</v>
      </c>
      <c r="J380" s="17">
        <v>2.22609685469751E-2</v>
      </c>
      <c r="K380" s="17">
        <v>2.0371435746110899E-2</v>
      </c>
      <c r="L380" s="17">
        <v>8.1950212103965997E-3</v>
      </c>
      <c r="M380" s="17"/>
      <c r="N380" s="17">
        <v>2.6892190351544699E-2</v>
      </c>
      <c r="O380" s="17">
        <v>1.43467939123246E-2</v>
      </c>
      <c r="P380" s="17">
        <v>2.0015274492623799E-2</v>
      </c>
      <c r="Q380" s="17">
        <v>3.6543689893434698E-2</v>
      </c>
      <c r="R380" s="17"/>
      <c r="S380" s="17">
        <v>1.34467182263792E-2</v>
      </c>
      <c r="T380" s="17">
        <v>3.51142987705267E-2</v>
      </c>
      <c r="U380" s="17">
        <v>2.5809124271548599E-2</v>
      </c>
      <c r="V380" s="17">
        <v>5.33337628773989E-3</v>
      </c>
      <c r="W380" s="17">
        <v>4.6172352117045901E-2</v>
      </c>
      <c r="X380" s="17">
        <v>1.2811353987953701E-2</v>
      </c>
      <c r="Y380" s="17">
        <v>1.73935101876771E-2</v>
      </c>
      <c r="Z380" s="17">
        <v>1.7422379740792599E-2</v>
      </c>
      <c r="AA380" s="17">
        <v>3.9956675941929198E-2</v>
      </c>
      <c r="AB380" s="17">
        <v>2.7337446916792098E-2</v>
      </c>
      <c r="AC380" s="17">
        <v>3.22115665820095E-2</v>
      </c>
      <c r="AD380" s="17">
        <v>1.6259715286466699E-2</v>
      </c>
      <c r="AE380" s="17"/>
      <c r="AF380" s="17">
        <v>1.3920215934447E-2</v>
      </c>
      <c r="AG380" s="17">
        <v>2.3282393326044599E-2</v>
      </c>
      <c r="AH380" s="17">
        <v>5.7993731068845797E-2</v>
      </c>
      <c r="AI380" s="17"/>
      <c r="AJ380" s="17">
        <v>1.25341629025577E-2</v>
      </c>
      <c r="AK380" s="17">
        <v>3.0575909604835399E-2</v>
      </c>
      <c r="AL380" s="17">
        <v>1.8412503095903799E-2</v>
      </c>
      <c r="AM380" s="17">
        <v>3.56604060289515E-2</v>
      </c>
      <c r="AN380" s="17">
        <v>3.7569571885945403E-2</v>
      </c>
      <c r="AO380" s="17"/>
      <c r="AP380" s="17">
        <v>7.3654144827371799E-3</v>
      </c>
      <c r="AQ380" s="17">
        <v>3.1117108225066401E-2</v>
      </c>
      <c r="AR380" s="17">
        <v>2.2402432962599299E-2</v>
      </c>
      <c r="AS380" s="17"/>
      <c r="AT380" s="17">
        <v>2.4414118109725401E-2</v>
      </c>
      <c r="AU380" s="17">
        <v>3.1060138028627102E-2</v>
      </c>
      <c r="AV380" s="17">
        <v>2.6828647386903E-2</v>
      </c>
      <c r="AW380" s="17">
        <v>4.2828464036337097E-2</v>
      </c>
      <c r="AX380" s="17">
        <v>4.4807219193133303E-2</v>
      </c>
    </row>
    <row r="381" spans="2:50">
      <c r="B381" t="s">
        <v>92</v>
      </c>
      <c r="C381" s="17">
        <v>0.18081369820045401</v>
      </c>
      <c r="D381" s="17">
        <v>0.13182081184390201</v>
      </c>
      <c r="E381" s="17">
        <v>0.22834709496090799</v>
      </c>
      <c r="F381" s="17"/>
      <c r="G381" s="17">
        <v>0.21548413241096601</v>
      </c>
      <c r="H381" s="17">
        <v>0.166138570252194</v>
      </c>
      <c r="I381" s="17">
        <v>0.20720022361371601</v>
      </c>
      <c r="J381" s="17">
        <v>0.17588475148105301</v>
      </c>
      <c r="K381" s="17">
        <v>0.142744883425027</v>
      </c>
      <c r="L381" s="17">
        <v>0.177725158312526</v>
      </c>
      <c r="M381" s="17"/>
      <c r="N381" s="17">
        <v>0.121724009999095</v>
      </c>
      <c r="O381" s="17">
        <v>0.17851400395290001</v>
      </c>
      <c r="P381" s="17">
        <v>0.178385919362086</v>
      </c>
      <c r="Q381" s="17">
        <v>0.247530362062618</v>
      </c>
      <c r="R381" s="17"/>
      <c r="S381" s="17">
        <v>0.159419809351935</v>
      </c>
      <c r="T381" s="17">
        <v>0.17225429694698299</v>
      </c>
      <c r="U381" s="17">
        <v>0.16903997360405601</v>
      </c>
      <c r="V381" s="17">
        <v>0.17397181115504801</v>
      </c>
      <c r="W381" s="17">
        <v>0.22721154901048299</v>
      </c>
      <c r="X381" s="17">
        <v>0.15780420822744401</v>
      </c>
      <c r="Y381" s="17">
        <v>0.15467946409880201</v>
      </c>
      <c r="Z381" s="17">
        <v>0.20930204700234301</v>
      </c>
      <c r="AA381" s="17">
        <v>0.22365497424412401</v>
      </c>
      <c r="AB381" s="17">
        <v>0.18968114327855901</v>
      </c>
      <c r="AC381" s="17">
        <v>0.20004497959540599</v>
      </c>
      <c r="AD381" s="17">
        <v>0.145659668833961</v>
      </c>
      <c r="AE381" s="17"/>
      <c r="AF381" s="17">
        <v>0.177541367540439</v>
      </c>
      <c r="AG381" s="17">
        <v>0.142520868079656</v>
      </c>
      <c r="AH381" s="17">
        <v>0.26158689680931102</v>
      </c>
      <c r="AI381" s="17"/>
      <c r="AJ381" s="17">
        <v>0.13572665792331601</v>
      </c>
      <c r="AK381" s="17">
        <v>0.15269899713128501</v>
      </c>
      <c r="AL381" s="17">
        <v>9.4222838197824094E-2</v>
      </c>
      <c r="AM381" s="17">
        <v>0.27341428560052</v>
      </c>
      <c r="AN381" s="17">
        <v>0.33367360365078702</v>
      </c>
      <c r="AO381" s="17"/>
      <c r="AP381" s="17">
        <v>0.107089198136907</v>
      </c>
      <c r="AQ381" s="17">
        <v>0.15975425181710301</v>
      </c>
      <c r="AR381" s="17">
        <v>7.2965890026246899E-2</v>
      </c>
      <c r="AS381" s="17"/>
      <c r="AT381" s="17">
        <v>0.22358526479268201</v>
      </c>
      <c r="AU381" s="17">
        <v>0.16680382752286299</v>
      </c>
      <c r="AV381" s="17">
        <v>0.13481574225102499</v>
      </c>
      <c r="AW381" s="17">
        <v>0.133133441865734</v>
      </c>
      <c r="AX381" s="17">
        <v>0.13114261461434101</v>
      </c>
    </row>
    <row r="382" spans="2:50">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row>
    <row r="383" spans="2:50">
      <c r="B383" s="6" t="s">
        <v>210</v>
      </c>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row>
    <row r="384" spans="2:50">
      <c r="B384" s="24" t="s">
        <v>15</v>
      </c>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row>
    <row r="385" spans="2:50">
      <c r="B385" t="s">
        <v>203</v>
      </c>
      <c r="C385" s="17">
        <v>8.0659482522640297E-2</v>
      </c>
      <c r="D385" s="17">
        <v>9.5813526749128006E-2</v>
      </c>
      <c r="E385" s="17">
        <v>6.6184453769039198E-2</v>
      </c>
      <c r="F385" s="17"/>
      <c r="G385" s="17">
        <v>0.13067210042642699</v>
      </c>
      <c r="H385" s="17">
        <v>0.116578388955544</v>
      </c>
      <c r="I385" s="17">
        <v>7.6545364278303996E-2</v>
      </c>
      <c r="J385" s="17">
        <v>5.7773858229134098E-2</v>
      </c>
      <c r="K385" s="17">
        <v>6.6389280786451801E-2</v>
      </c>
      <c r="L385" s="17">
        <v>4.9922919330370102E-2</v>
      </c>
      <c r="M385" s="17"/>
      <c r="N385" s="17">
        <v>8.4397167644329002E-2</v>
      </c>
      <c r="O385" s="17">
        <v>5.9896295390931997E-2</v>
      </c>
      <c r="P385" s="17">
        <v>0.111289735880454</v>
      </c>
      <c r="Q385" s="17">
        <v>7.2711703392650998E-2</v>
      </c>
      <c r="R385" s="17"/>
      <c r="S385" s="17">
        <v>0.115269329022435</v>
      </c>
      <c r="T385" s="17">
        <v>7.5397142178719803E-2</v>
      </c>
      <c r="U385" s="17">
        <v>3.4278173870929497E-2</v>
      </c>
      <c r="V385" s="17">
        <v>3.4549879784488098E-2</v>
      </c>
      <c r="W385" s="17">
        <v>5.7060258577021301E-2</v>
      </c>
      <c r="X385" s="17">
        <v>0.104325235922525</v>
      </c>
      <c r="Y385" s="17">
        <v>0.106106774996269</v>
      </c>
      <c r="Z385" s="17">
        <v>0.122011591199887</v>
      </c>
      <c r="AA385" s="17">
        <v>0.109333971002795</v>
      </c>
      <c r="AB385" s="17">
        <v>7.2718329715430394E-2</v>
      </c>
      <c r="AC385" s="17">
        <v>5.16720179855088E-2</v>
      </c>
      <c r="AD385" s="17">
        <v>3.1814191005531102E-2</v>
      </c>
      <c r="AE385" s="17"/>
      <c r="AF385" s="17">
        <v>9.5608759833732695E-2</v>
      </c>
      <c r="AG385" s="17">
        <v>6.4407199041931901E-2</v>
      </c>
      <c r="AH385" s="17">
        <v>7.1006728430566796E-2</v>
      </c>
      <c r="AI385" s="17"/>
      <c r="AJ385" s="17">
        <v>0.111558720065317</v>
      </c>
      <c r="AK385" s="17">
        <v>7.5606871648365603E-2</v>
      </c>
      <c r="AL385" s="17">
        <v>6.5486293801348294E-2</v>
      </c>
      <c r="AM385" s="17">
        <v>0.109872230834704</v>
      </c>
      <c r="AN385" s="17">
        <v>3.3068013429650697E-2</v>
      </c>
      <c r="AO385" s="17"/>
      <c r="AP385" s="17">
        <v>0.12710386312508501</v>
      </c>
      <c r="AQ385" s="17">
        <v>8.8084703395328395E-2</v>
      </c>
      <c r="AR385" s="17">
        <v>6.6386038557311594E-2</v>
      </c>
      <c r="AS385" s="17"/>
      <c r="AT385" s="17">
        <v>9.54575851773517E-2</v>
      </c>
      <c r="AU385" s="17">
        <v>7.4469764060346805E-2</v>
      </c>
      <c r="AV385" s="17">
        <v>7.8652934641421701E-2</v>
      </c>
      <c r="AW385" s="17">
        <v>8.8206645073713896E-2</v>
      </c>
      <c r="AX385" s="17">
        <v>0.13069884953733801</v>
      </c>
    </row>
    <row r="386" spans="2:50">
      <c r="B386" t="s">
        <v>204</v>
      </c>
      <c r="C386" s="17">
        <v>0.30308637248478998</v>
      </c>
      <c r="D386" s="17">
        <v>0.33184591086072501</v>
      </c>
      <c r="E386" s="17">
        <v>0.27619838792860102</v>
      </c>
      <c r="F386" s="17"/>
      <c r="G386" s="17">
        <v>0.28524890259710201</v>
      </c>
      <c r="H386" s="17">
        <v>0.30741996395641302</v>
      </c>
      <c r="I386" s="17">
        <v>0.31910079633733301</v>
      </c>
      <c r="J386" s="17">
        <v>0.305449403911835</v>
      </c>
      <c r="K386" s="17">
        <v>0.26364084163981999</v>
      </c>
      <c r="L386" s="17">
        <v>0.32267785054702502</v>
      </c>
      <c r="M386" s="17"/>
      <c r="N386" s="17">
        <v>0.32454472346676899</v>
      </c>
      <c r="O386" s="17">
        <v>0.31173550600163102</v>
      </c>
      <c r="P386" s="17">
        <v>0.32422946478119602</v>
      </c>
      <c r="Q386" s="17">
        <v>0.25049568982466802</v>
      </c>
      <c r="R386" s="17"/>
      <c r="S386" s="17">
        <v>0.31792389811967797</v>
      </c>
      <c r="T386" s="17">
        <v>0.31267698864717097</v>
      </c>
      <c r="U386" s="17">
        <v>0.32347801971006701</v>
      </c>
      <c r="V386" s="17">
        <v>0.29017381558893102</v>
      </c>
      <c r="W386" s="17">
        <v>0.34494034137699903</v>
      </c>
      <c r="X386" s="17">
        <v>0.31083893658517903</v>
      </c>
      <c r="Y386" s="17">
        <v>0.24885577019729499</v>
      </c>
      <c r="Z386" s="17">
        <v>0.324420062709116</v>
      </c>
      <c r="AA386" s="17">
        <v>0.26583163122326597</v>
      </c>
      <c r="AB386" s="17">
        <v>0.28198540451232601</v>
      </c>
      <c r="AC386" s="17">
        <v>0.28337711953488298</v>
      </c>
      <c r="AD386" s="17">
        <v>0.40428321998835298</v>
      </c>
      <c r="AE386" s="17"/>
      <c r="AF386" s="17">
        <v>0.32712705083709198</v>
      </c>
      <c r="AG386" s="17">
        <v>0.28555331306975801</v>
      </c>
      <c r="AH386" s="17">
        <v>0.28599931655813499</v>
      </c>
      <c r="AI386" s="17"/>
      <c r="AJ386" s="17">
        <v>0.37443599993256999</v>
      </c>
      <c r="AK386" s="17">
        <v>0.23102501934832301</v>
      </c>
      <c r="AL386" s="17">
        <v>0.30165599994912901</v>
      </c>
      <c r="AM386" s="17">
        <v>0.30713797513253899</v>
      </c>
      <c r="AN386" s="17">
        <v>0.27162376818138101</v>
      </c>
      <c r="AO386" s="17"/>
      <c r="AP386" s="17">
        <v>0.41691685241982901</v>
      </c>
      <c r="AQ386" s="17">
        <v>0.256605236436594</v>
      </c>
      <c r="AR386" s="17">
        <v>0.28817411465343301</v>
      </c>
      <c r="AS386" s="17"/>
      <c r="AT386" s="17">
        <v>0.26819230858811199</v>
      </c>
      <c r="AU386" s="17">
        <v>0.32694132696231198</v>
      </c>
      <c r="AV386" s="17">
        <v>0.309648345985711</v>
      </c>
      <c r="AW386" s="17">
        <v>0.30705397469485102</v>
      </c>
      <c r="AX386" s="17">
        <v>0.32460967311614602</v>
      </c>
    </row>
    <row r="387" spans="2:50">
      <c r="B387" t="s">
        <v>205</v>
      </c>
      <c r="C387" s="17">
        <v>0.380465382195458</v>
      </c>
      <c r="D387" s="17">
        <v>0.36028278834092198</v>
      </c>
      <c r="E387" s="17">
        <v>0.39940367898378398</v>
      </c>
      <c r="F387" s="17"/>
      <c r="G387" s="17">
        <v>0.33219827343466202</v>
      </c>
      <c r="H387" s="17">
        <v>0.31152305544486703</v>
      </c>
      <c r="I387" s="17">
        <v>0.35176422147137798</v>
      </c>
      <c r="J387" s="17">
        <v>0.41514218600983599</v>
      </c>
      <c r="K387" s="17">
        <v>0.44483546221096998</v>
      </c>
      <c r="L387" s="17">
        <v>0.42061264797569597</v>
      </c>
      <c r="M387" s="17"/>
      <c r="N387" s="17">
        <v>0.38774878064401302</v>
      </c>
      <c r="O387" s="17">
        <v>0.40621605311661702</v>
      </c>
      <c r="P387" s="17">
        <v>0.35141877541151301</v>
      </c>
      <c r="Q387" s="17">
        <v>0.374845933002531</v>
      </c>
      <c r="R387" s="17"/>
      <c r="S387" s="17">
        <v>0.36338708335217701</v>
      </c>
      <c r="T387" s="17">
        <v>0.38015037345431701</v>
      </c>
      <c r="U387" s="17">
        <v>0.40915159564848902</v>
      </c>
      <c r="V387" s="17">
        <v>0.41457918487249901</v>
      </c>
      <c r="W387" s="17">
        <v>0.31853872622144402</v>
      </c>
      <c r="X387" s="17">
        <v>0.36213072429516302</v>
      </c>
      <c r="Y387" s="17">
        <v>0.43049434046162199</v>
      </c>
      <c r="Z387" s="17">
        <v>0.32730622983889002</v>
      </c>
      <c r="AA387" s="17">
        <v>0.37345721318931802</v>
      </c>
      <c r="AB387" s="17">
        <v>0.38725095246869501</v>
      </c>
      <c r="AC387" s="17">
        <v>0.40825548820694701</v>
      </c>
      <c r="AD387" s="17">
        <v>0.37948886737902898</v>
      </c>
      <c r="AE387" s="17"/>
      <c r="AF387" s="17">
        <v>0.35174722654528501</v>
      </c>
      <c r="AG387" s="17">
        <v>0.43167494719456001</v>
      </c>
      <c r="AH387" s="17">
        <v>0.35569678462299598</v>
      </c>
      <c r="AI387" s="17"/>
      <c r="AJ387" s="17">
        <v>0.34933436082096198</v>
      </c>
      <c r="AK387" s="17">
        <v>0.42931900679876001</v>
      </c>
      <c r="AL387" s="17">
        <v>0.48514813522160999</v>
      </c>
      <c r="AM387" s="17">
        <v>0.33981091537088498</v>
      </c>
      <c r="AN387" s="17">
        <v>0.34404258948209099</v>
      </c>
      <c r="AO387" s="17"/>
      <c r="AP387" s="17">
        <v>0.33714530339884702</v>
      </c>
      <c r="AQ387" s="17">
        <v>0.39790457420130398</v>
      </c>
      <c r="AR387" s="17">
        <v>0.49599138148056199</v>
      </c>
      <c r="AS387" s="17"/>
      <c r="AT387" s="17">
        <v>0.36423271409250702</v>
      </c>
      <c r="AU387" s="17">
        <v>0.38621834965042101</v>
      </c>
      <c r="AV387" s="17">
        <v>0.41988476943855302</v>
      </c>
      <c r="AW387" s="17">
        <v>0.40688674034496602</v>
      </c>
      <c r="AX387" s="17">
        <v>0.35506298736011999</v>
      </c>
    </row>
    <row r="388" spans="2:50">
      <c r="B388" t="s">
        <v>206</v>
      </c>
      <c r="C388" s="17">
        <v>8.6666558172570102E-2</v>
      </c>
      <c r="D388" s="17">
        <v>9.2137912288700205E-2</v>
      </c>
      <c r="E388" s="17">
        <v>8.0994126047088999E-2</v>
      </c>
      <c r="F388" s="17"/>
      <c r="G388" s="17">
        <v>9.7961290222981001E-2</v>
      </c>
      <c r="H388" s="17">
        <v>0.119461601143333</v>
      </c>
      <c r="I388" s="17">
        <v>7.8595582603692593E-2</v>
      </c>
      <c r="J388" s="17">
        <v>4.4303501029424701E-2</v>
      </c>
      <c r="K388" s="17">
        <v>9.1371646081683106E-2</v>
      </c>
      <c r="L388" s="17">
        <v>9.0406073908244899E-2</v>
      </c>
      <c r="M388" s="17"/>
      <c r="N388" s="17">
        <v>9.1218115083543702E-2</v>
      </c>
      <c r="O388" s="17">
        <v>9.3856185777901599E-2</v>
      </c>
      <c r="P388" s="17">
        <v>6.8577340837182393E-2</v>
      </c>
      <c r="Q388" s="17">
        <v>8.9261925599241898E-2</v>
      </c>
      <c r="R388" s="17"/>
      <c r="S388" s="17">
        <v>7.6605521690208594E-2</v>
      </c>
      <c r="T388" s="17">
        <v>9.2106891909098099E-2</v>
      </c>
      <c r="U388" s="17">
        <v>0.10161625536599</v>
      </c>
      <c r="V388" s="17">
        <v>9.3681115119839106E-2</v>
      </c>
      <c r="W388" s="17">
        <v>0.102346779692895</v>
      </c>
      <c r="X388" s="17">
        <v>8.0077242842893595E-2</v>
      </c>
      <c r="Y388" s="17">
        <v>8.1828862288144594E-2</v>
      </c>
      <c r="Z388" s="17">
        <v>7.3255251190596504E-2</v>
      </c>
      <c r="AA388" s="17">
        <v>6.4969366133555306E-2</v>
      </c>
      <c r="AB388" s="17">
        <v>0.109475511076239</v>
      </c>
      <c r="AC388" s="17">
        <v>7.2774449515250597E-2</v>
      </c>
      <c r="AD388" s="17">
        <v>9.7491247827778099E-2</v>
      </c>
      <c r="AE388" s="17"/>
      <c r="AF388" s="17">
        <v>7.1446185452774702E-2</v>
      </c>
      <c r="AG388" s="17">
        <v>0.111220061707966</v>
      </c>
      <c r="AH388" s="17">
        <v>4.8815085319637498E-2</v>
      </c>
      <c r="AI388" s="17"/>
      <c r="AJ388" s="17">
        <v>6.4737987258454199E-2</v>
      </c>
      <c r="AK388" s="17">
        <v>0.12532779461649099</v>
      </c>
      <c r="AL388" s="17">
        <v>6.4137386319372006E-2</v>
      </c>
      <c r="AM388" s="17">
        <v>0</v>
      </c>
      <c r="AN388" s="17">
        <v>6.2693743544476599E-2</v>
      </c>
      <c r="AO388" s="17"/>
      <c r="AP388" s="17">
        <v>5.5603038877826999E-2</v>
      </c>
      <c r="AQ388" s="17">
        <v>0.118402735992602</v>
      </c>
      <c r="AR388" s="17">
        <v>6.1752789146812599E-2</v>
      </c>
      <c r="AS388" s="17"/>
      <c r="AT388" s="17">
        <v>7.57746694001699E-2</v>
      </c>
      <c r="AU388" s="17">
        <v>7.8129485535428006E-2</v>
      </c>
      <c r="AV388" s="17">
        <v>8.6031732380689604E-2</v>
      </c>
      <c r="AW388" s="17">
        <v>0.10626280004021001</v>
      </c>
      <c r="AX388" s="17">
        <v>6.07956227713492E-2</v>
      </c>
    </row>
    <row r="389" spans="2:50">
      <c r="B389" t="s">
        <v>207</v>
      </c>
      <c r="C389" s="17">
        <v>3.2655478709372403E-2</v>
      </c>
      <c r="D389" s="17">
        <v>3.8821999371093298E-2</v>
      </c>
      <c r="E389" s="17">
        <v>2.67646170144617E-2</v>
      </c>
      <c r="F389" s="17"/>
      <c r="G389" s="17">
        <v>2.4511303079792001E-2</v>
      </c>
      <c r="H389" s="17">
        <v>4.78433696172713E-2</v>
      </c>
      <c r="I389" s="17">
        <v>2.6943498329583399E-2</v>
      </c>
      <c r="J389" s="17">
        <v>3.4896456366343503E-2</v>
      </c>
      <c r="K389" s="17">
        <v>3.2990596068659103E-2</v>
      </c>
      <c r="L389" s="17">
        <v>2.8313465594901902E-2</v>
      </c>
      <c r="M389" s="17"/>
      <c r="N389" s="17">
        <v>2.68371103719626E-2</v>
      </c>
      <c r="O389" s="17">
        <v>2.3410715151559399E-2</v>
      </c>
      <c r="P389" s="17">
        <v>3.87091759629054E-2</v>
      </c>
      <c r="Q389" s="17">
        <v>4.3774746837008903E-2</v>
      </c>
      <c r="R389" s="17"/>
      <c r="S389" s="17">
        <v>1.89011792279523E-2</v>
      </c>
      <c r="T389" s="17">
        <v>3.2005487489053998E-2</v>
      </c>
      <c r="U389" s="17">
        <v>3.3729601937521198E-2</v>
      </c>
      <c r="V389" s="17">
        <v>3.9828825717277097E-2</v>
      </c>
      <c r="W389" s="17">
        <v>3.9510287314061601E-2</v>
      </c>
      <c r="X389" s="17">
        <v>3.9247505893550999E-2</v>
      </c>
      <c r="Y389" s="17">
        <v>1.8580147716569299E-2</v>
      </c>
      <c r="Z389" s="17">
        <v>2.91228739719539E-2</v>
      </c>
      <c r="AA389" s="17">
        <v>3.1927814268636501E-2</v>
      </c>
      <c r="AB389" s="17">
        <v>5.0203426089234802E-2</v>
      </c>
      <c r="AC389" s="17">
        <v>5.1728897923966399E-2</v>
      </c>
      <c r="AD389" s="17">
        <v>0</v>
      </c>
      <c r="AE389" s="17"/>
      <c r="AF389" s="17">
        <v>3.0948863647758399E-2</v>
      </c>
      <c r="AG389" s="17">
        <v>3.1681152498278901E-2</v>
      </c>
      <c r="AH389" s="17">
        <v>5.84584405760026E-2</v>
      </c>
      <c r="AI389" s="17"/>
      <c r="AJ389" s="17">
        <v>1.07903710838511E-2</v>
      </c>
      <c r="AK389" s="17">
        <v>5.4164061567213602E-2</v>
      </c>
      <c r="AL389" s="17">
        <v>2.4372150810556902E-2</v>
      </c>
      <c r="AM389" s="17">
        <v>6.6691719289059898E-2</v>
      </c>
      <c r="AN389" s="17">
        <v>5.4568542087556897E-2</v>
      </c>
      <c r="AO389" s="17"/>
      <c r="AP389" s="17">
        <v>4.1168902090655303E-3</v>
      </c>
      <c r="AQ389" s="17">
        <v>4.4804803094812599E-2</v>
      </c>
      <c r="AR389" s="17">
        <v>4.4029948821843003E-2</v>
      </c>
      <c r="AS389" s="17"/>
      <c r="AT389" s="17">
        <v>3.3316360282449199E-2</v>
      </c>
      <c r="AU389" s="17">
        <v>2.8641433716941399E-2</v>
      </c>
      <c r="AV389" s="17">
        <v>2.9270598345038899E-2</v>
      </c>
      <c r="AW389" s="17">
        <v>3.3594631537544703E-2</v>
      </c>
      <c r="AX389" s="17">
        <v>2.80484007824831E-2</v>
      </c>
    </row>
    <row r="390" spans="2:50">
      <c r="B390" t="s">
        <v>92</v>
      </c>
      <c r="C390" s="17">
        <v>0.11646672591517</v>
      </c>
      <c r="D390" s="17">
        <v>8.1097862389431799E-2</v>
      </c>
      <c r="E390" s="17">
        <v>0.15045473625702499</v>
      </c>
      <c r="F390" s="17"/>
      <c r="G390" s="17">
        <v>0.129408130239035</v>
      </c>
      <c r="H390" s="17">
        <v>9.7173620882571907E-2</v>
      </c>
      <c r="I390" s="17">
        <v>0.14705053697970899</v>
      </c>
      <c r="J390" s="17">
        <v>0.14243459445342699</v>
      </c>
      <c r="K390" s="17">
        <v>0.10077217321241599</v>
      </c>
      <c r="L390" s="17">
        <v>8.8067042643762403E-2</v>
      </c>
      <c r="M390" s="17"/>
      <c r="N390" s="17">
        <v>8.5254102789382599E-2</v>
      </c>
      <c r="O390" s="17">
        <v>0.104885244561359</v>
      </c>
      <c r="P390" s="17">
        <v>0.105775507126749</v>
      </c>
      <c r="Q390" s="17">
        <v>0.168910001343899</v>
      </c>
      <c r="R390" s="17"/>
      <c r="S390" s="17">
        <v>0.107912988587549</v>
      </c>
      <c r="T390" s="17">
        <v>0.107663116321639</v>
      </c>
      <c r="U390" s="17">
        <v>9.7746353467003E-2</v>
      </c>
      <c r="V390" s="17">
        <v>0.12718717891696499</v>
      </c>
      <c r="W390" s="17">
        <v>0.13760360681757999</v>
      </c>
      <c r="X390" s="17">
        <v>0.10338035446068899</v>
      </c>
      <c r="Y390" s="17">
        <v>0.1141341043401</v>
      </c>
      <c r="Z390" s="17">
        <v>0.123883991089556</v>
      </c>
      <c r="AA390" s="17">
        <v>0.15448000418242899</v>
      </c>
      <c r="AB390" s="17">
        <v>9.8366376138075695E-2</v>
      </c>
      <c r="AC390" s="17">
        <v>0.132192026833444</v>
      </c>
      <c r="AD390" s="17">
        <v>8.69224737993088E-2</v>
      </c>
      <c r="AE390" s="17"/>
      <c r="AF390" s="17">
        <v>0.123121913683357</v>
      </c>
      <c r="AG390" s="17">
        <v>7.5463326487505006E-2</v>
      </c>
      <c r="AH390" s="17">
        <v>0.180023644492663</v>
      </c>
      <c r="AI390" s="17"/>
      <c r="AJ390" s="17">
        <v>8.9142560838845794E-2</v>
      </c>
      <c r="AK390" s="17">
        <v>8.4557246020846494E-2</v>
      </c>
      <c r="AL390" s="17">
        <v>5.9200033897983499E-2</v>
      </c>
      <c r="AM390" s="17">
        <v>0.17648715937281101</v>
      </c>
      <c r="AN390" s="17">
        <v>0.23400334327484401</v>
      </c>
      <c r="AO390" s="17"/>
      <c r="AP390" s="17">
        <v>5.9114051969346597E-2</v>
      </c>
      <c r="AQ390" s="17">
        <v>9.4197946879358202E-2</v>
      </c>
      <c r="AR390" s="17">
        <v>4.3665727340037597E-2</v>
      </c>
      <c r="AS390" s="17"/>
      <c r="AT390" s="17">
        <v>0.16302636245940999</v>
      </c>
      <c r="AU390" s="17">
        <v>0.105599640074551</v>
      </c>
      <c r="AV390" s="17">
        <v>7.6511619208586096E-2</v>
      </c>
      <c r="AW390" s="17">
        <v>5.79952083087142E-2</v>
      </c>
      <c r="AX390" s="17">
        <v>0.100784466432564</v>
      </c>
    </row>
    <row r="391" spans="2:50">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row>
    <row r="392" spans="2:50">
      <c r="B392" s="6" t="s">
        <v>211</v>
      </c>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row>
    <row r="393" spans="2:50">
      <c r="B393" s="24" t="s">
        <v>15</v>
      </c>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row>
    <row r="394" spans="2:50">
      <c r="B394" t="s">
        <v>203</v>
      </c>
      <c r="C394" s="17">
        <v>7.1503624896993703E-2</v>
      </c>
      <c r="D394" s="17">
        <v>9.3775307897580901E-2</v>
      </c>
      <c r="E394" s="17">
        <v>5.0047090915013401E-2</v>
      </c>
      <c r="F394" s="17"/>
      <c r="G394" s="17">
        <v>9.1659625810102799E-2</v>
      </c>
      <c r="H394" s="17">
        <v>8.8402931406815405E-2</v>
      </c>
      <c r="I394" s="17">
        <v>9.5251720354548E-2</v>
      </c>
      <c r="J394" s="17">
        <v>6.4849142961744793E-2</v>
      </c>
      <c r="K394" s="17">
        <v>5.4037636141774099E-2</v>
      </c>
      <c r="L394" s="17">
        <v>4.2185539937076397E-2</v>
      </c>
      <c r="M394" s="17"/>
      <c r="N394" s="17">
        <v>7.9965207568215402E-2</v>
      </c>
      <c r="O394" s="17">
        <v>5.9684660311771297E-2</v>
      </c>
      <c r="P394" s="17">
        <v>9.7023957362599195E-2</v>
      </c>
      <c r="Q394" s="17">
        <v>5.3514595290038602E-2</v>
      </c>
      <c r="R394" s="17"/>
      <c r="S394" s="17">
        <v>0.108242959495485</v>
      </c>
      <c r="T394" s="17">
        <v>8.6997652214403906E-2</v>
      </c>
      <c r="U394" s="17">
        <v>6.6796867908465896E-2</v>
      </c>
      <c r="V394" s="17">
        <v>4.0388208240142102E-2</v>
      </c>
      <c r="W394" s="17">
        <v>5.2810718720939398E-2</v>
      </c>
      <c r="X394" s="17">
        <v>8.0603297315356398E-2</v>
      </c>
      <c r="Y394" s="17">
        <v>8.7026158486677899E-2</v>
      </c>
      <c r="Z394" s="17">
        <v>9.3080048361578197E-2</v>
      </c>
      <c r="AA394" s="17">
        <v>5.1878874753009098E-2</v>
      </c>
      <c r="AB394" s="17">
        <v>6.1183211556857797E-2</v>
      </c>
      <c r="AC394" s="17">
        <v>5.3310703105661598E-2</v>
      </c>
      <c r="AD394" s="17">
        <v>1.7948103943153298E-2</v>
      </c>
      <c r="AE394" s="17"/>
      <c r="AF394" s="17">
        <v>9.5651023348976794E-2</v>
      </c>
      <c r="AG394" s="17">
        <v>5.4285013923738301E-2</v>
      </c>
      <c r="AH394" s="17">
        <v>4.6386545572182698E-2</v>
      </c>
      <c r="AI394" s="17"/>
      <c r="AJ394" s="17">
        <v>0.106227987332275</v>
      </c>
      <c r="AK394" s="17">
        <v>5.5454270189268497E-2</v>
      </c>
      <c r="AL394" s="17">
        <v>6.0001076787344898E-2</v>
      </c>
      <c r="AM394" s="17">
        <v>6.6242330447358402E-2</v>
      </c>
      <c r="AN394" s="17">
        <v>2.37614334784313E-2</v>
      </c>
      <c r="AO394" s="17"/>
      <c r="AP394" s="17">
        <v>0.141884791467312</v>
      </c>
      <c r="AQ394" s="17">
        <v>5.7062267657593202E-2</v>
      </c>
      <c r="AR394" s="17">
        <v>7.3776471681023595E-2</v>
      </c>
      <c r="AS394" s="17"/>
      <c r="AT394" s="17">
        <v>7.3198819190106901E-2</v>
      </c>
      <c r="AU394" s="17">
        <v>5.1580829171789598E-2</v>
      </c>
      <c r="AV394" s="17">
        <v>7.1628526893882105E-2</v>
      </c>
      <c r="AW394" s="17">
        <v>0.10575270917264901</v>
      </c>
      <c r="AX394" s="17">
        <v>0.206838581600538</v>
      </c>
    </row>
    <row r="395" spans="2:50">
      <c r="B395" t="s">
        <v>204</v>
      </c>
      <c r="C395" s="17">
        <v>0.23534308077584501</v>
      </c>
      <c r="D395" s="17">
        <v>0.259850167226711</v>
      </c>
      <c r="E395" s="17">
        <v>0.21126840045808101</v>
      </c>
      <c r="F395" s="17"/>
      <c r="G395" s="17">
        <v>0.24277270162641701</v>
      </c>
      <c r="H395" s="17">
        <v>0.24448549544592699</v>
      </c>
      <c r="I395" s="17">
        <v>0.20790492733258301</v>
      </c>
      <c r="J395" s="17">
        <v>0.239506873056862</v>
      </c>
      <c r="K395" s="17">
        <v>0.23425996763878501</v>
      </c>
      <c r="L395" s="17">
        <v>0.24270252080458801</v>
      </c>
      <c r="M395" s="17"/>
      <c r="N395" s="17">
        <v>0.26088316300515202</v>
      </c>
      <c r="O395" s="17">
        <v>0.22478522060658199</v>
      </c>
      <c r="P395" s="17">
        <v>0.27854663163249599</v>
      </c>
      <c r="Q395" s="17">
        <v>0.18125898086096501</v>
      </c>
      <c r="R395" s="17"/>
      <c r="S395" s="17">
        <v>0.25880833549269</v>
      </c>
      <c r="T395" s="17">
        <v>0.20405622439478699</v>
      </c>
      <c r="U395" s="17">
        <v>0.25142552561922099</v>
      </c>
      <c r="V395" s="17">
        <v>0.236718870424728</v>
      </c>
      <c r="W395" s="17">
        <v>0.204673649148508</v>
      </c>
      <c r="X395" s="17">
        <v>0.27108887146629301</v>
      </c>
      <c r="Y395" s="17">
        <v>0.26576574496767502</v>
      </c>
      <c r="Z395" s="17">
        <v>0.23760394330717699</v>
      </c>
      <c r="AA395" s="17">
        <v>0.23579479972857101</v>
      </c>
      <c r="AB395" s="17">
        <v>0.19691939711074699</v>
      </c>
      <c r="AC395" s="17">
        <v>0.208531616509357</v>
      </c>
      <c r="AD395" s="17">
        <v>0.253286500148178</v>
      </c>
      <c r="AE395" s="17"/>
      <c r="AF395" s="17">
        <v>0.28123933907875998</v>
      </c>
      <c r="AG395" s="17">
        <v>0.19865178744455</v>
      </c>
      <c r="AH395" s="17">
        <v>0.21010491257356301</v>
      </c>
      <c r="AI395" s="17"/>
      <c r="AJ395" s="17">
        <v>0.30413463051678302</v>
      </c>
      <c r="AK395" s="17">
        <v>0.18180327530517701</v>
      </c>
      <c r="AL395" s="17">
        <v>0.23125123201848399</v>
      </c>
      <c r="AM395" s="17">
        <v>0.33213577630025098</v>
      </c>
      <c r="AN395" s="17">
        <v>0.22476572415450299</v>
      </c>
      <c r="AO395" s="17"/>
      <c r="AP395" s="17">
        <v>0.35767632145221101</v>
      </c>
      <c r="AQ395" s="17">
        <v>0.19748408326258499</v>
      </c>
      <c r="AR395" s="17">
        <v>0.204932508252991</v>
      </c>
      <c r="AS395" s="17"/>
      <c r="AT395" s="17">
        <v>0.234348227759415</v>
      </c>
      <c r="AU395" s="17">
        <v>0.26303394537287</v>
      </c>
      <c r="AV395" s="17">
        <v>0.23967860589908699</v>
      </c>
      <c r="AW395" s="17">
        <v>0.251687937725249</v>
      </c>
      <c r="AX395" s="17">
        <v>7.0568196247244599E-2</v>
      </c>
    </row>
    <row r="396" spans="2:50">
      <c r="B396" t="s">
        <v>205</v>
      </c>
      <c r="C396" s="17">
        <v>0.340562309175585</v>
      </c>
      <c r="D396" s="17">
        <v>0.32839410729746998</v>
      </c>
      <c r="E396" s="17">
        <v>0.35376031650729001</v>
      </c>
      <c r="F396" s="17"/>
      <c r="G396" s="17">
        <v>0.29615814855230299</v>
      </c>
      <c r="H396" s="17">
        <v>0.32331856416322102</v>
      </c>
      <c r="I396" s="17">
        <v>0.35193165645112601</v>
      </c>
      <c r="J396" s="17">
        <v>0.30243707234121298</v>
      </c>
      <c r="K396" s="17">
        <v>0.35657655499415403</v>
      </c>
      <c r="L396" s="17">
        <v>0.39487992389527798</v>
      </c>
      <c r="M396" s="17"/>
      <c r="N396" s="17">
        <v>0.32014999911157899</v>
      </c>
      <c r="O396" s="17">
        <v>0.36542279831151597</v>
      </c>
      <c r="P396" s="17">
        <v>0.33145819853269398</v>
      </c>
      <c r="Q396" s="17">
        <v>0.34476930500860498</v>
      </c>
      <c r="R396" s="17"/>
      <c r="S396" s="17">
        <v>0.31437105791988401</v>
      </c>
      <c r="T396" s="17">
        <v>0.38873794333487299</v>
      </c>
      <c r="U396" s="17">
        <v>0.37884679750764</v>
      </c>
      <c r="V396" s="17">
        <v>0.36792790967296302</v>
      </c>
      <c r="W396" s="17">
        <v>0.38901927634852601</v>
      </c>
      <c r="X396" s="17">
        <v>0.29029783774809498</v>
      </c>
      <c r="Y396" s="17">
        <v>0.32671488221096501</v>
      </c>
      <c r="Z396" s="17">
        <v>0.36678456546072602</v>
      </c>
      <c r="AA396" s="17">
        <v>0.29743077893055297</v>
      </c>
      <c r="AB396" s="17">
        <v>0.31191219469326098</v>
      </c>
      <c r="AC396" s="17">
        <v>0.34983368495912198</v>
      </c>
      <c r="AD396" s="17">
        <v>0.33703237963454502</v>
      </c>
      <c r="AE396" s="17"/>
      <c r="AF396" s="17">
        <v>0.34728415435613502</v>
      </c>
      <c r="AG396" s="17">
        <v>0.35439945197105099</v>
      </c>
      <c r="AH396" s="17">
        <v>0.29424296876312001</v>
      </c>
      <c r="AI396" s="17"/>
      <c r="AJ396" s="17">
        <v>0.36769909095388498</v>
      </c>
      <c r="AK396" s="17">
        <v>0.34038010416540398</v>
      </c>
      <c r="AL396" s="17">
        <v>0.37134191839309599</v>
      </c>
      <c r="AM396" s="17">
        <v>0.364250434438394</v>
      </c>
      <c r="AN396" s="17">
        <v>0.292551014453305</v>
      </c>
      <c r="AO396" s="17"/>
      <c r="AP396" s="17">
        <v>0.35662591845352298</v>
      </c>
      <c r="AQ396" s="17">
        <v>0.32325433912213902</v>
      </c>
      <c r="AR396" s="17">
        <v>0.381996211747342</v>
      </c>
      <c r="AS396" s="17"/>
      <c r="AT396" s="17">
        <v>0.35029355903027798</v>
      </c>
      <c r="AU396" s="17">
        <v>0.36831724371326402</v>
      </c>
      <c r="AV396" s="17">
        <v>0.34032689276009698</v>
      </c>
      <c r="AW396" s="17">
        <v>0.28407519152420502</v>
      </c>
      <c r="AX396" s="17">
        <v>0.31213934709320301</v>
      </c>
    </row>
    <row r="397" spans="2:50">
      <c r="B397" t="s">
        <v>206</v>
      </c>
      <c r="C397" s="17">
        <v>0.17739422525052301</v>
      </c>
      <c r="D397" s="17">
        <v>0.17166358777078899</v>
      </c>
      <c r="E397" s="17">
        <v>0.18300608966666801</v>
      </c>
      <c r="F397" s="17"/>
      <c r="G397" s="17">
        <v>0.181922511844055</v>
      </c>
      <c r="H397" s="17">
        <v>0.168194273631535</v>
      </c>
      <c r="I397" s="17">
        <v>0.132604563015772</v>
      </c>
      <c r="J397" s="17">
        <v>0.178240860894612</v>
      </c>
      <c r="K397" s="17">
        <v>0.18086372826511901</v>
      </c>
      <c r="L397" s="17">
        <v>0.215343005092617</v>
      </c>
      <c r="M397" s="17"/>
      <c r="N397" s="17">
        <v>0.20386988510047999</v>
      </c>
      <c r="O397" s="17">
        <v>0.184141589056625</v>
      </c>
      <c r="P397" s="17">
        <v>0.148969021814429</v>
      </c>
      <c r="Q397" s="17">
        <v>0.16610194877453199</v>
      </c>
      <c r="R397" s="17"/>
      <c r="S397" s="17">
        <v>0.17463713276437201</v>
      </c>
      <c r="T397" s="17">
        <v>0.16335718775131899</v>
      </c>
      <c r="U397" s="17">
        <v>0.15904785890402401</v>
      </c>
      <c r="V397" s="17">
        <v>0.192708447579472</v>
      </c>
      <c r="W397" s="17">
        <v>0.13085451416802801</v>
      </c>
      <c r="X397" s="17">
        <v>0.21530919873885901</v>
      </c>
      <c r="Y397" s="17">
        <v>0.12942701261959699</v>
      </c>
      <c r="Z397" s="17">
        <v>0.121679688494906</v>
      </c>
      <c r="AA397" s="17">
        <v>0.190719821204581</v>
      </c>
      <c r="AB397" s="17">
        <v>0.23454373813173601</v>
      </c>
      <c r="AC397" s="17">
        <v>0.184108519626315</v>
      </c>
      <c r="AD397" s="17">
        <v>0.22116757559476999</v>
      </c>
      <c r="AE397" s="17"/>
      <c r="AF397" s="17">
        <v>0.12737911896135001</v>
      </c>
      <c r="AG397" s="17">
        <v>0.23350101377798099</v>
      </c>
      <c r="AH397" s="17">
        <v>0.17256437691573301</v>
      </c>
      <c r="AI397" s="17"/>
      <c r="AJ397" s="17">
        <v>0.109728994878981</v>
      </c>
      <c r="AK397" s="17">
        <v>0.234492910718022</v>
      </c>
      <c r="AL397" s="17">
        <v>0.24763866139711099</v>
      </c>
      <c r="AM397" s="17">
        <v>3.07844024300289E-2</v>
      </c>
      <c r="AN397" s="17">
        <v>0.14946634586898899</v>
      </c>
      <c r="AO397" s="17"/>
      <c r="AP397" s="17">
        <v>7.8941093558796596E-2</v>
      </c>
      <c r="AQ397" s="17">
        <v>0.222573134331915</v>
      </c>
      <c r="AR397" s="17">
        <v>0.25837661024505798</v>
      </c>
      <c r="AS397" s="17"/>
      <c r="AT397" s="17">
        <v>0.13112524474287901</v>
      </c>
      <c r="AU397" s="17">
        <v>0.15382537152470799</v>
      </c>
      <c r="AV397" s="17">
        <v>0.206854347706488</v>
      </c>
      <c r="AW397" s="17">
        <v>0.22529974650142401</v>
      </c>
      <c r="AX397" s="17">
        <v>0.242703989277892</v>
      </c>
    </row>
    <row r="398" spans="2:50">
      <c r="B398" t="s">
        <v>207</v>
      </c>
      <c r="C398" s="17">
        <v>7.3477556716005005E-2</v>
      </c>
      <c r="D398" s="17">
        <v>7.7215253328042799E-2</v>
      </c>
      <c r="E398" s="17">
        <v>6.8953058842256804E-2</v>
      </c>
      <c r="F398" s="17"/>
      <c r="G398" s="17">
        <v>7.9704517049921902E-2</v>
      </c>
      <c r="H398" s="17">
        <v>7.8815389529100693E-2</v>
      </c>
      <c r="I398" s="17">
        <v>9.5085094105761506E-2</v>
      </c>
      <c r="J398" s="17">
        <v>9.0398165040627504E-2</v>
      </c>
      <c r="K398" s="17">
        <v>6.5807382491799807E-2</v>
      </c>
      <c r="L398" s="17">
        <v>3.8821039605901497E-2</v>
      </c>
      <c r="M398" s="17"/>
      <c r="N398" s="17">
        <v>6.9066826387770494E-2</v>
      </c>
      <c r="O398" s="17">
        <v>6.7762631375778398E-2</v>
      </c>
      <c r="P398" s="17">
        <v>5.8514511098325103E-2</v>
      </c>
      <c r="Q398" s="17">
        <v>9.4544210758413794E-2</v>
      </c>
      <c r="R398" s="17"/>
      <c r="S398" s="17">
        <v>5.0856224814150502E-2</v>
      </c>
      <c r="T398" s="17">
        <v>6.4834999628102297E-2</v>
      </c>
      <c r="U398" s="17">
        <v>6.4929159624055002E-2</v>
      </c>
      <c r="V398" s="17">
        <v>7.1014346271922199E-2</v>
      </c>
      <c r="W398" s="17">
        <v>9.49321993820227E-2</v>
      </c>
      <c r="X398" s="17">
        <v>5.6447430828204602E-2</v>
      </c>
      <c r="Y398" s="17">
        <v>8.3232849822460805E-2</v>
      </c>
      <c r="Z398" s="17">
        <v>5.1528003234539002E-2</v>
      </c>
      <c r="AA398" s="17">
        <v>9.6043332053810895E-2</v>
      </c>
      <c r="AB398" s="17">
        <v>9.4733714346121101E-2</v>
      </c>
      <c r="AC398" s="17">
        <v>6.7980008644518794E-2</v>
      </c>
      <c r="AD398" s="17">
        <v>0.11373972282078</v>
      </c>
      <c r="AE398" s="17"/>
      <c r="AF398" s="17">
        <v>5.6493929630811603E-2</v>
      </c>
      <c r="AG398" s="17">
        <v>8.5707785877201001E-2</v>
      </c>
      <c r="AH398" s="17">
        <v>8.5697411125653503E-2</v>
      </c>
      <c r="AI398" s="17"/>
      <c r="AJ398" s="17">
        <v>3.3271698389588197E-2</v>
      </c>
      <c r="AK398" s="17">
        <v>0.114028300615346</v>
      </c>
      <c r="AL398" s="17">
        <v>6.63309586128151E-2</v>
      </c>
      <c r="AM398" s="17">
        <v>6.4010124814878902E-2</v>
      </c>
      <c r="AN398" s="17">
        <v>9.4274241813493795E-2</v>
      </c>
      <c r="AO398" s="17"/>
      <c r="AP398" s="17">
        <v>1.3627365685226401E-2</v>
      </c>
      <c r="AQ398" s="17">
        <v>0.123764037474032</v>
      </c>
      <c r="AR398" s="17">
        <v>6.7739971875081906E-2</v>
      </c>
      <c r="AS398" s="17"/>
      <c r="AT398" s="17">
        <v>6.0673232342397999E-2</v>
      </c>
      <c r="AU398" s="17">
        <v>7.3977313690847799E-2</v>
      </c>
      <c r="AV398" s="17">
        <v>8.1238482176547097E-2</v>
      </c>
      <c r="AW398" s="17">
        <v>7.6363120144060007E-2</v>
      </c>
      <c r="AX398" s="17">
        <v>6.6965419348558694E-2</v>
      </c>
    </row>
    <row r="399" spans="2:50">
      <c r="B399" t="s">
        <v>92</v>
      </c>
      <c r="C399" s="17">
        <v>0.101719203185048</v>
      </c>
      <c r="D399" s="17">
        <v>6.9101576479406096E-2</v>
      </c>
      <c r="E399" s="17">
        <v>0.132965043610691</v>
      </c>
      <c r="F399" s="17"/>
      <c r="G399" s="17">
        <v>0.10778249511719901</v>
      </c>
      <c r="H399" s="17">
        <v>9.6783345823400702E-2</v>
      </c>
      <c r="I399" s="17">
        <v>0.11722203874021001</v>
      </c>
      <c r="J399" s="17">
        <v>0.124567885704941</v>
      </c>
      <c r="K399" s="17">
        <v>0.108454730468368</v>
      </c>
      <c r="L399" s="17">
        <v>6.6067970664538997E-2</v>
      </c>
      <c r="M399" s="17"/>
      <c r="N399" s="17">
        <v>6.6064918826802793E-2</v>
      </c>
      <c r="O399" s="17">
        <v>9.8203100337726904E-2</v>
      </c>
      <c r="P399" s="17">
        <v>8.5487679559456506E-2</v>
      </c>
      <c r="Q399" s="17">
        <v>0.15981095930744499</v>
      </c>
      <c r="R399" s="17"/>
      <c r="S399" s="17">
        <v>9.3084289513418503E-2</v>
      </c>
      <c r="T399" s="17">
        <v>9.2015992676515501E-2</v>
      </c>
      <c r="U399" s="17">
        <v>7.8953790436593896E-2</v>
      </c>
      <c r="V399" s="17">
        <v>9.1242217810772797E-2</v>
      </c>
      <c r="W399" s="17">
        <v>0.12770964223197501</v>
      </c>
      <c r="X399" s="17">
        <v>8.6253363903191799E-2</v>
      </c>
      <c r="Y399" s="17">
        <v>0.107833351892624</v>
      </c>
      <c r="Z399" s="17">
        <v>0.129323751141073</v>
      </c>
      <c r="AA399" s="17">
        <v>0.12813239332947499</v>
      </c>
      <c r="AB399" s="17">
        <v>0.10070774416127699</v>
      </c>
      <c r="AC399" s="17">
        <v>0.13623546715502399</v>
      </c>
      <c r="AD399" s="17">
        <v>5.6825717858574099E-2</v>
      </c>
      <c r="AE399" s="17"/>
      <c r="AF399" s="17">
        <v>9.1952434623966101E-2</v>
      </c>
      <c r="AG399" s="17">
        <v>7.3454947005478499E-2</v>
      </c>
      <c r="AH399" s="17">
        <v>0.19100378504974799</v>
      </c>
      <c r="AI399" s="17"/>
      <c r="AJ399" s="17">
        <v>7.8937597928488298E-2</v>
      </c>
      <c r="AK399" s="17">
        <v>7.3841139006783102E-2</v>
      </c>
      <c r="AL399" s="17">
        <v>2.3436152791148201E-2</v>
      </c>
      <c r="AM399" s="17">
        <v>0.14257693156908899</v>
      </c>
      <c r="AN399" s="17">
        <v>0.21518124023127799</v>
      </c>
      <c r="AO399" s="17"/>
      <c r="AP399" s="17">
        <v>5.1244509382931E-2</v>
      </c>
      <c r="AQ399" s="17">
        <v>7.5862138151736203E-2</v>
      </c>
      <c r="AR399" s="17">
        <v>1.31782261985039E-2</v>
      </c>
      <c r="AS399" s="17"/>
      <c r="AT399" s="17">
        <v>0.15036091693492301</v>
      </c>
      <c r="AU399" s="17">
        <v>8.9265296526520196E-2</v>
      </c>
      <c r="AV399" s="17">
        <v>6.0273144563898602E-2</v>
      </c>
      <c r="AW399" s="17">
        <v>5.6821294932414002E-2</v>
      </c>
      <c r="AX399" s="17">
        <v>0.100784466432564</v>
      </c>
    </row>
    <row r="400" spans="2:50">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row>
    <row r="401" spans="2:50">
      <c r="B401" s="6" t="s">
        <v>212</v>
      </c>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row>
    <row r="402" spans="2:50">
      <c r="B402" s="24" t="s">
        <v>15</v>
      </c>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row>
    <row r="403" spans="2:50">
      <c r="B403" t="s">
        <v>203</v>
      </c>
      <c r="C403" s="17">
        <v>0.16674481044411901</v>
      </c>
      <c r="D403" s="17">
        <v>0.17452017356105101</v>
      </c>
      <c r="E403" s="17">
        <v>0.15980496502208</v>
      </c>
      <c r="F403" s="17"/>
      <c r="G403" s="17">
        <v>0.12851844276133401</v>
      </c>
      <c r="H403" s="17">
        <v>0.17510106337053299</v>
      </c>
      <c r="I403" s="17">
        <v>0.15622404654998601</v>
      </c>
      <c r="J403" s="17">
        <v>0.18557452937286001</v>
      </c>
      <c r="K403" s="17">
        <v>0.210044029946061</v>
      </c>
      <c r="L403" s="17">
        <v>0.149623875369746</v>
      </c>
      <c r="M403" s="17"/>
      <c r="N403" s="17">
        <v>0.15219381243093999</v>
      </c>
      <c r="O403" s="17">
        <v>0.14117547896920701</v>
      </c>
      <c r="P403" s="17">
        <v>0.22697691976471099</v>
      </c>
      <c r="Q403" s="17">
        <v>0.15694587901530699</v>
      </c>
      <c r="R403" s="17"/>
      <c r="S403" s="17">
        <v>0.12201071692665801</v>
      </c>
      <c r="T403" s="17">
        <v>0.20479342555866401</v>
      </c>
      <c r="U403" s="17">
        <v>0.18267114929032899</v>
      </c>
      <c r="V403" s="17">
        <v>0.15875707076428899</v>
      </c>
      <c r="W403" s="17">
        <v>0.14134991089933599</v>
      </c>
      <c r="X403" s="17">
        <v>0.16384413639273099</v>
      </c>
      <c r="Y403" s="17">
        <v>0.21527347851586601</v>
      </c>
      <c r="Z403" s="17">
        <v>0.26489869089170698</v>
      </c>
      <c r="AA403" s="17">
        <v>0.16677683202985399</v>
      </c>
      <c r="AB403" s="17">
        <v>0.14993347693298201</v>
      </c>
      <c r="AC403" s="17">
        <v>0.12821107420407299</v>
      </c>
      <c r="AD403" s="17">
        <v>0.113212318106647</v>
      </c>
      <c r="AE403" s="17"/>
      <c r="AF403" s="17">
        <v>0.22776542831050101</v>
      </c>
      <c r="AG403" s="17">
        <v>0.118790656633639</v>
      </c>
      <c r="AH403" s="17">
        <v>0.15315138789256799</v>
      </c>
      <c r="AI403" s="17"/>
      <c r="AJ403" s="17">
        <v>0.23378114589798399</v>
      </c>
      <c r="AK403" s="17">
        <v>0.135170494231031</v>
      </c>
      <c r="AL403" s="17">
        <v>0.13982803529181301</v>
      </c>
      <c r="AM403" s="17">
        <v>0.29686112782122998</v>
      </c>
      <c r="AN403" s="17">
        <v>9.7082820353393801E-2</v>
      </c>
      <c r="AO403" s="17"/>
      <c r="AP403" s="17">
        <v>0.265661936815623</v>
      </c>
      <c r="AQ403" s="17">
        <v>0.15245007313472</v>
      </c>
      <c r="AR403" s="17">
        <v>0.120147605104762</v>
      </c>
      <c r="AS403" s="17"/>
      <c r="AT403" s="17">
        <v>0.24474368773077501</v>
      </c>
      <c r="AU403" s="17">
        <v>0.17363030725870801</v>
      </c>
      <c r="AV403" s="17">
        <v>0.119177852614168</v>
      </c>
      <c r="AW403" s="17">
        <v>0.119072986604288</v>
      </c>
      <c r="AX403" s="17">
        <v>0.15320868079545699</v>
      </c>
    </row>
    <row r="404" spans="2:50">
      <c r="B404" t="s">
        <v>204</v>
      </c>
      <c r="C404" s="17">
        <v>0.31229692844986101</v>
      </c>
      <c r="D404" s="17">
        <v>0.34729313762048902</v>
      </c>
      <c r="E404" s="17">
        <v>0.279358521891311</v>
      </c>
      <c r="F404" s="17"/>
      <c r="G404" s="17">
        <v>0.342131403355311</v>
      </c>
      <c r="H404" s="17">
        <v>0.24984382878283001</v>
      </c>
      <c r="I404" s="17">
        <v>0.31027754493170201</v>
      </c>
      <c r="J404" s="17">
        <v>0.31349242982465197</v>
      </c>
      <c r="K404" s="17">
        <v>0.31357565675338001</v>
      </c>
      <c r="L404" s="17">
        <v>0.34311447625256097</v>
      </c>
      <c r="M404" s="17"/>
      <c r="N404" s="17">
        <v>0.36872110008372799</v>
      </c>
      <c r="O404" s="17">
        <v>0.30699930066505099</v>
      </c>
      <c r="P404" s="17">
        <v>0.28102179668782201</v>
      </c>
      <c r="Q404" s="17">
        <v>0.28464496520350502</v>
      </c>
      <c r="R404" s="17"/>
      <c r="S404" s="17">
        <v>0.34298335999517299</v>
      </c>
      <c r="T404" s="17">
        <v>0.27404513043575701</v>
      </c>
      <c r="U404" s="17">
        <v>0.22302197318943501</v>
      </c>
      <c r="V404" s="17">
        <v>0.332963864283083</v>
      </c>
      <c r="W404" s="17">
        <v>0.32507130396155498</v>
      </c>
      <c r="X404" s="17">
        <v>0.36436175023708001</v>
      </c>
      <c r="Y404" s="17">
        <v>0.369141386465003</v>
      </c>
      <c r="Z404" s="17">
        <v>0.29872444255248598</v>
      </c>
      <c r="AA404" s="17">
        <v>0.277110361515153</v>
      </c>
      <c r="AB404" s="17">
        <v>0.29555937435530999</v>
      </c>
      <c r="AC404" s="17">
        <v>0.37179690385736403</v>
      </c>
      <c r="AD404" s="17">
        <v>0.27178476892002601</v>
      </c>
      <c r="AE404" s="17"/>
      <c r="AF404" s="17">
        <v>0.32376252837871899</v>
      </c>
      <c r="AG404" s="17">
        <v>0.320154194331843</v>
      </c>
      <c r="AH404" s="17">
        <v>0.24419370070215701</v>
      </c>
      <c r="AI404" s="17"/>
      <c r="AJ404" s="17">
        <v>0.380481738776211</v>
      </c>
      <c r="AK404" s="17">
        <v>0.27742791067712402</v>
      </c>
      <c r="AL404" s="17">
        <v>0.29080550362398899</v>
      </c>
      <c r="AM404" s="17">
        <v>0.36094204933770002</v>
      </c>
      <c r="AN404" s="17">
        <v>0.25507091052129899</v>
      </c>
      <c r="AO404" s="17"/>
      <c r="AP404" s="17">
        <v>0.3922639737202</v>
      </c>
      <c r="AQ404" s="17">
        <v>0.29532088662205103</v>
      </c>
      <c r="AR404" s="17">
        <v>0.28543347311377498</v>
      </c>
      <c r="AS404" s="17"/>
      <c r="AT404" s="17">
        <v>0.27042585701031102</v>
      </c>
      <c r="AU404" s="17">
        <v>0.30047265595867101</v>
      </c>
      <c r="AV404" s="17">
        <v>0.30546288178658298</v>
      </c>
      <c r="AW404" s="17">
        <v>0.35561017225879499</v>
      </c>
      <c r="AX404" s="17">
        <v>0.28974477409041299</v>
      </c>
    </row>
    <row r="405" spans="2:50">
      <c r="B405" t="s">
        <v>205</v>
      </c>
      <c r="C405" s="17">
        <v>0.30014424402304501</v>
      </c>
      <c r="D405" s="17">
        <v>0.28414984058575299</v>
      </c>
      <c r="E405" s="17">
        <v>0.31468327683368003</v>
      </c>
      <c r="F405" s="17"/>
      <c r="G405" s="17">
        <v>0.25124909479880098</v>
      </c>
      <c r="H405" s="17">
        <v>0.33320793775563301</v>
      </c>
      <c r="I405" s="17">
        <v>0.30309660525964499</v>
      </c>
      <c r="J405" s="17">
        <v>0.29790714011401898</v>
      </c>
      <c r="K405" s="17">
        <v>0.27790714596174498</v>
      </c>
      <c r="L405" s="17">
        <v>0.319818598158295</v>
      </c>
      <c r="M405" s="17"/>
      <c r="N405" s="17">
        <v>0.29252885777503101</v>
      </c>
      <c r="O405" s="17">
        <v>0.323014643701312</v>
      </c>
      <c r="P405" s="17">
        <v>0.29159778854703999</v>
      </c>
      <c r="Q405" s="17">
        <v>0.29105454174904799</v>
      </c>
      <c r="R405" s="17"/>
      <c r="S405" s="17">
        <v>0.28607622923025799</v>
      </c>
      <c r="T405" s="17">
        <v>0.338032789373992</v>
      </c>
      <c r="U405" s="17">
        <v>0.37697650132076999</v>
      </c>
      <c r="V405" s="17">
        <v>0.31501566202312697</v>
      </c>
      <c r="W405" s="17">
        <v>0.26565267464762299</v>
      </c>
      <c r="X405" s="17">
        <v>0.29767748287551998</v>
      </c>
      <c r="Y405" s="17">
        <v>0.247489791482643</v>
      </c>
      <c r="Z405" s="17">
        <v>0.28139516634345402</v>
      </c>
      <c r="AA405" s="17">
        <v>0.30005340356501797</v>
      </c>
      <c r="AB405" s="17">
        <v>0.28759996996022902</v>
      </c>
      <c r="AC405" s="17">
        <v>0.25992840138074802</v>
      </c>
      <c r="AD405" s="17">
        <v>0.31073202627875501</v>
      </c>
      <c r="AE405" s="17"/>
      <c r="AF405" s="17">
        <v>0.246284200008211</v>
      </c>
      <c r="AG405" s="17">
        <v>0.36696665303350801</v>
      </c>
      <c r="AH405" s="17">
        <v>0.28975817457537001</v>
      </c>
      <c r="AI405" s="17"/>
      <c r="AJ405" s="17">
        <v>0.24690991326561701</v>
      </c>
      <c r="AK405" s="17">
        <v>0.364685246832887</v>
      </c>
      <c r="AL405" s="17">
        <v>0.39883170794686801</v>
      </c>
      <c r="AM405" s="17">
        <v>8.8168090887229697E-2</v>
      </c>
      <c r="AN405" s="17">
        <v>0.27605061273699399</v>
      </c>
      <c r="AO405" s="17"/>
      <c r="AP405" s="17">
        <v>0.24199124507860401</v>
      </c>
      <c r="AQ405" s="17">
        <v>0.331769166365803</v>
      </c>
      <c r="AR405" s="17">
        <v>0.40748613717207299</v>
      </c>
      <c r="AS405" s="17"/>
      <c r="AT405" s="17">
        <v>0.236328863186831</v>
      </c>
      <c r="AU405" s="17">
        <v>0.32939647522146898</v>
      </c>
      <c r="AV405" s="17">
        <v>0.38488274976540598</v>
      </c>
      <c r="AW405" s="17">
        <v>0.28937831592756202</v>
      </c>
      <c r="AX405" s="17">
        <v>0.27923130545265101</v>
      </c>
    </row>
    <row r="406" spans="2:50">
      <c r="B406" t="s">
        <v>206</v>
      </c>
      <c r="C406" s="17">
        <v>8.3148560198708907E-2</v>
      </c>
      <c r="D406" s="17">
        <v>8.6124714623237203E-2</v>
      </c>
      <c r="E406" s="17">
        <v>7.9897461345217496E-2</v>
      </c>
      <c r="F406" s="17"/>
      <c r="G406" s="17">
        <v>9.2979069313138193E-2</v>
      </c>
      <c r="H406" s="17">
        <v>8.4749914258765102E-2</v>
      </c>
      <c r="I406" s="17">
        <v>7.74363686936093E-2</v>
      </c>
      <c r="J406" s="17">
        <v>6.4204567640190696E-2</v>
      </c>
      <c r="K406" s="17">
        <v>8.4136361304647897E-2</v>
      </c>
      <c r="L406" s="17">
        <v>9.4725423709392395E-2</v>
      </c>
      <c r="M406" s="17"/>
      <c r="N406" s="17">
        <v>8.5908565210108007E-2</v>
      </c>
      <c r="O406" s="17">
        <v>0.10303439985024899</v>
      </c>
      <c r="P406" s="17">
        <v>7.8950590690535102E-2</v>
      </c>
      <c r="Q406" s="17">
        <v>6.3117827684303601E-2</v>
      </c>
      <c r="R406" s="17"/>
      <c r="S406" s="17">
        <v>0.109606809974548</v>
      </c>
      <c r="T406" s="17">
        <v>6.4013272876675104E-2</v>
      </c>
      <c r="U406" s="17">
        <v>7.0719053919355998E-2</v>
      </c>
      <c r="V406" s="17">
        <v>5.6179751218651902E-2</v>
      </c>
      <c r="W406" s="17">
        <v>9.5795350768852594E-2</v>
      </c>
      <c r="X406" s="17">
        <v>7.45056091187241E-2</v>
      </c>
      <c r="Y406" s="17">
        <v>5.7374913068200098E-2</v>
      </c>
      <c r="Z406" s="17">
        <v>5.35938660629805E-2</v>
      </c>
      <c r="AA406" s="17">
        <v>8.10273452600032E-2</v>
      </c>
      <c r="AB406" s="17">
        <v>0.11117594424187199</v>
      </c>
      <c r="AC406" s="17">
        <v>7.1546303181370299E-2</v>
      </c>
      <c r="AD406" s="17">
        <v>0.204785567833318</v>
      </c>
      <c r="AE406" s="17"/>
      <c r="AF406" s="17">
        <v>9.0015552445584096E-2</v>
      </c>
      <c r="AG406" s="17">
        <v>8.6287928119716806E-2</v>
      </c>
      <c r="AH406" s="17">
        <v>5.0207798038970998E-2</v>
      </c>
      <c r="AI406" s="17"/>
      <c r="AJ406" s="17">
        <v>6.51809169729234E-2</v>
      </c>
      <c r="AK406" s="17">
        <v>8.9357914001655894E-2</v>
      </c>
      <c r="AL406" s="17">
        <v>8.7773828099046797E-2</v>
      </c>
      <c r="AM406" s="17">
        <v>6.6485599642571697E-2</v>
      </c>
      <c r="AN406" s="17">
        <v>8.6721168549915004E-2</v>
      </c>
      <c r="AO406" s="17"/>
      <c r="AP406" s="17">
        <v>5.6940116553140498E-2</v>
      </c>
      <c r="AQ406" s="17">
        <v>8.5227435878194202E-2</v>
      </c>
      <c r="AR406" s="17">
        <v>0.120168931994237</v>
      </c>
      <c r="AS406" s="17"/>
      <c r="AT406" s="17">
        <v>8.1374702423418294E-2</v>
      </c>
      <c r="AU406" s="17">
        <v>6.4347205630226903E-2</v>
      </c>
      <c r="AV406" s="17">
        <v>7.9411782256919999E-2</v>
      </c>
      <c r="AW406" s="17">
        <v>0.13270613743005899</v>
      </c>
      <c r="AX406" s="17">
        <v>6.6908624938358405E-2</v>
      </c>
    </row>
    <row r="407" spans="2:50">
      <c r="B407" t="s">
        <v>207</v>
      </c>
      <c r="C407" s="17">
        <v>2.82866098265246E-2</v>
      </c>
      <c r="D407" s="17">
        <v>2.9590470654798601E-2</v>
      </c>
      <c r="E407" s="17">
        <v>2.7124120765288001E-2</v>
      </c>
      <c r="F407" s="17"/>
      <c r="G407" s="17">
        <v>4.0019127782598099E-2</v>
      </c>
      <c r="H407" s="17">
        <v>3.9358367246110602E-2</v>
      </c>
      <c r="I407" s="17">
        <v>3.10605956240135E-2</v>
      </c>
      <c r="J407" s="17">
        <v>1.73177572033168E-2</v>
      </c>
      <c r="K407" s="17">
        <v>2.2323366401612501E-2</v>
      </c>
      <c r="L407" s="17">
        <v>2.2172115223360499E-2</v>
      </c>
      <c r="M407" s="17"/>
      <c r="N407" s="17">
        <v>2.18338950853291E-2</v>
      </c>
      <c r="O407" s="17">
        <v>2.44841110918834E-2</v>
      </c>
      <c r="P407" s="17">
        <v>2.6528234407923599E-2</v>
      </c>
      <c r="Q407" s="17">
        <v>4.1224339593699103E-2</v>
      </c>
      <c r="R407" s="17"/>
      <c r="S407" s="17">
        <v>2.16139458153604E-2</v>
      </c>
      <c r="T407" s="17">
        <v>2.5551163596854699E-2</v>
      </c>
      <c r="U407" s="17">
        <v>4.1876933231402902E-2</v>
      </c>
      <c r="V407" s="17">
        <v>1.13923084858843E-2</v>
      </c>
      <c r="W407" s="17">
        <v>5.4404661405028497E-2</v>
      </c>
      <c r="X407" s="17">
        <v>3.61197973327659E-2</v>
      </c>
      <c r="Y407" s="17">
        <v>2.4994649354822401E-2</v>
      </c>
      <c r="Z407" s="17">
        <v>0</v>
      </c>
      <c r="AA407" s="17">
        <v>2.68243526821083E-2</v>
      </c>
      <c r="AB407" s="17">
        <v>3.4309891789107302E-2</v>
      </c>
      <c r="AC407" s="17">
        <v>3.04361486983225E-2</v>
      </c>
      <c r="AD407" s="17">
        <v>3.1510822054561002E-2</v>
      </c>
      <c r="AE407" s="17"/>
      <c r="AF407" s="17">
        <v>2.4761223982196202E-2</v>
      </c>
      <c r="AG407" s="17">
        <v>2.5079107394209502E-2</v>
      </c>
      <c r="AH407" s="17">
        <v>3.4932058172264899E-2</v>
      </c>
      <c r="AI407" s="17"/>
      <c r="AJ407" s="17">
        <v>1.2852309092920599E-2</v>
      </c>
      <c r="AK407" s="17">
        <v>4.3280150293756897E-2</v>
      </c>
      <c r="AL407" s="17">
        <v>9.1275373333114009E-3</v>
      </c>
      <c r="AM407" s="17">
        <v>7.1729667370990902E-2</v>
      </c>
      <c r="AN407" s="17">
        <v>3.8760953205447798E-2</v>
      </c>
      <c r="AO407" s="17"/>
      <c r="AP407" s="17">
        <v>2.94757022026051E-3</v>
      </c>
      <c r="AQ407" s="17">
        <v>4.2451661344717603E-2</v>
      </c>
      <c r="AR407" s="17">
        <v>1.81145938435558E-2</v>
      </c>
      <c r="AS407" s="17"/>
      <c r="AT407" s="17">
        <v>3.5163927700596703E-2</v>
      </c>
      <c r="AU407" s="17">
        <v>2.8258084447535602E-2</v>
      </c>
      <c r="AV407" s="17">
        <v>2.4848026601965799E-2</v>
      </c>
      <c r="AW407" s="17">
        <v>2.9643594843741499E-2</v>
      </c>
      <c r="AX407" s="17">
        <v>8.2421793614394195E-2</v>
      </c>
    </row>
    <row r="408" spans="2:50">
      <c r="B408" t="s">
        <v>92</v>
      </c>
      <c r="C408" s="17">
        <v>0.10937884705774201</v>
      </c>
      <c r="D408" s="17">
        <v>7.8321662954671703E-2</v>
      </c>
      <c r="E408" s="17">
        <v>0.13913165414242301</v>
      </c>
      <c r="F408" s="17"/>
      <c r="G408" s="17">
        <v>0.145102861988818</v>
      </c>
      <c r="H408" s="17">
        <v>0.11773888858612799</v>
      </c>
      <c r="I408" s="17">
        <v>0.12190483894104399</v>
      </c>
      <c r="J408" s="17">
        <v>0.12150357584496201</v>
      </c>
      <c r="K408" s="17">
        <v>9.20134396325544E-2</v>
      </c>
      <c r="L408" s="17">
        <v>7.0545511286646101E-2</v>
      </c>
      <c r="M408" s="17"/>
      <c r="N408" s="17">
        <v>7.8813769414864607E-2</v>
      </c>
      <c r="O408" s="17">
        <v>0.101292065722297</v>
      </c>
      <c r="P408" s="17">
        <v>9.49246699019691E-2</v>
      </c>
      <c r="Q408" s="17">
        <v>0.16301244675413801</v>
      </c>
      <c r="R408" s="17"/>
      <c r="S408" s="17">
        <v>0.117708938058003</v>
      </c>
      <c r="T408" s="17">
        <v>9.3564218158057197E-2</v>
      </c>
      <c r="U408" s="17">
        <v>0.10473438904870599</v>
      </c>
      <c r="V408" s="17">
        <v>0.125691343224965</v>
      </c>
      <c r="W408" s="17">
        <v>0.117726098317605</v>
      </c>
      <c r="X408" s="17">
        <v>6.3491224043179001E-2</v>
      </c>
      <c r="Y408" s="17">
        <v>8.5725781113465196E-2</v>
      </c>
      <c r="Z408" s="17">
        <v>0.101387834149372</v>
      </c>
      <c r="AA408" s="17">
        <v>0.14820770494786301</v>
      </c>
      <c r="AB408" s="17">
        <v>0.121421342720499</v>
      </c>
      <c r="AC408" s="17">
        <v>0.13808116867812301</v>
      </c>
      <c r="AD408" s="17">
        <v>6.7974496806692097E-2</v>
      </c>
      <c r="AE408" s="17"/>
      <c r="AF408" s="17">
        <v>8.7411066874788501E-2</v>
      </c>
      <c r="AG408" s="17">
        <v>8.2721460487084397E-2</v>
      </c>
      <c r="AH408" s="17">
        <v>0.227756880618669</v>
      </c>
      <c r="AI408" s="17"/>
      <c r="AJ408" s="17">
        <v>6.0793975994343399E-2</v>
      </c>
      <c r="AK408" s="17">
        <v>9.0078283963545197E-2</v>
      </c>
      <c r="AL408" s="17">
        <v>7.3633387704971506E-2</v>
      </c>
      <c r="AM408" s="17">
        <v>0.115813464940279</v>
      </c>
      <c r="AN408" s="17">
        <v>0.24631353463295</v>
      </c>
      <c r="AO408" s="17"/>
      <c r="AP408" s="17">
        <v>4.0195157612172197E-2</v>
      </c>
      <c r="AQ408" s="17">
        <v>9.2780776654514202E-2</v>
      </c>
      <c r="AR408" s="17">
        <v>4.8649258771597398E-2</v>
      </c>
      <c r="AS408" s="17"/>
      <c r="AT408" s="17">
        <v>0.131962961948068</v>
      </c>
      <c r="AU408" s="17">
        <v>0.10389527148338901</v>
      </c>
      <c r="AV408" s="17">
        <v>8.6216706974957494E-2</v>
      </c>
      <c r="AW408" s="17">
        <v>7.3588792935554703E-2</v>
      </c>
      <c r="AX408" s="17">
        <v>0.128484821108727</v>
      </c>
    </row>
    <row r="409" spans="2:50">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row>
    <row r="410" spans="2:50">
      <c r="B410" s="6" t="s">
        <v>213</v>
      </c>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row>
    <row r="411" spans="2:50">
      <c r="B411" s="24" t="s">
        <v>15</v>
      </c>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row>
    <row r="412" spans="2:50">
      <c r="B412" t="s">
        <v>203</v>
      </c>
      <c r="C412" s="17">
        <v>0.24016901788320399</v>
      </c>
      <c r="D412" s="17">
        <v>0.25384766977699502</v>
      </c>
      <c r="E412" s="17">
        <v>0.227753611800877</v>
      </c>
      <c r="F412" s="17"/>
      <c r="G412" s="17">
        <v>0.14608400189237</v>
      </c>
      <c r="H412" s="17">
        <v>0.17337115976203599</v>
      </c>
      <c r="I412" s="17">
        <v>0.215469988894958</v>
      </c>
      <c r="J412" s="17">
        <v>0.24143524493329099</v>
      </c>
      <c r="K412" s="17">
        <v>0.30196295741844698</v>
      </c>
      <c r="L412" s="17">
        <v>0.334394010200877</v>
      </c>
      <c r="M412" s="17"/>
      <c r="N412" s="17">
        <v>0.27483998934882597</v>
      </c>
      <c r="O412" s="17">
        <v>0.24473783047009101</v>
      </c>
      <c r="P412" s="17">
        <v>0.25911028633237598</v>
      </c>
      <c r="Q412" s="17">
        <v>0.18365613698614999</v>
      </c>
      <c r="R412" s="17"/>
      <c r="S412" s="17">
        <v>0.22854166683125399</v>
      </c>
      <c r="T412" s="17">
        <v>0.261415447876716</v>
      </c>
      <c r="U412" s="17">
        <v>0.25928819018759602</v>
      </c>
      <c r="V412" s="17">
        <v>0.25134434233207897</v>
      </c>
      <c r="W412" s="17">
        <v>0.23766581305391901</v>
      </c>
      <c r="X412" s="17">
        <v>0.28698805389576099</v>
      </c>
      <c r="Y412" s="17">
        <v>0.28111076861800899</v>
      </c>
      <c r="Z412" s="17">
        <v>0.215355357714828</v>
      </c>
      <c r="AA412" s="17">
        <v>0.197649657208084</v>
      </c>
      <c r="AB412" s="17">
        <v>0.20928235564775799</v>
      </c>
      <c r="AC412" s="17">
        <v>0.227339449247456</v>
      </c>
      <c r="AD412" s="17">
        <v>0.17717629722171899</v>
      </c>
      <c r="AE412" s="17"/>
      <c r="AF412" s="17">
        <v>0.31163600186100099</v>
      </c>
      <c r="AG412" s="17">
        <v>0.21405658812745301</v>
      </c>
      <c r="AH412" s="17">
        <v>0.145160129307601</v>
      </c>
      <c r="AI412" s="17"/>
      <c r="AJ412" s="17">
        <v>0.35495414343642601</v>
      </c>
      <c r="AK412" s="17">
        <v>0.18074121172926599</v>
      </c>
      <c r="AL412" s="17">
        <v>0.25758844904584499</v>
      </c>
      <c r="AM412" s="17">
        <v>0.348537439566309</v>
      </c>
      <c r="AN412" s="17">
        <v>0.119629116642526</v>
      </c>
      <c r="AO412" s="17"/>
      <c r="AP412" s="17">
        <v>0.37949547553936502</v>
      </c>
      <c r="AQ412" s="17">
        <v>0.20197276756579499</v>
      </c>
      <c r="AR412" s="17">
        <v>0.27138683646177603</v>
      </c>
      <c r="AS412" s="17"/>
      <c r="AT412" s="17">
        <v>0.27372373400316502</v>
      </c>
      <c r="AU412" s="17">
        <v>0.24908964370232001</v>
      </c>
      <c r="AV412" s="17">
        <v>0.21946152163364099</v>
      </c>
      <c r="AW412" s="17">
        <v>0.192059701247035</v>
      </c>
      <c r="AX412" s="17">
        <v>0.242872083344948</v>
      </c>
    </row>
    <row r="413" spans="2:50">
      <c r="B413" t="s">
        <v>204</v>
      </c>
      <c r="C413" s="17">
        <v>0.334920227724196</v>
      </c>
      <c r="D413" s="17">
        <v>0.34364819899494897</v>
      </c>
      <c r="E413" s="17">
        <v>0.32703441037806202</v>
      </c>
      <c r="F413" s="17"/>
      <c r="G413" s="17">
        <v>0.284356681509225</v>
      </c>
      <c r="H413" s="17">
        <v>0.32564469922976302</v>
      </c>
      <c r="I413" s="17">
        <v>0.31090699273004002</v>
      </c>
      <c r="J413" s="17">
        <v>0.346685071574243</v>
      </c>
      <c r="K413" s="17">
        <v>0.34305857469677797</v>
      </c>
      <c r="L413" s="17">
        <v>0.38040966398093101</v>
      </c>
      <c r="M413" s="17"/>
      <c r="N413" s="17">
        <v>0.36641034799164501</v>
      </c>
      <c r="O413" s="17">
        <v>0.34605997464214699</v>
      </c>
      <c r="P413" s="17">
        <v>0.31549240145830498</v>
      </c>
      <c r="Q413" s="17">
        <v>0.30314099529363497</v>
      </c>
      <c r="R413" s="17"/>
      <c r="S413" s="17">
        <v>0.30232288463294998</v>
      </c>
      <c r="T413" s="17">
        <v>0.340976424342882</v>
      </c>
      <c r="U413" s="17">
        <v>0.31517701454680203</v>
      </c>
      <c r="V413" s="17">
        <v>0.35826518333770202</v>
      </c>
      <c r="W413" s="17">
        <v>0.35206582975519202</v>
      </c>
      <c r="X413" s="17">
        <v>0.38051913966076101</v>
      </c>
      <c r="Y413" s="17">
        <v>0.31401761801714601</v>
      </c>
      <c r="Z413" s="17">
        <v>0.39825569157280399</v>
      </c>
      <c r="AA413" s="17">
        <v>0.32397892748073398</v>
      </c>
      <c r="AB413" s="17">
        <v>0.285393874529214</v>
      </c>
      <c r="AC413" s="17">
        <v>0.33715721751630101</v>
      </c>
      <c r="AD413" s="17">
        <v>0.42237540955890601</v>
      </c>
      <c r="AE413" s="17"/>
      <c r="AF413" s="17">
        <v>0.36039132857428002</v>
      </c>
      <c r="AG413" s="17">
        <v>0.34831322225295902</v>
      </c>
      <c r="AH413" s="17">
        <v>0.26372477508348502</v>
      </c>
      <c r="AI413" s="17"/>
      <c r="AJ413" s="17">
        <v>0.37443421987945402</v>
      </c>
      <c r="AK413" s="17">
        <v>0.32302395632222197</v>
      </c>
      <c r="AL413" s="17">
        <v>0.382497981852152</v>
      </c>
      <c r="AM413" s="17">
        <v>0.24830240392970099</v>
      </c>
      <c r="AN413" s="17">
        <v>0.26180675982282198</v>
      </c>
      <c r="AO413" s="17"/>
      <c r="AP413" s="17">
        <v>0.37904441121265298</v>
      </c>
      <c r="AQ413" s="17">
        <v>0.317725036964356</v>
      </c>
      <c r="AR413" s="17">
        <v>0.35717152898177301</v>
      </c>
      <c r="AS413" s="17"/>
      <c r="AT413" s="17">
        <v>0.29858801289659198</v>
      </c>
      <c r="AU413" s="17">
        <v>0.34519399906154302</v>
      </c>
      <c r="AV413" s="17">
        <v>0.35449525435796903</v>
      </c>
      <c r="AW413" s="17">
        <v>0.38520282965460501</v>
      </c>
      <c r="AX413" s="17">
        <v>0.27844693645553398</v>
      </c>
    </row>
    <row r="414" spans="2:50">
      <c r="B414" t="s">
        <v>205</v>
      </c>
      <c r="C414" s="17">
        <v>0.24267527222947299</v>
      </c>
      <c r="D414" s="17">
        <v>0.23855283825072901</v>
      </c>
      <c r="E414" s="17">
        <v>0.247641243555456</v>
      </c>
      <c r="F414" s="17"/>
      <c r="G414" s="17">
        <v>0.28223515228379398</v>
      </c>
      <c r="H414" s="17">
        <v>0.28866539664589802</v>
      </c>
      <c r="I414" s="17">
        <v>0.25139225572210799</v>
      </c>
      <c r="J414" s="17">
        <v>0.27652712557808801</v>
      </c>
      <c r="K414" s="17">
        <v>0.18994793828436199</v>
      </c>
      <c r="L414" s="17">
        <v>0.17980546524782601</v>
      </c>
      <c r="M414" s="17"/>
      <c r="N414" s="17">
        <v>0.234059214635612</v>
      </c>
      <c r="O414" s="17">
        <v>0.23824861174497899</v>
      </c>
      <c r="P414" s="17">
        <v>0.24271688854801299</v>
      </c>
      <c r="Q414" s="17">
        <v>0.25605067971654799</v>
      </c>
      <c r="R414" s="17"/>
      <c r="S414" s="17">
        <v>0.26557186657202397</v>
      </c>
      <c r="T414" s="17">
        <v>0.22951772842214499</v>
      </c>
      <c r="U414" s="17">
        <v>0.28120802539637801</v>
      </c>
      <c r="V414" s="17">
        <v>0.26373964428827101</v>
      </c>
      <c r="W414" s="17">
        <v>0.21473798314474499</v>
      </c>
      <c r="X414" s="17">
        <v>0.197747645949926</v>
      </c>
      <c r="Y414" s="17">
        <v>0.23979179883907201</v>
      </c>
      <c r="Z414" s="17">
        <v>0.22515206884416</v>
      </c>
      <c r="AA414" s="17">
        <v>0.21920752977137101</v>
      </c>
      <c r="AB414" s="17">
        <v>0.289390059737199</v>
      </c>
      <c r="AC414" s="17">
        <v>0.24555834408122801</v>
      </c>
      <c r="AD414" s="17">
        <v>0.19945138913556401</v>
      </c>
      <c r="AE414" s="17"/>
      <c r="AF414" s="17">
        <v>0.18444450144952901</v>
      </c>
      <c r="AG414" s="17">
        <v>0.27161525344499798</v>
      </c>
      <c r="AH414" s="17">
        <v>0.288500880004321</v>
      </c>
      <c r="AI414" s="17"/>
      <c r="AJ414" s="17">
        <v>0.17603589911286599</v>
      </c>
      <c r="AK414" s="17">
        <v>0.29824741628637202</v>
      </c>
      <c r="AL414" s="17">
        <v>0.24453478214716901</v>
      </c>
      <c r="AM414" s="17">
        <v>0.185593316839816</v>
      </c>
      <c r="AN414" s="17">
        <v>0.27612392060046098</v>
      </c>
      <c r="AO414" s="17"/>
      <c r="AP414" s="17">
        <v>0.16128273230009599</v>
      </c>
      <c r="AQ414" s="17">
        <v>0.29149603942383001</v>
      </c>
      <c r="AR414" s="17">
        <v>0.225244687715181</v>
      </c>
      <c r="AS414" s="17"/>
      <c r="AT414" s="17">
        <v>0.22418313259224701</v>
      </c>
      <c r="AU414" s="17">
        <v>0.23257000945870701</v>
      </c>
      <c r="AV414" s="17">
        <v>0.28223635185147899</v>
      </c>
      <c r="AW414" s="17">
        <v>0.26883075879774199</v>
      </c>
      <c r="AX414" s="17">
        <v>0.21205741791355201</v>
      </c>
    </row>
    <row r="415" spans="2:50">
      <c r="B415" t="s">
        <v>206</v>
      </c>
      <c r="C415" s="17">
        <v>6.3237589381258896E-2</v>
      </c>
      <c r="D415" s="17">
        <v>6.2667332369036599E-2</v>
      </c>
      <c r="E415" s="17">
        <v>6.18040055104589E-2</v>
      </c>
      <c r="F415" s="17"/>
      <c r="G415" s="17">
        <v>0.111480431565653</v>
      </c>
      <c r="H415" s="17">
        <v>8.3757899173446906E-2</v>
      </c>
      <c r="I415" s="17">
        <v>7.6345779941582495E-2</v>
      </c>
      <c r="J415" s="17">
        <v>2.4080141479722601E-2</v>
      </c>
      <c r="K415" s="17">
        <v>6.1761940811845502E-2</v>
      </c>
      <c r="L415" s="17">
        <v>3.6821560119486098E-2</v>
      </c>
      <c r="M415" s="17"/>
      <c r="N415" s="17">
        <v>4.94919772136918E-2</v>
      </c>
      <c r="O415" s="17">
        <v>6.2380144122430398E-2</v>
      </c>
      <c r="P415" s="17">
        <v>6.3148000677647698E-2</v>
      </c>
      <c r="Q415" s="17">
        <v>7.8539036332339204E-2</v>
      </c>
      <c r="R415" s="17"/>
      <c r="S415" s="17">
        <v>7.9273700303472E-2</v>
      </c>
      <c r="T415" s="17">
        <v>6.56963714556245E-2</v>
      </c>
      <c r="U415" s="17">
        <v>3.5399479877286498E-2</v>
      </c>
      <c r="V415" s="17">
        <v>4.8355703584686001E-2</v>
      </c>
      <c r="W415" s="17">
        <v>7.7532125819694597E-2</v>
      </c>
      <c r="X415" s="17">
        <v>2.8985605573849701E-2</v>
      </c>
      <c r="Y415" s="17">
        <v>4.7901226926242498E-2</v>
      </c>
      <c r="Z415" s="17">
        <v>4.4139598150527301E-2</v>
      </c>
      <c r="AA415" s="17">
        <v>9.2021966074599906E-2</v>
      </c>
      <c r="AB415" s="17">
        <v>8.1747394952930999E-2</v>
      </c>
      <c r="AC415" s="17">
        <v>5.6211164358282897E-2</v>
      </c>
      <c r="AD415" s="17">
        <v>8.3094568516921999E-2</v>
      </c>
      <c r="AE415" s="17"/>
      <c r="AF415" s="17">
        <v>4.6752701224472899E-2</v>
      </c>
      <c r="AG415" s="17">
        <v>7.2817329398830205E-2</v>
      </c>
      <c r="AH415" s="17">
        <v>6.1542751134269803E-2</v>
      </c>
      <c r="AI415" s="17"/>
      <c r="AJ415" s="17">
        <v>3.0844677344372001E-2</v>
      </c>
      <c r="AK415" s="17">
        <v>8.9702045881447603E-2</v>
      </c>
      <c r="AL415" s="17">
        <v>4.3240646408226599E-2</v>
      </c>
      <c r="AM415" s="17">
        <v>3.0023707352903699E-2</v>
      </c>
      <c r="AN415" s="17">
        <v>8.2805367808641894E-2</v>
      </c>
      <c r="AO415" s="17"/>
      <c r="AP415" s="17">
        <v>3.4435688632484203E-2</v>
      </c>
      <c r="AQ415" s="17">
        <v>7.8117746235973604E-2</v>
      </c>
      <c r="AR415" s="17">
        <v>7.96431891667575E-2</v>
      </c>
      <c r="AS415" s="17"/>
      <c r="AT415" s="17">
        <v>4.6684160824215899E-2</v>
      </c>
      <c r="AU415" s="17">
        <v>6.4791335764005697E-2</v>
      </c>
      <c r="AV415" s="17">
        <v>6.3038956294509799E-2</v>
      </c>
      <c r="AW415" s="17">
        <v>5.4276951348678999E-2</v>
      </c>
      <c r="AX415" s="17">
        <v>0.115858753133079</v>
      </c>
    </row>
    <row r="416" spans="2:50">
      <c r="B416" t="s">
        <v>207</v>
      </c>
      <c r="C416" s="17">
        <v>3.6745842555644503E-2</v>
      </c>
      <c r="D416" s="17">
        <v>3.9610146273318797E-2</v>
      </c>
      <c r="E416" s="17">
        <v>3.4093426924450901E-2</v>
      </c>
      <c r="F416" s="17"/>
      <c r="G416" s="17">
        <v>7.3858041380536393E-2</v>
      </c>
      <c r="H416" s="17">
        <v>5.20921364793741E-2</v>
      </c>
      <c r="I416" s="17">
        <v>3.0914422085009101E-2</v>
      </c>
      <c r="J416" s="17">
        <v>2.7838791494117599E-2</v>
      </c>
      <c r="K416" s="17">
        <v>2.3330102502382301E-2</v>
      </c>
      <c r="L416" s="17">
        <v>2.07084860314205E-2</v>
      </c>
      <c r="M416" s="17"/>
      <c r="N416" s="17">
        <v>2.6921250520972499E-2</v>
      </c>
      <c r="O416" s="17">
        <v>3.1688170132132001E-2</v>
      </c>
      <c r="P416" s="17">
        <v>4.2910505245870798E-2</v>
      </c>
      <c r="Q416" s="17">
        <v>4.78102485267402E-2</v>
      </c>
      <c r="R416" s="17"/>
      <c r="S416" s="17">
        <v>4.4650205269435701E-2</v>
      </c>
      <c r="T416" s="17">
        <v>3.6979410367983703E-2</v>
      </c>
      <c r="U416" s="17">
        <v>2.6921954302633701E-2</v>
      </c>
      <c r="V416" s="17">
        <v>1.1454478313646901E-2</v>
      </c>
      <c r="W416" s="17">
        <v>3.4621111805696998E-2</v>
      </c>
      <c r="X416" s="17">
        <v>3.77991198977242E-2</v>
      </c>
      <c r="Y416" s="17">
        <v>3.4985304572414201E-2</v>
      </c>
      <c r="Z416" s="17">
        <v>3.2012555261984002E-2</v>
      </c>
      <c r="AA416" s="17">
        <v>4.5713742056335001E-2</v>
      </c>
      <c r="AB416" s="17">
        <v>5.9733268112881002E-2</v>
      </c>
      <c r="AC416" s="17">
        <v>3.4754488270703099E-2</v>
      </c>
      <c r="AD416" s="17">
        <v>1.52511067680943E-2</v>
      </c>
      <c r="AE416" s="17"/>
      <c r="AF416" s="17">
        <v>2.68095399728146E-2</v>
      </c>
      <c r="AG416" s="17">
        <v>3.4038066486561401E-2</v>
      </c>
      <c r="AH416" s="17">
        <v>7.5597453110839402E-2</v>
      </c>
      <c r="AI416" s="17"/>
      <c r="AJ416" s="17">
        <v>1.3605546484606001E-2</v>
      </c>
      <c r="AK416" s="17">
        <v>5.6659368403427002E-2</v>
      </c>
      <c r="AL416" s="17">
        <v>3.3141301089907399E-2</v>
      </c>
      <c r="AM416" s="17">
        <v>7.1729667370990902E-2</v>
      </c>
      <c r="AN416" s="17">
        <v>6.0458357759137701E-2</v>
      </c>
      <c r="AO416" s="17"/>
      <c r="AP416" s="17">
        <v>1.2490938318714701E-2</v>
      </c>
      <c r="AQ416" s="17">
        <v>5.3633128587081698E-2</v>
      </c>
      <c r="AR416" s="17">
        <v>2.8536061198390299E-2</v>
      </c>
      <c r="AS416" s="17"/>
      <c r="AT416" s="17">
        <v>3.8319652431807398E-2</v>
      </c>
      <c r="AU416" s="17">
        <v>5.43984768602888E-2</v>
      </c>
      <c r="AV416" s="17">
        <v>2.80773578842098E-2</v>
      </c>
      <c r="AW416" s="17">
        <v>5.0211356723033999E-2</v>
      </c>
      <c r="AX416" s="17">
        <v>4.9980342720323402E-2</v>
      </c>
    </row>
    <row r="417" spans="2:50">
      <c r="B417" t="s">
        <v>92</v>
      </c>
      <c r="C417" s="17">
        <v>8.22520502262237E-2</v>
      </c>
      <c r="D417" s="17">
        <v>6.1673814334970802E-2</v>
      </c>
      <c r="E417" s="17">
        <v>0.10167330183069501</v>
      </c>
      <c r="F417" s="17"/>
      <c r="G417" s="17">
        <v>0.10198569136842101</v>
      </c>
      <c r="H417" s="17">
        <v>7.6468708709482094E-2</v>
      </c>
      <c r="I417" s="17">
        <v>0.11497056062630299</v>
      </c>
      <c r="J417" s="17">
        <v>8.3433624940537299E-2</v>
      </c>
      <c r="K417" s="17">
        <v>7.9938486286183802E-2</v>
      </c>
      <c r="L417" s="17">
        <v>4.7860814419459698E-2</v>
      </c>
      <c r="M417" s="17"/>
      <c r="N417" s="17">
        <v>4.8277220289252701E-2</v>
      </c>
      <c r="O417" s="17">
        <v>7.6885268888220698E-2</v>
      </c>
      <c r="P417" s="17">
        <v>7.6621917737787801E-2</v>
      </c>
      <c r="Q417" s="17">
        <v>0.13080290314458801</v>
      </c>
      <c r="R417" s="17"/>
      <c r="S417" s="17">
        <v>7.9639676390864098E-2</v>
      </c>
      <c r="T417" s="17">
        <v>6.5414617534648806E-2</v>
      </c>
      <c r="U417" s="17">
        <v>8.2005335689304001E-2</v>
      </c>
      <c r="V417" s="17">
        <v>6.6840648143614401E-2</v>
      </c>
      <c r="W417" s="17">
        <v>8.3377136420752201E-2</v>
      </c>
      <c r="X417" s="17">
        <v>6.7960435021978793E-2</v>
      </c>
      <c r="Y417" s="17">
        <v>8.2193283027116995E-2</v>
      </c>
      <c r="Z417" s="17">
        <v>8.5084728455696104E-2</v>
      </c>
      <c r="AA417" s="17">
        <v>0.121428177408876</v>
      </c>
      <c r="AB417" s="17">
        <v>7.4453047020016302E-2</v>
      </c>
      <c r="AC417" s="17">
        <v>9.8979336526028194E-2</v>
      </c>
      <c r="AD417" s="17">
        <v>0.102651228798795</v>
      </c>
      <c r="AE417" s="17"/>
      <c r="AF417" s="17">
        <v>6.9965926917902793E-2</v>
      </c>
      <c r="AG417" s="17">
        <v>5.9159540289197801E-2</v>
      </c>
      <c r="AH417" s="17">
        <v>0.165474011359485</v>
      </c>
      <c r="AI417" s="17"/>
      <c r="AJ417" s="17">
        <v>5.0125513742275703E-2</v>
      </c>
      <c r="AK417" s="17">
        <v>5.1626001377265397E-2</v>
      </c>
      <c r="AL417" s="17">
        <v>3.8996839456699801E-2</v>
      </c>
      <c r="AM417" s="17">
        <v>0.115813464940279</v>
      </c>
      <c r="AN417" s="17">
        <v>0.199176477366411</v>
      </c>
      <c r="AO417" s="17"/>
      <c r="AP417" s="17">
        <v>3.32507539966874E-2</v>
      </c>
      <c r="AQ417" s="17">
        <v>5.7055281222963897E-2</v>
      </c>
      <c r="AR417" s="17">
        <v>3.8017696476121902E-2</v>
      </c>
      <c r="AS417" s="17"/>
      <c r="AT417" s="17">
        <v>0.118501307251974</v>
      </c>
      <c r="AU417" s="17">
        <v>5.3956535153134699E-2</v>
      </c>
      <c r="AV417" s="17">
        <v>5.2690557978191402E-2</v>
      </c>
      <c r="AW417" s="17">
        <v>4.9418402228905103E-2</v>
      </c>
      <c r="AX417" s="17">
        <v>0.100784466432564</v>
      </c>
    </row>
    <row r="418" spans="2:50">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row>
    <row r="419" spans="2:50">
      <c r="B419" s="6" t="s">
        <v>214</v>
      </c>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row>
    <row r="420" spans="2:50">
      <c r="B420" s="24" t="s">
        <v>15</v>
      </c>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row>
    <row r="421" spans="2:50">
      <c r="B421" t="s">
        <v>203</v>
      </c>
      <c r="C421" s="17">
        <v>0.121413495854115</v>
      </c>
      <c r="D421" s="17">
        <v>0.135103111293643</v>
      </c>
      <c r="E421" s="17">
        <v>0.10852592924406</v>
      </c>
      <c r="F421" s="17"/>
      <c r="G421" s="17">
        <v>0.16710807254579499</v>
      </c>
      <c r="H421" s="17">
        <v>0.14059834489761</v>
      </c>
      <c r="I421" s="17">
        <v>0.13522676938664899</v>
      </c>
      <c r="J421" s="17">
        <v>0.118132079139828</v>
      </c>
      <c r="K421" s="17">
        <v>9.0208815177897597E-2</v>
      </c>
      <c r="L421" s="17">
        <v>8.7890263684085798E-2</v>
      </c>
      <c r="M421" s="17"/>
      <c r="N421" s="17">
        <v>0.13282985026519301</v>
      </c>
      <c r="O421" s="17">
        <v>0.111114900385685</v>
      </c>
      <c r="P421" s="17">
        <v>0.13769324138473901</v>
      </c>
      <c r="Q421" s="17">
        <v>0.10559675491256799</v>
      </c>
      <c r="R421" s="17"/>
      <c r="S421" s="17">
        <v>0.176288069437643</v>
      </c>
      <c r="T421" s="17">
        <v>0.106033535035848</v>
      </c>
      <c r="U421" s="17">
        <v>8.7075051276377394E-2</v>
      </c>
      <c r="V421" s="17">
        <v>6.5357887833459902E-2</v>
      </c>
      <c r="W421" s="17">
        <v>7.31183507437944E-2</v>
      </c>
      <c r="X421" s="17">
        <v>0.167702662931945</v>
      </c>
      <c r="Y421" s="17">
        <v>0.16739278542843</v>
      </c>
      <c r="Z421" s="17">
        <v>0.178657250282036</v>
      </c>
      <c r="AA421" s="17">
        <v>0.10791335115581201</v>
      </c>
      <c r="AB421" s="17">
        <v>8.9793630422656895E-2</v>
      </c>
      <c r="AC421" s="17">
        <v>0.101820843311935</v>
      </c>
      <c r="AD421" s="17">
        <v>0.14349597957385499</v>
      </c>
      <c r="AE421" s="17"/>
      <c r="AF421" s="17">
        <v>0.13499763226850001</v>
      </c>
      <c r="AG421" s="17">
        <v>9.9808881555387793E-2</v>
      </c>
      <c r="AH421" s="17">
        <v>0.15103339831114401</v>
      </c>
      <c r="AI421" s="17"/>
      <c r="AJ421" s="17">
        <v>0.15024904890482299</v>
      </c>
      <c r="AK421" s="17">
        <v>0.10633671543926999</v>
      </c>
      <c r="AL421" s="17">
        <v>0.11956974061230601</v>
      </c>
      <c r="AM421" s="17">
        <v>0.131274113221237</v>
      </c>
      <c r="AN421" s="17">
        <v>9.8208427151629904E-2</v>
      </c>
      <c r="AO421" s="17"/>
      <c r="AP421" s="17">
        <v>0.19506802150062699</v>
      </c>
      <c r="AQ421" s="17">
        <v>0.106111599762268</v>
      </c>
      <c r="AR421" s="17">
        <v>0.114750600307074</v>
      </c>
      <c r="AS421" s="17"/>
      <c r="AT421" s="17">
        <v>0.105373671714995</v>
      </c>
      <c r="AU421" s="17">
        <v>0.11333713430959701</v>
      </c>
      <c r="AV421" s="17">
        <v>0.12737475623064601</v>
      </c>
      <c r="AW421" s="17">
        <v>0.17755233815750501</v>
      </c>
      <c r="AX421" s="17">
        <v>0.240175787943986</v>
      </c>
    </row>
    <row r="422" spans="2:50">
      <c r="B422" t="s">
        <v>204</v>
      </c>
      <c r="C422" s="17">
        <v>0.25373771848648202</v>
      </c>
      <c r="D422" s="17">
        <v>0.25877154264751201</v>
      </c>
      <c r="E422" s="17">
        <v>0.24981131096472201</v>
      </c>
      <c r="F422" s="17"/>
      <c r="G422" s="17">
        <v>0.28931692414274601</v>
      </c>
      <c r="H422" s="17">
        <v>0.27234083694292299</v>
      </c>
      <c r="I422" s="17">
        <v>0.24759823877374301</v>
      </c>
      <c r="J422" s="17">
        <v>0.217595155791454</v>
      </c>
      <c r="K422" s="17">
        <v>0.29194163298915299</v>
      </c>
      <c r="L422" s="17">
        <v>0.22401665682588801</v>
      </c>
      <c r="M422" s="17"/>
      <c r="N422" s="17">
        <v>0.31116260099273402</v>
      </c>
      <c r="O422" s="17">
        <v>0.21980913078824801</v>
      </c>
      <c r="P422" s="17">
        <v>0.28172856176553601</v>
      </c>
      <c r="Q422" s="17">
        <v>0.20506595111361101</v>
      </c>
      <c r="R422" s="17"/>
      <c r="S422" s="17">
        <v>0.248718479764204</v>
      </c>
      <c r="T422" s="17">
        <v>0.25994193406794402</v>
      </c>
      <c r="U422" s="17">
        <v>0.26241565803365402</v>
      </c>
      <c r="V422" s="17">
        <v>0.22733677198067101</v>
      </c>
      <c r="W422" s="17">
        <v>0.24143537830168799</v>
      </c>
      <c r="X422" s="17">
        <v>0.33197001373135998</v>
      </c>
      <c r="Y422" s="17">
        <v>0.22648190297887999</v>
      </c>
      <c r="Z422" s="17">
        <v>0.25315063099268198</v>
      </c>
      <c r="AA422" s="17">
        <v>0.24488769229435101</v>
      </c>
      <c r="AB422" s="17">
        <v>0.228852459617682</v>
      </c>
      <c r="AC422" s="17">
        <v>0.21506580097082501</v>
      </c>
      <c r="AD422" s="17">
        <v>0.34583358436575301</v>
      </c>
      <c r="AE422" s="17"/>
      <c r="AF422" s="17">
        <v>0.26989738321833401</v>
      </c>
      <c r="AG422" s="17">
        <v>0.25177161382556301</v>
      </c>
      <c r="AH422" s="17">
        <v>0.20387114286003999</v>
      </c>
      <c r="AI422" s="17"/>
      <c r="AJ422" s="17">
        <v>0.287651553785088</v>
      </c>
      <c r="AK422" s="17">
        <v>0.25045279605537002</v>
      </c>
      <c r="AL422" s="17">
        <v>0.24266901507813099</v>
      </c>
      <c r="AM422" s="17">
        <v>0.27775495678494999</v>
      </c>
      <c r="AN422" s="17">
        <v>0.17948780398529099</v>
      </c>
      <c r="AO422" s="17"/>
      <c r="AP422" s="17">
        <v>0.30850169915544601</v>
      </c>
      <c r="AQ422" s="17">
        <v>0.25388946698175002</v>
      </c>
      <c r="AR422" s="17">
        <v>0.223648246886404</v>
      </c>
      <c r="AS422" s="17"/>
      <c r="AT422" s="17">
        <v>0.2389205134564</v>
      </c>
      <c r="AU422" s="17">
        <v>0.28365351338967298</v>
      </c>
      <c r="AV422" s="17">
        <v>0.223600454642018</v>
      </c>
      <c r="AW422" s="17">
        <v>0.27737702239848899</v>
      </c>
      <c r="AX422" s="17">
        <v>0.26183700258417097</v>
      </c>
    </row>
    <row r="423" spans="2:50">
      <c r="B423" t="s">
        <v>205</v>
      </c>
      <c r="C423" s="17">
        <v>0.309495050444548</v>
      </c>
      <c r="D423" s="17">
        <v>0.32064884404324001</v>
      </c>
      <c r="E423" s="17">
        <v>0.29806981516685999</v>
      </c>
      <c r="F423" s="17"/>
      <c r="G423" s="17">
        <v>0.22818760838681901</v>
      </c>
      <c r="H423" s="17">
        <v>0.27793282644969303</v>
      </c>
      <c r="I423" s="17">
        <v>0.32522691390951602</v>
      </c>
      <c r="J423" s="17">
        <v>0.311239857691399</v>
      </c>
      <c r="K423" s="17">
        <v>0.34810050177875201</v>
      </c>
      <c r="L423" s="17">
        <v>0.34883127617375698</v>
      </c>
      <c r="M423" s="17"/>
      <c r="N423" s="17">
        <v>0.29076933389406601</v>
      </c>
      <c r="O423" s="17">
        <v>0.33285048914781901</v>
      </c>
      <c r="P423" s="17">
        <v>0.30687817020770097</v>
      </c>
      <c r="Q423" s="17">
        <v>0.30819599776624301</v>
      </c>
      <c r="R423" s="17"/>
      <c r="S423" s="17">
        <v>0.28867475661926101</v>
      </c>
      <c r="T423" s="17">
        <v>0.322812645191282</v>
      </c>
      <c r="U423" s="17">
        <v>0.34136949834621499</v>
      </c>
      <c r="V423" s="17">
        <v>0.33567066634500897</v>
      </c>
      <c r="W423" s="17">
        <v>0.34950564714336402</v>
      </c>
      <c r="X423" s="17">
        <v>0.20672762372258499</v>
      </c>
      <c r="Y423" s="17">
        <v>0.34143048378929203</v>
      </c>
      <c r="Z423" s="17">
        <v>0.33085751232274802</v>
      </c>
      <c r="AA423" s="17">
        <v>0.28606685555504302</v>
      </c>
      <c r="AB423" s="17">
        <v>0.35527915454861297</v>
      </c>
      <c r="AC423" s="17">
        <v>0.344479241866604</v>
      </c>
      <c r="AD423" s="17">
        <v>0.17584540605337001</v>
      </c>
      <c r="AE423" s="17"/>
      <c r="AF423" s="17">
        <v>0.30862037069217702</v>
      </c>
      <c r="AG423" s="17">
        <v>0.33653908544995398</v>
      </c>
      <c r="AH423" s="17">
        <v>0.259467940167177</v>
      </c>
      <c r="AI423" s="17"/>
      <c r="AJ423" s="17">
        <v>0.33313345752161999</v>
      </c>
      <c r="AK423" s="17">
        <v>0.295708579358547</v>
      </c>
      <c r="AL423" s="17">
        <v>0.356953531809376</v>
      </c>
      <c r="AM423" s="17">
        <v>0.243064116770008</v>
      </c>
      <c r="AN423" s="17">
        <v>0.26387803694281903</v>
      </c>
      <c r="AO423" s="17"/>
      <c r="AP423" s="17">
        <v>0.32087380243445601</v>
      </c>
      <c r="AQ423" s="17">
        <v>0.29995248437397598</v>
      </c>
      <c r="AR423" s="17">
        <v>0.37212554167700501</v>
      </c>
      <c r="AS423" s="17"/>
      <c r="AT423" s="17">
        <v>0.32987560522974901</v>
      </c>
      <c r="AU423" s="17">
        <v>0.322049136451034</v>
      </c>
      <c r="AV423" s="17">
        <v>0.33259509373791801</v>
      </c>
      <c r="AW423" s="17">
        <v>0.27698490597595499</v>
      </c>
      <c r="AX423" s="17">
        <v>0.24200449120430001</v>
      </c>
    </row>
    <row r="424" spans="2:50">
      <c r="B424" t="s">
        <v>206</v>
      </c>
      <c r="C424" s="17">
        <v>0.17669145496712499</v>
      </c>
      <c r="D424" s="17">
        <v>0.17532408738625899</v>
      </c>
      <c r="E424" s="17">
        <v>0.177549932399374</v>
      </c>
      <c r="F424" s="17"/>
      <c r="G424" s="17">
        <v>0.14230766892823299</v>
      </c>
      <c r="H424" s="17">
        <v>0.16948581371572199</v>
      </c>
      <c r="I424" s="17">
        <v>0.14979975186938599</v>
      </c>
      <c r="J424" s="17">
        <v>0.185338524154532</v>
      </c>
      <c r="K424" s="17">
        <v>0.14911380355006601</v>
      </c>
      <c r="L424" s="17">
        <v>0.23849894930350901</v>
      </c>
      <c r="M424" s="17"/>
      <c r="N424" s="17">
        <v>0.16353148445575699</v>
      </c>
      <c r="O424" s="17">
        <v>0.215492501114004</v>
      </c>
      <c r="P424" s="17">
        <v>0.149691240995424</v>
      </c>
      <c r="Q424" s="17">
        <v>0.17035270975842101</v>
      </c>
      <c r="R424" s="17"/>
      <c r="S424" s="17">
        <v>0.144683102991327</v>
      </c>
      <c r="T424" s="17">
        <v>0.17542724991480799</v>
      </c>
      <c r="U424" s="17">
        <v>0.161402420298559</v>
      </c>
      <c r="V424" s="17">
        <v>0.243481635230268</v>
      </c>
      <c r="W424" s="17">
        <v>0.17288486010260001</v>
      </c>
      <c r="X424" s="17">
        <v>0.20053368862792401</v>
      </c>
      <c r="Y424" s="17">
        <v>0.16758406926949401</v>
      </c>
      <c r="Z424" s="17">
        <v>0.140065692200875</v>
      </c>
      <c r="AA424" s="17">
        <v>0.18131834671477201</v>
      </c>
      <c r="AB424" s="17">
        <v>0.17300936846523901</v>
      </c>
      <c r="AC424" s="17">
        <v>0.14781208509685001</v>
      </c>
      <c r="AD424" s="17">
        <v>0.22552839050114601</v>
      </c>
      <c r="AE424" s="17"/>
      <c r="AF424" s="17">
        <v>0.16169392419956299</v>
      </c>
      <c r="AG424" s="17">
        <v>0.20474489432519899</v>
      </c>
      <c r="AH424" s="17">
        <v>0.14748130816385699</v>
      </c>
      <c r="AI424" s="17"/>
      <c r="AJ424" s="17">
        <v>0.15292906767012199</v>
      </c>
      <c r="AK424" s="17">
        <v>0.21262639239984699</v>
      </c>
      <c r="AL424" s="17">
        <v>0.191418494043261</v>
      </c>
      <c r="AM424" s="17">
        <v>0.13313864405355</v>
      </c>
      <c r="AN424" s="17">
        <v>0.17580206507811799</v>
      </c>
      <c r="AO424" s="17"/>
      <c r="AP424" s="17">
        <v>0.13144345733674301</v>
      </c>
      <c r="AQ424" s="17">
        <v>0.20160784530129999</v>
      </c>
      <c r="AR424" s="17">
        <v>0.213099855746887</v>
      </c>
      <c r="AS424" s="17"/>
      <c r="AT424" s="17">
        <v>0.149953660088089</v>
      </c>
      <c r="AU424" s="17">
        <v>0.169745809635795</v>
      </c>
      <c r="AV424" s="17">
        <v>0.19888976721027499</v>
      </c>
      <c r="AW424" s="17">
        <v>0.190167359115756</v>
      </c>
      <c r="AX424" s="17">
        <v>0.11045807963057799</v>
      </c>
    </row>
    <row r="425" spans="2:50">
      <c r="B425" t="s">
        <v>207</v>
      </c>
      <c r="C425" s="17">
        <v>6.1134769173352199E-2</v>
      </c>
      <c r="D425" s="17">
        <v>5.1759345977769801E-2</v>
      </c>
      <c r="E425" s="17">
        <v>7.0521570478352197E-2</v>
      </c>
      <c r="F425" s="17"/>
      <c r="G425" s="17">
        <v>6.8746241558078694E-2</v>
      </c>
      <c r="H425" s="17">
        <v>6.5293394733475396E-2</v>
      </c>
      <c r="I425" s="17">
        <v>5.5353849679114102E-2</v>
      </c>
      <c r="J425" s="17">
        <v>8.4492880483517302E-2</v>
      </c>
      <c r="K425" s="17">
        <v>4.9722293136707098E-2</v>
      </c>
      <c r="L425" s="17">
        <v>4.6092827842670499E-2</v>
      </c>
      <c r="M425" s="17"/>
      <c r="N425" s="17">
        <v>6.0141616774951001E-2</v>
      </c>
      <c r="O425" s="17">
        <v>5.5062049914525402E-2</v>
      </c>
      <c r="P425" s="17">
        <v>5.00288685870484E-2</v>
      </c>
      <c r="Q425" s="17">
        <v>7.9337568376854101E-2</v>
      </c>
      <c r="R425" s="17"/>
      <c r="S425" s="17">
        <v>7.4517150543587499E-2</v>
      </c>
      <c r="T425" s="17">
        <v>6.1256042806880601E-2</v>
      </c>
      <c r="U425" s="17">
        <v>5.7956543214979402E-2</v>
      </c>
      <c r="V425" s="17">
        <v>4.9660131788513598E-2</v>
      </c>
      <c r="W425" s="17">
        <v>5.4981471243976003E-2</v>
      </c>
      <c r="X425" s="17">
        <v>4.0750687358891001E-2</v>
      </c>
      <c r="Y425" s="17">
        <v>3.2036309867547602E-2</v>
      </c>
      <c r="Z425" s="17">
        <v>2.8744063418573801E-2</v>
      </c>
      <c r="AA425" s="17">
        <v>8.6526335791916695E-2</v>
      </c>
      <c r="AB425" s="17">
        <v>8.7882713000773299E-2</v>
      </c>
      <c r="AC425" s="17">
        <v>6.8348151975696506E-2</v>
      </c>
      <c r="AD425" s="17">
        <v>5.2335455639185402E-2</v>
      </c>
      <c r="AE425" s="17"/>
      <c r="AF425" s="17">
        <v>5.1175575124292397E-2</v>
      </c>
      <c r="AG425" s="17">
        <v>6.1168339778328702E-2</v>
      </c>
      <c r="AH425" s="17">
        <v>7.7209489517319804E-2</v>
      </c>
      <c r="AI425" s="17"/>
      <c r="AJ425" s="17">
        <v>2.6204285362225702E-2</v>
      </c>
      <c r="AK425" s="17">
        <v>8.6776818064228795E-2</v>
      </c>
      <c r="AL425" s="17">
        <v>6.6952687998684202E-2</v>
      </c>
      <c r="AM425" s="17">
        <v>7.0604985444048599E-2</v>
      </c>
      <c r="AN425" s="17">
        <v>8.6315313285214398E-2</v>
      </c>
      <c r="AO425" s="17"/>
      <c r="AP425" s="17">
        <v>1.06347972614126E-2</v>
      </c>
      <c r="AQ425" s="17">
        <v>9.1824603678547501E-2</v>
      </c>
      <c r="AR425" s="17">
        <v>5.8023717523219102E-2</v>
      </c>
      <c r="AS425" s="17"/>
      <c r="AT425" s="17">
        <v>5.4050902995862501E-2</v>
      </c>
      <c r="AU425" s="17">
        <v>5.62518353002417E-2</v>
      </c>
      <c r="AV425" s="17">
        <v>6.6840495779713405E-2</v>
      </c>
      <c r="AW425" s="17">
        <v>4.2306769760841599E-2</v>
      </c>
      <c r="AX425" s="17">
        <v>9.3255570302070004E-2</v>
      </c>
    </row>
    <row r="426" spans="2:50">
      <c r="B426" t="s">
        <v>92</v>
      </c>
      <c r="C426" s="17">
        <v>7.75275110743784E-2</v>
      </c>
      <c r="D426" s="17">
        <v>5.8393068651576799E-2</v>
      </c>
      <c r="E426" s="17">
        <v>9.5521441746632393E-2</v>
      </c>
      <c r="F426" s="17"/>
      <c r="G426" s="17">
        <v>0.104333484438328</v>
      </c>
      <c r="H426" s="17">
        <v>7.4348783260577103E-2</v>
      </c>
      <c r="I426" s="17">
        <v>8.6794476381592503E-2</v>
      </c>
      <c r="J426" s="17">
        <v>8.3201502739269503E-2</v>
      </c>
      <c r="K426" s="17">
        <v>7.0912953367424494E-2</v>
      </c>
      <c r="L426" s="17">
        <v>5.4670026170090202E-2</v>
      </c>
      <c r="M426" s="17"/>
      <c r="N426" s="17">
        <v>4.1565113617298401E-2</v>
      </c>
      <c r="O426" s="17">
        <v>6.5670928649719199E-2</v>
      </c>
      <c r="P426" s="17">
        <v>7.3979917059551106E-2</v>
      </c>
      <c r="Q426" s="17">
        <v>0.131451018072303</v>
      </c>
      <c r="R426" s="17"/>
      <c r="S426" s="17">
        <v>6.7118440643976901E-2</v>
      </c>
      <c r="T426" s="17">
        <v>7.4528592983237302E-2</v>
      </c>
      <c r="U426" s="17">
        <v>8.9780828830215598E-2</v>
      </c>
      <c r="V426" s="17">
        <v>7.8492906822078601E-2</v>
      </c>
      <c r="W426" s="17">
        <v>0.108074292464577</v>
      </c>
      <c r="X426" s="17">
        <v>5.2315323627294998E-2</v>
      </c>
      <c r="Y426" s="17">
        <v>6.5074448666356297E-2</v>
      </c>
      <c r="Z426" s="17">
        <v>6.8524850783085095E-2</v>
      </c>
      <c r="AA426" s="17">
        <v>9.3287418488105206E-2</v>
      </c>
      <c r="AB426" s="17">
        <v>6.5182673945035893E-2</v>
      </c>
      <c r="AC426" s="17">
        <v>0.12247387677808901</v>
      </c>
      <c r="AD426" s="17">
        <v>5.6961183866689802E-2</v>
      </c>
      <c r="AE426" s="17"/>
      <c r="AF426" s="17">
        <v>7.3615114497132803E-2</v>
      </c>
      <c r="AG426" s="17">
        <v>4.5967185065567399E-2</v>
      </c>
      <c r="AH426" s="17">
        <v>0.16093672098046199</v>
      </c>
      <c r="AI426" s="17"/>
      <c r="AJ426" s="17">
        <v>4.9832586756120602E-2</v>
      </c>
      <c r="AK426" s="17">
        <v>4.8098698682737299E-2</v>
      </c>
      <c r="AL426" s="17">
        <v>2.2436530458241798E-2</v>
      </c>
      <c r="AM426" s="17">
        <v>0.14416318372620601</v>
      </c>
      <c r="AN426" s="17">
        <v>0.196308353556927</v>
      </c>
      <c r="AO426" s="17"/>
      <c r="AP426" s="17">
        <v>3.3478222311314899E-2</v>
      </c>
      <c r="AQ426" s="17">
        <v>4.6613999902158101E-2</v>
      </c>
      <c r="AR426" s="17">
        <v>1.8352037859410301E-2</v>
      </c>
      <c r="AS426" s="17"/>
      <c r="AT426" s="17">
        <v>0.121825646514904</v>
      </c>
      <c r="AU426" s="17">
        <v>5.4962570913659199E-2</v>
      </c>
      <c r="AV426" s="17">
        <v>5.0699432399429402E-2</v>
      </c>
      <c r="AW426" s="17">
        <v>3.5611604591453599E-2</v>
      </c>
      <c r="AX426" s="17">
        <v>5.2269068334894801E-2</v>
      </c>
    </row>
    <row r="427" spans="2:50">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row>
    <row r="428" spans="2:50">
      <c r="B428" s="6" t="s">
        <v>215</v>
      </c>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row>
    <row r="429" spans="2:50">
      <c r="B429" s="24" t="s">
        <v>15</v>
      </c>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row>
    <row r="430" spans="2:50">
      <c r="B430" t="s">
        <v>203</v>
      </c>
      <c r="C430" s="17">
        <v>5.5848143255451302E-2</v>
      </c>
      <c r="D430" s="17">
        <v>6.99861485988518E-2</v>
      </c>
      <c r="E430" s="17">
        <v>4.2268229502663401E-2</v>
      </c>
      <c r="F430" s="17"/>
      <c r="G430" s="17">
        <v>6.2446708513070499E-2</v>
      </c>
      <c r="H430" s="17">
        <v>7.8113174971001301E-2</v>
      </c>
      <c r="I430" s="17">
        <v>7.4973425021018197E-2</v>
      </c>
      <c r="J430" s="17">
        <v>4.6894268364930998E-2</v>
      </c>
      <c r="K430" s="17">
        <v>3.1955547532121702E-2</v>
      </c>
      <c r="L430" s="17">
        <v>4.1038437032745997E-2</v>
      </c>
      <c r="M430" s="17"/>
      <c r="N430" s="17">
        <v>6.97156909027183E-2</v>
      </c>
      <c r="O430" s="17">
        <v>3.9821148502957197E-2</v>
      </c>
      <c r="P430" s="17">
        <v>5.8667355599356603E-2</v>
      </c>
      <c r="Q430" s="17">
        <v>5.6056691002354199E-2</v>
      </c>
      <c r="R430" s="17"/>
      <c r="S430" s="17">
        <v>0.102517860242527</v>
      </c>
      <c r="T430" s="17">
        <v>3.8198488180066402E-2</v>
      </c>
      <c r="U430" s="17">
        <v>2.5353126526599101E-2</v>
      </c>
      <c r="V430" s="17">
        <v>4.4111864920595503E-2</v>
      </c>
      <c r="W430" s="17">
        <v>5.9737091755957802E-2</v>
      </c>
      <c r="X430" s="17">
        <v>5.5271801687670798E-2</v>
      </c>
      <c r="Y430" s="17">
        <v>9.2553710792122101E-2</v>
      </c>
      <c r="Z430" s="17">
        <v>0.103253897679196</v>
      </c>
      <c r="AA430" s="17">
        <v>4.2654846131994897E-2</v>
      </c>
      <c r="AB430" s="17">
        <v>3.2488476391389701E-2</v>
      </c>
      <c r="AC430" s="17">
        <v>2.2715862293583099E-2</v>
      </c>
      <c r="AD430" s="17">
        <v>3.5896207886306701E-2</v>
      </c>
      <c r="AE430" s="17"/>
      <c r="AF430" s="17">
        <v>7.0930678964809799E-2</v>
      </c>
      <c r="AG430" s="17">
        <v>4.7958151615372403E-2</v>
      </c>
      <c r="AH430" s="17">
        <v>4.68632672905245E-2</v>
      </c>
      <c r="AI430" s="17"/>
      <c r="AJ430" s="17">
        <v>8.5549853962736094E-2</v>
      </c>
      <c r="AK430" s="17">
        <v>4.3389179617177698E-2</v>
      </c>
      <c r="AL430" s="17">
        <v>7.9177218430632301E-2</v>
      </c>
      <c r="AM430" s="17">
        <v>0.13576535253428099</v>
      </c>
      <c r="AN430" s="17">
        <v>1.4115504119046199E-2</v>
      </c>
      <c r="AO430" s="17"/>
      <c r="AP430" s="17">
        <v>0.114591098629514</v>
      </c>
      <c r="AQ430" s="17">
        <v>3.9993616954478201E-2</v>
      </c>
      <c r="AR430" s="17">
        <v>6.8082810367854699E-2</v>
      </c>
      <c r="AS430" s="17"/>
      <c r="AT430" s="17">
        <v>6.3854730978979798E-2</v>
      </c>
      <c r="AU430" s="17">
        <v>3.25185852514411E-2</v>
      </c>
      <c r="AV430" s="17">
        <v>4.3289180608662103E-2</v>
      </c>
      <c r="AW430" s="17">
        <v>0.121942220473356</v>
      </c>
      <c r="AX430" s="17">
        <v>0.12547049986765699</v>
      </c>
    </row>
    <row r="431" spans="2:50">
      <c r="B431" t="s">
        <v>204</v>
      </c>
      <c r="C431" s="17">
        <v>0.138571194703561</v>
      </c>
      <c r="D431" s="17">
        <v>0.151181637108566</v>
      </c>
      <c r="E431" s="17">
        <v>0.126803437884495</v>
      </c>
      <c r="F431" s="17"/>
      <c r="G431" s="17">
        <v>0.15194898765013701</v>
      </c>
      <c r="H431" s="17">
        <v>0.177591098309546</v>
      </c>
      <c r="I431" s="17">
        <v>0.178391065364187</v>
      </c>
      <c r="J431" s="17">
        <v>9.3723888906486003E-2</v>
      </c>
      <c r="K431" s="17">
        <v>0.12822155408673999</v>
      </c>
      <c r="L431" s="17">
        <v>0.10893773087624201</v>
      </c>
      <c r="M431" s="17"/>
      <c r="N431" s="17">
        <v>0.156525921415748</v>
      </c>
      <c r="O431" s="17">
        <v>0.13690077527987299</v>
      </c>
      <c r="P431" s="17">
        <v>0.15984044627854599</v>
      </c>
      <c r="Q431" s="17">
        <v>0.10268666078873701</v>
      </c>
      <c r="R431" s="17"/>
      <c r="S431" s="17">
        <v>0.17258026880813501</v>
      </c>
      <c r="T431" s="17">
        <v>0.16046426927459401</v>
      </c>
      <c r="U431" s="17">
        <v>0.118831304605898</v>
      </c>
      <c r="V431" s="17">
        <v>0.130418250417492</v>
      </c>
      <c r="W431" s="17">
        <v>0.11152814309011599</v>
      </c>
      <c r="X431" s="17">
        <v>0.161079456623763</v>
      </c>
      <c r="Y431" s="17">
        <v>0.107273681466429</v>
      </c>
      <c r="Z431" s="17">
        <v>0.18703934785358201</v>
      </c>
      <c r="AA431" s="17">
        <v>0.17321398831603099</v>
      </c>
      <c r="AB431" s="17">
        <v>7.2074036266293801E-2</v>
      </c>
      <c r="AC431" s="17">
        <v>0.120221948610772</v>
      </c>
      <c r="AD431" s="17">
        <v>7.9081089685536496E-2</v>
      </c>
      <c r="AE431" s="17"/>
      <c r="AF431" s="17">
        <v>0.15909340543938499</v>
      </c>
      <c r="AG431" s="17">
        <v>0.12984337239233301</v>
      </c>
      <c r="AH431" s="17">
        <v>0.104099052233564</v>
      </c>
      <c r="AI431" s="17"/>
      <c r="AJ431" s="17">
        <v>0.201940393827062</v>
      </c>
      <c r="AK431" s="17">
        <v>0.12337095742785199</v>
      </c>
      <c r="AL431" s="17">
        <v>0.10166992604755</v>
      </c>
      <c r="AM431" s="17">
        <v>5.7866104393327997E-2</v>
      </c>
      <c r="AN431" s="17">
        <v>8.4757113879135301E-2</v>
      </c>
      <c r="AO431" s="17"/>
      <c r="AP431" s="17">
        <v>0.26309142438167299</v>
      </c>
      <c r="AQ431" s="17">
        <v>0.117175794675191</v>
      </c>
      <c r="AR431" s="17">
        <v>0.12533893128037099</v>
      </c>
      <c r="AS431" s="17"/>
      <c r="AT431" s="17">
        <v>0.12515781103256801</v>
      </c>
      <c r="AU431" s="17">
        <v>0.13887418776080299</v>
      </c>
      <c r="AV431" s="17">
        <v>0.15829309169118999</v>
      </c>
      <c r="AW431" s="17">
        <v>0.139841281247921</v>
      </c>
      <c r="AX431" s="17">
        <v>0.13391949592333899</v>
      </c>
    </row>
    <row r="432" spans="2:50">
      <c r="B432" t="s">
        <v>205</v>
      </c>
      <c r="C432" s="17">
        <v>0.27481147406920498</v>
      </c>
      <c r="D432" s="17">
        <v>0.26873753925106703</v>
      </c>
      <c r="E432" s="17">
        <v>0.28180674190080102</v>
      </c>
      <c r="F432" s="17"/>
      <c r="G432" s="17">
        <v>0.23217139228776701</v>
      </c>
      <c r="H432" s="17">
        <v>0.22146263855658899</v>
      </c>
      <c r="I432" s="17">
        <v>0.23969984116167001</v>
      </c>
      <c r="J432" s="17">
        <v>0.293525161007687</v>
      </c>
      <c r="K432" s="17">
        <v>0.30360621482558298</v>
      </c>
      <c r="L432" s="17">
        <v>0.34047302509862298</v>
      </c>
      <c r="M432" s="17"/>
      <c r="N432" s="17">
        <v>0.27569632383508802</v>
      </c>
      <c r="O432" s="17">
        <v>0.275020262420618</v>
      </c>
      <c r="P432" s="17">
        <v>0.293207528065624</v>
      </c>
      <c r="Q432" s="17">
        <v>0.25893381396396498</v>
      </c>
      <c r="R432" s="17"/>
      <c r="S432" s="17">
        <v>0.28701430095757402</v>
      </c>
      <c r="T432" s="17">
        <v>0.28427848948571599</v>
      </c>
      <c r="U432" s="17">
        <v>0.34268057051113499</v>
      </c>
      <c r="V432" s="17">
        <v>0.32690224454923</v>
      </c>
      <c r="W432" s="17">
        <v>0.26756230531557701</v>
      </c>
      <c r="X432" s="17">
        <v>0.29303067601169402</v>
      </c>
      <c r="Y432" s="17">
        <v>0.32076783882034698</v>
      </c>
      <c r="Z432" s="17">
        <v>0.25843461578724702</v>
      </c>
      <c r="AA432" s="17">
        <v>0.211771907197151</v>
      </c>
      <c r="AB432" s="17">
        <v>0.22101034530654801</v>
      </c>
      <c r="AC432" s="17">
        <v>0.17810036027504</v>
      </c>
      <c r="AD432" s="17">
        <v>0.255178426836914</v>
      </c>
      <c r="AE432" s="17"/>
      <c r="AF432" s="17">
        <v>0.32377734318436402</v>
      </c>
      <c r="AG432" s="17">
        <v>0.24432695782592401</v>
      </c>
      <c r="AH432" s="17">
        <v>0.27432099325387199</v>
      </c>
      <c r="AI432" s="17"/>
      <c r="AJ432" s="17">
        <v>0.37044980645313502</v>
      </c>
      <c r="AK432" s="17">
        <v>0.19639402266887901</v>
      </c>
      <c r="AL432" s="17">
        <v>0.191952157470581</v>
      </c>
      <c r="AM432" s="17">
        <v>0.41085240154652503</v>
      </c>
      <c r="AN432" s="17">
        <v>0.31481373947777203</v>
      </c>
      <c r="AO432" s="17"/>
      <c r="AP432" s="17">
        <v>0.41760683665297699</v>
      </c>
      <c r="AQ432" s="17">
        <v>0.193528137052871</v>
      </c>
      <c r="AR432" s="17">
        <v>0.19992296421089301</v>
      </c>
      <c r="AS432" s="17"/>
      <c r="AT432" s="17">
        <v>0.286137417584511</v>
      </c>
      <c r="AU432" s="17">
        <v>0.31437993663139402</v>
      </c>
      <c r="AV432" s="17">
        <v>0.25700067406148203</v>
      </c>
      <c r="AW432" s="17">
        <v>0.239193089064657</v>
      </c>
      <c r="AX432" s="17">
        <v>0.21765114410919101</v>
      </c>
    </row>
    <row r="433" spans="2:50">
      <c r="B433" t="s">
        <v>206</v>
      </c>
      <c r="C433" s="17">
        <v>0.22008572028449799</v>
      </c>
      <c r="D433" s="17">
        <v>0.217490544934618</v>
      </c>
      <c r="E433" s="17">
        <v>0.221641163727124</v>
      </c>
      <c r="F433" s="17"/>
      <c r="G433" s="17">
        <v>0.240743209176465</v>
      </c>
      <c r="H433" s="17">
        <v>0.23523014789470401</v>
      </c>
      <c r="I433" s="17">
        <v>0.20438940985194001</v>
      </c>
      <c r="J433" s="17">
        <v>0.20876865631534899</v>
      </c>
      <c r="K433" s="17">
        <v>0.19945921268445099</v>
      </c>
      <c r="L433" s="17">
        <v>0.22986922864310799</v>
      </c>
      <c r="M433" s="17"/>
      <c r="N433" s="17">
        <v>0.215230729281468</v>
      </c>
      <c r="O433" s="17">
        <v>0.240924560166456</v>
      </c>
      <c r="P433" s="17">
        <v>0.20619003507741601</v>
      </c>
      <c r="Q433" s="17">
        <v>0.216249576678677</v>
      </c>
      <c r="R433" s="17"/>
      <c r="S433" s="17">
        <v>0.18240844448923199</v>
      </c>
      <c r="T433" s="17">
        <v>0.22285007644907701</v>
      </c>
      <c r="U433" s="17">
        <v>0.198245848846894</v>
      </c>
      <c r="V433" s="17">
        <v>0.225261603634896</v>
      </c>
      <c r="W433" s="17">
        <v>0.186419968122463</v>
      </c>
      <c r="X433" s="17">
        <v>0.21513454053838399</v>
      </c>
      <c r="Y433" s="17">
        <v>0.220326168651891</v>
      </c>
      <c r="Z433" s="17">
        <v>0.17104574733205</v>
      </c>
      <c r="AA433" s="17">
        <v>0.22186595821339</v>
      </c>
      <c r="AB433" s="17">
        <v>0.26183512414753302</v>
      </c>
      <c r="AC433" s="17">
        <v>0.33333217421830602</v>
      </c>
      <c r="AD433" s="17">
        <v>0.26486321665875801</v>
      </c>
      <c r="AE433" s="17"/>
      <c r="AF433" s="17">
        <v>0.208723234211592</v>
      </c>
      <c r="AG433" s="17">
        <v>0.23190441838571499</v>
      </c>
      <c r="AH433" s="17">
        <v>0.19533943995370201</v>
      </c>
      <c r="AI433" s="17"/>
      <c r="AJ433" s="17">
        <v>0.18432293805304201</v>
      </c>
      <c r="AK433" s="17">
        <v>0.25487956611967999</v>
      </c>
      <c r="AL433" s="17">
        <v>0.28210523571807999</v>
      </c>
      <c r="AM433" s="17">
        <v>0.121877749141176</v>
      </c>
      <c r="AN433" s="17">
        <v>0.17192359121040801</v>
      </c>
      <c r="AO433" s="17"/>
      <c r="AP433" s="17">
        <v>0.13621007791287901</v>
      </c>
      <c r="AQ433" s="17">
        <v>0.25705698030497898</v>
      </c>
      <c r="AR433" s="17">
        <v>0.31841969707419898</v>
      </c>
      <c r="AS433" s="17"/>
      <c r="AT433" s="17">
        <v>0.210145307870968</v>
      </c>
      <c r="AU433" s="17">
        <v>0.21162369453676699</v>
      </c>
      <c r="AV433" s="17">
        <v>0.238783228902756</v>
      </c>
      <c r="AW433" s="17">
        <v>0.23440429485584199</v>
      </c>
      <c r="AX433" s="17">
        <v>0.18361212914542999</v>
      </c>
    </row>
    <row r="434" spans="2:50">
      <c r="B434" t="s">
        <v>207</v>
      </c>
      <c r="C434" s="17">
        <v>0.215667581787572</v>
      </c>
      <c r="D434" s="17">
        <v>0.225553821159544</v>
      </c>
      <c r="E434" s="17">
        <v>0.20578456855428401</v>
      </c>
      <c r="F434" s="17"/>
      <c r="G434" s="17">
        <v>0.184188781049543</v>
      </c>
      <c r="H434" s="17">
        <v>0.19766624031490301</v>
      </c>
      <c r="I434" s="17">
        <v>0.19177287044911701</v>
      </c>
      <c r="J434" s="17">
        <v>0.26863873082529499</v>
      </c>
      <c r="K434" s="17">
        <v>0.232928960856154</v>
      </c>
      <c r="L434" s="17">
        <v>0.21602377825525901</v>
      </c>
      <c r="M434" s="17"/>
      <c r="N434" s="17">
        <v>0.20730813007767199</v>
      </c>
      <c r="O434" s="17">
        <v>0.229813664160085</v>
      </c>
      <c r="P434" s="17">
        <v>0.193739334859129</v>
      </c>
      <c r="Q434" s="17">
        <v>0.22672135062868701</v>
      </c>
      <c r="R434" s="17"/>
      <c r="S434" s="17">
        <v>0.17265438262833499</v>
      </c>
      <c r="T434" s="17">
        <v>0.19761152438715501</v>
      </c>
      <c r="U434" s="17">
        <v>0.203698188794871</v>
      </c>
      <c r="V434" s="17">
        <v>0.192448752694899</v>
      </c>
      <c r="W434" s="17">
        <v>0.26387698354404299</v>
      </c>
      <c r="X434" s="17">
        <v>0.18113785835061499</v>
      </c>
      <c r="Y434" s="17">
        <v>0.18611383470722601</v>
      </c>
      <c r="Z434" s="17">
        <v>0.17741355566844499</v>
      </c>
      <c r="AA434" s="17">
        <v>0.21514350319098399</v>
      </c>
      <c r="AB434" s="17">
        <v>0.33558281908380599</v>
      </c>
      <c r="AC434" s="17">
        <v>0.23869726952395101</v>
      </c>
      <c r="AD434" s="17">
        <v>0.321370303600439</v>
      </c>
      <c r="AE434" s="17"/>
      <c r="AF434" s="17">
        <v>0.15494576386215</v>
      </c>
      <c r="AG434" s="17">
        <v>0.290248709932591</v>
      </c>
      <c r="AH434" s="17">
        <v>0.16406015904850499</v>
      </c>
      <c r="AI434" s="17"/>
      <c r="AJ434" s="17">
        <v>9.1445826675616598E-2</v>
      </c>
      <c r="AK434" s="17">
        <v>0.32966113670602099</v>
      </c>
      <c r="AL434" s="17">
        <v>0.30073616069744302</v>
      </c>
      <c r="AM434" s="17">
        <v>0.152661789772045</v>
      </c>
      <c r="AN434" s="17">
        <v>0.16036799294446</v>
      </c>
      <c r="AO434" s="17"/>
      <c r="AP434" s="17">
        <v>1.8363870584248501E-2</v>
      </c>
      <c r="AQ434" s="17">
        <v>0.33859630343525099</v>
      </c>
      <c r="AR434" s="17">
        <v>0.26414355507958098</v>
      </c>
      <c r="AS434" s="17"/>
      <c r="AT434" s="17">
        <v>0.17736975349165501</v>
      </c>
      <c r="AU434" s="17">
        <v>0.21949690375550501</v>
      </c>
      <c r="AV434" s="17">
        <v>0.25331947795960502</v>
      </c>
      <c r="AW434" s="17">
        <v>0.21063711010307501</v>
      </c>
      <c r="AX434" s="17">
        <v>0.23137241728698599</v>
      </c>
    </row>
    <row r="435" spans="2:50">
      <c r="B435" t="s">
        <v>92</v>
      </c>
      <c r="C435" s="17">
        <v>9.5015885899712202E-2</v>
      </c>
      <c r="D435" s="17">
        <v>6.7050308947353005E-2</v>
      </c>
      <c r="E435" s="17">
        <v>0.12169585843063301</v>
      </c>
      <c r="F435" s="17"/>
      <c r="G435" s="17">
        <v>0.12850092132301699</v>
      </c>
      <c r="H435" s="17">
        <v>8.9936699953256594E-2</v>
      </c>
      <c r="I435" s="17">
        <v>0.110773388152068</v>
      </c>
      <c r="J435" s="17">
        <v>8.8449294580252302E-2</v>
      </c>
      <c r="K435" s="17">
        <v>0.103828510014951</v>
      </c>
      <c r="L435" s="17">
        <v>6.3657800094022193E-2</v>
      </c>
      <c r="M435" s="17"/>
      <c r="N435" s="17">
        <v>7.5523204487305096E-2</v>
      </c>
      <c r="O435" s="17">
        <v>7.7519589470010197E-2</v>
      </c>
      <c r="P435" s="17">
        <v>8.8355300119928398E-2</v>
      </c>
      <c r="Q435" s="17">
        <v>0.13935190693758101</v>
      </c>
      <c r="R435" s="17"/>
      <c r="S435" s="17">
        <v>8.2824742874197194E-2</v>
      </c>
      <c r="T435" s="17">
        <v>9.6597152223391602E-2</v>
      </c>
      <c r="U435" s="17">
        <v>0.11119096071460299</v>
      </c>
      <c r="V435" s="17">
        <v>8.0857283782887104E-2</v>
      </c>
      <c r="W435" s="17">
        <v>0.11087550817184399</v>
      </c>
      <c r="X435" s="17">
        <v>9.43456667878739E-2</v>
      </c>
      <c r="Y435" s="17">
        <v>7.2964765561985306E-2</v>
      </c>
      <c r="Z435" s="17">
        <v>0.10281283567948001</v>
      </c>
      <c r="AA435" s="17">
        <v>0.13534979695044899</v>
      </c>
      <c r="AB435" s="17">
        <v>7.7009198804429205E-2</v>
      </c>
      <c r="AC435" s="17">
        <v>0.106932385078348</v>
      </c>
      <c r="AD435" s="17">
        <v>4.3610755332045899E-2</v>
      </c>
      <c r="AE435" s="17"/>
      <c r="AF435" s="17">
        <v>8.2529574337700404E-2</v>
      </c>
      <c r="AG435" s="17">
        <v>5.5718389848064702E-2</v>
      </c>
      <c r="AH435" s="17">
        <v>0.215317088219833</v>
      </c>
      <c r="AI435" s="17"/>
      <c r="AJ435" s="17">
        <v>6.6291181028407503E-2</v>
      </c>
      <c r="AK435" s="17">
        <v>5.23051374603902E-2</v>
      </c>
      <c r="AL435" s="17">
        <v>4.4359301635713499E-2</v>
      </c>
      <c r="AM435" s="17">
        <v>0.12097660261264501</v>
      </c>
      <c r="AN435" s="17">
        <v>0.25402205836917902</v>
      </c>
      <c r="AO435" s="17"/>
      <c r="AP435" s="17">
        <v>5.0136691838708003E-2</v>
      </c>
      <c r="AQ435" s="17">
        <v>5.3649167577230303E-2</v>
      </c>
      <c r="AR435" s="17">
        <v>2.4092041987101499E-2</v>
      </c>
      <c r="AS435" s="17"/>
      <c r="AT435" s="17">
        <v>0.137334979041318</v>
      </c>
      <c r="AU435" s="17">
        <v>8.3106692064089896E-2</v>
      </c>
      <c r="AV435" s="17">
        <v>4.9314346776303697E-2</v>
      </c>
      <c r="AW435" s="17">
        <v>5.3982004255148298E-2</v>
      </c>
      <c r="AX435" s="17">
        <v>0.107974313667398</v>
      </c>
    </row>
    <row r="436" spans="2:50">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row>
    <row r="437" spans="2:50">
      <c r="B437" s="6" t="s">
        <v>216</v>
      </c>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row>
    <row r="438" spans="2:50">
      <c r="B438" s="24" t="s">
        <v>15</v>
      </c>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row>
    <row r="439" spans="2:50">
      <c r="B439" t="s">
        <v>203</v>
      </c>
      <c r="C439" s="17">
        <v>0.141819672721577</v>
      </c>
      <c r="D439" s="17">
        <v>0.159016024991954</v>
      </c>
      <c r="E439" s="17">
        <v>0.124426770830561</v>
      </c>
      <c r="F439" s="17"/>
      <c r="G439" s="17">
        <v>0.17940617164806799</v>
      </c>
      <c r="H439" s="17">
        <v>0.15405432180058801</v>
      </c>
      <c r="I439" s="17">
        <v>0.14293086083733</v>
      </c>
      <c r="J439" s="17">
        <v>0.13661369066099099</v>
      </c>
      <c r="K439" s="17">
        <v>0.121423190267576</v>
      </c>
      <c r="L439" s="17">
        <v>0.12399101198457201</v>
      </c>
      <c r="M439" s="17"/>
      <c r="N439" s="17">
        <v>0.15240418029066999</v>
      </c>
      <c r="O439" s="17">
        <v>0.135963593835038</v>
      </c>
      <c r="P439" s="17">
        <v>0.14175793695932201</v>
      </c>
      <c r="Q439" s="17">
        <v>0.139064434803018</v>
      </c>
      <c r="R439" s="17"/>
      <c r="S439" s="17">
        <v>0.19777052771145801</v>
      </c>
      <c r="T439" s="17">
        <v>0.15569955419807999</v>
      </c>
      <c r="U439" s="17">
        <v>0.106717359986441</v>
      </c>
      <c r="V439" s="17">
        <v>8.7962237461247705E-2</v>
      </c>
      <c r="W439" s="17">
        <v>0.115528001647367</v>
      </c>
      <c r="X439" s="17">
        <v>0.15746726717609</v>
      </c>
      <c r="Y439" s="17">
        <v>0.19240476452189201</v>
      </c>
      <c r="Z439" s="17">
        <v>0.16511847455294901</v>
      </c>
      <c r="AA439" s="17">
        <v>0.129814972221694</v>
      </c>
      <c r="AB439" s="17">
        <v>0.13322605344930399</v>
      </c>
      <c r="AC439" s="17">
        <v>9.8226647119106697E-2</v>
      </c>
      <c r="AD439" s="17">
        <v>6.6431644357611397E-2</v>
      </c>
      <c r="AE439" s="17"/>
      <c r="AF439" s="17">
        <v>0.166252745036156</v>
      </c>
      <c r="AG439" s="17">
        <v>0.12100215823584801</v>
      </c>
      <c r="AH439" s="17">
        <v>0.12536643465057601</v>
      </c>
      <c r="AI439" s="17"/>
      <c r="AJ439" s="17">
        <v>0.192100766064072</v>
      </c>
      <c r="AK439" s="17">
        <v>0.10435235302611499</v>
      </c>
      <c r="AL439" s="17">
        <v>0.137828165579052</v>
      </c>
      <c r="AM439" s="17">
        <v>0.16425123636339001</v>
      </c>
      <c r="AN439" s="17">
        <v>6.57276667222432E-2</v>
      </c>
      <c r="AO439" s="17"/>
      <c r="AP439" s="17">
        <v>0.21430572734189601</v>
      </c>
      <c r="AQ439" s="17">
        <v>0.115347917194505</v>
      </c>
      <c r="AR439" s="17">
        <v>0.15115742649307101</v>
      </c>
      <c r="AS439" s="17"/>
      <c r="AT439" s="17">
        <v>0.15456182386723399</v>
      </c>
      <c r="AU439" s="17">
        <v>0.13059228542617801</v>
      </c>
      <c r="AV439" s="17">
        <v>0.147912973142108</v>
      </c>
      <c r="AW439" s="17">
        <v>0.15987497558032199</v>
      </c>
      <c r="AX439" s="17">
        <v>0.36480628077925398</v>
      </c>
    </row>
    <row r="440" spans="2:50">
      <c r="B440" t="s">
        <v>204</v>
      </c>
      <c r="C440" s="17">
        <v>0.312959803936183</v>
      </c>
      <c r="D440" s="17">
        <v>0.33738906765097498</v>
      </c>
      <c r="E440" s="17">
        <v>0.289666150334838</v>
      </c>
      <c r="F440" s="17"/>
      <c r="G440" s="17">
        <v>0.25679999453924202</v>
      </c>
      <c r="H440" s="17">
        <v>0.30292412777947603</v>
      </c>
      <c r="I440" s="17">
        <v>0.31906334597684199</v>
      </c>
      <c r="J440" s="17">
        <v>0.29517576043883897</v>
      </c>
      <c r="K440" s="17">
        <v>0.30309876677830999</v>
      </c>
      <c r="L440" s="17">
        <v>0.37421409170943398</v>
      </c>
      <c r="M440" s="17"/>
      <c r="N440" s="17">
        <v>0.34110307978320198</v>
      </c>
      <c r="O440" s="17">
        <v>0.32132118483794703</v>
      </c>
      <c r="P440" s="17">
        <v>0.32911829394824799</v>
      </c>
      <c r="Q440" s="17">
        <v>0.259230330393595</v>
      </c>
      <c r="R440" s="17"/>
      <c r="S440" s="17">
        <v>0.28159872259290702</v>
      </c>
      <c r="T440" s="17">
        <v>0.366020926059621</v>
      </c>
      <c r="U440" s="17">
        <v>0.31542100878377599</v>
      </c>
      <c r="V440" s="17">
        <v>0.34826095586821998</v>
      </c>
      <c r="W440" s="17">
        <v>0.33397188363652502</v>
      </c>
      <c r="X440" s="17">
        <v>0.31233438588763102</v>
      </c>
      <c r="Y440" s="17">
        <v>0.28009365313086698</v>
      </c>
      <c r="Z440" s="17">
        <v>0.32496963231394399</v>
      </c>
      <c r="AA440" s="17">
        <v>0.32130936434569202</v>
      </c>
      <c r="AB440" s="17">
        <v>0.28201823088857703</v>
      </c>
      <c r="AC440" s="17">
        <v>0.217216054427571</v>
      </c>
      <c r="AD440" s="17">
        <v>0.36305188102049901</v>
      </c>
      <c r="AE440" s="17"/>
      <c r="AF440" s="17">
        <v>0.34841953136752402</v>
      </c>
      <c r="AG440" s="17">
        <v>0.30777662024751301</v>
      </c>
      <c r="AH440" s="17">
        <v>0.25612958223266702</v>
      </c>
      <c r="AI440" s="17"/>
      <c r="AJ440" s="17">
        <v>0.36482672802941701</v>
      </c>
      <c r="AK440" s="17">
        <v>0.30748757807245702</v>
      </c>
      <c r="AL440" s="17">
        <v>0.354693747608956</v>
      </c>
      <c r="AM440" s="17">
        <v>0.31954961406170701</v>
      </c>
      <c r="AN440" s="17">
        <v>0.230316753015258</v>
      </c>
      <c r="AO440" s="17"/>
      <c r="AP440" s="17">
        <v>0.38859656800943698</v>
      </c>
      <c r="AQ440" s="17">
        <v>0.32566179928317901</v>
      </c>
      <c r="AR440" s="17">
        <v>0.28159165779138701</v>
      </c>
      <c r="AS440" s="17"/>
      <c r="AT440" s="17">
        <v>0.28747186400422098</v>
      </c>
      <c r="AU440" s="17">
        <v>0.34070594338742499</v>
      </c>
      <c r="AV440" s="17">
        <v>0.34186904076295099</v>
      </c>
      <c r="AW440" s="17">
        <v>0.299512110163622</v>
      </c>
      <c r="AX440" s="17">
        <v>0.12852164732417601</v>
      </c>
    </row>
    <row r="441" spans="2:50">
      <c r="B441" t="s">
        <v>205</v>
      </c>
      <c r="C441" s="17">
        <v>0.295696678122017</v>
      </c>
      <c r="D441" s="17">
        <v>0.28417452016335498</v>
      </c>
      <c r="E441" s="17">
        <v>0.30808988785413699</v>
      </c>
      <c r="F441" s="17"/>
      <c r="G441" s="17">
        <v>0.29929471099496702</v>
      </c>
      <c r="H441" s="17">
        <v>0.26202443045386298</v>
      </c>
      <c r="I441" s="17">
        <v>0.29247973937781901</v>
      </c>
      <c r="J441" s="17">
        <v>0.299327100310946</v>
      </c>
      <c r="K441" s="17">
        <v>0.33795636049372102</v>
      </c>
      <c r="L441" s="17">
        <v>0.29215856533887202</v>
      </c>
      <c r="M441" s="17"/>
      <c r="N441" s="17">
        <v>0.301116000074998</v>
      </c>
      <c r="O441" s="17">
        <v>0.29414448080912298</v>
      </c>
      <c r="P441" s="17">
        <v>0.28564266001618899</v>
      </c>
      <c r="Q441" s="17">
        <v>0.30064408954556499</v>
      </c>
      <c r="R441" s="17"/>
      <c r="S441" s="17">
        <v>0.28901630462780198</v>
      </c>
      <c r="T441" s="17">
        <v>0.25443099920019402</v>
      </c>
      <c r="U441" s="17">
        <v>0.33616933941275101</v>
      </c>
      <c r="V441" s="17">
        <v>0.34228136527500602</v>
      </c>
      <c r="W441" s="17">
        <v>0.308800777953328</v>
      </c>
      <c r="X441" s="17">
        <v>0.32489758550674103</v>
      </c>
      <c r="Y441" s="17">
        <v>0.29615489286698898</v>
      </c>
      <c r="Z441" s="17">
        <v>0.34609616263045601</v>
      </c>
      <c r="AA441" s="17">
        <v>0.24974824454799999</v>
      </c>
      <c r="AB441" s="17">
        <v>0.26969202867996001</v>
      </c>
      <c r="AC441" s="17">
        <v>0.34467417739579198</v>
      </c>
      <c r="AD441" s="17">
        <v>0.23581010472097799</v>
      </c>
      <c r="AE441" s="17"/>
      <c r="AF441" s="17">
        <v>0.28361853970838102</v>
      </c>
      <c r="AG441" s="17">
        <v>0.30867595603431502</v>
      </c>
      <c r="AH441" s="17">
        <v>0.28915598608205301</v>
      </c>
      <c r="AI441" s="17"/>
      <c r="AJ441" s="17">
        <v>0.28048812347650298</v>
      </c>
      <c r="AK441" s="17">
        <v>0.31874497483731201</v>
      </c>
      <c r="AL441" s="17">
        <v>0.289346156667046</v>
      </c>
      <c r="AM441" s="17">
        <v>0.23375333023886899</v>
      </c>
      <c r="AN441" s="17">
        <v>0.33152732273226998</v>
      </c>
      <c r="AO441" s="17"/>
      <c r="AP441" s="17">
        <v>0.28312675008667398</v>
      </c>
      <c r="AQ441" s="17">
        <v>0.29597184504837798</v>
      </c>
      <c r="AR441" s="17">
        <v>0.33317173440807601</v>
      </c>
      <c r="AS441" s="17"/>
      <c r="AT441" s="17">
        <v>0.28498771083653601</v>
      </c>
      <c r="AU441" s="17">
        <v>0.314765793783568</v>
      </c>
      <c r="AV441" s="17">
        <v>0.30174077205841798</v>
      </c>
      <c r="AW441" s="17">
        <v>0.28835780149092199</v>
      </c>
      <c r="AX441" s="17">
        <v>0.288892131570408</v>
      </c>
    </row>
    <row r="442" spans="2:50">
      <c r="B442" t="s">
        <v>206</v>
      </c>
      <c r="C442" s="17">
        <v>9.7317509663261401E-2</v>
      </c>
      <c r="D442" s="17">
        <v>9.8243685263588898E-2</v>
      </c>
      <c r="E442" s="17">
        <v>9.6791835264087106E-2</v>
      </c>
      <c r="F442" s="17"/>
      <c r="G442" s="17">
        <v>9.9336795059708702E-2</v>
      </c>
      <c r="H442" s="17">
        <v>0.13357884315308499</v>
      </c>
      <c r="I442" s="17">
        <v>8.9280429845772905E-2</v>
      </c>
      <c r="J442" s="17">
        <v>7.9670762407270904E-2</v>
      </c>
      <c r="K442" s="17">
        <v>8.0802297562709097E-2</v>
      </c>
      <c r="L442" s="17">
        <v>9.8425022736511006E-2</v>
      </c>
      <c r="M442" s="17"/>
      <c r="N442" s="17">
        <v>0.108983457176045</v>
      </c>
      <c r="O442" s="17">
        <v>0.10806187741989499</v>
      </c>
      <c r="P442" s="17">
        <v>8.9768831423785E-2</v>
      </c>
      <c r="Q442" s="17">
        <v>7.9499212538187702E-2</v>
      </c>
      <c r="R442" s="17"/>
      <c r="S442" s="17">
        <v>9.1171130374375103E-2</v>
      </c>
      <c r="T442" s="17">
        <v>0.103282958881541</v>
      </c>
      <c r="U442" s="17">
        <v>8.3921574703881605E-2</v>
      </c>
      <c r="V442" s="17">
        <v>7.2106470547835297E-2</v>
      </c>
      <c r="W442" s="17">
        <v>9.4286356852029699E-2</v>
      </c>
      <c r="X442" s="17">
        <v>9.7029723464186493E-2</v>
      </c>
      <c r="Y442" s="17">
        <v>6.9236869010831398E-2</v>
      </c>
      <c r="Z442" s="17">
        <v>4.2175965032590898E-2</v>
      </c>
      <c r="AA442" s="17">
        <v>9.7696551386882199E-2</v>
      </c>
      <c r="AB442" s="17">
        <v>0.139961867269978</v>
      </c>
      <c r="AC442" s="17">
        <v>0.16538127097305</v>
      </c>
      <c r="AD442" s="17">
        <v>0.12555536735860201</v>
      </c>
      <c r="AE442" s="17"/>
      <c r="AF442" s="17">
        <v>6.6610160479397898E-2</v>
      </c>
      <c r="AG442" s="17">
        <v>0.13967253258641299</v>
      </c>
      <c r="AH442" s="17">
        <v>6.1923002706202601E-2</v>
      </c>
      <c r="AI442" s="17"/>
      <c r="AJ442" s="17">
        <v>5.4232767935121301E-2</v>
      </c>
      <c r="AK442" s="17">
        <v>0.139396253880812</v>
      </c>
      <c r="AL442" s="17">
        <v>0.1501167711625</v>
      </c>
      <c r="AM442" s="17">
        <v>2.5320544503625499E-2</v>
      </c>
      <c r="AN442" s="17">
        <v>7.0334862364994893E-2</v>
      </c>
      <c r="AO442" s="17"/>
      <c r="AP442" s="17">
        <v>4.7745383721778001E-2</v>
      </c>
      <c r="AQ442" s="17">
        <v>0.119542676260224</v>
      </c>
      <c r="AR442" s="17">
        <v>0.17720655344271799</v>
      </c>
      <c r="AS442" s="17"/>
      <c r="AT442" s="17">
        <v>5.54428225224829E-2</v>
      </c>
      <c r="AU442" s="17">
        <v>7.07718801040359E-2</v>
      </c>
      <c r="AV442" s="17">
        <v>0.119541850138237</v>
      </c>
      <c r="AW442" s="17">
        <v>0.160510217823326</v>
      </c>
      <c r="AX442" s="17">
        <v>8.2262680497392604E-2</v>
      </c>
    </row>
    <row r="443" spans="2:50">
      <c r="B443" t="s">
        <v>207</v>
      </c>
      <c r="C443" s="17">
        <v>4.6923137212020002E-2</v>
      </c>
      <c r="D443" s="17">
        <v>4.4935006436126801E-2</v>
      </c>
      <c r="E443" s="17">
        <v>4.7972318586061803E-2</v>
      </c>
      <c r="F443" s="17"/>
      <c r="G443" s="17">
        <v>5.2664994492568402E-2</v>
      </c>
      <c r="H443" s="17">
        <v>5.0104188747595403E-2</v>
      </c>
      <c r="I443" s="17">
        <v>5.5940221701268701E-2</v>
      </c>
      <c r="J443" s="17">
        <v>5.15783224732278E-2</v>
      </c>
      <c r="K443" s="17">
        <v>5.2689128001655199E-2</v>
      </c>
      <c r="L443" s="17">
        <v>2.5587566103467602E-2</v>
      </c>
      <c r="M443" s="17"/>
      <c r="N443" s="17">
        <v>3.3294192645992197E-2</v>
      </c>
      <c r="O443" s="17">
        <v>4.6572504844897E-2</v>
      </c>
      <c r="P443" s="17">
        <v>3.7769598664714403E-2</v>
      </c>
      <c r="Q443" s="17">
        <v>6.8534686697135999E-2</v>
      </c>
      <c r="R443" s="17"/>
      <c r="S443" s="17">
        <v>5.6888546549884601E-2</v>
      </c>
      <c r="T443" s="17">
        <v>2.5371075142118098E-2</v>
      </c>
      <c r="U443" s="17">
        <v>6.28207029697741E-2</v>
      </c>
      <c r="V443" s="17">
        <v>5.3094708736852299E-2</v>
      </c>
      <c r="W443" s="17">
        <v>2.7287846213365798E-2</v>
      </c>
      <c r="X443" s="17">
        <v>2.8347233982102898E-2</v>
      </c>
      <c r="Y443" s="17">
        <v>4.6754981837990303E-2</v>
      </c>
      <c r="Z443" s="17">
        <v>2.1226509492689501E-2</v>
      </c>
      <c r="AA443" s="17">
        <v>4.4616018939909699E-2</v>
      </c>
      <c r="AB443" s="17">
        <v>7.2056101408584303E-2</v>
      </c>
      <c r="AC443" s="17">
        <v>4.44420109107561E-2</v>
      </c>
      <c r="AD443" s="17">
        <v>0.106974574188524</v>
      </c>
      <c r="AE443" s="17"/>
      <c r="AF443" s="17">
        <v>2.6761432490100101E-2</v>
      </c>
      <c r="AG443" s="17">
        <v>5.7635353549100099E-2</v>
      </c>
      <c r="AH443" s="17">
        <v>7.0404504126412207E-2</v>
      </c>
      <c r="AI443" s="17"/>
      <c r="AJ443" s="17">
        <v>1.22290905154234E-2</v>
      </c>
      <c r="AK443" s="17">
        <v>7.9979065025726895E-2</v>
      </c>
      <c r="AL443" s="17">
        <v>3.0649090054218901E-2</v>
      </c>
      <c r="AM443" s="17">
        <v>6.6691719289059898E-2</v>
      </c>
      <c r="AN443" s="17">
        <v>5.1627566369924903E-2</v>
      </c>
      <c r="AO443" s="17"/>
      <c r="AP443" s="17">
        <v>1.40696117579125E-3</v>
      </c>
      <c r="AQ443" s="17">
        <v>7.5969666473800906E-2</v>
      </c>
      <c r="AR443" s="17">
        <v>3.1466849808389999E-2</v>
      </c>
      <c r="AS443" s="17"/>
      <c r="AT443" s="17">
        <v>5.5231523556609097E-2</v>
      </c>
      <c r="AU443" s="17">
        <v>6.2676072731945101E-2</v>
      </c>
      <c r="AV443" s="17">
        <v>3.9548002383886602E-2</v>
      </c>
      <c r="AW443" s="17">
        <v>3.8125609982034701E-2</v>
      </c>
      <c r="AX443" s="17">
        <v>6.2737684052544901E-2</v>
      </c>
    </row>
    <row r="444" spans="2:50">
      <c r="B444" t="s">
        <v>92</v>
      </c>
      <c r="C444" s="17">
        <v>0.105283198344942</v>
      </c>
      <c r="D444" s="17">
        <v>7.6241695494000006E-2</v>
      </c>
      <c r="E444" s="17">
        <v>0.13305303713031499</v>
      </c>
      <c r="F444" s="17"/>
      <c r="G444" s="17">
        <v>0.112497333265445</v>
      </c>
      <c r="H444" s="17">
        <v>9.73140880653936E-2</v>
      </c>
      <c r="I444" s="17">
        <v>0.100305402260968</v>
      </c>
      <c r="J444" s="17">
        <v>0.137634363708725</v>
      </c>
      <c r="K444" s="17">
        <v>0.104030256896029</v>
      </c>
      <c r="L444" s="17">
        <v>8.5623742127144506E-2</v>
      </c>
      <c r="M444" s="17"/>
      <c r="N444" s="17">
        <v>6.3099090029092503E-2</v>
      </c>
      <c r="O444" s="17">
        <v>9.3936358253100399E-2</v>
      </c>
      <c r="P444" s="17">
        <v>0.11594267898774099</v>
      </c>
      <c r="Q444" s="17">
        <v>0.15302724602249901</v>
      </c>
      <c r="R444" s="17"/>
      <c r="S444" s="17">
        <v>8.3554768143573002E-2</v>
      </c>
      <c r="T444" s="17">
        <v>9.5194486518445601E-2</v>
      </c>
      <c r="U444" s="17">
        <v>9.4950014143376199E-2</v>
      </c>
      <c r="V444" s="17">
        <v>9.6294262110838802E-2</v>
      </c>
      <c r="W444" s="17">
        <v>0.12012513369738401</v>
      </c>
      <c r="X444" s="17">
        <v>7.9923803983248706E-2</v>
      </c>
      <c r="Y444" s="17">
        <v>0.11535483863143101</v>
      </c>
      <c r="Z444" s="17">
        <v>0.10041325597737</v>
      </c>
      <c r="AA444" s="17">
        <v>0.15681484855782099</v>
      </c>
      <c r="AB444" s="17">
        <v>0.103045718303596</v>
      </c>
      <c r="AC444" s="17">
        <v>0.13005983917372499</v>
      </c>
      <c r="AD444" s="17">
        <v>0.102176428353786</v>
      </c>
      <c r="AE444" s="17"/>
      <c r="AF444" s="17">
        <v>0.108337590918441</v>
      </c>
      <c r="AG444" s="17">
        <v>6.5237379346810606E-2</v>
      </c>
      <c r="AH444" s="17">
        <v>0.197020490202089</v>
      </c>
      <c r="AI444" s="17"/>
      <c r="AJ444" s="17">
        <v>9.6122523979463304E-2</v>
      </c>
      <c r="AK444" s="17">
        <v>5.0039775157577598E-2</v>
      </c>
      <c r="AL444" s="17">
        <v>3.7366068928227497E-2</v>
      </c>
      <c r="AM444" s="17">
        <v>0.19043355554334801</v>
      </c>
      <c r="AN444" s="17">
        <v>0.25046582879530899</v>
      </c>
      <c r="AO444" s="17"/>
      <c r="AP444" s="17">
        <v>6.4818609664423904E-2</v>
      </c>
      <c r="AQ444" s="17">
        <v>6.7506095739913494E-2</v>
      </c>
      <c r="AR444" s="17">
        <v>2.5405778056358502E-2</v>
      </c>
      <c r="AS444" s="17"/>
      <c r="AT444" s="17">
        <v>0.162304255212917</v>
      </c>
      <c r="AU444" s="17">
        <v>8.0488024566848407E-2</v>
      </c>
      <c r="AV444" s="17">
        <v>4.9387361514399201E-2</v>
      </c>
      <c r="AW444" s="17">
        <v>5.3619284959772702E-2</v>
      </c>
      <c r="AX444" s="17">
        <v>7.2779575776224195E-2</v>
      </c>
    </row>
    <row r="445" spans="2:50">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row>
    <row r="446" spans="2:50">
      <c r="B446" s="6" t="s">
        <v>217</v>
      </c>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row>
    <row r="447" spans="2:50">
      <c r="B447" s="24" t="s">
        <v>15</v>
      </c>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row>
    <row r="448" spans="2:50">
      <c r="B448" t="s">
        <v>203</v>
      </c>
      <c r="C448" s="17">
        <v>0.16592824974982701</v>
      </c>
      <c r="D448" s="17">
        <v>0.17253511639389199</v>
      </c>
      <c r="E448" s="17">
        <v>0.160125538079156</v>
      </c>
      <c r="F448" s="17"/>
      <c r="G448" s="17">
        <v>0.139795302938133</v>
      </c>
      <c r="H448" s="17">
        <v>0.159055625735574</v>
      </c>
      <c r="I448" s="17">
        <v>0.17750603386003899</v>
      </c>
      <c r="J448" s="17">
        <v>0.15038922791864601</v>
      </c>
      <c r="K448" s="17">
        <v>0.190279667600187</v>
      </c>
      <c r="L448" s="17">
        <v>0.175710519802696</v>
      </c>
      <c r="M448" s="17"/>
      <c r="N448" s="17">
        <v>0.15851555021167901</v>
      </c>
      <c r="O448" s="17">
        <v>0.15317607828288901</v>
      </c>
      <c r="P448" s="17">
        <v>0.18819131334826</v>
      </c>
      <c r="Q448" s="17">
        <v>0.170532912925596</v>
      </c>
      <c r="R448" s="17"/>
      <c r="S448" s="17">
        <v>0.17165780992582</v>
      </c>
      <c r="T448" s="17">
        <v>0.150902580059704</v>
      </c>
      <c r="U448" s="17">
        <v>0.142816121444652</v>
      </c>
      <c r="V448" s="17">
        <v>0.13161494739937901</v>
      </c>
      <c r="W448" s="17">
        <v>0.22670697196624401</v>
      </c>
      <c r="X448" s="17">
        <v>0.22228390478603299</v>
      </c>
      <c r="Y448" s="17">
        <v>0.256680227944105</v>
      </c>
      <c r="Z448" s="17">
        <v>0.11757688415012001</v>
      </c>
      <c r="AA448" s="17">
        <v>0.13206898499058101</v>
      </c>
      <c r="AB448" s="17">
        <v>0.13885433671477199</v>
      </c>
      <c r="AC448" s="17">
        <v>0.15556596056629099</v>
      </c>
      <c r="AD448" s="17">
        <v>0.10293748198637299</v>
      </c>
      <c r="AE448" s="17"/>
      <c r="AF448" s="17">
        <v>0.24955815739418599</v>
      </c>
      <c r="AG448" s="17">
        <v>9.7001187347093995E-2</v>
      </c>
      <c r="AH448" s="17">
        <v>0.16952746705372099</v>
      </c>
      <c r="AI448" s="17"/>
      <c r="AJ448" s="17">
        <v>0.23423611285361101</v>
      </c>
      <c r="AK448" s="17">
        <v>0.12270729999711601</v>
      </c>
      <c r="AL448" s="17">
        <v>9.1927477911369002E-2</v>
      </c>
      <c r="AM448" s="17">
        <v>0.35148378247400502</v>
      </c>
      <c r="AN448" s="17">
        <v>0.136910576652955</v>
      </c>
      <c r="AO448" s="17"/>
      <c r="AP448" s="17">
        <v>0.239274045277176</v>
      </c>
      <c r="AQ448" s="17">
        <v>0.13681512395373699</v>
      </c>
      <c r="AR448" s="17">
        <v>0.15625953601980599</v>
      </c>
      <c r="AS448" s="17"/>
      <c r="AT448" s="17">
        <v>0.21183038658221201</v>
      </c>
      <c r="AU448" s="17">
        <v>0.14364099693689</v>
      </c>
      <c r="AV448" s="17">
        <v>0.14872209410832299</v>
      </c>
      <c r="AW448" s="17">
        <v>0.139460153826961</v>
      </c>
      <c r="AX448" s="17">
        <v>0.161687054984399</v>
      </c>
    </row>
    <row r="449" spans="2:50">
      <c r="B449" t="s">
        <v>204</v>
      </c>
      <c r="C449" s="17">
        <v>0.331656021434863</v>
      </c>
      <c r="D449" s="17">
        <v>0.34818918034156399</v>
      </c>
      <c r="E449" s="17">
        <v>0.31614063080571397</v>
      </c>
      <c r="F449" s="17"/>
      <c r="G449" s="17">
        <v>0.264097321046741</v>
      </c>
      <c r="H449" s="17">
        <v>0.32424081436607499</v>
      </c>
      <c r="I449" s="17">
        <v>0.32997474645113101</v>
      </c>
      <c r="J449" s="17">
        <v>0.35140538740656402</v>
      </c>
      <c r="K449" s="17">
        <v>0.29147320495245799</v>
      </c>
      <c r="L449" s="17">
        <v>0.39439802295455301</v>
      </c>
      <c r="M449" s="17"/>
      <c r="N449" s="17">
        <v>0.36497192733789602</v>
      </c>
      <c r="O449" s="17">
        <v>0.34663391485737799</v>
      </c>
      <c r="P449" s="17">
        <v>0.333783605472244</v>
      </c>
      <c r="Q449" s="17">
        <v>0.28266422621333398</v>
      </c>
      <c r="R449" s="17"/>
      <c r="S449" s="17">
        <v>0.34104278459210002</v>
      </c>
      <c r="T449" s="17">
        <v>0.35706106963270001</v>
      </c>
      <c r="U449" s="17">
        <v>0.33162316793882501</v>
      </c>
      <c r="V449" s="17">
        <v>0.335945949668567</v>
      </c>
      <c r="W449" s="17">
        <v>0.287352541876085</v>
      </c>
      <c r="X449" s="17">
        <v>0.32958270689714497</v>
      </c>
      <c r="Y449" s="17">
        <v>0.30895503960632198</v>
      </c>
      <c r="Z449" s="17">
        <v>0.43732833971537499</v>
      </c>
      <c r="AA449" s="17">
        <v>0.32735801581836099</v>
      </c>
      <c r="AB449" s="17">
        <v>0.28902294574222898</v>
      </c>
      <c r="AC449" s="17">
        <v>0.29855629819270102</v>
      </c>
      <c r="AD449" s="17">
        <v>0.39237760660180698</v>
      </c>
      <c r="AE449" s="17"/>
      <c r="AF449" s="17">
        <v>0.346832965468512</v>
      </c>
      <c r="AG449" s="17">
        <v>0.34356313374636999</v>
      </c>
      <c r="AH449" s="17">
        <v>0.26532804763168599</v>
      </c>
      <c r="AI449" s="17"/>
      <c r="AJ449" s="17">
        <v>0.40014074963374202</v>
      </c>
      <c r="AK449" s="17">
        <v>0.31272858409104098</v>
      </c>
      <c r="AL449" s="17">
        <v>0.38832235043587199</v>
      </c>
      <c r="AM449" s="17">
        <v>0.28754117777332</v>
      </c>
      <c r="AN449" s="17">
        <v>0.25789004478488797</v>
      </c>
      <c r="AO449" s="17"/>
      <c r="AP449" s="17">
        <v>0.41254366952964899</v>
      </c>
      <c r="AQ449" s="17">
        <v>0.31786376910460101</v>
      </c>
      <c r="AR449" s="17">
        <v>0.33692455606014599</v>
      </c>
      <c r="AS449" s="17"/>
      <c r="AT449" s="17">
        <v>0.33870996871317899</v>
      </c>
      <c r="AU449" s="17">
        <v>0.33241443773954998</v>
      </c>
      <c r="AV449" s="17">
        <v>0.32151070317534602</v>
      </c>
      <c r="AW449" s="17">
        <v>0.34810179342542003</v>
      </c>
      <c r="AX449" s="17">
        <v>0.33217019959706501</v>
      </c>
    </row>
    <row r="450" spans="2:50">
      <c r="B450" t="s">
        <v>205</v>
      </c>
      <c r="C450" s="17">
        <v>0.28546422420212197</v>
      </c>
      <c r="D450" s="17">
        <v>0.28839351253807999</v>
      </c>
      <c r="E450" s="17">
        <v>0.28147905137714901</v>
      </c>
      <c r="F450" s="17"/>
      <c r="G450" s="17">
        <v>0.27728996503985798</v>
      </c>
      <c r="H450" s="17">
        <v>0.28260049941985299</v>
      </c>
      <c r="I450" s="17">
        <v>0.28850896969009299</v>
      </c>
      <c r="J450" s="17">
        <v>0.278305268450591</v>
      </c>
      <c r="K450" s="17">
        <v>0.332020774048014</v>
      </c>
      <c r="L450" s="17">
        <v>0.26548464912789999</v>
      </c>
      <c r="M450" s="17"/>
      <c r="N450" s="17">
        <v>0.282054553702133</v>
      </c>
      <c r="O450" s="17">
        <v>0.27985184266635299</v>
      </c>
      <c r="P450" s="17">
        <v>0.29843593591003598</v>
      </c>
      <c r="Q450" s="17">
        <v>0.28117825907546901</v>
      </c>
      <c r="R450" s="17"/>
      <c r="S450" s="17">
        <v>0.229453395519607</v>
      </c>
      <c r="T450" s="17">
        <v>0.259576520321115</v>
      </c>
      <c r="U450" s="17">
        <v>0.33481434358288698</v>
      </c>
      <c r="V450" s="17">
        <v>0.29416937457103498</v>
      </c>
      <c r="W450" s="17">
        <v>0.29635437474743398</v>
      </c>
      <c r="X450" s="17">
        <v>0.28331277215565698</v>
      </c>
      <c r="Y450" s="17">
        <v>0.255817973359935</v>
      </c>
      <c r="Z450" s="17">
        <v>0.281647672641542</v>
      </c>
      <c r="AA450" s="17">
        <v>0.30914304250934699</v>
      </c>
      <c r="AB450" s="17">
        <v>0.31921549820019901</v>
      </c>
      <c r="AC450" s="17">
        <v>0.297256696561425</v>
      </c>
      <c r="AD450" s="17">
        <v>0.35898482914687302</v>
      </c>
      <c r="AE450" s="17"/>
      <c r="AF450" s="17">
        <v>0.25023849227995698</v>
      </c>
      <c r="AG450" s="17">
        <v>0.31900435033425201</v>
      </c>
      <c r="AH450" s="17">
        <v>0.27363634929493802</v>
      </c>
      <c r="AI450" s="17"/>
      <c r="AJ450" s="17">
        <v>0.257243990977578</v>
      </c>
      <c r="AK450" s="17">
        <v>0.298685935246778</v>
      </c>
      <c r="AL450" s="17">
        <v>0.34988089324231703</v>
      </c>
      <c r="AM450" s="17">
        <v>0.205855343985649</v>
      </c>
      <c r="AN450" s="17">
        <v>0.29249346126259401</v>
      </c>
      <c r="AO450" s="17"/>
      <c r="AP450" s="17">
        <v>0.26831181862494502</v>
      </c>
      <c r="AQ450" s="17">
        <v>0.28598410027719401</v>
      </c>
      <c r="AR450" s="17">
        <v>0.36676910614761699</v>
      </c>
      <c r="AS450" s="17"/>
      <c r="AT450" s="17">
        <v>0.24475347949487999</v>
      </c>
      <c r="AU450" s="17">
        <v>0.29946521882523403</v>
      </c>
      <c r="AV450" s="17">
        <v>0.33319229550249202</v>
      </c>
      <c r="AW450" s="17">
        <v>0.30467522994427898</v>
      </c>
      <c r="AX450" s="17">
        <v>8.5950833602535595E-2</v>
      </c>
    </row>
    <row r="451" spans="2:50">
      <c r="B451" t="s">
        <v>206</v>
      </c>
      <c r="C451" s="17">
        <v>7.1109042085213695E-2</v>
      </c>
      <c r="D451" s="17">
        <v>6.66095453082724E-2</v>
      </c>
      <c r="E451" s="17">
        <v>7.5776305763614299E-2</v>
      </c>
      <c r="F451" s="17"/>
      <c r="G451" s="17">
        <v>9.6690971759488098E-2</v>
      </c>
      <c r="H451" s="17">
        <v>8.3231006119410297E-2</v>
      </c>
      <c r="I451" s="17">
        <v>6.4203297838016898E-2</v>
      </c>
      <c r="J451" s="17">
        <v>6.7918210924510503E-2</v>
      </c>
      <c r="K451" s="17">
        <v>6.6045365897366703E-2</v>
      </c>
      <c r="L451" s="17">
        <v>5.59696535009249E-2</v>
      </c>
      <c r="M451" s="17"/>
      <c r="N451" s="17">
        <v>8.1902376708573907E-2</v>
      </c>
      <c r="O451" s="17">
        <v>7.9832068494109898E-2</v>
      </c>
      <c r="P451" s="17">
        <v>5.3045990149967998E-2</v>
      </c>
      <c r="Q451" s="17">
        <v>6.5968156776680595E-2</v>
      </c>
      <c r="R451" s="17"/>
      <c r="S451" s="17">
        <v>0.110486573447764</v>
      </c>
      <c r="T451" s="17">
        <v>5.4335150697576502E-2</v>
      </c>
      <c r="U451" s="17">
        <v>7.1098065238502095E-2</v>
      </c>
      <c r="V451" s="17">
        <v>4.6467258399910498E-2</v>
      </c>
      <c r="W451" s="17">
        <v>6.4787803912463901E-2</v>
      </c>
      <c r="X451" s="17">
        <v>4.3234813616143203E-2</v>
      </c>
      <c r="Y451" s="17">
        <v>7.2054249718776303E-2</v>
      </c>
      <c r="Z451" s="17">
        <v>7.4160175742661996E-2</v>
      </c>
      <c r="AA451" s="17">
        <v>6.9416425663540296E-2</v>
      </c>
      <c r="AB451" s="17">
        <v>9.5696345622874698E-2</v>
      </c>
      <c r="AC451" s="17">
        <v>6.86329274205634E-2</v>
      </c>
      <c r="AD451" s="17">
        <v>6.2368718686925201E-2</v>
      </c>
      <c r="AE451" s="17"/>
      <c r="AF451" s="17">
        <v>4.0105445304225898E-2</v>
      </c>
      <c r="AG451" s="17">
        <v>0.111549283320627</v>
      </c>
      <c r="AH451" s="17">
        <v>3.9018753198423198E-2</v>
      </c>
      <c r="AI451" s="17"/>
      <c r="AJ451" s="17">
        <v>2.92863982378875E-2</v>
      </c>
      <c r="AK451" s="17">
        <v>0.12952829060638699</v>
      </c>
      <c r="AL451" s="17">
        <v>8.0934270440465403E-2</v>
      </c>
      <c r="AM451" s="17">
        <v>0</v>
      </c>
      <c r="AN451" s="17">
        <v>5.12912691376416E-2</v>
      </c>
      <c r="AO451" s="17"/>
      <c r="AP451" s="17">
        <v>1.7930487047656901E-2</v>
      </c>
      <c r="AQ451" s="17">
        <v>0.123411208196674</v>
      </c>
      <c r="AR451" s="17">
        <v>7.8687600356043205E-2</v>
      </c>
      <c r="AS451" s="17"/>
      <c r="AT451" s="17">
        <v>4.9529805578275798E-2</v>
      </c>
      <c r="AU451" s="17">
        <v>7.99093914768223E-2</v>
      </c>
      <c r="AV451" s="17">
        <v>7.6378731294922106E-2</v>
      </c>
      <c r="AW451" s="17">
        <v>8.0891419831471204E-2</v>
      </c>
      <c r="AX451" s="17">
        <v>0.13554286269492799</v>
      </c>
    </row>
    <row r="452" spans="2:50">
      <c r="B452" t="s">
        <v>207</v>
      </c>
      <c r="C452" s="17">
        <v>3.9809790040079097E-2</v>
      </c>
      <c r="D452" s="17">
        <v>4.6708547674787403E-2</v>
      </c>
      <c r="E452" s="17">
        <v>3.3232156727960697E-2</v>
      </c>
      <c r="F452" s="17"/>
      <c r="G452" s="17">
        <v>9.0690323439511597E-2</v>
      </c>
      <c r="H452" s="17">
        <v>4.2202205248727601E-2</v>
      </c>
      <c r="I452" s="17">
        <v>3.37509818407263E-2</v>
      </c>
      <c r="J452" s="17">
        <v>2.8195161544653201E-2</v>
      </c>
      <c r="K452" s="17">
        <v>2.4930868342472899E-2</v>
      </c>
      <c r="L452" s="17">
        <v>2.8555098294409501E-2</v>
      </c>
      <c r="M452" s="17"/>
      <c r="N452" s="17">
        <v>3.8412358939670301E-2</v>
      </c>
      <c r="O452" s="17">
        <v>3.9544286241854201E-2</v>
      </c>
      <c r="P452" s="17">
        <v>2.53446960049084E-2</v>
      </c>
      <c r="Q452" s="17">
        <v>5.2532875551024899E-2</v>
      </c>
      <c r="R452" s="17"/>
      <c r="S452" s="17">
        <v>4.9437173238304301E-2</v>
      </c>
      <c r="T452" s="17">
        <v>5.11132496035051E-2</v>
      </c>
      <c r="U452" s="17">
        <v>2.9910714236948199E-2</v>
      </c>
      <c r="V452" s="17">
        <v>4.3173709220661098E-2</v>
      </c>
      <c r="W452" s="17">
        <v>2.7894273142554001E-2</v>
      </c>
      <c r="X452" s="17">
        <v>3.5622403066812899E-2</v>
      </c>
      <c r="Y452" s="17">
        <v>1.8556472513837099E-2</v>
      </c>
      <c r="Z452" s="17">
        <v>2.1892034351847899E-2</v>
      </c>
      <c r="AA452" s="17">
        <v>5.3626232870471198E-2</v>
      </c>
      <c r="AB452" s="17">
        <v>4.63864903503165E-2</v>
      </c>
      <c r="AC452" s="17">
        <v>3.0379451175900799E-2</v>
      </c>
      <c r="AD452" s="17">
        <v>2.8765106159405501E-2</v>
      </c>
      <c r="AE452" s="17"/>
      <c r="AF452" s="17">
        <v>1.9088947393652599E-2</v>
      </c>
      <c r="AG452" s="17">
        <v>4.9491503547175901E-2</v>
      </c>
      <c r="AH452" s="17">
        <v>5.5924756019717602E-2</v>
      </c>
      <c r="AI452" s="17"/>
      <c r="AJ452" s="17">
        <v>8.9199277723994407E-3</v>
      </c>
      <c r="AK452" s="17">
        <v>6.2934894131220206E-2</v>
      </c>
      <c r="AL452" s="17">
        <v>4.7973956816778601E-2</v>
      </c>
      <c r="AM452" s="17">
        <v>3.56604060289515E-2</v>
      </c>
      <c r="AN452" s="17">
        <v>2.7815117291289899E-2</v>
      </c>
      <c r="AO452" s="17"/>
      <c r="AP452" s="17">
        <v>1.85740932597133E-3</v>
      </c>
      <c r="AQ452" s="17">
        <v>5.70983037639494E-2</v>
      </c>
      <c r="AR452" s="17">
        <v>3.5725612333742801E-2</v>
      </c>
      <c r="AS452" s="17"/>
      <c r="AT452" s="17">
        <v>1.8539501776839998E-2</v>
      </c>
      <c r="AU452" s="17">
        <v>5.6579347110176599E-2</v>
      </c>
      <c r="AV452" s="17">
        <v>3.7820270437892697E-2</v>
      </c>
      <c r="AW452" s="17">
        <v>6.5522836236491203E-2</v>
      </c>
      <c r="AX452" s="17">
        <v>0.14105031361948001</v>
      </c>
    </row>
    <row r="453" spans="2:50">
      <c r="B453" t="s">
        <v>92</v>
      </c>
      <c r="C453" s="17">
        <v>0.106032672487895</v>
      </c>
      <c r="D453" s="17">
        <v>7.7564097743404004E-2</v>
      </c>
      <c r="E453" s="17">
        <v>0.13324631724640601</v>
      </c>
      <c r="F453" s="17"/>
      <c r="G453" s="17">
        <v>0.13143611577626901</v>
      </c>
      <c r="H453" s="17">
        <v>0.10866984911036</v>
      </c>
      <c r="I453" s="17">
        <v>0.106055970319994</v>
      </c>
      <c r="J453" s="17">
        <v>0.123786743755036</v>
      </c>
      <c r="K453" s="17">
        <v>9.5250119159501295E-2</v>
      </c>
      <c r="L453" s="17">
        <v>7.9882056319516406E-2</v>
      </c>
      <c r="M453" s="17"/>
      <c r="N453" s="17">
        <v>7.4143233100049194E-2</v>
      </c>
      <c r="O453" s="17">
        <v>0.10096180945741499</v>
      </c>
      <c r="P453" s="17">
        <v>0.101198459114584</v>
      </c>
      <c r="Q453" s="17">
        <v>0.14712356945789501</v>
      </c>
      <c r="R453" s="17"/>
      <c r="S453" s="17">
        <v>9.7922263276403299E-2</v>
      </c>
      <c r="T453" s="17">
        <v>0.1270114296854</v>
      </c>
      <c r="U453" s="17">
        <v>8.9737587558185797E-2</v>
      </c>
      <c r="V453" s="17">
        <v>0.14862876074044701</v>
      </c>
      <c r="W453" s="17">
        <v>9.6904034355218896E-2</v>
      </c>
      <c r="X453" s="17">
        <v>8.5963399478209995E-2</v>
      </c>
      <c r="Y453" s="17">
        <v>8.7936036857025196E-2</v>
      </c>
      <c r="Z453" s="17">
        <v>6.7394893398452893E-2</v>
      </c>
      <c r="AA453" s="17">
        <v>0.108387298147699</v>
      </c>
      <c r="AB453" s="17">
        <v>0.110824383369608</v>
      </c>
      <c r="AC453" s="17">
        <v>0.14960866608311801</v>
      </c>
      <c r="AD453" s="17">
        <v>5.45662574186166E-2</v>
      </c>
      <c r="AE453" s="17"/>
      <c r="AF453" s="17">
        <v>9.4175992159465996E-2</v>
      </c>
      <c r="AG453" s="17">
        <v>7.9390541704481302E-2</v>
      </c>
      <c r="AH453" s="17">
        <v>0.19656462680151299</v>
      </c>
      <c r="AI453" s="17"/>
      <c r="AJ453" s="17">
        <v>7.0172820524782506E-2</v>
      </c>
      <c r="AK453" s="17">
        <v>7.3414995927457399E-2</v>
      </c>
      <c r="AL453" s="17">
        <v>4.0961051153197897E-2</v>
      </c>
      <c r="AM453" s="17">
        <v>0.119459289738074</v>
      </c>
      <c r="AN453" s="17">
        <v>0.23359953087063201</v>
      </c>
      <c r="AO453" s="17"/>
      <c r="AP453" s="17">
        <v>6.0082570194601899E-2</v>
      </c>
      <c r="AQ453" s="17">
        <v>7.8827494703843995E-2</v>
      </c>
      <c r="AR453" s="17">
        <v>2.5633589082645E-2</v>
      </c>
      <c r="AS453" s="17"/>
      <c r="AT453" s="17">
        <v>0.13663685785461299</v>
      </c>
      <c r="AU453" s="17">
        <v>8.7990607911326901E-2</v>
      </c>
      <c r="AV453" s="17">
        <v>8.2375905481024594E-2</v>
      </c>
      <c r="AW453" s="17">
        <v>6.1348566735377703E-2</v>
      </c>
      <c r="AX453" s="17">
        <v>0.143598735501592</v>
      </c>
    </row>
    <row r="454" spans="2:50">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row>
    <row r="455" spans="2:50">
      <c r="B455" s="6" t="s">
        <v>218</v>
      </c>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row>
    <row r="456" spans="2:50">
      <c r="B456" s="24" t="s">
        <v>17</v>
      </c>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row>
    <row r="457" spans="2:50">
      <c r="B457" t="s">
        <v>219</v>
      </c>
      <c r="C457" s="17">
        <v>0.14108212301956699</v>
      </c>
      <c r="D457" s="17">
        <v>0.191851448157174</v>
      </c>
      <c r="E457" s="17">
        <v>9.4939567543406003E-2</v>
      </c>
      <c r="F457" s="17"/>
      <c r="G457" s="17">
        <v>0.16441837952035701</v>
      </c>
      <c r="H457" s="17">
        <v>0.175944088368165</v>
      </c>
      <c r="I457" s="17">
        <v>0.142041711942893</v>
      </c>
      <c r="J457" s="17">
        <v>0.13421885798956401</v>
      </c>
      <c r="K457" s="17">
        <v>0.101673991072797</v>
      </c>
      <c r="L457" s="17">
        <v>0.13133759632056299</v>
      </c>
      <c r="M457" s="17"/>
      <c r="N457" s="17">
        <v>0.219702998137596</v>
      </c>
      <c r="O457" s="17">
        <v>9.91467001002901E-2</v>
      </c>
      <c r="P457" s="17">
        <v>0.128046068941809</v>
      </c>
      <c r="Q457" s="17">
        <v>0.115117666552511</v>
      </c>
      <c r="R457" s="17"/>
      <c r="S457" s="17">
        <v>0.170095075726201</v>
      </c>
      <c r="T457" s="17">
        <v>0.18676047769040099</v>
      </c>
      <c r="U457" s="17">
        <v>0.18977509702061601</v>
      </c>
      <c r="V457" s="17">
        <v>0.141470010357783</v>
      </c>
      <c r="W457" s="17">
        <v>0.14141489655518999</v>
      </c>
      <c r="X457" s="17">
        <v>8.8760994455033798E-2</v>
      </c>
      <c r="Y457" s="17">
        <v>8.6867461407051899E-2</v>
      </c>
      <c r="Z457" s="17">
        <v>4.94096526746656E-2</v>
      </c>
      <c r="AA457" s="17">
        <v>0.108448209841879</v>
      </c>
      <c r="AB457" s="17">
        <v>0.137606419548605</v>
      </c>
      <c r="AC457" s="17">
        <v>0.169625404297438</v>
      </c>
      <c r="AD457" s="17">
        <v>0.176186185955162</v>
      </c>
      <c r="AE457" s="17"/>
      <c r="AF457" s="17">
        <v>0.109115039477966</v>
      </c>
      <c r="AG457" s="17">
        <v>0.188677610975509</v>
      </c>
      <c r="AH457" s="17">
        <v>0.12785914679267901</v>
      </c>
      <c r="AI457" s="17"/>
      <c r="AJ457" s="17">
        <v>0.123691809097028</v>
      </c>
      <c r="AK457" s="17">
        <v>0.14050442849904399</v>
      </c>
      <c r="AL457" s="17">
        <v>0.21784423380899801</v>
      </c>
      <c r="AM457" s="17">
        <v>0.14589736043597001</v>
      </c>
      <c r="AN457" s="17">
        <v>7.1532312372467904E-2</v>
      </c>
      <c r="AO457" s="17"/>
      <c r="AP457" s="17">
        <v>0.12818104931567401</v>
      </c>
      <c r="AQ457" s="17">
        <v>0.14313564949493801</v>
      </c>
      <c r="AR457" s="17">
        <v>0.19438513651084699</v>
      </c>
      <c r="AS457" s="17"/>
      <c r="AT457" s="17">
        <v>0.122175132480645</v>
      </c>
      <c r="AU457" s="17">
        <v>0.106694135312836</v>
      </c>
      <c r="AV457" s="17">
        <v>0.111008645500127</v>
      </c>
      <c r="AW457" s="17">
        <v>0.243632478614838</v>
      </c>
      <c r="AX457" s="17">
        <v>0.51563886293833505</v>
      </c>
    </row>
    <row r="458" spans="2:50">
      <c r="B458" t="s">
        <v>220</v>
      </c>
      <c r="C458" s="17">
        <v>0.371556659052307</v>
      </c>
      <c r="D458" s="17">
        <v>0.40445248110732801</v>
      </c>
      <c r="E458" s="17">
        <v>0.34285653459103999</v>
      </c>
      <c r="F458" s="17"/>
      <c r="G458" s="17">
        <v>0.29551902832848098</v>
      </c>
      <c r="H458" s="17">
        <v>0.40485981549139199</v>
      </c>
      <c r="I458" s="17">
        <v>0.34614897727480098</v>
      </c>
      <c r="J458" s="17">
        <v>0.30675737822531302</v>
      </c>
      <c r="K458" s="17">
        <v>0.43225086239518101</v>
      </c>
      <c r="L458" s="17">
        <v>0.43411484853090698</v>
      </c>
      <c r="M458" s="17"/>
      <c r="N458" s="17">
        <v>0.37534847675198402</v>
      </c>
      <c r="O458" s="17">
        <v>0.45025253034651103</v>
      </c>
      <c r="P458" s="17">
        <v>0.34227583429325498</v>
      </c>
      <c r="Q458" s="17">
        <v>0.30964456176831301</v>
      </c>
      <c r="R458" s="17"/>
      <c r="S458" s="17">
        <v>0.35388242511110601</v>
      </c>
      <c r="T458" s="17">
        <v>0.39602882681477097</v>
      </c>
      <c r="U458" s="17">
        <v>0.24840424140492601</v>
      </c>
      <c r="V458" s="17">
        <v>0.27609774536216802</v>
      </c>
      <c r="W458" s="17">
        <v>0.37496610178233297</v>
      </c>
      <c r="X458" s="17">
        <v>0.389758112550598</v>
      </c>
      <c r="Y458" s="17">
        <v>0.38151929097387599</v>
      </c>
      <c r="Z458" s="17">
        <v>0.54045045194501495</v>
      </c>
      <c r="AA458" s="17">
        <v>0.45548433553790202</v>
      </c>
      <c r="AB458" s="17">
        <v>0.39494299489374701</v>
      </c>
      <c r="AC458" s="17">
        <v>0.329386571246852</v>
      </c>
      <c r="AD458" s="17">
        <v>0.36747592640337001</v>
      </c>
      <c r="AE458" s="17"/>
      <c r="AF458" s="17">
        <v>0.37127791108436797</v>
      </c>
      <c r="AG458" s="17">
        <v>0.403913238210446</v>
      </c>
      <c r="AH458" s="17">
        <v>0.285322798627136</v>
      </c>
      <c r="AI458" s="17"/>
      <c r="AJ458" s="17">
        <v>0.36121508442799699</v>
      </c>
      <c r="AK458" s="17">
        <v>0.446821499177185</v>
      </c>
      <c r="AL458" s="17">
        <v>0.52439862302621298</v>
      </c>
      <c r="AM458" s="17">
        <v>0.20146436622341299</v>
      </c>
      <c r="AN458" s="17">
        <v>0.27211523879378102</v>
      </c>
      <c r="AO458" s="17"/>
      <c r="AP458" s="17">
        <v>0.38408892743517298</v>
      </c>
      <c r="AQ458" s="17">
        <v>0.41635343315331402</v>
      </c>
      <c r="AR458" s="17">
        <v>0.54126010530461399</v>
      </c>
      <c r="AS458" s="17"/>
      <c r="AT458" s="17">
        <v>0.288433412050697</v>
      </c>
      <c r="AU458" s="17">
        <v>0.36691688726537702</v>
      </c>
      <c r="AV458" s="17">
        <v>0.47800194619436098</v>
      </c>
      <c r="AW458" s="17">
        <v>0.37904166672883799</v>
      </c>
      <c r="AX458" s="17">
        <v>0.222578440783395</v>
      </c>
    </row>
    <row r="459" spans="2:50">
      <c r="B459" t="s">
        <v>221</v>
      </c>
      <c r="C459" s="17">
        <v>0.26775797677232199</v>
      </c>
      <c r="D459" s="17">
        <v>0.22270965264685</v>
      </c>
      <c r="E459" s="17">
        <v>0.308062865743576</v>
      </c>
      <c r="F459" s="17"/>
      <c r="G459" s="17">
        <v>0.30087156715954999</v>
      </c>
      <c r="H459" s="17">
        <v>0.23607317012944401</v>
      </c>
      <c r="I459" s="17">
        <v>0.23508361026456101</v>
      </c>
      <c r="J459" s="17">
        <v>0.26300516074825703</v>
      </c>
      <c r="K459" s="17">
        <v>0.317273130207541</v>
      </c>
      <c r="L459" s="17">
        <v>0.26897437617643399</v>
      </c>
      <c r="M459" s="17"/>
      <c r="N459" s="17">
        <v>0.24676293456087101</v>
      </c>
      <c r="O459" s="17">
        <v>0.26460951223254298</v>
      </c>
      <c r="P459" s="17">
        <v>0.29626196774588898</v>
      </c>
      <c r="Q459" s="17">
        <v>0.26676382241598401</v>
      </c>
      <c r="R459" s="17"/>
      <c r="S459" s="17">
        <v>0.301350062203667</v>
      </c>
      <c r="T459" s="17">
        <v>0.23652551845688199</v>
      </c>
      <c r="U459" s="17">
        <v>0.41209390005066499</v>
      </c>
      <c r="V459" s="17">
        <v>0.36844848936258301</v>
      </c>
      <c r="W459" s="17">
        <v>0.22895764603156499</v>
      </c>
      <c r="X459" s="17">
        <v>0.24837943430953699</v>
      </c>
      <c r="Y459" s="17">
        <v>0.303681548381672</v>
      </c>
      <c r="Z459" s="17">
        <v>0.20921930420736101</v>
      </c>
      <c r="AA459" s="17">
        <v>0.158734567026282</v>
      </c>
      <c r="AB459" s="17">
        <v>0.22181957478366299</v>
      </c>
      <c r="AC459" s="17">
        <v>0.207462587577596</v>
      </c>
      <c r="AD459" s="17">
        <v>0.32500919199471701</v>
      </c>
      <c r="AE459" s="17"/>
      <c r="AF459" s="17">
        <v>0.294248433279171</v>
      </c>
      <c r="AG459" s="17">
        <v>0.24096260673676501</v>
      </c>
      <c r="AH459" s="17">
        <v>0.25192841264586602</v>
      </c>
      <c r="AI459" s="17"/>
      <c r="AJ459" s="17">
        <v>0.31795555350396199</v>
      </c>
      <c r="AK459" s="17">
        <v>0.21685211239455801</v>
      </c>
      <c r="AL459" s="17">
        <v>0.22209886873066501</v>
      </c>
      <c r="AM459" s="17">
        <v>0.44353150114865902</v>
      </c>
      <c r="AN459" s="17">
        <v>0.259239459344903</v>
      </c>
      <c r="AO459" s="17"/>
      <c r="AP459" s="17">
        <v>0.30422263460714699</v>
      </c>
      <c r="AQ459" s="17">
        <v>0.24122881218676701</v>
      </c>
      <c r="AR459" s="17">
        <v>0.221105626449906</v>
      </c>
      <c r="AS459" s="17"/>
      <c r="AT459" s="17">
        <v>0.27876707055383798</v>
      </c>
      <c r="AU459" s="17">
        <v>0.293859129280856</v>
      </c>
      <c r="AV459" s="17">
        <v>0.26282933591831298</v>
      </c>
      <c r="AW459" s="17">
        <v>0.230763589642316</v>
      </c>
      <c r="AX459" s="17">
        <v>0.17638854841386001</v>
      </c>
    </row>
    <row r="460" spans="2:50">
      <c r="B460" t="s">
        <v>222</v>
      </c>
      <c r="C460" s="17">
        <v>6.5214159555759793E-2</v>
      </c>
      <c r="D460" s="17">
        <v>7.2237528517522104E-2</v>
      </c>
      <c r="E460" s="17">
        <v>5.9068370019122698E-2</v>
      </c>
      <c r="F460" s="17"/>
      <c r="G460" s="17">
        <v>9.3299624438630199E-2</v>
      </c>
      <c r="H460" s="17">
        <v>3.8742225832308297E-2</v>
      </c>
      <c r="I460" s="17">
        <v>7.3037928153200093E-2</v>
      </c>
      <c r="J460" s="17">
        <v>8.2952316679302696E-2</v>
      </c>
      <c r="K460" s="17">
        <v>3.2569447076920999E-2</v>
      </c>
      <c r="L460" s="17">
        <v>6.7694635247889698E-2</v>
      </c>
      <c r="M460" s="17"/>
      <c r="N460" s="17">
        <v>4.1837375563041103E-2</v>
      </c>
      <c r="O460" s="17">
        <v>3.0564700639653899E-2</v>
      </c>
      <c r="P460" s="17">
        <v>7.74021388545683E-2</v>
      </c>
      <c r="Q460" s="17">
        <v>0.114017929822168</v>
      </c>
      <c r="R460" s="17"/>
      <c r="S460" s="17">
        <v>5.7232428365005E-2</v>
      </c>
      <c r="T460" s="17">
        <v>3.8117168218061298E-2</v>
      </c>
      <c r="U460" s="17">
        <v>6.6146154661160694E-2</v>
      </c>
      <c r="V460" s="17">
        <v>2.4412881799264499E-2</v>
      </c>
      <c r="W460" s="17">
        <v>8.5147764559319494E-2</v>
      </c>
      <c r="X460" s="17">
        <v>0.109232874873952</v>
      </c>
      <c r="Y460" s="17">
        <v>5.0872760707451899E-2</v>
      </c>
      <c r="Z460" s="17">
        <v>6.4168332633959393E-2</v>
      </c>
      <c r="AA460" s="17">
        <v>8.3416104078809797E-2</v>
      </c>
      <c r="AB460" s="17">
        <v>0.104067156117016</v>
      </c>
      <c r="AC460" s="17">
        <v>8.9440774921974803E-2</v>
      </c>
      <c r="AD460" s="17">
        <v>0</v>
      </c>
      <c r="AE460" s="17"/>
      <c r="AF460" s="17">
        <v>8.2599568678987101E-2</v>
      </c>
      <c r="AG460" s="17">
        <v>4.6862677104351498E-2</v>
      </c>
      <c r="AH460" s="17">
        <v>5.9960558939097103E-2</v>
      </c>
      <c r="AI460" s="17"/>
      <c r="AJ460" s="17">
        <v>6.7506380939560406E-2</v>
      </c>
      <c r="AK460" s="17">
        <v>7.3829491466044506E-2</v>
      </c>
      <c r="AL460" s="17">
        <v>0</v>
      </c>
      <c r="AM460" s="17">
        <v>0</v>
      </c>
      <c r="AN460" s="17">
        <v>7.7861740897659903E-2</v>
      </c>
      <c r="AO460" s="17"/>
      <c r="AP460" s="17">
        <v>7.9467740650817797E-2</v>
      </c>
      <c r="AQ460" s="17">
        <v>6.7496491690443694E-2</v>
      </c>
      <c r="AR460" s="17">
        <v>0</v>
      </c>
      <c r="AS460" s="17"/>
      <c r="AT460" s="17">
        <v>8.4652090339844902E-2</v>
      </c>
      <c r="AU460" s="17">
        <v>8.0473975459938105E-2</v>
      </c>
      <c r="AV460" s="17">
        <v>3.9311571282836001E-2</v>
      </c>
      <c r="AW460" s="17">
        <v>6.46545792050357E-2</v>
      </c>
      <c r="AX460" s="17">
        <v>0</v>
      </c>
    </row>
    <row r="461" spans="2:50">
      <c r="B461" t="s">
        <v>92</v>
      </c>
      <c r="C461" s="17">
        <v>0.154389081600044</v>
      </c>
      <c r="D461" s="17">
        <v>0.108748889571126</v>
      </c>
      <c r="E461" s="17">
        <v>0.19507266210285501</v>
      </c>
      <c r="F461" s="17"/>
      <c r="G461" s="17">
        <v>0.145891400552982</v>
      </c>
      <c r="H461" s="17">
        <v>0.14438070017869001</v>
      </c>
      <c r="I461" s="17">
        <v>0.20368777236454499</v>
      </c>
      <c r="J461" s="17">
        <v>0.213066286357564</v>
      </c>
      <c r="K461" s="17">
        <v>0.11623256924756099</v>
      </c>
      <c r="L461" s="17">
        <v>9.7878543724205194E-2</v>
      </c>
      <c r="M461" s="17"/>
      <c r="N461" s="17">
        <v>0.11634821498650801</v>
      </c>
      <c r="O461" s="17">
        <v>0.155426556681002</v>
      </c>
      <c r="P461" s="17">
        <v>0.15601399016447901</v>
      </c>
      <c r="Q461" s="17">
        <v>0.194456019441023</v>
      </c>
      <c r="R461" s="17"/>
      <c r="S461" s="17">
        <v>0.117440008594021</v>
      </c>
      <c r="T461" s="17">
        <v>0.14256800881988499</v>
      </c>
      <c r="U461" s="17">
        <v>8.3580606862632606E-2</v>
      </c>
      <c r="V461" s="17">
        <v>0.189570873118202</v>
      </c>
      <c r="W461" s="17">
        <v>0.169513591071592</v>
      </c>
      <c r="X461" s="17">
        <v>0.16386858381087899</v>
      </c>
      <c r="Y461" s="17">
        <v>0.177058938529948</v>
      </c>
      <c r="Z461" s="17">
        <v>0.136752258539</v>
      </c>
      <c r="AA461" s="17">
        <v>0.19391678351512701</v>
      </c>
      <c r="AB461" s="17">
        <v>0.141563854656969</v>
      </c>
      <c r="AC461" s="17">
        <v>0.204084661956139</v>
      </c>
      <c r="AD461" s="17">
        <v>0.13132869564675101</v>
      </c>
      <c r="AE461" s="17"/>
      <c r="AF461" s="17">
        <v>0.14275904747950799</v>
      </c>
      <c r="AG461" s="17">
        <v>0.119583866972928</v>
      </c>
      <c r="AH461" s="17">
        <v>0.27492908299522201</v>
      </c>
      <c r="AI461" s="17"/>
      <c r="AJ461" s="17">
        <v>0.129631172031452</v>
      </c>
      <c r="AK461" s="17">
        <v>0.121992468463169</v>
      </c>
      <c r="AL461" s="17">
        <v>3.5658274434124899E-2</v>
      </c>
      <c r="AM461" s="17">
        <v>0.209106772191959</v>
      </c>
      <c r="AN461" s="17">
        <v>0.31925124859118698</v>
      </c>
      <c r="AO461" s="17"/>
      <c r="AP461" s="17">
        <v>0.104039647991189</v>
      </c>
      <c r="AQ461" s="17">
        <v>0.13178561347453699</v>
      </c>
      <c r="AR461" s="17">
        <v>4.3249131734633003E-2</v>
      </c>
      <c r="AS461" s="17"/>
      <c r="AT461" s="17">
        <v>0.225972294574976</v>
      </c>
      <c r="AU461" s="17">
        <v>0.15205587268099299</v>
      </c>
      <c r="AV461" s="17">
        <v>0.10884850110436201</v>
      </c>
      <c r="AW461" s="17">
        <v>8.19076858089723E-2</v>
      </c>
      <c r="AX461" s="17">
        <v>8.5394147864409506E-2</v>
      </c>
    </row>
    <row r="462" spans="2:50">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row>
    <row r="463" spans="2:50">
      <c r="B463" s="6" t="s">
        <v>223</v>
      </c>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row>
    <row r="464" spans="2:50">
      <c r="B464" s="24" t="s">
        <v>17</v>
      </c>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row>
    <row r="465" spans="2:50">
      <c r="B465" t="s">
        <v>219</v>
      </c>
      <c r="C465" s="17">
        <v>0.16612034907905501</v>
      </c>
      <c r="D465" s="17">
        <v>0.22582730729782099</v>
      </c>
      <c r="E465" s="17">
        <v>0.101009067833676</v>
      </c>
      <c r="F465" s="17"/>
      <c r="G465" s="17">
        <v>0.141408368789392</v>
      </c>
      <c r="H465" s="17">
        <v>0.14924994559381499</v>
      </c>
      <c r="I465" s="17">
        <v>0.16195700872899699</v>
      </c>
      <c r="J465" s="17">
        <v>0.16936909468710301</v>
      </c>
      <c r="K465" s="17">
        <v>0.17688562591182699</v>
      </c>
      <c r="L465" s="17">
        <v>0.189858599545072</v>
      </c>
      <c r="M465" s="17"/>
      <c r="N465" s="17">
        <v>0.25690279727147802</v>
      </c>
      <c r="O465" s="17">
        <v>0.14183821991694401</v>
      </c>
      <c r="P465" s="17">
        <v>0.13896218644679501</v>
      </c>
      <c r="Q465" s="17">
        <v>0.11276202258051</v>
      </c>
      <c r="R465" s="17"/>
      <c r="S465" s="17">
        <v>0.211769239227175</v>
      </c>
      <c r="T465" s="17">
        <v>0.20582908211654199</v>
      </c>
      <c r="U465" s="17">
        <v>0.108493586094718</v>
      </c>
      <c r="V465" s="17">
        <v>0.11991529401692599</v>
      </c>
      <c r="W465" s="17">
        <v>0.13248411172022401</v>
      </c>
      <c r="X465" s="17">
        <v>0.19838327549465801</v>
      </c>
      <c r="Y465" s="17">
        <v>0.118553907659194</v>
      </c>
      <c r="Z465" s="17">
        <v>0.18016070617369101</v>
      </c>
      <c r="AA465" s="17">
        <v>0.20097870814369101</v>
      </c>
      <c r="AB465" s="17">
        <v>0.17076804744568599</v>
      </c>
      <c r="AC465" s="17">
        <v>8.0575416954253701E-2</v>
      </c>
      <c r="AD465" s="17">
        <v>0.17889837532910299</v>
      </c>
      <c r="AE465" s="17"/>
      <c r="AF465" s="17">
        <v>0.16482030212059501</v>
      </c>
      <c r="AG465" s="17">
        <v>0.200441214418006</v>
      </c>
      <c r="AH465" s="17">
        <v>9.6713801113539999E-2</v>
      </c>
      <c r="AI465" s="17"/>
      <c r="AJ465" s="17">
        <v>0.16859994562156</v>
      </c>
      <c r="AK465" s="17">
        <v>0.16260314012524699</v>
      </c>
      <c r="AL465" s="17">
        <v>0.33680201780180002</v>
      </c>
      <c r="AM465" s="17">
        <v>0.16245344733619699</v>
      </c>
      <c r="AN465" s="17">
        <v>9.0087963854115202E-2</v>
      </c>
      <c r="AO465" s="17"/>
      <c r="AP465" s="17">
        <v>0.17804730254228401</v>
      </c>
      <c r="AQ465" s="17">
        <v>0.16842902787691599</v>
      </c>
      <c r="AR465" s="17">
        <v>0.233535393053522</v>
      </c>
      <c r="AS465" s="17"/>
      <c r="AT465" s="17">
        <v>0.100119682802604</v>
      </c>
      <c r="AU465" s="17">
        <v>0.14952530625004401</v>
      </c>
      <c r="AV465" s="17">
        <v>0.17497612856489</v>
      </c>
      <c r="AW465" s="17">
        <v>0.24478816120469801</v>
      </c>
      <c r="AX465" s="17">
        <v>0.52497654476636402</v>
      </c>
    </row>
    <row r="466" spans="2:50">
      <c r="B466" t="s">
        <v>220</v>
      </c>
      <c r="C466" s="17">
        <v>0.37965812190531101</v>
      </c>
      <c r="D466" s="17">
        <v>0.39756161113206101</v>
      </c>
      <c r="E466" s="17">
        <v>0.36059176486627298</v>
      </c>
      <c r="F466" s="17"/>
      <c r="G466" s="17">
        <v>0.351433829306602</v>
      </c>
      <c r="H466" s="17">
        <v>0.37417067696648498</v>
      </c>
      <c r="I466" s="17">
        <v>0.34857869065852098</v>
      </c>
      <c r="J466" s="17">
        <v>0.31805592543573802</v>
      </c>
      <c r="K466" s="17">
        <v>0.38255736541552199</v>
      </c>
      <c r="L466" s="17">
        <v>0.46849252263208602</v>
      </c>
      <c r="M466" s="17"/>
      <c r="N466" s="17">
        <v>0.38918337038197798</v>
      </c>
      <c r="O466" s="17">
        <v>0.40962620312569697</v>
      </c>
      <c r="P466" s="17">
        <v>0.34899338998019203</v>
      </c>
      <c r="Q466" s="17">
        <v>0.36513917875514401</v>
      </c>
      <c r="R466" s="17"/>
      <c r="S466" s="17">
        <v>0.42295485134166999</v>
      </c>
      <c r="T466" s="17">
        <v>0.37938218945888702</v>
      </c>
      <c r="U466" s="17">
        <v>0.32884349063471902</v>
      </c>
      <c r="V466" s="17">
        <v>0.39827541968851798</v>
      </c>
      <c r="W466" s="17">
        <v>0.46741129154302402</v>
      </c>
      <c r="X466" s="17">
        <v>0.409916940788562</v>
      </c>
      <c r="Y466" s="17">
        <v>0.38015360151160099</v>
      </c>
      <c r="Z466" s="17">
        <v>0.31361792131885502</v>
      </c>
      <c r="AA466" s="17">
        <v>0.26731803822174</v>
      </c>
      <c r="AB466" s="17">
        <v>0.42573649057818003</v>
      </c>
      <c r="AC466" s="17">
        <v>0.31310201690834699</v>
      </c>
      <c r="AD466" s="17">
        <v>0.44147835955268999</v>
      </c>
      <c r="AE466" s="17"/>
      <c r="AF466" s="17">
        <v>0.360477350667749</v>
      </c>
      <c r="AG466" s="17">
        <v>0.43418811249624401</v>
      </c>
      <c r="AH466" s="17">
        <v>0.28581467550775702</v>
      </c>
      <c r="AI466" s="17"/>
      <c r="AJ466" s="17">
        <v>0.38295375117839597</v>
      </c>
      <c r="AK466" s="17">
        <v>0.44454998397759199</v>
      </c>
      <c r="AL466" s="17">
        <v>0.42259533573008601</v>
      </c>
      <c r="AM466" s="17">
        <v>0.17726003301351401</v>
      </c>
      <c r="AN466" s="17">
        <v>0.21751808950226201</v>
      </c>
      <c r="AO466" s="17"/>
      <c r="AP466" s="17">
        <v>0.38923451684810401</v>
      </c>
      <c r="AQ466" s="17">
        <v>0.43607802243209298</v>
      </c>
      <c r="AR466" s="17">
        <v>0.52328864132245601</v>
      </c>
      <c r="AS466" s="17"/>
      <c r="AT466" s="17">
        <v>0.37548364742614798</v>
      </c>
      <c r="AU466" s="17">
        <v>0.32306693080667798</v>
      </c>
      <c r="AV466" s="17">
        <v>0.425032038274617</v>
      </c>
      <c r="AW466" s="17">
        <v>0.45759942476668902</v>
      </c>
      <c r="AX466" s="17">
        <v>0.25862405776916098</v>
      </c>
    </row>
    <row r="467" spans="2:50">
      <c r="B467" t="s">
        <v>221</v>
      </c>
      <c r="C467" s="17">
        <v>0.263339232595933</v>
      </c>
      <c r="D467" s="17">
        <v>0.218522936993296</v>
      </c>
      <c r="E467" s="17">
        <v>0.31313150830529501</v>
      </c>
      <c r="F467" s="17"/>
      <c r="G467" s="17">
        <v>0.21692119707477001</v>
      </c>
      <c r="H467" s="17">
        <v>0.29649446269367002</v>
      </c>
      <c r="I467" s="17">
        <v>0.26314486506990098</v>
      </c>
      <c r="J467" s="17">
        <v>0.31335548418708398</v>
      </c>
      <c r="K467" s="17">
        <v>0.28803102319088297</v>
      </c>
      <c r="L467" s="17">
        <v>0.21325853478128801</v>
      </c>
      <c r="M467" s="17"/>
      <c r="N467" s="17">
        <v>0.23874336725578801</v>
      </c>
      <c r="O467" s="17">
        <v>0.23066515000312199</v>
      </c>
      <c r="P467" s="17">
        <v>0.31681211817128602</v>
      </c>
      <c r="Q467" s="17">
        <v>0.27877567643402401</v>
      </c>
      <c r="R467" s="17"/>
      <c r="S467" s="17">
        <v>0.19990463590962701</v>
      </c>
      <c r="T467" s="17">
        <v>0.264869565139566</v>
      </c>
      <c r="U467" s="17">
        <v>0.33041888836532601</v>
      </c>
      <c r="V467" s="17">
        <v>0.28242124886890901</v>
      </c>
      <c r="W467" s="17">
        <v>0.195213188714426</v>
      </c>
      <c r="X467" s="17">
        <v>0.24832343125575601</v>
      </c>
      <c r="Y467" s="17">
        <v>0.33111864151278397</v>
      </c>
      <c r="Z467" s="17">
        <v>0.245999657814369</v>
      </c>
      <c r="AA467" s="17">
        <v>0.26189312823660499</v>
      </c>
      <c r="AB467" s="17">
        <v>0.25376490691171</v>
      </c>
      <c r="AC467" s="17">
        <v>0.35085994825557598</v>
      </c>
      <c r="AD467" s="17">
        <v>0.24724473216125301</v>
      </c>
      <c r="AE467" s="17"/>
      <c r="AF467" s="17">
        <v>0.28107842314731302</v>
      </c>
      <c r="AG467" s="17">
        <v>0.22862441365949801</v>
      </c>
      <c r="AH467" s="17">
        <v>0.35231255057892202</v>
      </c>
      <c r="AI467" s="17"/>
      <c r="AJ467" s="17">
        <v>0.28178579826376599</v>
      </c>
      <c r="AK467" s="17">
        <v>0.24875171286631401</v>
      </c>
      <c r="AL467" s="17">
        <v>0.15598843234398699</v>
      </c>
      <c r="AM467" s="17">
        <v>0.33368421329660902</v>
      </c>
      <c r="AN467" s="17">
        <v>0.31268242312839201</v>
      </c>
      <c r="AO467" s="17"/>
      <c r="AP467" s="17">
        <v>0.27652643310263098</v>
      </c>
      <c r="AQ467" s="17">
        <v>0.242899055049804</v>
      </c>
      <c r="AR467" s="17">
        <v>0.18846423429210399</v>
      </c>
      <c r="AS467" s="17"/>
      <c r="AT467" s="17">
        <v>0.28446308967883199</v>
      </c>
      <c r="AU467" s="17">
        <v>0.30258976374491198</v>
      </c>
      <c r="AV467" s="17">
        <v>0.25066487559006601</v>
      </c>
      <c r="AW467" s="17">
        <v>0.19683602587444199</v>
      </c>
      <c r="AX467" s="17">
        <v>6.5935667328939601E-2</v>
      </c>
    </row>
    <row r="468" spans="2:50">
      <c r="B468" t="s">
        <v>222</v>
      </c>
      <c r="C468" s="17">
        <v>4.8907203655248803E-2</v>
      </c>
      <c r="D468" s="17">
        <v>6.1894247152713702E-2</v>
      </c>
      <c r="E468" s="17">
        <v>3.5315439471613898E-2</v>
      </c>
      <c r="F468" s="17"/>
      <c r="G468" s="17">
        <v>9.6342175417944695E-2</v>
      </c>
      <c r="H468" s="17">
        <v>3.6965287805407303E-2</v>
      </c>
      <c r="I468" s="17">
        <v>6.08186895361119E-2</v>
      </c>
      <c r="J468" s="17">
        <v>4.52071347452348E-2</v>
      </c>
      <c r="K468" s="17">
        <v>3.0869029398862099E-2</v>
      </c>
      <c r="L468" s="17">
        <v>3.3811887182478698E-2</v>
      </c>
      <c r="M468" s="17"/>
      <c r="N468" s="17">
        <v>2.7589379327852898E-2</v>
      </c>
      <c r="O468" s="17">
        <v>6.5447670140430195E-2</v>
      </c>
      <c r="P468" s="17">
        <v>6.7044624990478294E-2</v>
      </c>
      <c r="Q468" s="17">
        <v>4.2043226980558498E-2</v>
      </c>
      <c r="R468" s="17"/>
      <c r="S468" s="17">
        <v>2.3817664772721799E-2</v>
      </c>
      <c r="T468" s="17">
        <v>3.3034652529210097E-2</v>
      </c>
      <c r="U468" s="17">
        <v>3.6299203598591297E-2</v>
      </c>
      <c r="V468" s="17">
        <v>9.5320273799539307E-2</v>
      </c>
      <c r="W468" s="17">
        <v>1.21806186315038E-2</v>
      </c>
      <c r="X468" s="17">
        <v>7.8082508671298095E-2</v>
      </c>
      <c r="Y468" s="17">
        <v>4.8274183350773603E-2</v>
      </c>
      <c r="Z468" s="17">
        <v>7.5257814109573995E-2</v>
      </c>
      <c r="AA468" s="17">
        <v>8.8067198842691402E-2</v>
      </c>
      <c r="AB468" s="17">
        <v>3.8459447869270399E-2</v>
      </c>
      <c r="AC468" s="17">
        <v>3.7241402920658001E-2</v>
      </c>
      <c r="AD468" s="17">
        <v>2.6124401787519E-2</v>
      </c>
      <c r="AE468" s="17"/>
      <c r="AF468" s="17">
        <v>6.3253008636121502E-2</v>
      </c>
      <c r="AG468" s="17">
        <v>2.0633613514160799E-2</v>
      </c>
      <c r="AH468" s="17">
        <v>5.7792586315506503E-2</v>
      </c>
      <c r="AI468" s="17"/>
      <c r="AJ468" s="17">
        <v>6.5410161767353106E-2</v>
      </c>
      <c r="AK468" s="17">
        <v>2.0008141951513899E-2</v>
      </c>
      <c r="AL468" s="17">
        <v>1.7849111795472099E-2</v>
      </c>
      <c r="AM468" s="17">
        <v>0.17719384697288099</v>
      </c>
      <c r="AN468" s="17">
        <v>8.0368092953341297E-2</v>
      </c>
      <c r="AO468" s="17"/>
      <c r="AP468" s="17">
        <v>6.4952983728406993E-2</v>
      </c>
      <c r="AQ468" s="17">
        <v>2.78569080612057E-2</v>
      </c>
      <c r="AR468" s="17">
        <v>4.3962800208149397E-2</v>
      </c>
      <c r="AS468" s="17"/>
      <c r="AT468" s="17">
        <v>6.0823624640393301E-2</v>
      </c>
      <c r="AU468" s="17">
        <v>6.3195763726444698E-2</v>
      </c>
      <c r="AV468" s="17">
        <v>2.9085406554646E-2</v>
      </c>
      <c r="AW468" s="17">
        <v>2.62593073235153E-2</v>
      </c>
      <c r="AX468" s="17">
        <v>6.23344949421872E-2</v>
      </c>
    </row>
    <row r="469" spans="2:50">
      <c r="B469" t="s">
        <v>92</v>
      </c>
      <c r="C469" s="17">
        <v>0.141975092764452</v>
      </c>
      <c r="D469" s="17">
        <v>9.6193897424108096E-2</v>
      </c>
      <c r="E469" s="17">
        <v>0.18995221952314101</v>
      </c>
      <c r="F469" s="17"/>
      <c r="G469" s="17">
        <v>0.19389442941129201</v>
      </c>
      <c r="H469" s="17">
        <v>0.143119626940623</v>
      </c>
      <c r="I469" s="17">
        <v>0.165500746006469</v>
      </c>
      <c r="J469" s="17">
        <v>0.15401236094484</v>
      </c>
      <c r="K469" s="17">
        <v>0.121656956082906</v>
      </c>
      <c r="L469" s="17">
        <v>9.4578455859074997E-2</v>
      </c>
      <c r="M469" s="17"/>
      <c r="N469" s="17">
        <v>8.7581085762903604E-2</v>
      </c>
      <c r="O469" s="17">
        <v>0.15242275681380699</v>
      </c>
      <c r="P469" s="17">
        <v>0.12818768041124901</v>
      </c>
      <c r="Q469" s="17">
        <v>0.201279895249764</v>
      </c>
      <c r="R469" s="17"/>
      <c r="S469" s="17">
        <v>0.14155360874880701</v>
      </c>
      <c r="T469" s="17">
        <v>0.11688451075579501</v>
      </c>
      <c r="U469" s="17">
        <v>0.195944831306645</v>
      </c>
      <c r="V469" s="17">
        <v>0.10406776362610801</v>
      </c>
      <c r="W469" s="17">
        <v>0.19271078939082301</v>
      </c>
      <c r="X469" s="17">
        <v>6.5293843789725803E-2</v>
      </c>
      <c r="Y469" s="17">
        <v>0.121899665965648</v>
      </c>
      <c r="Z469" s="17">
        <v>0.184963900583511</v>
      </c>
      <c r="AA469" s="17">
        <v>0.18174292655527199</v>
      </c>
      <c r="AB469" s="17">
        <v>0.111271107195154</v>
      </c>
      <c r="AC469" s="17">
        <v>0.21822121496116501</v>
      </c>
      <c r="AD469" s="17">
        <v>0.10625413116943599</v>
      </c>
      <c r="AE469" s="17"/>
      <c r="AF469" s="17">
        <v>0.13037091542822199</v>
      </c>
      <c r="AG469" s="17">
        <v>0.116112645912091</v>
      </c>
      <c r="AH469" s="17">
        <v>0.20736638648427499</v>
      </c>
      <c r="AI469" s="17"/>
      <c r="AJ469" s="17">
        <v>0.10125034316892501</v>
      </c>
      <c r="AK469" s="17">
        <v>0.124087021079333</v>
      </c>
      <c r="AL469" s="17">
        <v>6.6765102328655304E-2</v>
      </c>
      <c r="AM469" s="17">
        <v>0.149408459380799</v>
      </c>
      <c r="AN469" s="17">
        <v>0.29934343056189</v>
      </c>
      <c r="AO469" s="17"/>
      <c r="AP469" s="17">
        <v>9.1238763778573706E-2</v>
      </c>
      <c r="AQ469" s="17">
        <v>0.124736986579981</v>
      </c>
      <c r="AR469" s="17">
        <v>1.0748931123768299E-2</v>
      </c>
      <c r="AS469" s="17"/>
      <c r="AT469" s="17">
        <v>0.17910995545202299</v>
      </c>
      <c r="AU469" s="17">
        <v>0.161622235471922</v>
      </c>
      <c r="AV469" s="17">
        <v>0.120241551015781</v>
      </c>
      <c r="AW469" s="17">
        <v>7.4517080830655405E-2</v>
      </c>
      <c r="AX469" s="17">
        <v>8.8129235193347699E-2</v>
      </c>
    </row>
    <row r="470" spans="2:50">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row>
    <row r="471" spans="2:50">
      <c r="B471" s="6" t="s">
        <v>224</v>
      </c>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row>
    <row r="472" spans="2:50">
      <c r="B472" s="24" t="s">
        <v>15</v>
      </c>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row>
    <row r="473" spans="2:50">
      <c r="B473" t="s">
        <v>225</v>
      </c>
      <c r="C473" s="17">
        <v>7.5461229992661402E-2</v>
      </c>
      <c r="D473" s="17">
        <v>0.112417929753289</v>
      </c>
      <c r="E473" s="17">
        <v>3.9689330564682899E-2</v>
      </c>
      <c r="F473" s="17"/>
      <c r="G473" s="17">
        <v>9.2832204084027301E-2</v>
      </c>
      <c r="H473" s="17">
        <v>0.113545290054429</v>
      </c>
      <c r="I473" s="17">
        <v>9.5002363935496298E-2</v>
      </c>
      <c r="J473" s="17">
        <v>7.2794642292499406E-2</v>
      </c>
      <c r="K473" s="17">
        <v>4.7727645074927903E-2</v>
      </c>
      <c r="L473" s="17">
        <v>3.7819578442964998E-2</v>
      </c>
      <c r="M473" s="17"/>
      <c r="N473" s="17">
        <v>0.13022824706900599</v>
      </c>
      <c r="O473" s="17">
        <v>4.5135658842245997E-2</v>
      </c>
      <c r="P473" s="17">
        <v>6.7146001255794494E-2</v>
      </c>
      <c r="Q473" s="17">
        <v>5.6586743264481702E-2</v>
      </c>
      <c r="R473" s="17"/>
      <c r="S473" s="17">
        <v>0.12839689952580599</v>
      </c>
      <c r="T473" s="17">
        <v>6.5625941655576503E-2</v>
      </c>
      <c r="U473" s="17">
        <v>4.0826276272916802E-2</v>
      </c>
      <c r="V473" s="17">
        <v>6.7179195642678893E-2</v>
      </c>
      <c r="W473" s="17">
        <v>4.9643978034652002E-2</v>
      </c>
      <c r="X473" s="17">
        <v>7.4034985251497099E-2</v>
      </c>
      <c r="Y473" s="17">
        <v>8.8592181611408694E-2</v>
      </c>
      <c r="Z473" s="17">
        <v>6.5663867066747705E-2</v>
      </c>
      <c r="AA473" s="17">
        <v>7.0772013848219004E-2</v>
      </c>
      <c r="AB473" s="17">
        <v>8.97344913628534E-2</v>
      </c>
      <c r="AC473" s="17">
        <v>4.0129922665126397E-2</v>
      </c>
      <c r="AD473" s="17">
        <v>6.4624750968672304E-2</v>
      </c>
      <c r="AE473" s="17"/>
      <c r="AF473" s="17">
        <v>6.8986626382512004E-2</v>
      </c>
      <c r="AG473" s="17">
        <v>9.8956496413417097E-2</v>
      </c>
      <c r="AH473" s="17">
        <v>4.2540668149213999E-2</v>
      </c>
      <c r="AI473" s="17"/>
      <c r="AJ473" s="17">
        <v>8.1049622946136199E-2</v>
      </c>
      <c r="AK473" s="17">
        <v>7.6022114709942898E-2</v>
      </c>
      <c r="AL473" s="17">
        <v>0.13144839429819299</v>
      </c>
      <c r="AM473" s="17">
        <v>6.1815715690137399E-2</v>
      </c>
      <c r="AN473" s="17">
        <v>1.6694121039096E-2</v>
      </c>
      <c r="AO473" s="17"/>
      <c r="AP473" s="17">
        <v>8.7413215725875099E-2</v>
      </c>
      <c r="AQ473" s="17">
        <v>8.8791164805596207E-2</v>
      </c>
      <c r="AR473" s="17">
        <v>0.115705110319966</v>
      </c>
      <c r="AS473" s="17"/>
      <c r="AT473" s="17">
        <v>6.1017692657008897E-2</v>
      </c>
      <c r="AU473" s="17">
        <v>5.2470371169097203E-2</v>
      </c>
      <c r="AV473" s="17">
        <v>9.8071019486233202E-2</v>
      </c>
      <c r="AW473" s="17">
        <v>0.121580864118987</v>
      </c>
      <c r="AX473" s="17">
        <v>0.25076233530450498</v>
      </c>
    </row>
    <row r="474" spans="2:50">
      <c r="B474" t="s">
        <v>226</v>
      </c>
      <c r="C474" s="17">
        <v>0.141737906203034</v>
      </c>
      <c r="D474" s="17">
        <v>0.18369015605422201</v>
      </c>
      <c r="E474" s="17">
        <v>9.9516176539102205E-2</v>
      </c>
      <c r="F474" s="17"/>
      <c r="G474" s="17">
        <v>0.16116846048522401</v>
      </c>
      <c r="H474" s="17">
        <v>0.198599041481755</v>
      </c>
      <c r="I474" s="17">
        <v>0.13274651746785199</v>
      </c>
      <c r="J474" s="17">
        <v>0.10580921038555501</v>
      </c>
      <c r="K474" s="17">
        <v>9.5457455850083597E-2</v>
      </c>
      <c r="L474" s="17">
        <v>0.150083416317013</v>
      </c>
      <c r="M474" s="17"/>
      <c r="N474" s="17">
        <v>0.21153236039450299</v>
      </c>
      <c r="O474" s="17">
        <v>0.143545357045229</v>
      </c>
      <c r="P474" s="17">
        <v>0.11768609843859699</v>
      </c>
      <c r="Q474" s="17">
        <v>8.4166696813294195E-2</v>
      </c>
      <c r="R474" s="17"/>
      <c r="S474" s="17">
        <v>0.16475018035897501</v>
      </c>
      <c r="T474" s="17">
        <v>0.161865151121249</v>
      </c>
      <c r="U474" s="17">
        <v>0.103134869075382</v>
      </c>
      <c r="V474" s="17">
        <v>0.112330067293142</v>
      </c>
      <c r="W474" s="17">
        <v>0.13521316974509201</v>
      </c>
      <c r="X474" s="17">
        <v>0.15308219966311901</v>
      </c>
      <c r="Y474" s="17">
        <v>0.105309131414022</v>
      </c>
      <c r="Z474" s="17">
        <v>0.19791352944393101</v>
      </c>
      <c r="AA474" s="17">
        <v>0.17169564536718401</v>
      </c>
      <c r="AB474" s="17">
        <v>0.105389148975402</v>
      </c>
      <c r="AC474" s="17">
        <v>0.122027761802841</v>
      </c>
      <c r="AD474" s="17">
        <v>0.17325495674765101</v>
      </c>
      <c r="AE474" s="17"/>
      <c r="AF474" s="17">
        <v>0.14817783703325199</v>
      </c>
      <c r="AG474" s="17">
        <v>0.15431462181673999</v>
      </c>
      <c r="AH474" s="17">
        <v>9.2061935508397197E-2</v>
      </c>
      <c r="AI474" s="17"/>
      <c r="AJ474" s="17">
        <v>0.160067344603844</v>
      </c>
      <c r="AK474" s="17">
        <v>0.15790125370432401</v>
      </c>
      <c r="AL474" s="17">
        <v>0.201117839357178</v>
      </c>
      <c r="AM474" s="17">
        <v>6.4537313059500404E-2</v>
      </c>
      <c r="AN474" s="17">
        <v>6.15906737019256E-2</v>
      </c>
      <c r="AO474" s="17"/>
      <c r="AP474" s="17">
        <v>0.187415596841047</v>
      </c>
      <c r="AQ474" s="17">
        <v>0.15325182803984899</v>
      </c>
      <c r="AR474" s="17">
        <v>0.23741324355616</v>
      </c>
      <c r="AS474" s="17"/>
      <c r="AT474" s="17">
        <v>5.75868563879047E-2</v>
      </c>
      <c r="AU474" s="17">
        <v>0.16346466291943801</v>
      </c>
      <c r="AV474" s="17">
        <v>0.18043782764851901</v>
      </c>
      <c r="AW474" s="17">
        <v>0.264229064707801</v>
      </c>
      <c r="AX474" s="17">
        <v>0.19499762812514801</v>
      </c>
    </row>
    <row r="475" spans="2:50">
      <c r="B475" t="s">
        <v>227</v>
      </c>
      <c r="C475" s="17">
        <v>0.213342936480202</v>
      </c>
      <c r="D475" s="17">
        <v>0.204395504791337</v>
      </c>
      <c r="E475" s="17">
        <v>0.222903523600986</v>
      </c>
      <c r="F475" s="17"/>
      <c r="G475" s="17">
        <v>0.26040925558342898</v>
      </c>
      <c r="H475" s="17">
        <v>0.2243821635862</v>
      </c>
      <c r="I475" s="17">
        <v>0.24498946059853899</v>
      </c>
      <c r="J475" s="17">
        <v>0.18926138227030101</v>
      </c>
      <c r="K475" s="17">
        <v>0.20180207996549701</v>
      </c>
      <c r="L475" s="17">
        <v>0.17477826334587401</v>
      </c>
      <c r="M475" s="17"/>
      <c r="N475" s="17">
        <v>0.20122793728782701</v>
      </c>
      <c r="O475" s="17">
        <v>0.23014957865788099</v>
      </c>
      <c r="P475" s="17">
        <v>0.18498613045544801</v>
      </c>
      <c r="Q475" s="17">
        <v>0.23408389425266801</v>
      </c>
      <c r="R475" s="17"/>
      <c r="S475" s="17">
        <v>0.24871460715032201</v>
      </c>
      <c r="T475" s="17">
        <v>0.25918336204563902</v>
      </c>
      <c r="U475" s="17">
        <v>0.20360267763030199</v>
      </c>
      <c r="V475" s="17">
        <v>0.23700129714246601</v>
      </c>
      <c r="W475" s="17">
        <v>0.19014764722515301</v>
      </c>
      <c r="X475" s="17">
        <v>0.202606885412875</v>
      </c>
      <c r="Y475" s="17">
        <v>0.19612495500364199</v>
      </c>
      <c r="Z475" s="17">
        <v>0.251297336467665</v>
      </c>
      <c r="AA475" s="17">
        <v>0.17164166440602799</v>
      </c>
      <c r="AB475" s="17">
        <v>0.17876839106678699</v>
      </c>
      <c r="AC475" s="17">
        <v>0.22423545915190399</v>
      </c>
      <c r="AD475" s="17">
        <v>0.12420955919591301</v>
      </c>
      <c r="AE475" s="17"/>
      <c r="AF475" s="17">
        <v>0.170763174651372</v>
      </c>
      <c r="AG475" s="17">
        <v>0.228134229061695</v>
      </c>
      <c r="AH475" s="17">
        <v>0.27057028485863599</v>
      </c>
      <c r="AI475" s="17"/>
      <c r="AJ475" s="17">
        <v>0.199609926043161</v>
      </c>
      <c r="AK475" s="17">
        <v>0.247338789552348</v>
      </c>
      <c r="AL475" s="17">
        <v>0.185952273119667</v>
      </c>
      <c r="AM475" s="17">
        <v>0.25833133140249398</v>
      </c>
      <c r="AN475" s="17">
        <v>0.21192092343590399</v>
      </c>
      <c r="AO475" s="17"/>
      <c r="AP475" s="17">
        <v>0.20338134296372001</v>
      </c>
      <c r="AQ475" s="17">
        <v>0.22040281755086899</v>
      </c>
      <c r="AR475" s="17">
        <v>0.137469117056123</v>
      </c>
      <c r="AS475" s="17"/>
      <c r="AT475" s="17">
        <v>0.209539815653765</v>
      </c>
      <c r="AU475" s="17">
        <v>0.23358436360809101</v>
      </c>
      <c r="AV475" s="17">
        <v>0.20855988195019501</v>
      </c>
      <c r="AW475" s="17">
        <v>0.18179991974572099</v>
      </c>
      <c r="AX475" s="17">
        <v>0.19556589784929801</v>
      </c>
    </row>
    <row r="476" spans="2:50">
      <c r="B476" t="s">
        <v>228</v>
      </c>
      <c r="C476" s="17">
        <v>0.27256939647432499</v>
      </c>
      <c r="D476" s="17">
        <v>0.238630777078738</v>
      </c>
      <c r="E476" s="17">
        <v>0.30567508657751502</v>
      </c>
      <c r="F476" s="17"/>
      <c r="G476" s="17">
        <v>0.242279435626436</v>
      </c>
      <c r="H476" s="17">
        <v>0.21149787884723301</v>
      </c>
      <c r="I476" s="17">
        <v>0.23399027938575001</v>
      </c>
      <c r="J476" s="17">
        <v>0.33782289453090297</v>
      </c>
      <c r="K476" s="17">
        <v>0.26455433109753801</v>
      </c>
      <c r="L476" s="17">
        <v>0.32593597114070699</v>
      </c>
      <c r="M476" s="17"/>
      <c r="N476" s="17">
        <v>0.23470797938135601</v>
      </c>
      <c r="O476" s="17">
        <v>0.28476265299091702</v>
      </c>
      <c r="P476" s="17">
        <v>0.30719183933660299</v>
      </c>
      <c r="Q476" s="17">
        <v>0.271337194323785</v>
      </c>
      <c r="R476" s="17"/>
      <c r="S476" s="17">
        <v>0.193906598016927</v>
      </c>
      <c r="T476" s="17">
        <v>0.25890442607905501</v>
      </c>
      <c r="U476" s="17">
        <v>0.32186693298250901</v>
      </c>
      <c r="V476" s="17">
        <v>0.329239099599137</v>
      </c>
      <c r="W476" s="17">
        <v>0.29971010602045101</v>
      </c>
      <c r="X476" s="17">
        <v>0.26129893248484498</v>
      </c>
      <c r="Y476" s="17">
        <v>0.27610996509427599</v>
      </c>
      <c r="Z476" s="17">
        <v>0.23351771639284699</v>
      </c>
      <c r="AA476" s="17">
        <v>0.271610649901808</v>
      </c>
      <c r="AB476" s="17">
        <v>0.28226154655499702</v>
      </c>
      <c r="AC476" s="17">
        <v>0.284460757276224</v>
      </c>
      <c r="AD476" s="17">
        <v>0.36549836463685298</v>
      </c>
      <c r="AE476" s="17"/>
      <c r="AF476" s="17">
        <v>0.25729865169736699</v>
      </c>
      <c r="AG476" s="17">
        <v>0.28479706751804401</v>
      </c>
      <c r="AH476" s="17">
        <v>0.26771230483273301</v>
      </c>
      <c r="AI476" s="17"/>
      <c r="AJ476" s="17">
        <v>0.27081550122321602</v>
      </c>
      <c r="AK476" s="17">
        <v>0.26738179196955802</v>
      </c>
      <c r="AL476" s="17">
        <v>0.278042610548762</v>
      </c>
      <c r="AM476" s="17">
        <v>0.141952347812698</v>
      </c>
      <c r="AN476" s="17">
        <v>0.28458248340838299</v>
      </c>
      <c r="AO476" s="17"/>
      <c r="AP476" s="17">
        <v>0.25471517159468199</v>
      </c>
      <c r="AQ476" s="17">
        <v>0.27450289976855702</v>
      </c>
      <c r="AR476" s="17">
        <v>0.32036264002672399</v>
      </c>
      <c r="AS476" s="17"/>
      <c r="AT476" s="17">
        <v>0.29098142719285702</v>
      </c>
      <c r="AU476" s="17">
        <v>0.26689702692226702</v>
      </c>
      <c r="AV476" s="17">
        <v>0.27364416009389397</v>
      </c>
      <c r="AW476" s="17">
        <v>0.21380421375084799</v>
      </c>
      <c r="AX476" s="17">
        <v>0.179842586080318</v>
      </c>
    </row>
    <row r="477" spans="2:50">
      <c r="B477" t="s">
        <v>229</v>
      </c>
      <c r="C477" s="17">
        <v>0.29688853084977701</v>
      </c>
      <c r="D477" s="17">
        <v>0.260865632322414</v>
      </c>
      <c r="E477" s="17">
        <v>0.33221588271771402</v>
      </c>
      <c r="F477" s="17"/>
      <c r="G477" s="17">
        <v>0.243310644220883</v>
      </c>
      <c r="H477" s="17">
        <v>0.25197562603038298</v>
      </c>
      <c r="I477" s="17">
        <v>0.29327137861236302</v>
      </c>
      <c r="J477" s="17">
        <v>0.29431187052074198</v>
      </c>
      <c r="K477" s="17">
        <v>0.39045848801195399</v>
      </c>
      <c r="L477" s="17">
        <v>0.31138277075344101</v>
      </c>
      <c r="M477" s="17"/>
      <c r="N477" s="17">
        <v>0.222303475867308</v>
      </c>
      <c r="O477" s="17">
        <v>0.296406752463727</v>
      </c>
      <c r="P477" s="17">
        <v>0.32298993051355801</v>
      </c>
      <c r="Q477" s="17">
        <v>0.35382547134577103</v>
      </c>
      <c r="R477" s="17"/>
      <c r="S477" s="17">
        <v>0.26423171494796899</v>
      </c>
      <c r="T477" s="17">
        <v>0.25442111909848097</v>
      </c>
      <c r="U477" s="17">
        <v>0.33056924403888999</v>
      </c>
      <c r="V477" s="17">
        <v>0.25425034032257499</v>
      </c>
      <c r="W477" s="17">
        <v>0.32528509897465202</v>
      </c>
      <c r="X477" s="17">
        <v>0.30897699718766403</v>
      </c>
      <c r="Y477" s="17">
        <v>0.33386376687665198</v>
      </c>
      <c r="Z477" s="17">
        <v>0.25160755062880902</v>
      </c>
      <c r="AA477" s="17">
        <v>0.31428002647676001</v>
      </c>
      <c r="AB477" s="17">
        <v>0.34384642203996002</v>
      </c>
      <c r="AC477" s="17">
        <v>0.32914609910390502</v>
      </c>
      <c r="AD477" s="17">
        <v>0.27241236845091099</v>
      </c>
      <c r="AE477" s="17"/>
      <c r="AF477" s="17">
        <v>0.35477371023549598</v>
      </c>
      <c r="AG477" s="17">
        <v>0.23379758519010299</v>
      </c>
      <c r="AH477" s="17">
        <v>0.327114806651019</v>
      </c>
      <c r="AI477" s="17"/>
      <c r="AJ477" s="17">
        <v>0.288457605183642</v>
      </c>
      <c r="AK477" s="17">
        <v>0.251356050063827</v>
      </c>
      <c r="AL477" s="17">
        <v>0.2034388826762</v>
      </c>
      <c r="AM477" s="17">
        <v>0.47336329203517002</v>
      </c>
      <c r="AN477" s="17">
        <v>0.42521179841469198</v>
      </c>
      <c r="AO477" s="17"/>
      <c r="AP477" s="17">
        <v>0.26707467287467601</v>
      </c>
      <c r="AQ477" s="17">
        <v>0.26305128983512899</v>
      </c>
      <c r="AR477" s="17">
        <v>0.18904988904102801</v>
      </c>
      <c r="AS477" s="17"/>
      <c r="AT477" s="17">
        <v>0.38087420810846501</v>
      </c>
      <c r="AU477" s="17">
        <v>0.28358357538110701</v>
      </c>
      <c r="AV477" s="17">
        <v>0.239287110821159</v>
      </c>
      <c r="AW477" s="17">
        <v>0.218585937676643</v>
      </c>
      <c r="AX477" s="17">
        <v>0.178831552640731</v>
      </c>
    </row>
    <row r="478" spans="2:50">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row>
    <row r="479" spans="2:50">
      <c r="B479" s="6" t="s">
        <v>230</v>
      </c>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row>
    <row r="480" spans="2:50">
      <c r="B480" s="24" t="s">
        <v>15</v>
      </c>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row>
    <row r="481" spans="2:50">
      <c r="B481" t="s">
        <v>231</v>
      </c>
      <c r="C481" s="17">
        <v>0.43849193791968399</v>
      </c>
      <c r="D481" s="17">
        <v>0.460955054342371</v>
      </c>
      <c r="E481" s="17">
        <v>0.415368979986806</v>
      </c>
      <c r="F481" s="17"/>
      <c r="G481" s="17">
        <v>0.35513753791554198</v>
      </c>
      <c r="H481" s="17">
        <v>0.37431251798662302</v>
      </c>
      <c r="I481" s="17">
        <v>0.425107694034012</v>
      </c>
      <c r="J481" s="17">
        <v>0.440357514912326</v>
      </c>
      <c r="K481" s="17">
        <v>0.51314084842057295</v>
      </c>
      <c r="L481" s="17">
        <v>0.505240237718936</v>
      </c>
      <c r="M481" s="17"/>
      <c r="N481" s="17">
        <v>0.47120636856951298</v>
      </c>
      <c r="O481" s="17">
        <v>0.46289885200881897</v>
      </c>
      <c r="P481" s="17">
        <v>0.41893026242861098</v>
      </c>
      <c r="Q481" s="17">
        <v>0.39787489828023898</v>
      </c>
      <c r="R481" s="17"/>
      <c r="S481" s="17">
        <v>0.42997711234950697</v>
      </c>
      <c r="T481" s="17">
        <v>0.42222813180166502</v>
      </c>
      <c r="U481" s="17">
        <v>0.43933913238759698</v>
      </c>
      <c r="V481" s="17">
        <v>0.41178035783663203</v>
      </c>
      <c r="W481" s="17">
        <v>0.43630442950734699</v>
      </c>
      <c r="X481" s="17">
        <v>0.50139949562296704</v>
      </c>
      <c r="Y481" s="17">
        <v>0.39870540314192798</v>
      </c>
      <c r="Z481" s="17">
        <v>0.56795761892579999</v>
      </c>
      <c r="AA481" s="17">
        <v>0.45016740383359799</v>
      </c>
      <c r="AB481" s="17">
        <v>0.39961859843875602</v>
      </c>
      <c r="AC481" s="17">
        <v>0.45085285688772497</v>
      </c>
      <c r="AD481" s="17">
        <v>0.42855648741797697</v>
      </c>
      <c r="AE481" s="17"/>
      <c r="AF481" s="17">
        <v>0.46115202751755902</v>
      </c>
      <c r="AG481" s="17">
        <v>0.45163699621230402</v>
      </c>
      <c r="AH481" s="17">
        <v>0.35442734224017503</v>
      </c>
      <c r="AI481" s="17"/>
      <c r="AJ481" s="17">
        <v>0.49805487711178698</v>
      </c>
      <c r="AK481" s="17">
        <v>0.46580500894167898</v>
      </c>
      <c r="AL481" s="17">
        <v>0.43346401779660299</v>
      </c>
      <c r="AM481" s="17">
        <v>0.38792264437215701</v>
      </c>
      <c r="AN481" s="17">
        <v>0.35956194795081597</v>
      </c>
      <c r="AO481" s="17"/>
      <c r="AP481" s="17">
        <v>0.50243507479392602</v>
      </c>
      <c r="AQ481" s="17">
        <v>0.45703282084511399</v>
      </c>
      <c r="AR481" s="17">
        <v>0.45829147567405598</v>
      </c>
      <c r="AS481" s="17"/>
      <c r="AT481" s="17">
        <v>0.41865090593915699</v>
      </c>
      <c r="AU481" s="17">
        <v>0.42555511288909798</v>
      </c>
      <c r="AV481" s="17">
        <v>0.496837814178957</v>
      </c>
      <c r="AW481" s="17">
        <v>0.41805356281783901</v>
      </c>
      <c r="AX481" s="17">
        <v>0.39880035284739102</v>
      </c>
    </row>
    <row r="482" spans="2:50">
      <c r="B482" t="s">
        <v>232</v>
      </c>
      <c r="C482" s="17">
        <v>0.27244774632595398</v>
      </c>
      <c r="D482" s="17">
        <v>0.27746652593677401</v>
      </c>
      <c r="E482" s="17">
        <v>0.26793888096906499</v>
      </c>
      <c r="F482" s="17"/>
      <c r="G482" s="17">
        <v>0.26724014193073298</v>
      </c>
      <c r="H482" s="17">
        <v>0.26994229593114</v>
      </c>
      <c r="I482" s="17">
        <v>0.28586516930227401</v>
      </c>
      <c r="J482" s="17">
        <v>0.27318914634482</v>
      </c>
      <c r="K482" s="17">
        <v>0.29989167679522499</v>
      </c>
      <c r="L482" s="17">
        <v>0.24810043280049801</v>
      </c>
      <c r="M482" s="17"/>
      <c r="N482" s="17">
        <v>0.28120328602350197</v>
      </c>
      <c r="O482" s="17">
        <v>0.27966849518825698</v>
      </c>
      <c r="P482" s="17">
        <v>0.275283936874127</v>
      </c>
      <c r="Q482" s="17">
        <v>0.25456081943394898</v>
      </c>
      <c r="R482" s="17"/>
      <c r="S482" s="17">
        <v>0.28007106745538601</v>
      </c>
      <c r="T482" s="17">
        <v>0.29586194316350101</v>
      </c>
      <c r="U482" s="17">
        <v>0.24650326373481701</v>
      </c>
      <c r="V482" s="17">
        <v>0.277725143431233</v>
      </c>
      <c r="W482" s="17">
        <v>0.221700356831004</v>
      </c>
      <c r="X482" s="17">
        <v>0.33002641240694203</v>
      </c>
      <c r="Y482" s="17">
        <v>0.317827988192184</v>
      </c>
      <c r="Z482" s="17">
        <v>0.35557056450277302</v>
      </c>
      <c r="AA482" s="17">
        <v>0.26553181162068001</v>
      </c>
      <c r="AB482" s="17">
        <v>0.18481988295262899</v>
      </c>
      <c r="AC482" s="17">
        <v>0.25763073896039701</v>
      </c>
      <c r="AD482" s="17">
        <v>0.21487622766255099</v>
      </c>
      <c r="AE482" s="17"/>
      <c r="AF482" s="17">
        <v>0.291188738685839</v>
      </c>
      <c r="AG482" s="17">
        <v>0.26957345308791703</v>
      </c>
      <c r="AH482" s="17">
        <v>0.24915859488001901</v>
      </c>
      <c r="AI482" s="17"/>
      <c r="AJ482" s="17">
        <v>0.33421101806144299</v>
      </c>
      <c r="AK482" s="17">
        <v>0.274937031996974</v>
      </c>
      <c r="AL482" s="17">
        <v>0.29881684628002603</v>
      </c>
      <c r="AM482" s="17">
        <v>0.312180482349387</v>
      </c>
      <c r="AN482" s="17">
        <v>0.169464359549134</v>
      </c>
      <c r="AO482" s="17"/>
      <c r="AP482" s="17">
        <v>0.37795429088328802</v>
      </c>
      <c r="AQ482" s="17">
        <v>0.257447028556897</v>
      </c>
      <c r="AR482" s="17">
        <v>0.30742882959194301</v>
      </c>
      <c r="AS482" s="17"/>
      <c r="AT482" s="17">
        <v>0.23614946060349001</v>
      </c>
      <c r="AU482" s="17">
        <v>0.29944104403912197</v>
      </c>
      <c r="AV482" s="17">
        <v>0.29653458718296899</v>
      </c>
      <c r="AW482" s="17">
        <v>0.29464563740882299</v>
      </c>
      <c r="AX482" s="17">
        <v>0.26548788653052102</v>
      </c>
    </row>
    <row r="483" spans="2:50">
      <c r="B483" t="s">
        <v>233</v>
      </c>
      <c r="C483" s="17">
        <v>0.22821463265558001</v>
      </c>
      <c r="D483" s="17">
        <v>0.264328680756101</v>
      </c>
      <c r="E483" s="17">
        <v>0.193858626903741</v>
      </c>
      <c r="F483" s="17"/>
      <c r="G483" s="17">
        <v>0.22330582862651399</v>
      </c>
      <c r="H483" s="17">
        <v>0.22538917010979001</v>
      </c>
      <c r="I483" s="17">
        <v>0.217922441152226</v>
      </c>
      <c r="J483" s="17">
        <v>0.21375892935273699</v>
      </c>
      <c r="K483" s="17">
        <v>0.24311021555850301</v>
      </c>
      <c r="L483" s="17">
        <v>0.243931983421493</v>
      </c>
      <c r="M483" s="17"/>
      <c r="N483" s="17">
        <v>0.28227358490616</v>
      </c>
      <c r="O483" s="17">
        <v>0.20083159485628699</v>
      </c>
      <c r="P483" s="17">
        <v>0.23434966739412</v>
      </c>
      <c r="Q483" s="17">
        <v>0.19706959375729399</v>
      </c>
      <c r="R483" s="17"/>
      <c r="S483" s="17">
        <v>0.255874368998387</v>
      </c>
      <c r="T483" s="17">
        <v>0.176402527223147</v>
      </c>
      <c r="U483" s="17">
        <v>0.241248039932312</v>
      </c>
      <c r="V483" s="17">
        <v>0.24131153305136899</v>
      </c>
      <c r="W483" s="17">
        <v>0.19845135129288699</v>
      </c>
      <c r="X483" s="17">
        <v>0.219728448953601</v>
      </c>
      <c r="Y483" s="17">
        <v>0.225818427688391</v>
      </c>
      <c r="Z483" s="17">
        <v>0.35221306915769302</v>
      </c>
      <c r="AA483" s="17">
        <v>0.23494388079057599</v>
      </c>
      <c r="AB483" s="17">
        <v>0.237828533539366</v>
      </c>
      <c r="AC483" s="17">
        <v>0.19993498716288099</v>
      </c>
      <c r="AD483" s="17">
        <v>0.17862695343374199</v>
      </c>
      <c r="AE483" s="17"/>
      <c r="AF483" s="17">
        <v>0.251001162608815</v>
      </c>
      <c r="AG483" s="17">
        <v>0.22301883447367801</v>
      </c>
      <c r="AH483" s="17">
        <v>0.183464389790164</v>
      </c>
      <c r="AI483" s="17"/>
      <c r="AJ483" s="17">
        <v>0.28003609344226998</v>
      </c>
      <c r="AK483" s="17">
        <v>0.214159248766562</v>
      </c>
      <c r="AL483" s="17">
        <v>0.24943255048812499</v>
      </c>
      <c r="AM483" s="17">
        <v>0.21675756272504201</v>
      </c>
      <c r="AN483" s="17">
        <v>0.13394041755167899</v>
      </c>
      <c r="AO483" s="17"/>
      <c r="AP483" s="17">
        <v>0.33266138086580599</v>
      </c>
      <c r="AQ483" s="17">
        <v>0.20147053110215199</v>
      </c>
      <c r="AR483" s="17">
        <v>0.29029645977876301</v>
      </c>
      <c r="AS483" s="17"/>
      <c r="AT483" s="17">
        <v>0.22602317544581699</v>
      </c>
      <c r="AU483" s="17">
        <v>0.222524566588125</v>
      </c>
      <c r="AV483" s="17">
        <v>0.25055991025910301</v>
      </c>
      <c r="AW483" s="17">
        <v>0.23491914380984799</v>
      </c>
      <c r="AX483" s="17">
        <v>0.17027640566416699</v>
      </c>
    </row>
    <row r="484" spans="2:50">
      <c r="B484" t="s">
        <v>234</v>
      </c>
      <c r="C484" s="17">
        <v>0.215629407680584</v>
      </c>
      <c r="D484" s="17">
        <v>0.24271832635391399</v>
      </c>
      <c r="E484" s="17">
        <v>0.188288734610603</v>
      </c>
      <c r="F484" s="17"/>
      <c r="G484" s="17">
        <v>0.169829266785258</v>
      </c>
      <c r="H484" s="17">
        <v>0.27302520719068302</v>
      </c>
      <c r="I484" s="17">
        <v>0.23589511304077701</v>
      </c>
      <c r="J484" s="17">
        <v>0.20592875401751901</v>
      </c>
      <c r="K484" s="17">
        <v>0.198826419726465</v>
      </c>
      <c r="L484" s="17">
        <v>0.201848441202745</v>
      </c>
      <c r="M484" s="17"/>
      <c r="N484" s="17">
        <v>0.25746816401139</v>
      </c>
      <c r="O484" s="17">
        <v>0.21993463641400099</v>
      </c>
      <c r="P484" s="17">
        <v>0.20221608395024199</v>
      </c>
      <c r="Q484" s="17">
        <v>0.181708840352624</v>
      </c>
      <c r="R484" s="17"/>
      <c r="S484" s="17">
        <v>0.24410733218262401</v>
      </c>
      <c r="T484" s="17">
        <v>0.23512879339195999</v>
      </c>
      <c r="U484" s="17">
        <v>0.17465735202241101</v>
      </c>
      <c r="V484" s="17">
        <v>0.19728107437751599</v>
      </c>
      <c r="W484" s="17">
        <v>0.20632324253808401</v>
      </c>
      <c r="X484" s="17">
        <v>0.19729570479153599</v>
      </c>
      <c r="Y484" s="17">
        <v>0.197294341516942</v>
      </c>
      <c r="Z484" s="17">
        <v>0.231487145088171</v>
      </c>
      <c r="AA484" s="17">
        <v>0.24455986178754699</v>
      </c>
      <c r="AB484" s="17">
        <v>0.18784153812350701</v>
      </c>
      <c r="AC484" s="17">
        <v>0.22239412304063899</v>
      </c>
      <c r="AD484" s="17">
        <v>0.232714706821018</v>
      </c>
      <c r="AE484" s="17"/>
      <c r="AF484" s="17">
        <v>0.245562251410328</v>
      </c>
      <c r="AG484" s="17">
        <v>0.20669428446530799</v>
      </c>
      <c r="AH484" s="17">
        <v>0.18412011096462</v>
      </c>
      <c r="AI484" s="17"/>
      <c r="AJ484" s="17">
        <v>0.26960764881843702</v>
      </c>
      <c r="AK484" s="17">
        <v>0.207072983339705</v>
      </c>
      <c r="AL484" s="17">
        <v>0.21983848852129401</v>
      </c>
      <c r="AM484" s="17">
        <v>0.22707173663873001</v>
      </c>
      <c r="AN484" s="17">
        <v>0.13788794237803301</v>
      </c>
      <c r="AO484" s="17"/>
      <c r="AP484" s="17">
        <v>0.33037514606170598</v>
      </c>
      <c r="AQ484" s="17">
        <v>0.18562707269389001</v>
      </c>
      <c r="AR484" s="17">
        <v>0.25728405486345701</v>
      </c>
      <c r="AS484" s="17"/>
      <c r="AT484" s="17">
        <v>0.19279984962708599</v>
      </c>
      <c r="AU484" s="17">
        <v>0.21757152154786399</v>
      </c>
      <c r="AV484" s="17">
        <v>0.258814667928845</v>
      </c>
      <c r="AW484" s="17">
        <v>0.24040114795803799</v>
      </c>
      <c r="AX484" s="17">
        <v>0.20485870553774499</v>
      </c>
    </row>
    <row r="485" spans="2:50">
      <c r="B485" t="s">
        <v>235</v>
      </c>
      <c r="C485" s="17">
        <v>0.20769049713133</v>
      </c>
      <c r="D485" s="17">
        <v>0.248822272555343</v>
      </c>
      <c r="E485" s="17">
        <v>0.16835806272273501</v>
      </c>
      <c r="F485" s="17"/>
      <c r="G485" s="17">
        <v>0.23394328163223699</v>
      </c>
      <c r="H485" s="17">
        <v>0.281202220059597</v>
      </c>
      <c r="I485" s="17">
        <v>0.238607027733241</v>
      </c>
      <c r="J485" s="17">
        <v>0.179366064454964</v>
      </c>
      <c r="K485" s="17">
        <v>0.150103773579156</v>
      </c>
      <c r="L485" s="17">
        <v>0.16688701815469101</v>
      </c>
      <c r="M485" s="17"/>
      <c r="N485" s="17">
        <v>0.23345035634736599</v>
      </c>
      <c r="O485" s="17">
        <v>0.18176777198090099</v>
      </c>
      <c r="P485" s="17">
        <v>0.23955078730573101</v>
      </c>
      <c r="Q485" s="17">
        <v>0.18255301331145601</v>
      </c>
      <c r="R485" s="17"/>
      <c r="S485" s="17">
        <v>0.29456957224105201</v>
      </c>
      <c r="T485" s="17">
        <v>0.18455618846674199</v>
      </c>
      <c r="U485" s="17">
        <v>0.18699461510378601</v>
      </c>
      <c r="V485" s="17">
        <v>0.18293993013148099</v>
      </c>
      <c r="W485" s="17">
        <v>0.18376857721395901</v>
      </c>
      <c r="X485" s="17">
        <v>0.23982664427709199</v>
      </c>
      <c r="Y485" s="17">
        <v>0.17821717496745201</v>
      </c>
      <c r="Z485" s="17">
        <v>0.214914819770468</v>
      </c>
      <c r="AA485" s="17">
        <v>0.24264124962295999</v>
      </c>
      <c r="AB485" s="17">
        <v>0.16017293605698499</v>
      </c>
      <c r="AC485" s="17">
        <v>0.176660624323904</v>
      </c>
      <c r="AD485" s="17">
        <v>0.12664012553572199</v>
      </c>
      <c r="AE485" s="17"/>
      <c r="AF485" s="17">
        <v>0.228382172480461</v>
      </c>
      <c r="AG485" s="17">
        <v>0.19560100952753301</v>
      </c>
      <c r="AH485" s="17">
        <v>0.194893099628662</v>
      </c>
      <c r="AI485" s="17"/>
      <c r="AJ485" s="17">
        <v>0.23573248824490001</v>
      </c>
      <c r="AK485" s="17">
        <v>0.22973047576642799</v>
      </c>
      <c r="AL485" s="17">
        <v>0.25900881133195103</v>
      </c>
      <c r="AM485" s="17">
        <v>0.16575735151451301</v>
      </c>
      <c r="AN485" s="17">
        <v>0.14633909897738401</v>
      </c>
      <c r="AO485" s="17"/>
      <c r="AP485" s="17">
        <v>0.28394802544779901</v>
      </c>
      <c r="AQ485" s="17">
        <v>0.212577860331154</v>
      </c>
      <c r="AR485" s="17">
        <v>0.22331240696837301</v>
      </c>
      <c r="AS485" s="17"/>
      <c r="AT485" s="17">
        <v>0.18309592733602101</v>
      </c>
      <c r="AU485" s="17">
        <v>0.19413411183867299</v>
      </c>
      <c r="AV485" s="17">
        <v>0.26810992853762899</v>
      </c>
      <c r="AW485" s="17">
        <v>0.25024103816401799</v>
      </c>
      <c r="AX485" s="17">
        <v>0.103987628938431</v>
      </c>
    </row>
    <row r="486" spans="2:50">
      <c r="B486" t="s">
        <v>236</v>
      </c>
      <c r="C486" s="17">
        <v>0.198386858180359</v>
      </c>
      <c r="D486" s="17">
        <v>0.18517878182935901</v>
      </c>
      <c r="E486" s="17">
        <v>0.21088469410890801</v>
      </c>
      <c r="F486" s="17"/>
      <c r="G486" s="17">
        <v>0.17933357717644599</v>
      </c>
      <c r="H486" s="17">
        <v>0.17076590217978499</v>
      </c>
      <c r="I486" s="17">
        <v>0.14262976091578899</v>
      </c>
      <c r="J486" s="17">
        <v>0.22764877042891499</v>
      </c>
      <c r="K486" s="17">
        <v>0.21120773784696401</v>
      </c>
      <c r="L486" s="17">
        <v>0.246492647148289</v>
      </c>
      <c r="M486" s="17"/>
      <c r="N486" s="17">
        <v>0.18948426750911801</v>
      </c>
      <c r="O486" s="17">
        <v>0.19968969074512799</v>
      </c>
      <c r="P486" s="17">
        <v>0.17601530971085</v>
      </c>
      <c r="Q486" s="17">
        <v>0.22339239939226299</v>
      </c>
      <c r="R486" s="17"/>
      <c r="S486" s="17">
        <v>0.200559023184537</v>
      </c>
      <c r="T486" s="17">
        <v>0.23342375567323301</v>
      </c>
      <c r="U486" s="17">
        <v>0.19737564420124701</v>
      </c>
      <c r="V486" s="17">
        <v>0.24827891941506999</v>
      </c>
      <c r="W486" s="17">
        <v>0.16561158822675601</v>
      </c>
      <c r="X486" s="17">
        <v>0.213910454992251</v>
      </c>
      <c r="Y486" s="17">
        <v>0.20371477776386199</v>
      </c>
      <c r="Z486" s="17">
        <v>0.11003629611612099</v>
      </c>
      <c r="AA486" s="17">
        <v>0.143433635353898</v>
      </c>
      <c r="AB486" s="17">
        <v>0.22069174246642101</v>
      </c>
      <c r="AC486" s="17">
        <v>0.18657438318667599</v>
      </c>
      <c r="AD486" s="17">
        <v>0.17848333977321201</v>
      </c>
      <c r="AE486" s="17"/>
      <c r="AF486" s="17">
        <v>0.18683096613059</v>
      </c>
      <c r="AG486" s="17">
        <v>0.23343735576549901</v>
      </c>
      <c r="AH486" s="17">
        <v>0.13946638836631001</v>
      </c>
      <c r="AI486" s="17"/>
      <c r="AJ486" s="17">
        <v>0.16707957890938599</v>
      </c>
      <c r="AK486" s="17">
        <v>0.228221694129913</v>
      </c>
      <c r="AL486" s="17">
        <v>0.18504385165519599</v>
      </c>
      <c r="AM486" s="17">
        <v>0.257870770594536</v>
      </c>
      <c r="AN486" s="17">
        <v>0.18157532991149999</v>
      </c>
      <c r="AO486" s="17"/>
      <c r="AP486" s="17">
        <v>0.126628808878267</v>
      </c>
      <c r="AQ486" s="17">
        <v>0.229097813850482</v>
      </c>
      <c r="AR486" s="17">
        <v>0.14743370637051401</v>
      </c>
      <c r="AS486" s="17"/>
      <c r="AT486" s="17">
        <v>0.209376351283342</v>
      </c>
      <c r="AU486" s="17">
        <v>0.17457924386250301</v>
      </c>
      <c r="AV486" s="17">
        <v>0.205533356405699</v>
      </c>
      <c r="AW486" s="17">
        <v>0.18454406516305799</v>
      </c>
      <c r="AX486" s="17">
        <v>0.27341468796375601</v>
      </c>
    </row>
    <row r="487" spans="2:50">
      <c r="B487" t="s">
        <v>237</v>
      </c>
      <c r="C487" s="17">
        <v>0.15528151336725299</v>
      </c>
      <c r="D487" s="17">
        <v>0.16854481362638299</v>
      </c>
      <c r="E487" s="17">
        <v>0.14294158188129899</v>
      </c>
      <c r="F487" s="17"/>
      <c r="G487" s="17">
        <v>0.158269725929641</v>
      </c>
      <c r="H487" s="17">
        <v>0.108550726892609</v>
      </c>
      <c r="I487" s="17">
        <v>0.12984706200745399</v>
      </c>
      <c r="J487" s="17">
        <v>0.16626150948850099</v>
      </c>
      <c r="K487" s="17">
        <v>0.145142979534024</v>
      </c>
      <c r="L487" s="17">
        <v>0.20979579127964901</v>
      </c>
      <c r="M487" s="17"/>
      <c r="N487" s="17">
        <v>0.166956494339527</v>
      </c>
      <c r="O487" s="17">
        <v>0.17446523427407601</v>
      </c>
      <c r="P487" s="17">
        <v>0.14550574727209201</v>
      </c>
      <c r="Q487" s="17">
        <v>0.125323367484447</v>
      </c>
      <c r="R487" s="17"/>
      <c r="S487" s="17">
        <v>0.123310468315787</v>
      </c>
      <c r="T487" s="17">
        <v>0.209144352461308</v>
      </c>
      <c r="U487" s="17">
        <v>0.176422922751341</v>
      </c>
      <c r="V487" s="17">
        <v>0.152310479987362</v>
      </c>
      <c r="W487" s="17">
        <v>0.20048705675918299</v>
      </c>
      <c r="X487" s="17">
        <v>0.108216931715785</v>
      </c>
      <c r="Y487" s="17">
        <v>0.16921851796734</v>
      </c>
      <c r="Z487" s="17">
        <v>0.10560821266508801</v>
      </c>
      <c r="AA487" s="17">
        <v>0.158786908289788</v>
      </c>
      <c r="AB487" s="17">
        <v>0.166890186914879</v>
      </c>
      <c r="AC487" s="17">
        <v>9.8465871570767097E-2</v>
      </c>
      <c r="AD487" s="17">
        <v>0.13513588648587799</v>
      </c>
      <c r="AE487" s="17"/>
      <c r="AF487" s="17">
        <v>0.132958695898966</v>
      </c>
      <c r="AG487" s="17">
        <v>0.201125947427199</v>
      </c>
      <c r="AH487" s="17">
        <v>8.3797001683594302E-2</v>
      </c>
      <c r="AI487" s="17"/>
      <c r="AJ487" s="17">
        <v>0.14048403101273099</v>
      </c>
      <c r="AK487" s="17">
        <v>0.162739946840435</v>
      </c>
      <c r="AL487" s="17">
        <v>0.15921256290962399</v>
      </c>
      <c r="AM487" s="17">
        <v>0.28655457863297501</v>
      </c>
      <c r="AN487" s="17">
        <v>0.108698760136126</v>
      </c>
      <c r="AO487" s="17"/>
      <c r="AP487" s="17">
        <v>0.109976958303469</v>
      </c>
      <c r="AQ487" s="17">
        <v>0.16956526046808101</v>
      </c>
      <c r="AR487" s="17">
        <v>0.15917060062716801</v>
      </c>
      <c r="AS487" s="17"/>
      <c r="AT487" s="17">
        <v>0.124865343899347</v>
      </c>
      <c r="AU487" s="17">
        <v>0.142804395263956</v>
      </c>
      <c r="AV487" s="17">
        <v>0.16128507470870501</v>
      </c>
      <c r="AW487" s="17">
        <v>0.16449353814801501</v>
      </c>
      <c r="AX487" s="17">
        <v>0.245061949825853</v>
      </c>
    </row>
    <row r="488" spans="2:50">
      <c r="B488" t="s">
        <v>238</v>
      </c>
      <c r="C488" s="17">
        <v>0.145111951306993</v>
      </c>
      <c r="D488" s="17">
        <v>0.17724102436695499</v>
      </c>
      <c r="E488" s="17">
        <v>0.114321862660249</v>
      </c>
      <c r="F488" s="17"/>
      <c r="G488" s="17">
        <v>0.14332805948923399</v>
      </c>
      <c r="H488" s="17">
        <v>0.16977354658250399</v>
      </c>
      <c r="I488" s="17">
        <v>0.161534869005729</v>
      </c>
      <c r="J488" s="17">
        <v>0.116038655752508</v>
      </c>
      <c r="K488" s="17">
        <v>0.14651960550076601</v>
      </c>
      <c r="L488" s="17">
        <v>0.135555465573826</v>
      </c>
      <c r="M488" s="17"/>
      <c r="N488" s="17">
        <v>0.166723072942601</v>
      </c>
      <c r="O488" s="17">
        <v>0.120552280129959</v>
      </c>
      <c r="P488" s="17">
        <v>0.16818729590928799</v>
      </c>
      <c r="Q488" s="17">
        <v>0.12963176832423501</v>
      </c>
      <c r="R488" s="17"/>
      <c r="S488" s="17">
        <v>0.202227497951881</v>
      </c>
      <c r="T488" s="17">
        <v>0.11179325095324</v>
      </c>
      <c r="U488" s="17">
        <v>8.1047380220949997E-2</v>
      </c>
      <c r="V488" s="17">
        <v>0.12864226190847</v>
      </c>
      <c r="W488" s="17">
        <v>0.14093846503763</v>
      </c>
      <c r="X488" s="17">
        <v>0.16190077214498999</v>
      </c>
      <c r="Y488" s="17">
        <v>0.16266144645542499</v>
      </c>
      <c r="Z488" s="17">
        <v>0.202722046151705</v>
      </c>
      <c r="AA488" s="17">
        <v>0.12588463191740801</v>
      </c>
      <c r="AB488" s="17">
        <v>0.15665707343009699</v>
      </c>
      <c r="AC488" s="17">
        <v>0.14765483748861999</v>
      </c>
      <c r="AD488" s="17">
        <v>0.11040015177812</v>
      </c>
      <c r="AE488" s="17"/>
      <c r="AF488" s="17">
        <v>0.155949862997637</v>
      </c>
      <c r="AG488" s="17">
        <v>0.13932661876862701</v>
      </c>
      <c r="AH488" s="17">
        <v>0.134327530008788</v>
      </c>
      <c r="AI488" s="17"/>
      <c r="AJ488" s="17">
        <v>0.169635804173801</v>
      </c>
      <c r="AK488" s="17">
        <v>0.14454953225176401</v>
      </c>
      <c r="AL488" s="17">
        <v>0.212346562800794</v>
      </c>
      <c r="AM488" s="17">
        <v>0.126729734583168</v>
      </c>
      <c r="AN488" s="17">
        <v>7.6245723824832495E-2</v>
      </c>
      <c r="AO488" s="17"/>
      <c r="AP488" s="17">
        <v>0.197136139288663</v>
      </c>
      <c r="AQ488" s="17">
        <v>0.13562119908981801</v>
      </c>
      <c r="AR488" s="17">
        <v>0.23310191202493</v>
      </c>
      <c r="AS488" s="17"/>
      <c r="AT488" s="17">
        <v>0.109101564233349</v>
      </c>
      <c r="AU488" s="17">
        <v>0.16841729763255101</v>
      </c>
      <c r="AV488" s="17">
        <v>0.16383179114965801</v>
      </c>
      <c r="AW488" s="17">
        <v>0.18136296179053399</v>
      </c>
      <c r="AX488" s="17">
        <v>0.271624619576329</v>
      </c>
    </row>
    <row r="489" spans="2:50">
      <c r="B489" t="s">
        <v>92</v>
      </c>
      <c r="C489" s="17">
        <v>0.11186889109190599</v>
      </c>
      <c r="D489" s="17">
        <v>8.2808668329339002E-2</v>
      </c>
      <c r="E489" s="17">
        <v>0.13968258893031499</v>
      </c>
      <c r="F489" s="17"/>
      <c r="G489" s="17">
        <v>0.122674869481618</v>
      </c>
      <c r="H489" s="17">
        <v>0.12747313034417601</v>
      </c>
      <c r="I489" s="17">
        <v>0.116565658748958</v>
      </c>
      <c r="J489" s="17">
        <v>0.117108467189821</v>
      </c>
      <c r="K489" s="17">
        <v>0.102170268289862</v>
      </c>
      <c r="L489" s="17">
        <v>9.0457783148499393E-2</v>
      </c>
      <c r="M489" s="17"/>
      <c r="N489" s="17">
        <v>6.9093985313596396E-2</v>
      </c>
      <c r="O489" s="17">
        <v>0.13129002022913999</v>
      </c>
      <c r="P489" s="17">
        <v>0.111127566448012</v>
      </c>
      <c r="Q489" s="17">
        <v>0.13811781627450401</v>
      </c>
      <c r="R489" s="17"/>
      <c r="S489" s="17">
        <v>7.4384429025254703E-2</v>
      </c>
      <c r="T489" s="17">
        <v>0.11067325438801801</v>
      </c>
      <c r="U489" s="17">
        <v>0.165471758108998</v>
      </c>
      <c r="V489" s="17">
        <v>0.134101780297326</v>
      </c>
      <c r="W489" s="17">
        <v>0.13269376047900799</v>
      </c>
      <c r="X489" s="17">
        <v>7.3677765282530006E-2</v>
      </c>
      <c r="Y489" s="17">
        <v>0.11148378936881199</v>
      </c>
      <c r="Z489" s="17">
        <v>9.6288191544776996E-2</v>
      </c>
      <c r="AA489" s="17">
        <v>0.116782569259282</v>
      </c>
      <c r="AB489" s="17">
        <v>0.123539569654359</v>
      </c>
      <c r="AC489" s="17">
        <v>0.119838712725774</v>
      </c>
      <c r="AD489" s="17">
        <v>0.103605106582876</v>
      </c>
      <c r="AE489" s="17"/>
      <c r="AF489" s="17">
        <v>0.10098776016189</v>
      </c>
      <c r="AG489" s="17">
        <v>8.2116618426793006E-2</v>
      </c>
      <c r="AH489" s="17">
        <v>0.19942463187984399</v>
      </c>
      <c r="AI489" s="17"/>
      <c r="AJ489" s="17">
        <v>8.04291626725952E-2</v>
      </c>
      <c r="AK489" s="17">
        <v>8.9248884178061302E-2</v>
      </c>
      <c r="AL489" s="17">
        <v>6.5133142645661002E-2</v>
      </c>
      <c r="AM489" s="17">
        <v>8.8109587000626099E-2</v>
      </c>
      <c r="AN489" s="17">
        <v>0.21068530283262199</v>
      </c>
      <c r="AO489" s="17"/>
      <c r="AP489" s="17">
        <v>7.3526849009149103E-2</v>
      </c>
      <c r="AQ489" s="17">
        <v>9.8944709033751799E-2</v>
      </c>
      <c r="AR489" s="17">
        <v>3.5772488372499502E-2</v>
      </c>
      <c r="AS489" s="17"/>
      <c r="AT489" s="17">
        <v>0.148420015828235</v>
      </c>
      <c r="AU489" s="17">
        <v>0.123308871334514</v>
      </c>
      <c r="AV489" s="17">
        <v>6.7934389771264203E-2</v>
      </c>
      <c r="AW489" s="17">
        <v>7.3528522682855105E-2</v>
      </c>
      <c r="AX489" s="17">
        <v>8.73418581088371E-2</v>
      </c>
    </row>
    <row r="490" spans="2:50">
      <c r="B490" t="s">
        <v>239</v>
      </c>
      <c r="C490" s="17">
        <v>9.5968922273896903E-2</v>
      </c>
      <c r="D490" s="17">
        <v>9.5392112848661101E-2</v>
      </c>
      <c r="E490" s="17">
        <v>9.6904733360773196E-2</v>
      </c>
      <c r="F490" s="17"/>
      <c r="G490" s="17">
        <v>0.11172415001575101</v>
      </c>
      <c r="H490" s="17">
        <v>0.10677716283882301</v>
      </c>
      <c r="I490" s="17">
        <v>9.2755531549353606E-2</v>
      </c>
      <c r="J490" s="17">
        <v>7.7694263967561294E-2</v>
      </c>
      <c r="K490" s="17">
        <v>7.1571406506819396E-2</v>
      </c>
      <c r="L490" s="17">
        <v>0.11050351336226399</v>
      </c>
      <c r="M490" s="17"/>
      <c r="N490" s="17">
        <v>0.101197017081975</v>
      </c>
      <c r="O490" s="17">
        <v>7.7893500462431195E-2</v>
      </c>
      <c r="P490" s="17">
        <v>8.1769389393520603E-2</v>
      </c>
      <c r="Q490" s="17">
        <v>0.118839094124831</v>
      </c>
      <c r="R490" s="17"/>
      <c r="S490" s="17">
        <v>9.9917646174150707E-2</v>
      </c>
      <c r="T490" s="17">
        <v>8.14028530518216E-2</v>
      </c>
      <c r="U490" s="17">
        <v>5.8704465236842501E-2</v>
      </c>
      <c r="V490" s="17">
        <v>8.3082170552393503E-2</v>
      </c>
      <c r="W490" s="17">
        <v>0.174355210081657</v>
      </c>
      <c r="X490" s="17">
        <v>8.9722409275291806E-2</v>
      </c>
      <c r="Y490" s="17">
        <v>8.2533568680990793E-2</v>
      </c>
      <c r="Z490" s="17">
        <v>9.5433637886357503E-2</v>
      </c>
      <c r="AA490" s="17">
        <v>9.6730833232432006E-2</v>
      </c>
      <c r="AB490" s="17">
        <v>0.111198859950098</v>
      </c>
      <c r="AC490" s="17">
        <v>9.5976123255169798E-2</v>
      </c>
      <c r="AD490" s="17">
        <v>0.10213897632815799</v>
      </c>
      <c r="AE490" s="17"/>
      <c r="AF490" s="17">
        <v>7.9221330867580195E-2</v>
      </c>
      <c r="AG490" s="17">
        <v>0.114993881474034</v>
      </c>
      <c r="AH490" s="17">
        <v>7.8523867438640593E-2</v>
      </c>
      <c r="AI490" s="17"/>
      <c r="AJ490" s="17">
        <v>7.0186186533936296E-2</v>
      </c>
      <c r="AK490" s="17">
        <v>0.114210839431669</v>
      </c>
      <c r="AL490" s="17">
        <v>0.10812447771072201</v>
      </c>
      <c r="AM490" s="17">
        <v>0.10948585287891301</v>
      </c>
      <c r="AN490" s="17">
        <v>0.103981881891136</v>
      </c>
      <c r="AO490" s="17"/>
      <c r="AP490" s="17">
        <v>5.54127546697313E-2</v>
      </c>
      <c r="AQ490" s="17">
        <v>0.12787525019433801</v>
      </c>
      <c r="AR490" s="17">
        <v>8.2898867182408104E-2</v>
      </c>
      <c r="AS490" s="17"/>
      <c r="AT490" s="17">
        <v>8.1441702993987994E-2</v>
      </c>
      <c r="AU490" s="17">
        <v>7.8564777981485201E-2</v>
      </c>
      <c r="AV490" s="17">
        <v>0.108584509561769</v>
      </c>
      <c r="AW490" s="17">
        <v>0.10946406779795601</v>
      </c>
      <c r="AX490" s="17">
        <v>8.01706310756162E-2</v>
      </c>
    </row>
    <row r="491" spans="2:50">
      <c r="B491" t="s">
        <v>240</v>
      </c>
      <c r="C491" s="17">
        <v>5.6505089010251301E-2</v>
      </c>
      <c r="D491" s="17">
        <v>5.7431077019319002E-2</v>
      </c>
      <c r="E491" s="17">
        <v>5.5821008336922703E-2</v>
      </c>
      <c r="F491" s="17"/>
      <c r="G491" s="17">
        <v>7.6012180688752595E-2</v>
      </c>
      <c r="H491" s="17">
        <v>6.0214522193138102E-2</v>
      </c>
      <c r="I491" s="17">
        <v>4.09663759549867E-2</v>
      </c>
      <c r="J491" s="17">
        <v>5.8331459885343398E-2</v>
      </c>
      <c r="K491" s="17">
        <v>5.1100271539941899E-2</v>
      </c>
      <c r="L491" s="17">
        <v>5.5389451396959902E-2</v>
      </c>
      <c r="M491" s="17"/>
      <c r="N491" s="17">
        <v>5.2359156193315597E-2</v>
      </c>
      <c r="O491" s="17">
        <v>5.1100307378505697E-2</v>
      </c>
      <c r="P491" s="17">
        <v>5.5732082911010401E-2</v>
      </c>
      <c r="Q491" s="17">
        <v>6.6299410893636807E-2</v>
      </c>
      <c r="R491" s="17"/>
      <c r="S491" s="17">
        <v>5.4946995412672901E-2</v>
      </c>
      <c r="T491" s="17">
        <v>2.5176238442989801E-2</v>
      </c>
      <c r="U491" s="17">
        <v>7.3941491874122994E-2</v>
      </c>
      <c r="V491" s="17">
        <v>3.6300263021657203E-2</v>
      </c>
      <c r="W491" s="17">
        <v>6.5978843855281993E-2</v>
      </c>
      <c r="X491" s="17">
        <v>5.6135492439032098E-2</v>
      </c>
      <c r="Y491" s="17">
        <v>5.4170207172065298E-2</v>
      </c>
      <c r="Z491" s="17">
        <v>9.0582940256572E-2</v>
      </c>
      <c r="AA491" s="17">
        <v>6.1070450262444502E-2</v>
      </c>
      <c r="AB491" s="17">
        <v>7.4263609771365105E-2</v>
      </c>
      <c r="AC491" s="17">
        <v>6.1919784662055902E-2</v>
      </c>
      <c r="AD491" s="17">
        <v>7.4140812806385806E-2</v>
      </c>
      <c r="AE491" s="17"/>
      <c r="AF491" s="17">
        <v>5.5062255764350601E-2</v>
      </c>
      <c r="AG491" s="17">
        <v>5.82907252004485E-2</v>
      </c>
      <c r="AH491" s="17">
        <v>3.9670475749554103E-2</v>
      </c>
      <c r="AI491" s="17"/>
      <c r="AJ491" s="17">
        <v>4.63736576296759E-2</v>
      </c>
      <c r="AK491" s="17">
        <v>6.9433265432112104E-2</v>
      </c>
      <c r="AL491" s="17">
        <v>4.9383338521826997E-2</v>
      </c>
      <c r="AM491" s="17">
        <v>7.9699161729385501E-2</v>
      </c>
      <c r="AN491" s="17">
        <v>5.6700595466047603E-2</v>
      </c>
      <c r="AO491" s="17"/>
      <c r="AP491" s="17">
        <v>3.2297115903908498E-2</v>
      </c>
      <c r="AQ491" s="17">
        <v>7.3481086617285293E-2</v>
      </c>
      <c r="AR491" s="17">
        <v>4.03678774752027E-2</v>
      </c>
      <c r="AS491" s="17"/>
      <c r="AT491" s="17">
        <v>5.8568526564007899E-2</v>
      </c>
      <c r="AU491" s="17">
        <v>4.0156660294197399E-2</v>
      </c>
      <c r="AV491" s="17">
        <v>4.5045322026007403E-2</v>
      </c>
      <c r="AW491" s="17">
        <v>6.9867323535786396E-2</v>
      </c>
      <c r="AX491" s="17">
        <v>0.112720857647092</v>
      </c>
    </row>
    <row r="492" spans="2:50">
      <c r="B492" t="s">
        <v>241</v>
      </c>
      <c r="C492" s="17">
        <v>4.7196595021206697E-2</v>
      </c>
      <c r="D492" s="17">
        <v>4.4100809225098299E-2</v>
      </c>
      <c r="E492" s="17">
        <v>5.0401092696400099E-2</v>
      </c>
      <c r="F492" s="17"/>
      <c r="G492" s="17">
        <v>8.4620708555793706E-2</v>
      </c>
      <c r="H492" s="17">
        <v>5.1235235012255902E-2</v>
      </c>
      <c r="I492" s="17">
        <v>5.0737795541520997E-2</v>
      </c>
      <c r="J492" s="17">
        <v>2.7960978383330701E-2</v>
      </c>
      <c r="K492" s="17">
        <v>2.7832110207561499E-2</v>
      </c>
      <c r="L492" s="17">
        <v>4.4846363096741601E-2</v>
      </c>
      <c r="M492" s="17"/>
      <c r="N492" s="17">
        <v>4.0995804380642098E-2</v>
      </c>
      <c r="O492" s="17">
        <v>3.12258202045647E-2</v>
      </c>
      <c r="P492" s="17">
        <v>5.36101454455222E-2</v>
      </c>
      <c r="Q492" s="17">
        <v>6.5646903435980702E-2</v>
      </c>
      <c r="R492" s="17"/>
      <c r="S492" s="17">
        <v>5.4133157623681101E-2</v>
      </c>
      <c r="T492" s="17">
        <v>4.6802029248822798E-2</v>
      </c>
      <c r="U492" s="17">
        <v>4.0761646253655102E-2</v>
      </c>
      <c r="V492" s="17">
        <v>6.9654927971730105E-2</v>
      </c>
      <c r="W492" s="17">
        <v>3.6090321513283598E-2</v>
      </c>
      <c r="X492" s="17">
        <v>3.29273788578896E-2</v>
      </c>
      <c r="Y492" s="17">
        <v>4.6103534863893299E-2</v>
      </c>
      <c r="Z492" s="17">
        <v>2.8090155834325201E-2</v>
      </c>
      <c r="AA492" s="17">
        <v>7.0992996184781498E-2</v>
      </c>
      <c r="AB492" s="17">
        <v>4.0232827866777003E-2</v>
      </c>
      <c r="AC492" s="17">
        <v>1.7686356949990201E-2</v>
      </c>
      <c r="AD492" s="17">
        <v>4.6623178691404199E-2</v>
      </c>
      <c r="AE492" s="17"/>
      <c r="AF492" s="17">
        <v>4.6515575077131402E-2</v>
      </c>
      <c r="AG492" s="17">
        <v>3.9157970011750198E-2</v>
      </c>
      <c r="AH492" s="17">
        <v>6.3180572412555105E-2</v>
      </c>
      <c r="AI492" s="17"/>
      <c r="AJ492" s="17">
        <v>3.2938957120964001E-2</v>
      </c>
      <c r="AK492" s="17">
        <v>5.4414086405531199E-2</v>
      </c>
      <c r="AL492" s="17">
        <v>4.2525977642135102E-2</v>
      </c>
      <c r="AM492" s="17">
        <v>0.138670543274206</v>
      </c>
      <c r="AN492" s="17">
        <v>6.1609906573489803E-2</v>
      </c>
      <c r="AO492" s="17"/>
      <c r="AP492" s="17">
        <v>3.7713732832636397E-2</v>
      </c>
      <c r="AQ492" s="17">
        <v>5.5149494528570597E-2</v>
      </c>
      <c r="AR492" s="17">
        <v>3.2622140619407401E-2</v>
      </c>
      <c r="AS492" s="17"/>
      <c r="AT492" s="17">
        <v>5.9492343508937097E-2</v>
      </c>
      <c r="AU492" s="17">
        <v>5.0241513055659603E-2</v>
      </c>
      <c r="AV492" s="17">
        <v>3.2034380928961201E-2</v>
      </c>
      <c r="AW492" s="17">
        <v>1.97718169258321E-2</v>
      </c>
      <c r="AX492" s="17">
        <v>6.8048256272459001E-2</v>
      </c>
    </row>
    <row r="493" spans="2:50">
      <c r="B493" t="s">
        <v>242</v>
      </c>
      <c r="C493" s="17">
        <v>2.5206723873941898E-2</v>
      </c>
      <c r="D493" s="17">
        <v>3.5273806586703003E-2</v>
      </c>
      <c r="E493" s="17">
        <v>1.54804558812965E-2</v>
      </c>
      <c r="F493" s="17"/>
      <c r="G493" s="17">
        <v>5.8397600185020299E-2</v>
      </c>
      <c r="H493" s="17">
        <v>3.5504710764361298E-2</v>
      </c>
      <c r="I493" s="17">
        <v>2.3324329810152599E-2</v>
      </c>
      <c r="J493" s="17">
        <v>2.6756335079829999E-2</v>
      </c>
      <c r="K493" s="17">
        <v>1.36369282696212E-2</v>
      </c>
      <c r="L493" s="17">
        <v>2.9238952490305498E-3</v>
      </c>
      <c r="M493" s="17"/>
      <c r="N493" s="17">
        <v>2.27404858866469E-2</v>
      </c>
      <c r="O493" s="17">
        <v>1.6341629720087299E-2</v>
      </c>
      <c r="P493" s="17">
        <v>2.6170560492607398E-2</v>
      </c>
      <c r="Q493" s="17">
        <v>3.6659334466604E-2</v>
      </c>
      <c r="R493" s="17"/>
      <c r="S493" s="17">
        <v>2.3741715892377301E-2</v>
      </c>
      <c r="T493" s="17">
        <v>2.31878550183711E-2</v>
      </c>
      <c r="U493" s="17">
        <v>2.6132307670586299E-2</v>
      </c>
      <c r="V493" s="17">
        <v>9.3117749962454994E-3</v>
      </c>
      <c r="W493" s="17">
        <v>3.9553551642015301E-2</v>
      </c>
      <c r="X493" s="17">
        <v>3.02690432823257E-2</v>
      </c>
      <c r="Y493" s="17">
        <v>0</v>
      </c>
      <c r="Z493" s="17">
        <v>4.9635863485154398E-2</v>
      </c>
      <c r="AA493" s="17">
        <v>3.2045364785104301E-2</v>
      </c>
      <c r="AB493" s="17">
        <v>3.2886608967383699E-2</v>
      </c>
      <c r="AC493" s="17">
        <v>2.3163437755034599E-2</v>
      </c>
      <c r="AD493" s="17">
        <v>2.6997618017431099E-2</v>
      </c>
      <c r="AE493" s="17"/>
      <c r="AF493" s="17">
        <v>2.5113654944569699E-2</v>
      </c>
      <c r="AG493" s="17">
        <v>2.7443534848659901E-2</v>
      </c>
      <c r="AH493" s="17">
        <v>1.63733487281679E-2</v>
      </c>
      <c r="AI493" s="17"/>
      <c r="AJ493" s="17">
        <v>1.9226952643879899E-2</v>
      </c>
      <c r="AK493" s="17">
        <v>3.2494617055692503E-2</v>
      </c>
      <c r="AL493" s="17">
        <v>4.7653226512963102E-2</v>
      </c>
      <c r="AM493" s="17">
        <v>4.3629900387346099E-2</v>
      </c>
      <c r="AN493" s="17">
        <v>1.9655619859081801E-2</v>
      </c>
      <c r="AO493" s="17"/>
      <c r="AP493" s="17">
        <v>1.77303106240565E-2</v>
      </c>
      <c r="AQ493" s="17">
        <v>2.79054519321013E-2</v>
      </c>
      <c r="AR493" s="17">
        <v>5.5884367182358598E-2</v>
      </c>
      <c r="AS493" s="17"/>
      <c r="AT493" s="17">
        <v>2.8116089268060501E-2</v>
      </c>
      <c r="AU493" s="17">
        <v>1.4111727920553801E-2</v>
      </c>
      <c r="AV493" s="17">
        <v>1.3159892757044401E-2</v>
      </c>
      <c r="AW493" s="17">
        <v>4.1599845447260003E-2</v>
      </c>
      <c r="AX493" s="17">
        <v>4.3112824969014002E-2</v>
      </c>
    </row>
    <row r="494" spans="2:50">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row>
    <row r="495" spans="2:50">
      <c r="B495" s="6" t="s">
        <v>243</v>
      </c>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row>
    <row r="496" spans="2:50">
      <c r="B496" s="24" t="s">
        <v>15</v>
      </c>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row>
    <row r="497" spans="2:50">
      <c r="B497" t="s">
        <v>244</v>
      </c>
      <c r="C497" s="17">
        <v>0.16765806316880499</v>
      </c>
      <c r="D497" s="17">
        <v>0.204225586037978</v>
      </c>
      <c r="E497" s="17">
        <v>0.13262421126358301</v>
      </c>
      <c r="F497" s="17"/>
      <c r="G497" s="17">
        <v>0.16659072171718201</v>
      </c>
      <c r="H497" s="17">
        <v>0.18901512950278199</v>
      </c>
      <c r="I497" s="17">
        <v>0.19959498844912499</v>
      </c>
      <c r="J497" s="17">
        <v>0.138037234796346</v>
      </c>
      <c r="K497" s="17">
        <v>0.16054872552324101</v>
      </c>
      <c r="L497" s="17">
        <v>0.15379932462113599</v>
      </c>
      <c r="M497" s="17"/>
      <c r="N497" s="17">
        <v>0.184365618342444</v>
      </c>
      <c r="O497" s="17">
        <v>0.15550170506807501</v>
      </c>
      <c r="P497" s="17">
        <v>0.202800969711668</v>
      </c>
      <c r="Q497" s="17">
        <v>0.134395374762321</v>
      </c>
      <c r="R497" s="17"/>
      <c r="S497" s="17">
        <v>0.21243808638710801</v>
      </c>
      <c r="T497" s="17">
        <v>0.152132105776767</v>
      </c>
      <c r="U497" s="17">
        <v>0.16972233270723799</v>
      </c>
      <c r="V497" s="17">
        <v>0.174057380426134</v>
      </c>
      <c r="W497" s="17">
        <v>0.14524522809322199</v>
      </c>
      <c r="X497" s="17">
        <v>0.200482761969629</v>
      </c>
      <c r="Y497" s="17">
        <v>0.16593955630464899</v>
      </c>
      <c r="Z497" s="17">
        <v>0.19023229548977999</v>
      </c>
      <c r="AA497" s="17">
        <v>0.1586460397145</v>
      </c>
      <c r="AB497" s="17">
        <v>0.141857887825</v>
      </c>
      <c r="AC497" s="17">
        <v>0.142549074045491</v>
      </c>
      <c r="AD497" s="17">
        <v>8.1956630528614793E-2</v>
      </c>
      <c r="AE497" s="17"/>
      <c r="AF497" s="17">
        <v>0.20791965234673401</v>
      </c>
      <c r="AG497" s="17">
        <v>0.14625584558848101</v>
      </c>
      <c r="AH497" s="17">
        <v>0.11986418333873999</v>
      </c>
      <c r="AI497" s="17"/>
      <c r="AJ497" s="17">
        <v>0.20861801618232501</v>
      </c>
      <c r="AK497" s="17">
        <v>0.16621847491421901</v>
      </c>
      <c r="AL497" s="17">
        <v>0.149501880090114</v>
      </c>
      <c r="AM497" s="17">
        <v>0.33151467216557301</v>
      </c>
      <c r="AN497" s="17">
        <v>8.3811490425021298E-2</v>
      </c>
      <c r="AO497" s="17"/>
      <c r="AP497" s="17">
        <v>0.21941071112865401</v>
      </c>
      <c r="AQ497" s="17">
        <v>0.182505182012423</v>
      </c>
      <c r="AR497" s="17">
        <v>0.16272746694249299</v>
      </c>
      <c r="AS497" s="17"/>
      <c r="AT497" s="17">
        <v>0.174730174433087</v>
      </c>
      <c r="AU497" s="17">
        <v>0.156909932407645</v>
      </c>
      <c r="AV497" s="17">
        <v>0.173476597006403</v>
      </c>
      <c r="AW497" s="17">
        <v>0.18492120990615299</v>
      </c>
      <c r="AX497" s="17">
        <v>0.34518196972947401</v>
      </c>
    </row>
    <row r="498" spans="2:50">
      <c r="B498" t="s">
        <v>245</v>
      </c>
      <c r="C498" s="17">
        <v>0.36009452246269702</v>
      </c>
      <c r="D498" s="17">
        <v>0.37989201619477703</v>
      </c>
      <c r="E498" s="17">
        <v>0.34043073439084698</v>
      </c>
      <c r="F498" s="17"/>
      <c r="G498" s="17">
        <v>0.322266526404906</v>
      </c>
      <c r="H498" s="17">
        <v>0.334436039108571</v>
      </c>
      <c r="I498" s="17">
        <v>0.303657974925236</v>
      </c>
      <c r="J498" s="17">
        <v>0.39400243207406299</v>
      </c>
      <c r="K498" s="17">
        <v>0.40038545906556899</v>
      </c>
      <c r="L498" s="17">
        <v>0.397475316934499</v>
      </c>
      <c r="M498" s="17"/>
      <c r="N498" s="17">
        <v>0.37444598904437398</v>
      </c>
      <c r="O498" s="17">
        <v>0.36585624896333302</v>
      </c>
      <c r="P498" s="17">
        <v>0.355184942233296</v>
      </c>
      <c r="Q498" s="17">
        <v>0.34570020114965</v>
      </c>
      <c r="R498" s="17"/>
      <c r="S498" s="17">
        <v>0.32112868344714002</v>
      </c>
      <c r="T498" s="17">
        <v>0.38146500721487597</v>
      </c>
      <c r="U498" s="17">
        <v>0.351615988221888</v>
      </c>
      <c r="V498" s="17">
        <v>0.36673899076574001</v>
      </c>
      <c r="W498" s="17">
        <v>0.32350550554305302</v>
      </c>
      <c r="X498" s="17">
        <v>0.44073012775373399</v>
      </c>
      <c r="Y498" s="17">
        <v>0.338781159868009</v>
      </c>
      <c r="Z498" s="17">
        <v>0.414954664188039</v>
      </c>
      <c r="AA498" s="17">
        <v>0.33216306739014301</v>
      </c>
      <c r="AB498" s="17">
        <v>0.38051317465016898</v>
      </c>
      <c r="AC498" s="17">
        <v>0.30295906069469603</v>
      </c>
      <c r="AD498" s="17">
        <v>0.41595615644777001</v>
      </c>
      <c r="AE498" s="17"/>
      <c r="AF498" s="17">
        <v>0.36019937852116601</v>
      </c>
      <c r="AG498" s="17">
        <v>0.38374835555825099</v>
      </c>
      <c r="AH498" s="17">
        <v>0.32601355371129698</v>
      </c>
      <c r="AI498" s="17"/>
      <c r="AJ498" s="17">
        <v>0.39504440117031803</v>
      </c>
      <c r="AK498" s="17">
        <v>0.374803157128134</v>
      </c>
      <c r="AL498" s="17">
        <v>0.39086805240036898</v>
      </c>
      <c r="AM498" s="17">
        <v>0.208218902314211</v>
      </c>
      <c r="AN498" s="17">
        <v>0.27170800221887798</v>
      </c>
      <c r="AO498" s="17"/>
      <c r="AP498" s="17">
        <v>0.41449715383216601</v>
      </c>
      <c r="AQ498" s="17">
        <v>0.35162961940854998</v>
      </c>
      <c r="AR498" s="17">
        <v>0.38386957930924698</v>
      </c>
      <c r="AS498" s="17"/>
      <c r="AT498" s="17">
        <v>0.32696834067390801</v>
      </c>
      <c r="AU498" s="17">
        <v>0.36495857945181098</v>
      </c>
      <c r="AV498" s="17">
        <v>0.41673826587808799</v>
      </c>
      <c r="AW498" s="17">
        <v>0.35759025052256399</v>
      </c>
      <c r="AX498" s="17">
        <v>0.30769056415503399</v>
      </c>
    </row>
    <row r="499" spans="2:50">
      <c r="B499" t="s">
        <v>246</v>
      </c>
      <c r="C499" s="17">
        <v>0.340181130041952</v>
      </c>
      <c r="D499" s="17">
        <v>0.29758252282924902</v>
      </c>
      <c r="E499" s="17">
        <v>0.383073934660908</v>
      </c>
      <c r="F499" s="17"/>
      <c r="G499" s="17">
        <v>0.310782953305626</v>
      </c>
      <c r="H499" s="17">
        <v>0.33341324411075501</v>
      </c>
      <c r="I499" s="17">
        <v>0.31424900017681201</v>
      </c>
      <c r="J499" s="17">
        <v>0.33676987437570199</v>
      </c>
      <c r="K499" s="17">
        <v>0.36539933296146498</v>
      </c>
      <c r="L499" s="17">
        <v>0.37215707851574897</v>
      </c>
      <c r="M499" s="17"/>
      <c r="N499" s="17">
        <v>0.33895872938147198</v>
      </c>
      <c r="O499" s="17">
        <v>0.35772249888464902</v>
      </c>
      <c r="P499" s="17">
        <v>0.30374848715462399</v>
      </c>
      <c r="Q499" s="17">
        <v>0.34920678649901499</v>
      </c>
      <c r="R499" s="17"/>
      <c r="S499" s="17">
        <v>0.30636872694377199</v>
      </c>
      <c r="T499" s="17">
        <v>0.37743249209266999</v>
      </c>
      <c r="U499" s="17">
        <v>0.37811310780131002</v>
      </c>
      <c r="V499" s="17">
        <v>0.30173236560646599</v>
      </c>
      <c r="W499" s="17">
        <v>0.38431953504371702</v>
      </c>
      <c r="X499" s="17">
        <v>0.27475054135578703</v>
      </c>
      <c r="Y499" s="17">
        <v>0.33200883679424098</v>
      </c>
      <c r="Z499" s="17">
        <v>0.28624441357916902</v>
      </c>
      <c r="AA499" s="17">
        <v>0.334021596383338</v>
      </c>
      <c r="AB499" s="17">
        <v>0.36431691406824901</v>
      </c>
      <c r="AC499" s="17">
        <v>0.39511392181153698</v>
      </c>
      <c r="AD499" s="17">
        <v>0.39584769989158902</v>
      </c>
      <c r="AE499" s="17"/>
      <c r="AF499" s="17">
        <v>0.329707083848575</v>
      </c>
      <c r="AG499" s="17">
        <v>0.34687893651720902</v>
      </c>
      <c r="AH499" s="17">
        <v>0.35621811846428098</v>
      </c>
      <c r="AI499" s="17"/>
      <c r="AJ499" s="17">
        <v>0.31272369307348602</v>
      </c>
      <c r="AK499" s="17">
        <v>0.317975602413131</v>
      </c>
      <c r="AL499" s="17">
        <v>0.35318377043230398</v>
      </c>
      <c r="AM499" s="17">
        <v>0.26327976731576802</v>
      </c>
      <c r="AN499" s="17">
        <v>0.41045050808649203</v>
      </c>
      <c r="AO499" s="17"/>
      <c r="AP499" s="17">
        <v>0.28351754526086298</v>
      </c>
      <c r="AQ499" s="17">
        <v>0.31320598129923899</v>
      </c>
      <c r="AR499" s="17">
        <v>0.367696186360711</v>
      </c>
      <c r="AS499" s="17"/>
      <c r="AT499" s="17">
        <v>0.35147957462910701</v>
      </c>
      <c r="AU499" s="17">
        <v>0.336115726621316</v>
      </c>
      <c r="AV499" s="17">
        <v>0.30285300670547799</v>
      </c>
      <c r="AW499" s="17">
        <v>0.34746119704754802</v>
      </c>
      <c r="AX499" s="17">
        <v>0.25928942563928598</v>
      </c>
    </row>
    <row r="500" spans="2:50">
      <c r="B500" t="s">
        <v>247</v>
      </c>
      <c r="C500" s="17">
        <v>6.6304102510850199E-2</v>
      </c>
      <c r="D500" s="17">
        <v>6.0714756346474601E-2</v>
      </c>
      <c r="E500" s="17">
        <v>7.0853759866394694E-2</v>
      </c>
      <c r="F500" s="17"/>
      <c r="G500" s="17">
        <v>8.5719725377190095E-2</v>
      </c>
      <c r="H500" s="17">
        <v>7.0936155023044997E-2</v>
      </c>
      <c r="I500" s="17">
        <v>0.102408866777058</v>
      </c>
      <c r="J500" s="17">
        <v>5.4384614540241502E-2</v>
      </c>
      <c r="K500" s="17">
        <v>3.9416801806443302E-2</v>
      </c>
      <c r="L500" s="17">
        <v>4.7922237677051102E-2</v>
      </c>
      <c r="M500" s="17"/>
      <c r="N500" s="17">
        <v>5.4410693790107698E-2</v>
      </c>
      <c r="O500" s="17">
        <v>6.6139318367641406E-2</v>
      </c>
      <c r="P500" s="17">
        <v>7.1782740807086395E-2</v>
      </c>
      <c r="Q500" s="17">
        <v>7.3689661331334297E-2</v>
      </c>
      <c r="R500" s="17"/>
      <c r="S500" s="17">
        <v>9.3200931736596701E-2</v>
      </c>
      <c r="T500" s="17">
        <v>6.8142587141926003E-2</v>
      </c>
      <c r="U500" s="17">
        <v>4.6656717316003501E-2</v>
      </c>
      <c r="V500" s="17">
        <v>5.8146278340673402E-2</v>
      </c>
      <c r="W500" s="17">
        <v>8.2091799973399798E-2</v>
      </c>
      <c r="X500" s="17">
        <v>4.3934041474711097E-2</v>
      </c>
      <c r="Y500" s="17">
        <v>8.2595240364225997E-2</v>
      </c>
      <c r="Z500" s="17">
        <v>4.6357649072786201E-2</v>
      </c>
      <c r="AA500" s="17">
        <v>5.4001936461745198E-2</v>
      </c>
      <c r="AB500" s="17">
        <v>6.1145887323077498E-2</v>
      </c>
      <c r="AC500" s="17">
        <v>6.9468185693093806E-2</v>
      </c>
      <c r="AD500" s="17">
        <v>7.8368746197983605E-2</v>
      </c>
      <c r="AE500" s="17"/>
      <c r="AF500" s="17">
        <v>5.1771205865963101E-2</v>
      </c>
      <c r="AG500" s="17">
        <v>7.0627830355006305E-2</v>
      </c>
      <c r="AH500" s="17">
        <v>7.8694861804827196E-2</v>
      </c>
      <c r="AI500" s="17"/>
      <c r="AJ500" s="17">
        <v>4.21863786142994E-2</v>
      </c>
      <c r="AK500" s="17">
        <v>8.7526220115553194E-2</v>
      </c>
      <c r="AL500" s="17">
        <v>7.6457198849222099E-2</v>
      </c>
      <c r="AM500" s="17">
        <v>5.7941057344180799E-2</v>
      </c>
      <c r="AN500" s="17">
        <v>8.4363762240351803E-2</v>
      </c>
      <c r="AO500" s="17"/>
      <c r="AP500" s="17">
        <v>5.38111851987471E-2</v>
      </c>
      <c r="AQ500" s="17">
        <v>8.6025649372185695E-2</v>
      </c>
      <c r="AR500" s="17">
        <v>6.5165740992834995E-2</v>
      </c>
      <c r="AS500" s="17"/>
      <c r="AT500" s="17">
        <v>7.0146029236911503E-2</v>
      </c>
      <c r="AU500" s="17">
        <v>8.5091663349635999E-2</v>
      </c>
      <c r="AV500" s="17">
        <v>5.2347852461125798E-2</v>
      </c>
      <c r="AW500" s="17">
        <v>4.7817120046848398E-2</v>
      </c>
      <c r="AX500" s="17">
        <v>6.9907575616794296E-2</v>
      </c>
    </row>
    <row r="501" spans="2:50">
      <c r="B501" t="s">
        <v>248</v>
      </c>
      <c r="C501" s="17">
        <v>2.0984728664536201E-2</v>
      </c>
      <c r="D501" s="17">
        <v>2.3817651817857801E-2</v>
      </c>
      <c r="E501" s="17">
        <v>1.8301691843863498E-2</v>
      </c>
      <c r="F501" s="17"/>
      <c r="G501" s="17">
        <v>4.0787526602676698E-2</v>
      </c>
      <c r="H501" s="17">
        <v>1.9210377701759301E-2</v>
      </c>
      <c r="I501" s="17">
        <v>2.1450173715331301E-2</v>
      </c>
      <c r="J501" s="17">
        <v>3.1582200719180303E-2</v>
      </c>
      <c r="K501" s="17">
        <v>1.19238994491136E-2</v>
      </c>
      <c r="L501" s="17">
        <v>6.4122047548301397E-3</v>
      </c>
      <c r="M501" s="17"/>
      <c r="N501" s="17">
        <v>1.27281315904744E-2</v>
      </c>
      <c r="O501" s="17">
        <v>1.49649321141743E-2</v>
      </c>
      <c r="P501" s="17">
        <v>2.2524262956198599E-2</v>
      </c>
      <c r="Q501" s="17">
        <v>3.5140283084717103E-2</v>
      </c>
      <c r="R501" s="17"/>
      <c r="S501" s="17">
        <v>2.0398463942721101E-2</v>
      </c>
      <c r="T501" s="17">
        <v>3.7588543497932502E-3</v>
      </c>
      <c r="U501" s="17">
        <v>1.8062211134458502E-2</v>
      </c>
      <c r="V501" s="17">
        <v>3.5149962895132301E-2</v>
      </c>
      <c r="W501" s="17">
        <v>1.32394379669312E-2</v>
      </c>
      <c r="X501" s="17">
        <v>6.9262209479035598E-3</v>
      </c>
      <c r="Y501" s="17">
        <v>1.3144855825744199E-2</v>
      </c>
      <c r="Z501" s="17">
        <v>3.3543900481814798E-2</v>
      </c>
      <c r="AA501" s="17">
        <v>4.6243267738891897E-2</v>
      </c>
      <c r="AB501" s="17">
        <v>2.4476038447558E-2</v>
      </c>
      <c r="AC501" s="17">
        <v>2.7797603297822101E-2</v>
      </c>
      <c r="AD501" s="17">
        <v>1.3651847724520201E-2</v>
      </c>
      <c r="AE501" s="17"/>
      <c r="AF501" s="17">
        <v>1.72829465709089E-2</v>
      </c>
      <c r="AG501" s="17">
        <v>1.8850065448308501E-2</v>
      </c>
      <c r="AH501" s="17">
        <v>3.7319693166582998E-2</v>
      </c>
      <c r="AI501" s="17"/>
      <c r="AJ501" s="17">
        <v>9.8282690643558095E-3</v>
      </c>
      <c r="AK501" s="17">
        <v>2.3544823855236301E-2</v>
      </c>
      <c r="AL501" s="17">
        <v>7.5860674234369202E-3</v>
      </c>
      <c r="AM501" s="17">
        <v>7.9290306416297598E-2</v>
      </c>
      <c r="AN501" s="17">
        <v>4.60086573159042E-2</v>
      </c>
      <c r="AO501" s="17"/>
      <c r="AP501" s="17">
        <v>4.87979644289271E-3</v>
      </c>
      <c r="AQ501" s="17">
        <v>3.0651275608277899E-2</v>
      </c>
      <c r="AR501" s="17">
        <v>0</v>
      </c>
      <c r="AS501" s="17"/>
      <c r="AT501" s="17">
        <v>2.55888340627628E-2</v>
      </c>
      <c r="AU501" s="17">
        <v>1.7437134401547798E-2</v>
      </c>
      <c r="AV501" s="17">
        <v>2.01430880053141E-2</v>
      </c>
      <c r="AW501" s="17">
        <v>1.4661564957580701E-2</v>
      </c>
      <c r="AX501" s="17">
        <v>1.79304648594115E-2</v>
      </c>
    </row>
    <row r="502" spans="2:50">
      <c r="B502" t="s">
        <v>92</v>
      </c>
      <c r="C502" s="17">
        <v>4.4777453151159399E-2</v>
      </c>
      <c r="D502" s="17">
        <v>3.3767466773663601E-2</v>
      </c>
      <c r="E502" s="17">
        <v>5.4715667974402901E-2</v>
      </c>
      <c r="F502" s="17"/>
      <c r="G502" s="17">
        <v>7.3852546592418106E-2</v>
      </c>
      <c r="H502" s="17">
        <v>5.2989054553088499E-2</v>
      </c>
      <c r="I502" s="17">
        <v>5.86389959564384E-2</v>
      </c>
      <c r="J502" s="17">
        <v>4.5223643494468002E-2</v>
      </c>
      <c r="K502" s="17">
        <v>2.2325781194168001E-2</v>
      </c>
      <c r="L502" s="17">
        <v>2.2233837496735201E-2</v>
      </c>
      <c r="M502" s="17"/>
      <c r="N502" s="17">
        <v>3.50908378511278E-2</v>
      </c>
      <c r="O502" s="17">
        <v>3.9815296602127001E-2</v>
      </c>
      <c r="P502" s="17">
        <v>4.3958597137127201E-2</v>
      </c>
      <c r="Q502" s="17">
        <v>6.1867693172962999E-2</v>
      </c>
      <c r="R502" s="17"/>
      <c r="S502" s="17">
        <v>4.6465107542662303E-2</v>
      </c>
      <c r="T502" s="17">
        <v>1.7068953423967401E-2</v>
      </c>
      <c r="U502" s="17">
        <v>3.58296428191026E-2</v>
      </c>
      <c r="V502" s="17">
        <v>6.4175021965853604E-2</v>
      </c>
      <c r="W502" s="17">
        <v>5.15984933796775E-2</v>
      </c>
      <c r="X502" s="17">
        <v>3.3176306498235601E-2</v>
      </c>
      <c r="Y502" s="17">
        <v>6.7530350843130596E-2</v>
      </c>
      <c r="Z502" s="17">
        <v>2.8667077188411001E-2</v>
      </c>
      <c r="AA502" s="17">
        <v>7.4924092311381599E-2</v>
      </c>
      <c r="AB502" s="17">
        <v>2.7690097685946099E-2</v>
      </c>
      <c r="AC502" s="17">
        <v>6.2112154457360701E-2</v>
      </c>
      <c r="AD502" s="17">
        <v>1.4218919209523199E-2</v>
      </c>
      <c r="AE502" s="17"/>
      <c r="AF502" s="17">
        <v>3.3119732846652601E-2</v>
      </c>
      <c r="AG502" s="17">
        <v>3.3638966532744598E-2</v>
      </c>
      <c r="AH502" s="17">
        <v>8.1889589514272595E-2</v>
      </c>
      <c r="AI502" s="17"/>
      <c r="AJ502" s="17">
        <v>3.1599241895215797E-2</v>
      </c>
      <c r="AK502" s="17">
        <v>2.9931721573726901E-2</v>
      </c>
      <c r="AL502" s="17">
        <v>2.24030308045533E-2</v>
      </c>
      <c r="AM502" s="17">
        <v>5.9755294443969799E-2</v>
      </c>
      <c r="AN502" s="17">
        <v>0.103657579713353</v>
      </c>
      <c r="AO502" s="17"/>
      <c r="AP502" s="17">
        <v>2.3883608136676799E-2</v>
      </c>
      <c r="AQ502" s="17">
        <v>3.5982292299323898E-2</v>
      </c>
      <c r="AR502" s="17">
        <v>2.05410263947137E-2</v>
      </c>
      <c r="AS502" s="17"/>
      <c r="AT502" s="17">
        <v>5.1087046964223101E-2</v>
      </c>
      <c r="AU502" s="17">
        <v>3.9486963768043601E-2</v>
      </c>
      <c r="AV502" s="17">
        <v>3.4441189943591403E-2</v>
      </c>
      <c r="AW502" s="17">
        <v>4.7548657519306002E-2</v>
      </c>
      <c r="AX502" s="17">
        <v>0</v>
      </c>
    </row>
    <row r="503" spans="2:50">
      <c r="B503" t="s">
        <v>249</v>
      </c>
      <c r="C503" s="17">
        <v>0.52775258563150196</v>
      </c>
      <c r="D503" s="17">
        <v>0.584117602232755</v>
      </c>
      <c r="E503" s="17">
        <v>0.47305494565443101</v>
      </c>
      <c r="F503" s="17"/>
      <c r="G503" s="17">
        <v>0.48885724812208903</v>
      </c>
      <c r="H503" s="17">
        <v>0.52345116861135199</v>
      </c>
      <c r="I503" s="17">
        <v>0.50325296337436098</v>
      </c>
      <c r="J503" s="17">
        <v>0.53203966687040805</v>
      </c>
      <c r="K503" s="17">
        <v>0.56093418458881095</v>
      </c>
      <c r="L503" s="17">
        <v>0.55127464155563399</v>
      </c>
      <c r="M503" s="17"/>
      <c r="N503" s="17">
        <v>0.55881160738681901</v>
      </c>
      <c r="O503" s="17">
        <v>0.52135795403140806</v>
      </c>
      <c r="P503" s="17">
        <v>0.55798591194496305</v>
      </c>
      <c r="Q503" s="17">
        <v>0.480095575911971</v>
      </c>
      <c r="R503" s="17"/>
      <c r="S503" s="17">
        <v>0.533566769834248</v>
      </c>
      <c r="T503" s="17">
        <v>0.53359711299164303</v>
      </c>
      <c r="U503" s="17">
        <v>0.52133832092912602</v>
      </c>
      <c r="V503" s="17">
        <v>0.54079637119187396</v>
      </c>
      <c r="W503" s="17">
        <v>0.46875073363627501</v>
      </c>
      <c r="X503" s="17">
        <v>0.64121288972336299</v>
      </c>
      <c r="Y503" s="17">
        <v>0.50472071617265801</v>
      </c>
      <c r="Z503" s="17">
        <v>0.60518695967781899</v>
      </c>
      <c r="AA503" s="17">
        <v>0.49080910710464298</v>
      </c>
      <c r="AB503" s="17">
        <v>0.52237106247516896</v>
      </c>
      <c r="AC503" s="17">
        <v>0.44550813474018602</v>
      </c>
      <c r="AD503" s="17">
        <v>0.49791278697638403</v>
      </c>
      <c r="AE503" s="17"/>
      <c r="AF503" s="17">
        <v>0.56811903086790005</v>
      </c>
      <c r="AG503" s="17">
        <v>0.53000420114673197</v>
      </c>
      <c r="AH503" s="17">
        <v>0.44587773705003703</v>
      </c>
      <c r="AI503" s="17"/>
      <c r="AJ503" s="17">
        <v>0.60366241735264303</v>
      </c>
      <c r="AK503" s="17">
        <v>0.54102163204235298</v>
      </c>
      <c r="AL503" s="17">
        <v>0.54036993249048404</v>
      </c>
      <c r="AM503" s="17">
        <v>0.53973357447978398</v>
      </c>
      <c r="AN503" s="17">
        <v>0.35551949264389898</v>
      </c>
      <c r="AO503" s="17"/>
      <c r="AP503" s="17">
        <v>0.63390786496081997</v>
      </c>
      <c r="AQ503" s="17">
        <v>0.53413480142097303</v>
      </c>
      <c r="AR503" s="17">
        <v>0.54659704625174099</v>
      </c>
      <c r="AS503" s="17"/>
      <c r="AT503" s="17">
        <v>0.50169851510699603</v>
      </c>
      <c r="AU503" s="17">
        <v>0.52186851185945604</v>
      </c>
      <c r="AV503" s="17">
        <v>0.59021486288448999</v>
      </c>
      <c r="AW503" s="17">
        <v>0.54251146042871701</v>
      </c>
      <c r="AX503" s="17">
        <v>0.65287253388450806</v>
      </c>
    </row>
    <row r="504" spans="2:50">
      <c r="B504" t="s">
        <v>250</v>
      </c>
      <c r="C504" s="17">
        <v>8.7288831175386397E-2</v>
      </c>
      <c r="D504" s="17">
        <v>8.4532408164332398E-2</v>
      </c>
      <c r="E504" s="17">
        <v>8.9155451710258196E-2</v>
      </c>
      <c r="F504" s="17"/>
      <c r="G504" s="17">
        <v>0.12650725197986701</v>
      </c>
      <c r="H504" s="17">
        <v>9.0146532724804301E-2</v>
      </c>
      <c r="I504" s="17">
        <v>0.12385904049238899</v>
      </c>
      <c r="J504" s="17">
        <v>8.5966815259421805E-2</v>
      </c>
      <c r="K504" s="17">
        <v>5.1340701255556898E-2</v>
      </c>
      <c r="L504" s="17">
        <v>5.4334442431881201E-2</v>
      </c>
      <c r="M504" s="17"/>
      <c r="N504" s="17">
        <v>6.7138825380582107E-2</v>
      </c>
      <c r="O504" s="17">
        <v>8.1104250481815701E-2</v>
      </c>
      <c r="P504" s="17">
        <v>9.4307003763285005E-2</v>
      </c>
      <c r="Q504" s="17">
        <v>0.108829944416051</v>
      </c>
      <c r="R504" s="17"/>
      <c r="S504" s="17">
        <v>0.113599395679318</v>
      </c>
      <c r="T504" s="17">
        <v>7.1901441491719204E-2</v>
      </c>
      <c r="U504" s="17">
        <v>6.4718928450461996E-2</v>
      </c>
      <c r="V504" s="17">
        <v>9.3296241235805696E-2</v>
      </c>
      <c r="W504" s="17">
        <v>9.5331237940331007E-2</v>
      </c>
      <c r="X504" s="17">
        <v>5.0860262422614599E-2</v>
      </c>
      <c r="Y504" s="17">
        <v>9.5740096189970203E-2</v>
      </c>
      <c r="Z504" s="17">
        <v>7.9901549554601006E-2</v>
      </c>
      <c r="AA504" s="17">
        <v>0.100245204200637</v>
      </c>
      <c r="AB504" s="17">
        <v>8.5621925770635501E-2</v>
      </c>
      <c r="AC504" s="17">
        <v>9.7265788990915897E-2</v>
      </c>
      <c r="AD504" s="17">
        <v>9.2020593922503793E-2</v>
      </c>
      <c r="AE504" s="17"/>
      <c r="AF504" s="17">
        <v>6.9054152436872004E-2</v>
      </c>
      <c r="AG504" s="17">
        <v>8.9477895803314805E-2</v>
      </c>
      <c r="AH504" s="17">
        <v>0.11601455497141</v>
      </c>
      <c r="AI504" s="17"/>
      <c r="AJ504" s="17">
        <v>5.2014647678655199E-2</v>
      </c>
      <c r="AK504" s="17">
        <v>0.111071043970789</v>
      </c>
      <c r="AL504" s="17">
        <v>8.4043266272658998E-2</v>
      </c>
      <c r="AM504" s="17">
        <v>0.13723136376047801</v>
      </c>
      <c r="AN504" s="17">
        <v>0.130372419556256</v>
      </c>
      <c r="AO504" s="17"/>
      <c r="AP504" s="17">
        <v>5.86909816416398E-2</v>
      </c>
      <c r="AQ504" s="17">
        <v>0.116676924980464</v>
      </c>
      <c r="AR504" s="17">
        <v>6.5165740992834995E-2</v>
      </c>
      <c r="AS504" s="17"/>
      <c r="AT504" s="17">
        <v>9.5734863299674303E-2</v>
      </c>
      <c r="AU504" s="17">
        <v>0.10252879775118399</v>
      </c>
      <c r="AV504" s="17">
        <v>7.2490940466439904E-2</v>
      </c>
      <c r="AW504" s="17">
        <v>6.2478685004429102E-2</v>
      </c>
      <c r="AX504" s="17">
        <v>8.7838040476205803E-2</v>
      </c>
    </row>
    <row r="505" spans="2:50">
      <c r="B505" t="s">
        <v>251</v>
      </c>
      <c r="C505" s="17">
        <v>0.44046375445611502</v>
      </c>
      <c r="D505" s="17">
        <v>0.499585194068423</v>
      </c>
      <c r="E505" s="17">
        <v>0.383899493944172</v>
      </c>
      <c r="F505" s="17"/>
      <c r="G505" s="17">
        <v>0.36234999614222202</v>
      </c>
      <c r="H505" s="17">
        <v>0.433304635886548</v>
      </c>
      <c r="I505" s="17">
        <v>0.37939392288197099</v>
      </c>
      <c r="J505" s="17">
        <v>0.44607285161098698</v>
      </c>
      <c r="K505" s="17">
        <v>0.50959348333325405</v>
      </c>
      <c r="L505" s="17">
        <v>0.49694019912375298</v>
      </c>
      <c r="M505" s="17"/>
      <c r="N505" s="17">
        <v>0.49167278200623699</v>
      </c>
      <c r="O505" s="17">
        <v>0.44025370354959198</v>
      </c>
      <c r="P505" s="17">
        <v>0.46367890818167901</v>
      </c>
      <c r="Q505" s="17">
        <v>0.37126563149591901</v>
      </c>
      <c r="R505" s="17"/>
      <c r="S505" s="17">
        <v>0.41996737415493002</v>
      </c>
      <c r="T505" s="17">
        <v>0.46169567149992402</v>
      </c>
      <c r="U505" s="17">
        <v>0.45661939247866401</v>
      </c>
      <c r="V505" s="17">
        <v>0.44750012995606803</v>
      </c>
      <c r="W505" s="17">
        <v>0.37341949569594401</v>
      </c>
      <c r="X505" s="17">
        <v>0.590352627300749</v>
      </c>
      <c r="Y505" s="17">
        <v>0.40898061998268798</v>
      </c>
      <c r="Z505" s="17">
        <v>0.52528541012321806</v>
      </c>
      <c r="AA505" s="17">
        <v>0.390563902904006</v>
      </c>
      <c r="AB505" s="17">
        <v>0.43674913670453402</v>
      </c>
      <c r="AC505" s="17">
        <v>0.34824234574927099</v>
      </c>
      <c r="AD505" s="17">
        <v>0.40589219305388102</v>
      </c>
      <c r="AE505" s="17"/>
      <c r="AF505" s="17">
        <v>0.49906487843102798</v>
      </c>
      <c r="AG505" s="17">
        <v>0.44052630534341702</v>
      </c>
      <c r="AH505" s="17">
        <v>0.32986318207862703</v>
      </c>
      <c r="AI505" s="17"/>
      <c r="AJ505" s="17">
        <v>0.55164776967398799</v>
      </c>
      <c r="AK505" s="17">
        <v>0.429950588071563</v>
      </c>
      <c r="AL505" s="17">
        <v>0.45632666621782503</v>
      </c>
      <c r="AM505" s="17">
        <v>0.40250221071930598</v>
      </c>
      <c r="AN505" s="17">
        <v>0.22514707308764301</v>
      </c>
      <c r="AO505" s="17"/>
      <c r="AP505" s="17">
        <v>0.57521688331917997</v>
      </c>
      <c r="AQ505" s="17">
        <v>0.41745787644051002</v>
      </c>
      <c r="AR505" s="17">
        <v>0.48143130525890598</v>
      </c>
      <c r="AS505" s="17"/>
      <c r="AT505" s="17">
        <v>0.40596365180732102</v>
      </c>
      <c r="AU505" s="17">
        <v>0.41933971410827198</v>
      </c>
      <c r="AV505" s="17">
        <v>0.51772392241804999</v>
      </c>
      <c r="AW505" s="17">
        <v>0.48003277542428802</v>
      </c>
      <c r="AX505" s="17">
        <v>0.56503449340830203</v>
      </c>
    </row>
    <row r="506" spans="2:50">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row>
    <row r="507" spans="2:50">
      <c r="B507" s="6" t="s">
        <v>252</v>
      </c>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row>
    <row r="508" spans="2:50">
      <c r="B508" s="24" t="s">
        <v>15</v>
      </c>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row>
    <row r="509" spans="2:50">
      <c r="B509" t="s">
        <v>244</v>
      </c>
      <c r="C509" s="17">
        <v>0.17194737954888401</v>
      </c>
      <c r="D509" s="17">
        <v>0.20466874254890899</v>
      </c>
      <c r="E509" s="17">
        <v>0.140013724155784</v>
      </c>
      <c r="F509" s="17"/>
      <c r="G509" s="17">
        <v>0.18676183935843299</v>
      </c>
      <c r="H509" s="17">
        <v>0.19404191403388901</v>
      </c>
      <c r="I509" s="17">
        <v>0.167759350292283</v>
      </c>
      <c r="J509" s="17">
        <v>0.15964907991517999</v>
      </c>
      <c r="K509" s="17">
        <v>0.16728606620575001</v>
      </c>
      <c r="L509" s="17">
        <v>0.160731545794182</v>
      </c>
      <c r="M509" s="17"/>
      <c r="N509" s="17">
        <v>0.20129686516529099</v>
      </c>
      <c r="O509" s="17">
        <v>0.169594882783238</v>
      </c>
      <c r="P509" s="17">
        <v>0.164870552342858</v>
      </c>
      <c r="Q509" s="17">
        <v>0.150456641735878</v>
      </c>
      <c r="R509" s="17"/>
      <c r="S509" s="17">
        <v>0.222801850589079</v>
      </c>
      <c r="T509" s="17">
        <v>0.15332786451577299</v>
      </c>
      <c r="U509" s="17">
        <v>0.112459465994573</v>
      </c>
      <c r="V509" s="17">
        <v>0.17329563295980999</v>
      </c>
      <c r="W509" s="17">
        <v>0.147574630401586</v>
      </c>
      <c r="X509" s="17">
        <v>0.198611757832165</v>
      </c>
      <c r="Y509" s="17">
        <v>0.170152017147186</v>
      </c>
      <c r="Z509" s="17">
        <v>0.16065194943865599</v>
      </c>
      <c r="AA509" s="17">
        <v>0.19283093203617799</v>
      </c>
      <c r="AB509" s="17">
        <v>0.18087349666351299</v>
      </c>
      <c r="AC509" s="17">
        <v>0.17357527419153901</v>
      </c>
      <c r="AD509" s="17">
        <v>6.10832540678901E-2</v>
      </c>
      <c r="AE509" s="17"/>
      <c r="AF509" s="17">
        <v>0.18582280519344699</v>
      </c>
      <c r="AG509" s="17">
        <v>0.16898481793688699</v>
      </c>
      <c r="AH509" s="17">
        <v>0.142722984359166</v>
      </c>
      <c r="AI509" s="17"/>
      <c r="AJ509" s="17">
        <v>0.19000426399960799</v>
      </c>
      <c r="AK509" s="17">
        <v>0.186068406252447</v>
      </c>
      <c r="AL509" s="17">
        <v>0.206497692473401</v>
      </c>
      <c r="AM509" s="17">
        <v>0.12666743325580401</v>
      </c>
      <c r="AN509" s="17">
        <v>0.106689397801095</v>
      </c>
      <c r="AO509" s="17"/>
      <c r="AP509" s="17">
        <v>0.19543108080622601</v>
      </c>
      <c r="AQ509" s="17">
        <v>0.191267074171656</v>
      </c>
      <c r="AR509" s="17">
        <v>0.21104655075930401</v>
      </c>
      <c r="AS509" s="17"/>
      <c r="AT509" s="17">
        <v>0.139557714442647</v>
      </c>
      <c r="AU509" s="17">
        <v>0.157386911846807</v>
      </c>
      <c r="AV509" s="17">
        <v>0.202956482817128</v>
      </c>
      <c r="AW509" s="17">
        <v>0.19362733544211999</v>
      </c>
      <c r="AX509" s="17">
        <v>0.46972469080148499</v>
      </c>
    </row>
    <row r="510" spans="2:50">
      <c r="B510" t="s">
        <v>245</v>
      </c>
      <c r="C510" s="17">
        <v>0.42181779645757</v>
      </c>
      <c r="D510" s="17">
        <v>0.41537836830539199</v>
      </c>
      <c r="E510" s="17">
        <v>0.42750516605591898</v>
      </c>
      <c r="F510" s="17"/>
      <c r="G510" s="17">
        <v>0.34900627922338701</v>
      </c>
      <c r="H510" s="17">
        <v>0.38070394398991902</v>
      </c>
      <c r="I510" s="17">
        <v>0.397062259992017</v>
      </c>
      <c r="J510" s="17">
        <v>0.428356878753888</v>
      </c>
      <c r="K510" s="17">
        <v>0.431158904278863</v>
      </c>
      <c r="L510" s="17">
        <v>0.51187985081283505</v>
      </c>
      <c r="M510" s="17"/>
      <c r="N510" s="17">
        <v>0.46896067422250598</v>
      </c>
      <c r="O510" s="17">
        <v>0.44249927383464699</v>
      </c>
      <c r="P510" s="17">
        <v>0.39859519858958198</v>
      </c>
      <c r="Q510" s="17">
        <v>0.37151317884526802</v>
      </c>
      <c r="R510" s="17"/>
      <c r="S510" s="17">
        <v>0.41027283384894803</v>
      </c>
      <c r="T510" s="17">
        <v>0.45449302762212301</v>
      </c>
      <c r="U510" s="17">
        <v>0.48259516243169798</v>
      </c>
      <c r="V510" s="17">
        <v>0.45998419827271603</v>
      </c>
      <c r="W510" s="17">
        <v>0.37266408946507501</v>
      </c>
      <c r="X510" s="17">
        <v>0.399030930613196</v>
      </c>
      <c r="Y510" s="17">
        <v>0.40255926871563602</v>
      </c>
      <c r="Z510" s="17">
        <v>0.49552596692525702</v>
      </c>
      <c r="AA510" s="17">
        <v>0.37628440112918599</v>
      </c>
      <c r="AB510" s="17">
        <v>0.38665138768964902</v>
      </c>
      <c r="AC510" s="17">
        <v>0.35644064697880101</v>
      </c>
      <c r="AD510" s="17">
        <v>0.57490725774207796</v>
      </c>
      <c r="AE510" s="17"/>
      <c r="AF510" s="17">
        <v>0.41812340810792598</v>
      </c>
      <c r="AG510" s="17">
        <v>0.45035283457650099</v>
      </c>
      <c r="AH510" s="17">
        <v>0.364502748977514</v>
      </c>
      <c r="AI510" s="17"/>
      <c r="AJ510" s="17">
        <v>0.46455118102311199</v>
      </c>
      <c r="AK510" s="17">
        <v>0.41369642691802599</v>
      </c>
      <c r="AL510" s="17">
        <v>0.43586318667729401</v>
      </c>
      <c r="AM510" s="17">
        <v>0.33409331940047898</v>
      </c>
      <c r="AN510" s="17">
        <v>0.30657807673369902</v>
      </c>
      <c r="AO510" s="17"/>
      <c r="AP510" s="17">
        <v>0.46195421471012199</v>
      </c>
      <c r="AQ510" s="17">
        <v>0.41154495563553101</v>
      </c>
      <c r="AR510" s="17">
        <v>0.43735568023183002</v>
      </c>
      <c r="AS510" s="17"/>
      <c r="AT510" s="17">
        <v>0.41555553450750798</v>
      </c>
      <c r="AU510" s="17">
        <v>0.40841560469924898</v>
      </c>
      <c r="AV510" s="17">
        <v>0.45710957328181101</v>
      </c>
      <c r="AW510" s="17">
        <v>0.46112446866738099</v>
      </c>
      <c r="AX510" s="17">
        <v>0.35230957268704</v>
      </c>
    </row>
    <row r="511" spans="2:50">
      <c r="B511" t="s">
        <v>246</v>
      </c>
      <c r="C511" s="17">
        <v>0.28601856088640798</v>
      </c>
      <c r="D511" s="17">
        <v>0.27798851532007401</v>
      </c>
      <c r="E511" s="17">
        <v>0.29496629734082402</v>
      </c>
      <c r="F511" s="17"/>
      <c r="G511" s="17">
        <v>0.300038072261407</v>
      </c>
      <c r="H511" s="17">
        <v>0.27498440535376201</v>
      </c>
      <c r="I511" s="17">
        <v>0.27111250149298699</v>
      </c>
      <c r="J511" s="17">
        <v>0.29846537982535198</v>
      </c>
      <c r="K511" s="17">
        <v>0.316956867957364</v>
      </c>
      <c r="L511" s="17">
        <v>0.26713532864012102</v>
      </c>
      <c r="M511" s="17"/>
      <c r="N511" s="17">
        <v>0.23696038969716399</v>
      </c>
      <c r="O511" s="17">
        <v>0.27863928725739001</v>
      </c>
      <c r="P511" s="17">
        <v>0.309944089666922</v>
      </c>
      <c r="Q511" s="17">
        <v>0.324799067432956</v>
      </c>
      <c r="R511" s="17"/>
      <c r="S511" s="17">
        <v>0.210857188851825</v>
      </c>
      <c r="T511" s="17">
        <v>0.33318363642346699</v>
      </c>
      <c r="U511" s="17">
        <v>0.284301877883265</v>
      </c>
      <c r="V511" s="17">
        <v>0.26156971519248501</v>
      </c>
      <c r="W511" s="17">
        <v>0.31361934660472202</v>
      </c>
      <c r="X511" s="17">
        <v>0.29846769409523499</v>
      </c>
      <c r="Y511" s="17">
        <v>0.30183578271003297</v>
      </c>
      <c r="Z511" s="17">
        <v>0.26412909841430299</v>
      </c>
      <c r="AA511" s="17">
        <v>0.27723502756580698</v>
      </c>
      <c r="AB511" s="17">
        <v>0.31397257656788302</v>
      </c>
      <c r="AC511" s="17">
        <v>0.326667743584796</v>
      </c>
      <c r="AD511" s="17">
        <v>0.275748995936479</v>
      </c>
      <c r="AE511" s="17"/>
      <c r="AF511" s="17">
        <v>0.28545146519767101</v>
      </c>
      <c r="AG511" s="17">
        <v>0.27731894911986199</v>
      </c>
      <c r="AH511" s="17">
        <v>0.32543459494482702</v>
      </c>
      <c r="AI511" s="17"/>
      <c r="AJ511" s="17">
        <v>0.25867546523082402</v>
      </c>
      <c r="AK511" s="17">
        <v>0.29192308140376</v>
      </c>
      <c r="AL511" s="17">
        <v>0.30309754560282598</v>
      </c>
      <c r="AM511" s="17">
        <v>0.35539426622321302</v>
      </c>
      <c r="AN511" s="17">
        <v>0.35250309568307397</v>
      </c>
      <c r="AO511" s="17"/>
      <c r="AP511" s="17">
        <v>0.27714083897202102</v>
      </c>
      <c r="AQ511" s="17">
        <v>0.27003175195746298</v>
      </c>
      <c r="AR511" s="17">
        <v>0.28145658424222098</v>
      </c>
      <c r="AS511" s="17"/>
      <c r="AT511" s="17">
        <v>0.31809952567901401</v>
      </c>
      <c r="AU511" s="17">
        <v>0.29860610765054202</v>
      </c>
      <c r="AV511" s="17">
        <v>0.22858557694609599</v>
      </c>
      <c r="AW511" s="17">
        <v>0.21547328432641999</v>
      </c>
      <c r="AX511" s="17">
        <v>0.121028816181368</v>
      </c>
    </row>
    <row r="512" spans="2:50">
      <c r="B512" t="s">
        <v>247</v>
      </c>
      <c r="C512" s="17">
        <v>5.6292763104037899E-2</v>
      </c>
      <c r="D512" s="17">
        <v>4.96218238935189E-2</v>
      </c>
      <c r="E512" s="17">
        <v>6.3021510388337004E-2</v>
      </c>
      <c r="F512" s="17"/>
      <c r="G512" s="17">
        <v>7.8158409918837296E-2</v>
      </c>
      <c r="H512" s="17">
        <v>9.7770701602130999E-2</v>
      </c>
      <c r="I512" s="17">
        <v>6.0470604406860598E-2</v>
      </c>
      <c r="J512" s="17">
        <v>4.1245415717698297E-2</v>
      </c>
      <c r="K512" s="17">
        <v>2.49269758505315E-2</v>
      </c>
      <c r="L512" s="17">
        <v>3.7907107697806301E-2</v>
      </c>
      <c r="M512" s="17"/>
      <c r="N512" s="17">
        <v>4.5532790163687699E-2</v>
      </c>
      <c r="O512" s="17">
        <v>5.4995316422859E-2</v>
      </c>
      <c r="P512" s="17">
        <v>6.2345983738194603E-2</v>
      </c>
      <c r="Q512" s="17">
        <v>6.0489050436701802E-2</v>
      </c>
      <c r="R512" s="17"/>
      <c r="S512" s="17">
        <v>8.2795621875101505E-2</v>
      </c>
      <c r="T512" s="17">
        <v>2.28752249379243E-2</v>
      </c>
      <c r="U512" s="17">
        <v>5.2977922752413899E-2</v>
      </c>
      <c r="V512" s="17">
        <v>6.7856583381027999E-2</v>
      </c>
      <c r="W512" s="17">
        <v>8.9056196035913707E-2</v>
      </c>
      <c r="X512" s="17">
        <v>3.5229412643647401E-2</v>
      </c>
      <c r="Y512" s="17">
        <v>5.1401519393262797E-2</v>
      </c>
      <c r="Z512" s="17">
        <v>4.2167812098592203E-2</v>
      </c>
      <c r="AA512" s="17">
        <v>5.8071359367425197E-2</v>
      </c>
      <c r="AB512" s="17">
        <v>6.0410946432405903E-2</v>
      </c>
      <c r="AC512" s="17">
        <v>6.9034418343720094E-2</v>
      </c>
      <c r="AD512" s="17">
        <v>3.0056763853622801E-2</v>
      </c>
      <c r="AE512" s="17"/>
      <c r="AF512" s="17">
        <v>6.2647806937153896E-2</v>
      </c>
      <c r="AG512" s="17">
        <v>4.95574000717144E-2</v>
      </c>
      <c r="AH512" s="17">
        <v>5.51435357200631E-2</v>
      </c>
      <c r="AI512" s="17"/>
      <c r="AJ512" s="17">
        <v>3.94198561986457E-2</v>
      </c>
      <c r="AK512" s="17">
        <v>6.2743547817342593E-2</v>
      </c>
      <c r="AL512" s="17">
        <v>4.8760256432053999E-2</v>
      </c>
      <c r="AM512" s="17">
        <v>0.101570957731527</v>
      </c>
      <c r="AN512" s="17">
        <v>8.1929670656532394E-2</v>
      </c>
      <c r="AO512" s="17"/>
      <c r="AP512" s="17">
        <v>3.5275171228944302E-2</v>
      </c>
      <c r="AQ512" s="17">
        <v>6.6890674570862896E-2</v>
      </c>
      <c r="AR512" s="17">
        <v>4.6578637425924801E-2</v>
      </c>
      <c r="AS512" s="17"/>
      <c r="AT512" s="17">
        <v>4.6261164176054401E-2</v>
      </c>
      <c r="AU512" s="17">
        <v>7.0342507550864006E-2</v>
      </c>
      <c r="AV512" s="17">
        <v>5.7083947011045001E-2</v>
      </c>
      <c r="AW512" s="17">
        <v>6.0162783474450497E-2</v>
      </c>
      <c r="AX512" s="17">
        <v>0</v>
      </c>
    </row>
    <row r="513" spans="2:50">
      <c r="B513" t="s">
        <v>248</v>
      </c>
      <c r="C513" s="17">
        <v>1.4139337405495601E-2</v>
      </c>
      <c r="D513" s="17">
        <v>1.4325112153351E-2</v>
      </c>
      <c r="E513" s="17">
        <v>1.40129872209219E-2</v>
      </c>
      <c r="F513" s="17"/>
      <c r="G513" s="17">
        <v>2.9574760172040599E-2</v>
      </c>
      <c r="H513" s="17">
        <v>7.3406524104430897E-3</v>
      </c>
      <c r="I513" s="17">
        <v>2.23367046991234E-2</v>
      </c>
      <c r="J513" s="17">
        <v>1.6439138736448099E-2</v>
      </c>
      <c r="K513" s="17">
        <v>9.4176026038887105E-3</v>
      </c>
      <c r="L513" s="17">
        <v>4.0738750186403699E-3</v>
      </c>
      <c r="M513" s="17"/>
      <c r="N513" s="17">
        <v>9.4283530995862407E-3</v>
      </c>
      <c r="O513" s="17">
        <v>1.16854454467394E-2</v>
      </c>
      <c r="P513" s="17">
        <v>1.4756000586193099E-2</v>
      </c>
      <c r="Q513" s="17">
        <v>2.1466762081982602E-2</v>
      </c>
      <c r="R513" s="17"/>
      <c r="S513" s="17">
        <v>1.0355167285888501E-2</v>
      </c>
      <c r="T513" s="17">
        <v>8.0591357210184796E-3</v>
      </c>
      <c r="U513" s="17">
        <v>1.6107386243166901E-2</v>
      </c>
      <c r="V513" s="17">
        <v>1.1454478313646901E-2</v>
      </c>
      <c r="W513" s="17">
        <v>6.8014726195978004E-3</v>
      </c>
      <c r="X513" s="17">
        <v>1.1688819454905E-2</v>
      </c>
      <c r="Y513" s="17">
        <v>1.7944219102755399E-2</v>
      </c>
      <c r="Z513" s="17">
        <v>9.4184950583294392E-3</v>
      </c>
      <c r="AA513" s="17">
        <v>2.90724925232272E-2</v>
      </c>
      <c r="AB513" s="17">
        <v>1.6610362379401399E-2</v>
      </c>
      <c r="AC513" s="17">
        <v>1.76432693492923E-2</v>
      </c>
      <c r="AD513" s="17">
        <v>1.3651847724520201E-2</v>
      </c>
      <c r="AE513" s="17"/>
      <c r="AF513" s="17">
        <v>1.01919506716733E-2</v>
      </c>
      <c r="AG513" s="17">
        <v>8.3414045367546999E-3</v>
      </c>
      <c r="AH513" s="17">
        <v>3.43304210545195E-2</v>
      </c>
      <c r="AI513" s="17"/>
      <c r="AJ513" s="17">
        <v>9.7650863498607698E-3</v>
      </c>
      <c r="AK513" s="17">
        <v>1.1282532847243501E-2</v>
      </c>
      <c r="AL513" s="17">
        <v>0</v>
      </c>
      <c r="AM513" s="17">
        <v>0</v>
      </c>
      <c r="AN513" s="17">
        <v>3.3018235501582803E-2</v>
      </c>
      <c r="AO513" s="17"/>
      <c r="AP513" s="17">
        <v>7.8802274117132694E-3</v>
      </c>
      <c r="AQ513" s="17">
        <v>1.57098024696243E-2</v>
      </c>
      <c r="AR513" s="17">
        <v>0</v>
      </c>
      <c r="AS513" s="17"/>
      <c r="AT513" s="17">
        <v>1.8063708082356002E-2</v>
      </c>
      <c r="AU513" s="17">
        <v>1.8945865545438999E-2</v>
      </c>
      <c r="AV513" s="17">
        <v>1.7107530573288999E-2</v>
      </c>
      <c r="AW513" s="17">
        <v>1.62289352179955E-2</v>
      </c>
      <c r="AX513" s="17">
        <v>0</v>
      </c>
    </row>
    <row r="514" spans="2:50">
      <c r="B514" t="s">
        <v>92</v>
      </c>
      <c r="C514" s="17">
        <v>4.9784162597604202E-2</v>
      </c>
      <c r="D514" s="17">
        <v>3.8017437778755402E-2</v>
      </c>
      <c r="E514" s="17">
        <v>6.0480314838213901E-2</v>
      </c>
      <c r="F514" s="17"/>
      <c r="G514" s="17">
        <v>5.64606390658954E-2</v>
      </c>
      <c r="H514" s="17">
        <v>4.5158382609855101E-2</v>
      </c>
      <c r="I514" s="17">
        <v>8.1258579116728596E-2</v>
      </c>
      <c r="J514" s="17">
        <v>5.5844107051433098E-2</v>
      </c>
      <c r="K514" s="17">
        <v>5.0253583103603297E-2</v>
      </c>
      <c r="L514" s="17">
        <v>1.8272292036414998E-2</v>
      </c>
      <c r="M514" s="17"/>
      <c r="N514" s="17">
        <v>3.7820927651766E-2</v>
      </c>
      <c r="O514" s="17">
        <v>4.25857942551277E-2</v>
      </c>
      <c r="P514" s="17">
        <v>4.9488175076250203E-2</v>
      </c>
      <c r="Q514" s="17">
        <v>7.1275299467212602E-2</v>
      </c>
      <c r="R514" s="17"/>
      <c r="S514" s="17">
        <v>6.2917337549157598E-2</v>
      </c>
      <c r="T514" s="17">
        <v>2.8061110779694101E-2</v>
      </c>
      <c r="U514" s="17">
        <v>5.1558184694883401E-2</v>
      </c>
      <c r="V514" s="17">
        <v>2.5839391880313801E-2</v>
      </c>
      <c r="W514" s="17">
        <v>7.0284264873106503E-2</v>
      </c>
      <c r="X514" s="17">
        <v>5.6971385360852202E-2</v>
      </c>
      <c r="Y514" s="17">
        <v>5.6107192931126398E-2</v>
      </c>
      <c r="Z514" s="17">
        <v>2.8106678064862799E-2</v>
      </c>
      <c r="AA514" s="17">
        <v>6.6505787378176695E-2</v>
      </c>
      <c r="AB514" s="17">
        <v>4.14812302671482E-2</v>
      </c>
      <c r="AC514" s="17">
        <v>5.6638647551851599E-2</v>
      </c>
      <c r="AD514" s="17">
        <v>4.4551880675409598E-2</v>
      </c>
      <c r="AE514" s="17"/>
      <c r="AF514" s="17">
        <v>3.7762563892128898E-2</v>
      </c>
      <c r="AG514" s="17">
        <v>4.54445937582812E-2</v>
      </c>
      <c r="AH514" s="17">
        <v>7.7865714943910605E-2</v>
      </c>
      <c r="AI514" s="17"/>
      <c r="AJ514" s="17">
        <v>3.7584147197950002E-2</v>
      </c>
      <c r="AK514" s="17">
        <v>3.4286004761182001E-2</v>
      </c>
      <c r="AL514" s="17">
        <v>5.78131881442442E-3</v>
      </c>
      <c r="AM514" s="17">
        <v>8.2274023388976394E-2</v>
      </c>
      <c r="AN514" s="17">
        <v>0.11928152362401601</v>
      </c>
      <c r="AO514" s="17"/>
      <c r="AP514" s="17">
        <v>2.2318466870974499E-2</v>
      </c>
      <c r="AQ514" s="17">
        <v>4.45557411948641E-2</v>
      </c>
      <c r="AR514" s="17">
        <v>2.3562547340720299E-2</v>
      </c>
      <c r="AS514" s="17"/>
      <c r="AT514" s="17">
        <v>6.2462353112420099E-2</v>
      </c>
      <c r="AU514" s="17">
        <v>4.6303002707098501E-2</v>
      </c>
      <c r="AV514" s="17">
        <v>3.7156889370631399E-2</v>
      </c>
      <c r="AW514" s="17">
        <v>5.3383192871633102E-2</v>
      </c>
      <c r="AX514" s="17">
        <v>5.6936920330106701E-2</v>
      </c>
    </row>
    <row r="515" spans="2:50">
      <c r="B515" t="s">
        <v>249</v>
      </c>
      <c r="C515" s="17">
        <v>0.59376517600645395</v>
      </c>
      <c r="D515" s="17">
        <v>0.62004711085430098</v>
      </c>
      <c r="E515" s="17">
        <v>0.56751889021170299</v>
      </c>
      <c r="F515" s="17"/>
      <c r="G515" s="17">
        <v>0.53576811858181905</v>
      </c>
      <c r="H515" s="17">
        <v>0.57474585802380895</v>
      </c>
      <c r="I515" s="17">
        <v>0.564821610284301</v>
      </c>
      <c r="J515" s="17">
        <v>0.58800595866906902</v>
      </c>
      <c r="K515" s="17">
        <v>0.59844497048461298</v>
      </c>
      <c r="L515" s="17">
        <v>0.67261139660701696</v>
      </c>
      <c r="M515" s="17"/>
      <c r="N515" s="17">
        <v>0.67025753938779598</v>
      </c>
      <c r="O515" s="17">
        <v>0.61209415661788402</v>
      </c>
      <c r="P515" s="17">
        <v>0.563465750932441</v>
      </c>
      <c r="Q515" s="17">
        <v>0.52196982058114705</v>
      </c>
      <c r="R515" s="17"/>
      <c r="S515" s="17">
        <v>0.63307468443802695</v>
      </c>
      <c r="T515" s="17">
        <v>0.60782089213789603</v>
      </c>
      <c r="U515" s="17">
        <v>0.59505462842627099</v>
      </c>
      <c r="V515" s="17">
        <v>0.63327983123252596</v>
      </c>
      <c r="W515" s="17">
        <v>0.52023871986666004</v>
      </c>
      <c r="X515" s="17">
        <v>0.59764268844536095</v>
      </c>
      <c r="Y515" s="17">
        <v>0.57271128586282205</v>
      </c>
      <c r="Z515" s="17">
        <v>0.65617791636391198</v>
      </c>
      <c r="AA515" s="17">
        <v>0.569115333165364</v>
      </c>
      <c r="AB515" s="17">
        <v>0.56752488435316195</v>
      </c>
      <c r="AC515" s="17">
        <v>0.53001592117034002</v>
      </c>
      <c r="AD515" s="17">
        <v>0.63599051180996802</v>
      </c>
      <c r="AE515" s="17"/>
      <c r="AF515" s="17">
        <v>0.60394621330137299</v>
      </c>
      <c r="AG515" s="17">
        <v>0.61933765251338802</v>
      </c>
      <c r="AH515" s="17">
        <v>0.50722573333667997</v>
      </c>
      <c r="AI515" s="17"/>
      <c r="AJ515" s="17">
        <v>0.65455544502272001</v>
      </c>
      <c r="AK515" s="17">
        <v>0.59976483317047202</v>
      </c>
      <c r="AL515" s="17">
        <v>0.64236087915069495</v>
      </c>
      <c r="AM515" s="17">
        <v>0.46076075265628302</v>
      </c>
      <c r="AN515" s="17">
        <v>0.41326747453479401</v>
      </c>
      <c r="AO515" s="17"/>
      <c r="AP515" s="17">
        <v>0.65738529551634695</v>
      </c>
      <c r="AQ515" s="17">
        <v>0.60281202980718596</v>
      </c>
      <c r="AR515" s="17">
        <v>0.64840223099113403</v>
      </c>
      <c r="AS515" s="17"/>
      <c r="AT515" s="17">
        <v>0.55511324895015501</v>
      </c>
      <c r="AU515" s="17">
        <v>0.56580251654605596</v>
      </c>
      <c r="AV515" s="17">
        <v>0.66006605609893898</v>
      </c>
      <c r="AW515" s="17">
        <v>0.65475180410950096</v>
      </c>
      <c r="AX515" s="17">
        <v>0.82203426348852604</v>
      </c>
    </row>
    <row r="516" spans="2:50">
      <c r="B516" t="s">
        <v>250</v>
      </c>
      <c r="C516" s="17">
        <v>7.0432100509533593E-2</v>
      </c>
      <c r="D516" s="17">
        <v>6.3946936046869907E-2</v>
      </c>
      <c r="E516" s="17">
        <v>7.7034497609258901E-2</v>
      </c>
      <c r="F516" s="17"/>
      <c r="G516" s="17">
        <v>0.107733170090878</v>
      </c>
      <c r="H516" s="17">
        <v>0.105111354012574</v>
      </c>
      <c r="I516" s="17">
        <v>8.2807309105983995E-2</v>
      </c>
      <c r="J516" s="17">
        <v>5.76845544541464E-2</v>
      </c>
      <c r="K516" s="17">
        <v>3.4344578454420203E-2</v>
      </c>
      <c r="L516" s="17">
        <v>4.1980982716446701E-2</v>
      </c>
      <c r="M516" s="17"/>
      <c r="N516" s="17">
        <v>5.49611432632739E-2</v>
      </c>
      <c r="O516" s="17">
        <v>6.6680761869598398E-2</v>
      </c>
      <c r="P516" s="17">
        <v>7.7101984324387696E-2</v>
      </c>
      <c r="Q516" s="17">
        <v>8.1955812518684501E-2</v>
      </c>
      <c r="R516" s="17"/>
      <c r="S516" s="17">
        <v>9.3150789160989997E-2</v>
      </c>
      <c r="T516" s="17">
        <v>3.0934360658942801E-2</v>
      </c>
      <c r="U516" s="17">
        <v>6.9085308995580894E-2</v>
      </c>
      <c r="V516" s="17">
        <v>7.9311061694674903E-2</v>
      </c>
      <c r="W516" s="17">
        <v>9.5857668655511499E-2</v>
      </c>
      <c r="X516" s="17">
        <v>4.69182320985524E-2</v>
      </c>
      <c r="Y516" s="17">
        <v>6.9345738496018203E-2</v>
      </c>
      <c r="Z516" s="17">
        <v>5.1586307156921703E-2</v>
      </c>
      <c r="AA516" s="17">
        <v>8.7143851890652393E-2</v>
      </c>
      <c r="AB516" s="17">
        <v>7.7021308811807396E-2</v>
      </c>
      <c r="AC516" s="17">
        <v>8.6677687693012401E-2</v>
      </c>
      <c r="AD516" s="17">
        <v>4.3708611578143E-2</v>
      </c>
      <c r="AE516" s="17"/>
      <c r="AF516" s="17">
        <v>7.2839757608827202E-2</v>
      </c>
      <c r="AG516" s="17">
        <v>5.78988046084691E-2</v>
      </c>
      <c r="AH516" s="17">
        <v>8.94739567745826E-2</v>
      </c>
      <c r="AI516" s="17"/>
      <c r="AJ516" s="17">
        <v>4.9184942548506499E-2</v>
      </c>
      <c r="AK516" s="17">
        <v>7.4026080664586102E-2</v>
      </c>
      <c r="AL516" s="17">
        <v>4.8760256432053999E-2</v>
      </c>
      <c r="AM516" s="17">
        <v>0.101570957731527</v>
      </c>
      <c r="AN516" s="17">
        <v>0.114947906158115</v>
      </c>
      <c r="AO516" s="17"/>
      <c r="AP516" s="17">
        <v>4.3155398640657497E-2</v>
      </c>
      <c r="AQ516" s="17">
        <v>8.2600477040487202E-2</v>
      </c>
      <c r="AR516" s="17">
        <v>4.6578637425924801E-2</v>
      </c>
      <c r="AS516" s="17"/>
      <c r="AT516" s="17">
        <v>6.4324872258410506E-2</v>
      </c>
      <c r="AU516" s="17">
        <v>8.9288373096302998E-2</v>
      </c>
      <c r="AV516" s="17">
        <v>7.4191477584334004E-2</v>
      </c>
      <c r="AW516" s="17">
        <v>7.6391718692446001E-2</v>
      </c>
      <c r="AX516" s="17">
        <v>0</v>
      </c>
    </row>
    <row r="517" spans="2:50">
      <c r="B517" t="s">
        <v>251</v>
      </c>
      <c r="C517" s="17">
        <v>0.52333307549691999</v>
      </c>
      <c r="D517" s="17">
        <v>0.55610017480743101</v>
      </c>
      <c r="E517" s="17">
        <v>0.49048439260244397</v>
      </c>
      <c r="F517" s="17"/>
      <c r="G517" s="17">
        <v>0.42803494849094198</v>
      </c>
      <c r="H517" s="17">
        <v>0.46963450401123502</v>
      </c>
      <c r="I517" s="17">
        <v>0.48201430117831701</v>
      </c>
      <c r="J517" s="17">
        <v>0.53032140421492202</v>
      </c>
      <c r="K517" s="17">
        <v>0.56410039203019202</v>
      </c>
      <c r="L517" s="17">
        <v>0.63063041389057095</v>
      </c>
      <c r="M517" s="17"/>
      <c r="N517" s="17">
        <v>0.61529639612452203</v>
      </c>
      <c r="O517" s="17">
        <v>0.54541339474828598</v>
      </c>
      <c r="P517" s="17">
        <v>0.48636376660805303</v>
      </c>
      <c r="Q517" s="17">
        <v>0.44001400806246199</v>
      </c>
      <c r="R517" s="17"/>
      <c r="S517" s="17">
        <v>0.53992389527703699</v>
      </c>
      <c r="T517" s="17">
        <v>0.57688653147895297</v>
      </c>
      <c r="U517" s="17">
        <v>0.52596931943069003</v>
      </c>
      <c r="V517" s="17">
        <v>0.55396876953785101</v>
      </c>
      <c r="W517" s="17">
        <v>0.424381051211149</v>
      </c>
      <c r="X517" s="17">
        <v>0.550724456346809</v>
      </c>
      <c r="Y517" s="17">
        <v>0.50336554736680394</v>
      </c>
      <c r="Z517" s="17">
        <v>0.60459160920699095</v>
      </c>
      <c r="AA517" s="17">
        <v>0.48197148127471101</v>
      </c>
      <c r="AB517" s="17">
        <v>0.49050357554135399</v>
      </c>
      <c r="AC517" s="17">
        <v>0.44333823347732798</v>
      </c>
      <c r="AD517" s="17">
        <v>0.59228190023182503</v>
      </c>
      <c r="AE517" s="17"/>
      <c r="AF517" s="17">
        <v>0.531106455692546</v>
      </c>
      <c r="AG517" s="17">
        <v>0.56143884790491905</v>
      </c>
      <c r="AH517" s="17">
        <v>0.417751776562097</v>
      </c>
      <c r="AI517" s="17"/>
      <c r="AJ517" s="17">
        <v>0.60537050247421298</v>
      </c>
      <c r="AK517" s="17">
        <v>0.52573875250588598</v>
      </c>
      <c r="AL517" s="17">
        <v>0.593600622718641</v>
      </c>
      <c r="AM517" s="17">
        <v>0.359189794924757</v>
      </c>
      <c r="AN517" s="17">
        <v>0.298319568376679</v>
      </c>
      <c r="AO517" s="17"/>
      <c r="AP517" s="17">
        <v>0.61422989687568996</v>
      </c>
      <c r="AQ517" s="17">
        <v>0.52021155276669895</v>
      </c>
      <c r="AR517" s="17">
        <v>0.60182359356520998</v>
      </c>
      <c r="AS517" s="17"/>
      <c r="AT517" s="17">
        <v>0.49078837669174502</v>
      </c>
      <c r="AU517" s="17">
        <v>0.47651414344975301</v>
      </c>
      <c r="AV517" s="17">
        <v>0.585874578514605</v>
      </c>
      <c r="AW517" s="17">
        <v>0.57836008541705497</v>
      </c>
      <c r="AX517" s="17">
        <v>0.82203426348852604</v>
      </c>
    </row>
    <row r="518" spans="2:50">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row>
    <row r="519" spans="2:50">
      <c r="B519" s="6" t="s">
        <v>253</v>
      </c>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row>
    <row r="520" spans="2:50">
      <c r="B520" s="24" t="s">
        <v>15</v>
      </c>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row>
    <row r="521" spans="2:50">
      <c r="B521" t="s">
        <v>244</v>
      </c>
      <c r="C521" s="17">
        <v>0.18990627586207401</v>
      </c>
      <c r="D521" s="17">
        <v>0.20918538644915399</v>
      </c>
      <c r="E521" s="17">
        <v>0.170756888814979</v>
      </c>
      <c r="F521" s="17"/>
      <c r="G521" s="17">
        <v>0.1670409971804</v>
      </c>
      <c r="H521" s="17">
        <v>0.18362023175506401</v>
      </c>
      <c r="I521" s="17">
        <v>0.195389909190019</v>
      </c>
      <c r="J521" s="17">
        <v>0.16766215543656601</v>
      </c>
      <c r="K521" s="17">
        <v>0.192635634730385</v>
      </c>
      <c r="L521" s="17">
        <v>0.22187024224551399</v>
      </c>
      <c r="M521" s="17"/>
      <c r="N521" s="17">
        <v>0.21408042919957901</v>
      </c>
      <c r="O521" s="17">
        <v>0.18221330334983599</v>
      </c>
      <c r="P521" s="17">
        <v>0.173320181250709</v>
      </c>
      <c r="Q521" s="17">
        <v>0.18978322333798101</v>
      </c>
      <c r="R521" s="17"/>
      <c r="S521" s="17">
        <v>0.213427515797637</v>
      </c>
      <c r="T521" s="17">
        <v>0.196382264723197</v>
      </c>
      <c r="U521" s="17">
        <v>0.17110212509130501</v>
      </c>
      <c r="V521" s="17">
        <v>0.193612652973742</v>
      </c>
      <c r="W521" s="17">
        <v>0.159978399923496</v>
      </c>
      <c r="X521" s="17">
        <v>0.21901802099967699</v>
      </c>
      <c r="Y521" s="17">
        <v>0.19806401870843901</v>
      </c>
      <c r="Z521" s="17">
        <v>0.202480546743464</v>
      </c>
      <c r="AA521" s="17">
        <v>0.20234550599318801</v>
      </c>
      <c r="AB521" s="17">
        <v>0.16060367299008199</v>
      </c>
      <c r="AC521" s="17">
        <v>0.18041667239228801</v>
      </c>
      <c r="AD521" s="17">
        <v>9.3215556480157905E-2</v>
      </c>
      <c r="AE521" s="17"/>
      <c r="AF521" s="17">
        <v>0.246889387479094</v>
      </c>
      <c r="AG521" s="17">
        <v>0.178977264161188</v>
      </c>
      <c r="AH521" s="17">
        <v>8.5707466793063306E-2</v>
      </c>
      <c r="AI521" s="17"/>
      <c r="AJ521" s="17">
        <v>0.27888545177951302</v>
      </c>
      <c r="AK521" s="17">
        <v>0.155231911774528</v>
      </c>
      <c r="AL521" s="17">
        <v>0.17221711426389999</v>
      </c>
      <c r="AM521" s="17">
        <v>0.30009538773091499</v>
      </c>
      <c r="AN521" s="17">
        <v>7.7466433518414396E-2</v>
      </c>
      <c r="AO521" s="17"/>
      <c r="AP521" s="17">
        <v>0.29664212031796999</v>
      </c>
      <c r="AQ521" s="17">
        <v>0.158810210795963</v>
      </c>
      <c r="AR521" s="17">
        <v>0.18735334052289601</v>
      </c>
      <c r="AS521" s="17"/>
      <c r="AT521" s="17">
        <v>0.19766528117066601</v>
      </c>
      <c r="AU521" s="17">
        <v>0.18482405213372899</v>
      </c>
      <c r="AV521" s="17">
        <v>0.19945624172711601</v>
      </c>
      <c r="AW521" s="17">
        <v>0.19135870648540301</v>
      </c>
      <c r="AX521" s="17">
        <v>0.30057752013364902</v>
      </c>
    </row>
    <row r="522" spans="2:50">
      <c r="B522" t="s">
        <v>245</v>
      </c>
      <c r="C522" s="17">
        <v>0.45333325268596403</v>
      </c>
      <c r="D522" s="17">
        <v>0.46048093810895302</v>
      </c>
      <c r="E522" s="17">
        <v>0.447449727734333</v>
      </c>
      <c r="F522" s="17"/>
      <c r="G522" s="17">
        <v>0.38550679372417401</v>
      </c>
      <c r="H522" s="17">
        <v>0.46405283437405598</v>
      </c>
      <c r="I522" s="17">
        <v>0.40597266489307399</v>
      </c>
      <c r="J522" s="17">
        <v>0.48542353591382897</v>
      </c>
      <c r="K522" s="17">
        <v>0.472421858263123</v>
      </c>
      <c r="L522" s="17">
        <v>0.48920728898538002</v>
      </c>
      <c r="M522" s="17"/>
      <c r="N522" s="17">
        <v>0.47782348789881002</v>
      </c>
      <c r="O522" s="17">
        <v>0.47021709991434701</v>
      </c>
      <c r="P522" s="17">
        <v>0.47264362972788199</v>
      </c>
      <c r="Q522" s="17">
        <v>0.38853016296332599</v>
      </c>
      <c r="R522" s="17"/>
      <c r="S522" s="17">
        <v>0.43321523514255</v>
      </c>
      <c r="T522" s="17">
        <v>0.48363082377643901</v>
      </c>
      <c r="U522" s="17">
        <v>0.47400915056121901</v>
      </c>
      <c r="V522" s="17">
        <v>0.44484385125729298</v>
      </c>
      <c r="W522" s="17">
        <v>0.45925254716547897</v>
      </c>
      <c r="X522" s="17">
        <v>0.47187244348374702</v>
      </c>
      <c r="Y522" s="17">
        <v>0.45331364488659698</v>
      </c>
      <c r="Z522" s="17">
        <v>0.51721117071691902</v>
      </c>
      <c r="AA522" s="17">
        <v>0.416536311457262</v>
      </c>
      <c r="AB522" s="17">
        <v>0.436594737425401</v>
      </c>
      <c r="AC522" s="17">
        <v>0.39481424153373301</v>
      </c>
      <c r="AD522" s="17">
        <v>0.51380614943695102</v>
      </c>
      <c r="AE522" s="17"/>
      <c r="AF522" s="17">
        <v>0.46106646624408698</v>
      </c>
      <c r="AG522" s="17">
        <v>0.46777848273465</v>
      </c>
      <c r="AH522" s="17">
        <v>0.40910337955211401</v>
      </c>
      <c r="AI522" s="17"/>
      <c r="AJ522" s="17">
        <v>0.48590411482958701</v>
      </c>
      <c r="AK522" s="17">
        <v>0.444462620513631</v>
      </c>
      <c r="AL522" s="17">
        <v>0.54860131534590695</v>
      </c>
      <c r="AM522" s="17">
        <v>0.27656369765532901</v>
      </c>
      <c r="AN522" s="17">
        <v>0.36469195956830402</v>
      </c>
      <c r="AO522" s="17"/>
      <c r="AP522" s="17">
        <v>0.50515327518165098</v>
      </c>
      <c r="AQ522" s="17">
        <v>0.45065814350433397</v>
      </c>
      <c r="AR522" s="17">
        <v>0.48827816255955098</v>
      </c>
      <c r="AS522" s="17"/>
      <c r="AT522" s="17">
        <v>0.421121107807511</v>
      </c>
      <c r="AU522" s="17">
        <v>0.45636197266796202</v>
      </c>
      <c r="AV522" s="17">
        <v>0.48864732555197699</v>
      </c>
      <c r="AW522" s="17">
        <v>0.463803353907004</v>
      </c>
      <c r="AX522" s="17">
        <v>0.29156076740810699</v>
      </c>
    </row>
    <row r="523" spans="2:50">
      <c r="B523" t="s">
        <v>246</v>
      </c>
      <c r="C523" s="17">
        <v>0.25100123969819799</v>
      </c>
      <c r="D523" s="17">
        <v>0.24093361879005401</v>
      </c>
      <c r="E523" s="17">
        <v>0.26063883250828601</v>
      </c>
      <c r="F523" s="17"/>
      <c r="G523" s="17">
        <v>0.26828170050761702</v>
      </c>
      <c r="H523" s="17">
        <v>0.22330601946428499</v>
      </c>
      <c r="I523" s="17">
        <v>0.27230159492186901</v>
      </c>
      <c r="J523" s="17">
        <v>0.26493866767927099</v>
      </c>
      <c r="K523" s="17">
        <v>0.26279927434225298</v>
      </c>
      <c r="L523" s="17">
        <v>0.22555468940168699</v>
      </c>
      <c r="M523" s="17"/>
      <c r="N523" s="17">
        <v>0.20700585378281899</v>
      </c>
      <c r="O523" s="17">
        <v>0.260349392524798</v>
      </c>
      <c r="P523" s="17">
        <v>0.249485695771405</v>
      </c>
      <c r="Q523" s="17">
        <v>0.28873261341182199</v>
      </c>
      <c r="R523" s="17"/>
      <c r="S523" s="17">
        <v>0.21721529337932299</v>
      </c>
      <c r="T523" s="17">
        <v>0.24529391672300099</v>
      </c>
      <c r="U523" s="17">
        <v>0.238626652788022</v>
      </c>
      <c r="V523" s="17">
        <v>0.25489943933068698</v>
      </c>
      <c r="W523" s="17">
        <v>0.28045025420259501</v>
      </c>
      <c r="X523" s="17">
        <v>0.21656899163784399</v>
      </c>
      <c r="Y523" s="17">
        <v>0.240153295592795</v>
      </c>
      <c r="Z523" s="17">
        <v>0.19343022534958401</v>
      </c>
      <c r="AA523" s="17">
        <v>0.26161047418613198</v>
      </c>
      <c r="AB523" s="17">
        <v>0.30726935064127398</v>
      </c>
      <c r="AC523" s="17">
        <v>0.306058190358791</v>
      </c>
      <c r="AD523" s="17">
        <v>0.29584503191688999</v>
      </c>
      <c r="AE523" s="17"/>
      <c r="AF523" s="17">
        <v>0.205446219168713</v>
      </c>
      <c r="AG523" s="17">
        <v>0.26041545179126702</v>
      </c>
      <c r="AH523" s="17">
        <v>0.35049578180528401</v>
      </c>
      <c r="AI523" s="17"/>
      <c r="AJ523" s="17">
        <v>0.17517103966347899</v>
      </c>
      <c r="AK523" s="17">
        <v>0.27281877601884003</v>
      </c>
      <c r="AL523" s="17">
        <v>0.21989669171092499</v>
      </c>
      <c r="AM523" s="17">
        <v>0.36783035785358997</v>
      </c>
      <c r="AN523" s="17">
        <v>0.38839549719167299</v>
      </c>
      <c r="AO523" s="17"/>
      <c r="AP523" s="17">
        <v>0.15454510245039399</v>
      </c>
      <c r="AQ523" s="17">
        <v>0.26611516056240397</v>
      </c>
      <c r="AR523" s="17">
        <v>0.25542627165505399</v>
      </c>
      <c r="AS523" s="17"/>
      <c r="AT523" s="17">
        <v>0.27850959046794299</v>
      </c>
      <c r="AU523" s="17">
        <v>0.27074979935925703</v>
      </c>
      <c r="AV523" s="17">
        <v>0.20897642876469899</v>
      </c>
      <c r="AW523" s="17">
        <v>0.20308714425007501</v>
      </c>
      <c r="AX523" s="17">
        <v>0.373172429188182</v>
      </c>
    </row>
    <row r="524" spans="2:50">
      <c r="B524" t="s">
        <v>247</v>
      </c>
      <c r="C524" s="17">
        <v>4.9320449474110302E-2</v>
      </c>
      <c r="D524" s="17">
        <v>4.2584012012092297E-2</v>
      </c>
      <c r="E524" s="17">
        <v>5.6086021788222598E-2</v>
      </c>
      <c r="F524" s="17"/>
      <c r="G524" s="17">
        <v>8.9345565589937795E-2</v>
      </c>
      <c r="H524" s="17">
        <v>7.5783387129577801E-2</v>
      </c>
      <c r="I524" s="17">
        <v>5.0560363506980698E-2</v>
      </c>
      <c r="J524" s="17">
        <v>2.7463228376602901E-2</v>
      </c>
      <c r="K524" s="17">
        <v>2.64867265568287E-2</v>
      </c>
      <c r="L524" s="17">
        <v>3.3365786264463203E-2</v>
      </c>
      <c r="M524" s="17"/>
      <c r="N524" s="17">
        <v>4.7705745124887802E-2</v>
      </c>
      <c r="O524" s="17">
        <v>4.6437483164226703E-2</v>
      </c>
      <c r="P524" s="17">
        <v>5.1592521336801901E-2</v>
      </c>
      <c r="Q524" s="17">
        <v>5.2928926873401401E-2</v>
      </c>
      <c r="R524" s="17"/>
      <c r="S524" s="17">
        <v>7.6858261889476198E-2</v>
      </c>
      <c r="T524" s="17">
        <v>3.02612368125065E-2</v>
      </c>
      <c r="U524" s="17">
        <v>4.81075322526223E-2</v>
      </c>
      <c r="V524" s="17">
        <v>5.6112313893315897E-2</v>
      </c>
      <c r="W524" s="17">
        <v>4.9187585771713699E-2</v>
      </c>
      <c r="X524" s="17">
        <v>4.3940718794391799E-2</v>
      </c>
      <c r="Y524" s="17">
        <v>4.9781427250266803E-2</v>
      </c>
      <c r="Z524" s="17">
        <v>4.3894632225222802E-2</v>
      </c>
      <c r="AA524" s="17">
        <v>4.4959666728593903E-2</v>
      </c>
      <c r="AB524" s="17">
        <v>5.2770477191903101E-2</v>
      </c>
      <c r="AC524" s="17">
        <v>1.8446756108831799E-2</v>
      </c>
      <c r="AD524" s="17">
        <v>6.6124314968514897E-2</v>
      </c>
      <c r="AE524" s="17"/>
      <c r="AF524" s="17">
        <v>4.5502739090624099E-2</v>
      </c>
      <c r="AG524" s="17">
        <v>4.8293503464408499E-2</v>
      </c>
      <c r="AH524" s="17">
        <v>4.4469929684025203E-2</v>
      </c>
      <c r="AI524" s="17"/>
      <c r="AJ524" s="17">
        <v>2.0355162546664699E-2</v>
      </c>
      <c r="AK524" s="17">
        <v>7.70048597395315E-2</v>
      </c>
      <c r="AL524" s="17">
        <v>5.1564381254841897E-2</v>
      </c>
      <c r="AM524" s="17">
        <v>0</v>
      </c>
      <c r="AN524" s="17">
        <v>3.9934463553959999E-2</v>
      </c>
      <c r="AO524" s="17"/>
      <c r="AP524" s="17">
        <v>1.49580375796075E-2</v>
      </c>
      <c r="AQ524" s="17">
        <v>6.6897951853842494E-2</v>
      </c>
      <c r="AR524" s="17">
        <v>5.3135731432496301E-2</v>
      </c>
      <c r="AS524" s="17"/>
      <c r="AT524" s="17">
        <v>3.5193378609280998E-2</v>
      </c>
      <c r="AU524" s="17">
        <v>3.7972918020844099E-2</v>
      </c>
      <c r="AV524" s="17">
        <v>5.29743304794668E-2</v>
      </c>
      <c r="AW524" s="17">
        <v>9.3291201334139096E-2</v>
      </c>
      <c r="AX524" s="17">
        <v>0</v>
      </c>
    </row>
    <row r="525" spans="2:50">
      <c r="B525" t="s">
        <v>248</v>
      </c>
      <c r="C525" s="17">
        <v>2.25634803520234E-2</v>
      </c>
      <c r="D525" s="17">
        <v>2.7784748515192099E-2</v>
      </c>
      <c r="E525" s="17">
        <v>1.7555851551425E-2</v>
      </c>
      <c r="F525" s="17"/>
      <c r="G525" s="17">
        <v>4.2615725856389897E-2</v>
      </c>
      <c r="H525" s="17">
        <v>2.3037485178420001E-2</v>
      </c>
      <c r="I525" s="17">
        <v>2.22934394663711E-2</v>
      </c>
      <c r="J525" s="17">
        <v>2.2617934219206399E-2</v>
      </c>
      <c r="K525" s="17">
        <v>2.1343973209740099E-2</v>
      </c>
      <c r="L525" s="17">
        <v>9.9297593467238907E-3</v>
      </c>
      <c r="M525" s="17"/>
      <c r="N525" s="17">
        <v>2.1326350745339E-2</v>
      </c>
      <c r="O525" s="17">
        <v>1.5225660614076901E-2</v>
      </c>
      <c r="P525" s="17">
        <v>2.6480194861826602E-2</v>
      </c>
      <c r="Q525" s="17">
        <v>2.8468908597201099E-2</v>
      </c>
      <c r="R525" s="17"/>
      <c r="S525" s="17">
        <v>2.7513548209035999E-2</v>
      </c>
      <c r="T525" s="17">
        <v>1.38094863016521E-2</v>
      </c>
      <c r="U525" s="17">
        <v>3.3965409702181301E-2</v>
      </c>
      <c r="V525" s="17">
        <v>0</v>
      </c>
      <c r="W525" s="17">
        <v>2.8826711718347199E-2</v>
      </c>
      <c r="X525" s="17">
        <v>1.5070480343023499E-2</v>
      </c>
      <c r="Y525" s="17">
        <v>1.33103698882127E-2</v>
      </c>
      <c r="Z525" s="17">
        <v>2.2496285176938999E-2</v>
      </c>
      <c r="AA525" s="17">
        <v>3.5686638209496503E-2</v>
      </c>
      <c r="AB525" s="17">
        <v>2.4763550112631101E-2</v>
      </c>
      <c r="AC525" s="17">
        <v>4.4532877582224302E-2</v>
      </c>
      <c r="AD525" s="17">
        <v>1.5776041934572198E-2</v>
      </c>
      <c r="AE525" s="17"/>
      <c r="AF525" s="17">
        <v>1.5129696453211799E-2</v>
      </c>
      <c r="AG525" s="17">
        <v>2.20977340589531E-2</v>
      </c>
      <c r="AH525" s="17">
        <v>4.4369960790389101E-2</v>
      </c>
      <c r="AI525" s="17"/>
      <c r="AJ525" s="17">
        <v>1.6813540800031598E-2</v>
      </c>
      <c r="AK525" s="17">
        <v>3.3098953209910298E-2</v>
      </c>
      <c r="AL525" s="17">
        <v>0</v>
      </c>
      <c r="AM525" s="17">
        <v>0</v>
      </c>
      <c r="AN525" s="17">
        <v>2.93335564445538E-2</v>
      </c>
      <c r="AO525" s="17"/>
      <c r="AP525" s="17">
        <v>1.0980042775881599E-2</v>
      </c>
      <c r="AQ525" s="17">
        <v>3.15127030433386E-2</v>
      </c>
      <c r="AR525" s="17">
        <v>9.5522779479629196E-3</v>
      </c>
      <c r="AS525" s="17"/>
      <c r="AT525" s="17">
        <v>2.6076021232409499E-2</v>
      </c>
      <c r="AU525" s="17">
        <v>2.27555765261848E-2</v>
      </c>
      <c r="AV525" s="17">
        <v>2.4104311103448E-2</v>
      </c>
      <c r="AW525" s="17">
        <v>1.7838847423228301E-2</v>
      </c>
      <c r="AX525" s="17">
        <v>3.4689283270061697E-2</v>
      </c>
    </row>
    <row r="526" spans="2:50">
      <c r="B526" t="s">
        <v>92</v>
      </c>
      <c r="C526" s="17">
        <v>3.3875301927630497E-2</v>
      </c>
      <c r="D526" s="17">
        <v>1.90312961245542E-2</v>
      </c>
      <c r="E526" s="17">
        <v>4.7512677602753399E-2</v>
      </c>
      <c r="F526" s="17"/>
      <c r="G526" s="17">
        <v>4.7209217141481699E-2</v>
      </c>
      <c r="H526" s="17">
        <v>3.0200042098596499E-2</v>
      </c>
      <c r="I526" s="17">
        <v>5.3482028021686702E-2</v>
      </c>
      <c r="J526" s="17">
        <v>3.18944783745247E-2</v>
      </c>
      <c r="K526" s="17">
        <v>2.43125328976703E-2</v>
      </c>
      <c r="L526" s="17">
        <v>2.0072233756231999E-2</v>
      </c>
      <c r="M526" s="17"/>
      <c r="N526" s="17">
        <v>3.20581332485649E-2</v>
      </c>
      <c r="O526" s="17">
        <v>2.55570604327147E-2</v>
      </c>
      <c r="P526" s="17">
        <v>2.64777770513752E-2</v>
      </c>
      <c r="Q526" s="17">
        <v>5.1556164816268402E-2</v>
      </c>
      <c r="R526" s="17"/>
      <c r="S526" s="17">
        <v>3.1770145581978E-2</v>
      </c>
      <c r="T526" s="17">
        <v>3.0622271663204099E-2</v>
      </c>
      <c r="U526" s="17">
        <v>3.4189129604650197E-2</v>
      </c>
      <c r="V526" s="17">
        <v>5.05317425449619E-2</v>
      </c>
      <c r="W526" s="17">
        <v>2.2304501218368002E-2</v>
      </c>
      <c r="X526" s="17">
        <v>3.35293447413164E-2</v>
      </c>
      <c r="Y526" s="17">
        <v>4.5377243673688998E-2</v>
      </c>
      <c r="Z526" s="17">
        <v>2.0487139787870999E-2</v>
      </c>
      <c r="AA526" s="17">
        <v>3.8861403425327803E-2</v>
      </c>
      <c r="AB526" s="17">
        <v>1.7998211638708E-2</v>
      </c>
      <c r="AC526" s="17">
        <v>5.5731262024131298E-2</v>
      </c>
      <c r="AD526" s="17">
        <v>1.52329052629138E-2</v>
      </c>
      <c r="AE526" s="17"/>
      <c r="AF526" s="17">
        <v>2.5965491564268899E-2</v>
      </c>
      <c r="AG526" s="17">
        <v>2.24375637895338E-2</v>
      </c>
      <c r="AH526" s="17">
        <v>6.5853481375124201E-2</v>
      </c>
      <c r="AI526" s="17"/>
      <c r="AJ526" s="17">
        <v>2.2870690380724298E-2</v>
      </c>
      <c r="AK526" s="17">
        <v>1.73828787435596E-2</v>
      </c>
      <c r="AL526" s="17">
        <v>7.7204974244261398E-3</v>
      </c>
      <c r="AM526" s="17">
        <v>5.5510556760165801E-2</v>
      </c>
      <c r="AN526" s="17">
        <v>0.100178089723096</v>
      </c>
      <c r="AO526" s="17"/>
      <c r="AP526" s="17">
        <v>1.7721421694495702E-2</v>
      </c>
      <c r="AQ526" s="17">
        <v>2.6005830240118401E-2</v>
      </c>
      <c r="AR526" s="17">
        <v>6.2542158820392399E-3</v>
      </c>
      <c r="AS526" s="17"/>
      <c r="AT526" s="17">
        <v>4.1434620712189799E-2</v>
      </c>
      <c r="AU526" s="17">
        <v>2.73356812920219E-2</v>
      </c>
      <c r="AV526" s="17">
        <v>2.5841362373293202E-2</v>
      </c>
      <c r="AW526" s="17">
        <v>3.0620746600150101E-2</v>
      </c>
      <c r="AX526" s="17">
        <v>0</v>
      </c>
    </row>
    <row r="527" spans="2:50">
      <c r="B527" t="s">
        <v>249</v>
      </c>
      <c r="C527" s="17">
        <v>0.64323952854803701</v>
      </c>
      <c r="D527" s="17">
        <v>0.66966632455810804</v>
      </c>
      <c r="E527" s="17">
        <v>0.61820661654931297</v>
      </c>
      <c r="F527" s="17"/>
      <c r="G527" s="17">
        <v>0.55254779090457395</v>
      </c>
      <c r="H527" s="17">
        <v>0.64767306612912001</v>
      </c>
      <c r="I527" s="17">
        <v>0.60136257408309302</v>
      </c>
      <c r="J527" s="17">
        <v>0.65308569135039496</v>
      </c>
      <c r="K527" s="17">
        <v>0.66505749299350803</v>
      </c>
      <c r="L527" s="17">
        <v>0.71107753123089401</v>
      </c>
      <c r="M527" s="17"/>
      <c r="N527" s="17">
        <v>0.69190391709838905</v>
      </c>
      <c r="O527" s="17">
        <v>0.652430403264184</v>
      </c>
      <c r="P527" s="17">
        <v>0.64596381097859101</v>
      </c>
      <c r="Q527" s="17">
        <v>0.57831338630130702</v>
      </c>
      <c r="R527" s="17"/>
      <c r="S527" s="17">
        <v>0.64664275094018697</v>
      </c>
      <c r="T527" s="17">
        <v>0.68001308849963604</v>
      </c>
      <c r="U527" s="17">
        <v>0.64511127565252402</v>
      </c>
      <c r="V527" s="17">
        <v>0.63845650423103495</v>
      </c>
      <c r="W527" s="17">
        <v>0.61923094708897597</v>
      </c>
      <c r="X527" s="17">
        <v>0.69089046448342395</v>
      </c>
      <c r="Y527" s="17">
        <v>0.65137766359503702</v>
      </c>
      <c r="Z527" s="17">
        <v>0.71969171746038296</v>
      </c>
      <c r="AA527" s="17">
        <v>0.61888181745045001</v>
      </c>
      <c r="AB527" s="17">
        <v>0.59719841041548305</v>
      </c>
      <c r="AC527" s="17">
        <v>0.57523091392602099</v>
      </c>
      <c r="AD527" s="17">
        <v>0.60702170591710902</v>
      </c>
      <c r="AE527" s="17"/>
      <c r="AF527" s="17">
        <v>0.70795585372318204</v>
      </c>
      <c r="AG527" s="17">
        <v>0.64675574689583704</v>
      </c>
      <c r="AH527" s="17">
        <v>0.49481084634517802</v>
      </c>
      <c r="AI527" s="17"/>
      <c r="AJ527" s="17">
        <v>0.76478956660910002</v>
      </c>
      <c r="AK527" s="17">
        <v>0.59969453228815806</v>
      </c>
      <c r="AL527" s="17">
        <v>0.72081842960980702</v>
      </c>
      <c r="AM527" s="17">
        <v>0.576659085386245</v>
      </c>
      <c r="AN527" s="17">
        <v>0.442158393086718</v>
      </c>
      <c r="AO527" s="17"/>
      <c r="AP527" s="17">
        <v>0.80179539549962098</v>
      </c>
      <c r="AQ527" s="17">
        <v>0.609468354300297</v>
      </c>
      <c r="AR527" s="17">
        <v>0.67563150308244702</v>
      </c>
      <c r="AS527" s="17"/>
      <c r="AT527" s="17">
        <v>0.61878638897817695</v>
      </c>
      <c r="AU527" s="17">
        <v>0.64118602480169196</v>
      </c>
      <c r="AV527" s="17">
        <v>0.68810356727909305</v>
      </c>
      <c r="AW527" s="17">
        <v>0.65516206039240699</v>
      </c>
      <c r="AX527" s="17">
        <v>0.59213828754175701</v>
      </c>
    </row>
    <row r="528" spans="2:50">
      <c r="B528" t="s">
        <v>250</v>
      </c>
      <c r="C528" s="17">
        <v>7.1883929826133702E-2</v>
      </c>
      <c r="D528" s="17">
        <v>7.0368760527284399E-2</v>
      </c>
      <c r="E528" s="17">
        <v>7.3641873339647598E-2</v>
      </c>
      <c r="F528" s="17"/>
      <c r="G528" s="17">
        <v>0.13196129144632801</v>
      </c>
      <c r="H528" s="17">
        <v>9.8820872307997895E-2</v>
      </c>
      <c r="I528" s="17">
        <v>7.28538029733517E-2</v>
      </c>
      <c r="J528" s="17">
        <v>5.0081162595809303E-2</v>
      </c>
      <c r="K528" s="17">
        <v>4.7830699766568799E-2</v>
      </c>
      <c r="L528" s="17">
        <v>4.3295545611187099E-2</v>
      </c>
      <c r="M528" s="17"/>
      <c r="N528" s="17">
        <v>6.9032095870226698E-2</v>
      </c>
      <c r="O528" s="17">
        <v>6.1663143778303502E-2</v>
      </c>
      <c r="P528" s="17">
        <v>7.8072716198628503E-2</v>
      </c>
      <c r="Q528" s="17">
        <v>8.1397835470602503E-2</v>
      </c>
      <c r="R528" s="17"/>
      <c r="S528" s="17">
        <v>0.104371810098512</v>
      </c>
      <c r="T528" s="17">
        <v>4.4070723114158598E-2</v>
      </c>
      <c r="U528" s="17">
        <v>8.2072941954803705E-2</v>
      </c>
      <c r="V528" s="17">
        <v>5.6112313893315897E-2</v>
      </c>
      <c r="W528" s="17">
        <v>7.8014297490060905E-2</v>
      </c>
      <c r="X528" s="17">
        <v>5.9011199137415302E-2</v>
      </c>
      <c r="Y528" s="17">
        <v>6.3091797138479497E-2</v>
      </c>
      <c r="Z528" s="17">
        <v>6.6390917402161798E-2</v>
      </c>
      <c r="AA528" s="17">
        <v>8.0646304938090399E-2</v>
      </c>
      <c r="AB528" s="17">
        <v>7.7534027304534195E-2</v>
      </c>
      <c r="AC528" s="17">
        <v>6.2979633691056094E-2</v>
      </c>
      <c r="AD528" s="17">
        <v>8.1900356903087099E-2</v>
      </c>
      <c r="AE528" s="17"/>
      <c r="AF528" s="17">
        <v>6.0632435543835801E-2</v>
      </c>
      <c r="AG528" s="17">
        <v>7.0391237523361502E-2</v>
      </c>
      <c r="AH528" s="17">
        <v>8.8839890474414304E-2</v>
      </c>
      <c r="AI528" s="17"/>
      <c r="AJ528" s="17">
        <v>3.7168703346696301E-2</v>
      </c>
      <c r="AK528" s="17">
        <v>0.11010381294944201</v>
      </c>
      <c r="AL528" s="17">
        <v>5.1564381254841897E-2</v>
      </c>
      <c r="AM528" s="17">
        <v>0</v>
      </c>
      <c r="AN528" s="17">
        <v>6.92680199985138E-2</v>
      </c>
      <c r="AO528" s="17"/>
      <c r="AP528" s="17">
        <v>2.5938080355489099E-2</v>
      </c>
      <c r="AQ528" s="17">
        <v>9.8410654897181093E-2</v>
      </c>
      <c r="AR528" s="17">
        <v>6.2688009380459306E-2</v>
      </c>
      <c r="AS528" s="17"/>
      <c r="AT528" s="17">
        <v>6.1269399841690497E-2</v>
      </c>
      <c r="AU528" s="17">
        <v>6.0728494547028798E-2</v>
      </c>
      <c r="AV528" s="17">
        <v>7.7078641582914803E-2</v>
      </c>
      <c r="AW528" s="17">
        <v>0.111130048757367</v>
      </c>
      <c r="AX528" s="17">
        <v>3.4689283270061697E-2</v>
      </c>
    </row>
    <row r="529" spans="2:50">
      <c r="B529" t="s">
        <v>251</v>
      </c>
      <c r="C529" s="17">
        <v>0.571355598721904</v>
      </c>
      <c r="D529" s="17">
        <v>0.59929756403082302</v>
      </c>
      <c r="E529" s="17">
        <v>0.54456474320966497</v>
      </c>
      <c r="F529" s="17"/>
      <c r="G529" s="17">
        <v>0.420586499458246</v>
      </c>
      <c r="H529" s="17">
        <v>0.54885219382112305</v>
      </c>
      <c r="I529" s="17">
        <v>0.52850877110974104</v>
      </c>
      <c r="J529" s="17">
        <v>0.60300452875458599</v>
      </c>
      <c r="K529" s="17">
        <v>0.61722679322693896</v>
      </c>
      <c r="L529" s="17">
        <v>0.66778198561970703</v>
      </c>
      <c r="M529" s="17"/>
      <c r="N529" s="17">
        <v>0.62287182122816198</v>
      </c>
      <c r="O529" s="17">
        <v>0.59076725948588005</v>
      </c>
      <c r="P529" s="17">
        <v>0.56789109477996302</v>
      </c>
      <c r="Q529" s="17">
        <v>0.49691555083070499</v>
      </c>
      <c r="R529" s="17"/>
      <c r="S529" s="17">
        <v>0.54227094084167504</v>
      </c>
      <c r="T529" s="17">
        <v>0.63594236538547799</v>
      </c>
      <c r="U529" s="17">
        <v>0.56303833369772005</v>
      </c>
      <c r="V529" s="17">
        <v>0.582344190337719</v>
      </c>
      <c r="W529" s="17">
        <v>0.54121664959891502</v>
      </c>
      <c r="X529" s="17">
        <v>0.63187926534600902</v>
      </c>
      <c r="Y529" s="17">
        <v>0.58828586645655701</v>
      </c>
      <c r="Z529" s="17">
        <v>0.653300800058221</v>
      </c>
      <c r="AA529" s="17">
        <v>0.53823551251236001</v>
      </c>
      <c r="AB529" s="17">
        <v>0.51966438311094898</v>
      </c>
      <c r="AC529" s="17">
        <v>0.51225128023496502</v>
      </c>
      <c r="AD529" s="17">
        <v>0.52512134901402197</v>
      </c>
      <c r="AE529" s="17"/>
      <c r="AF529" s="17">
        <v>0.64732341817934602</v>
      </c>
      <c r="AG529" s="17">
        <v>0.57636450937247596</v>
      </c>
      <c r="AH529" s="17">
        <v>0.40597095587076298</v>
      </c>
      <c r="AI529" s="17"/>
      <c r="AJ529" s="17">
        <v>0.72762086326240405</v>
      </c>
      <c r="AK529" s="17">
        <v>0.48959071933871701</v>
      </c>
      <c r="AL529" s="17">
        <v>0.66925404835496505</v>
      </c>
      <c r="AM529" s="17">
        <v>0.576659085386245</v>
      </c>
      <c r="AN529" s="17">
        <v>0.372890373088204</v>
      </c>
      <c r="AO529" s="17"/>
      <c r="AP529" s="17">
        <v>0.77585731514413203</v>
      </c>
      <c r="AQ529" s="17">
        <v>0.51105769940311596</v>
      </c>
      <c r="AR529" s="17">
        <v>0.61294349370198797</v>
      </c>
      <c r="AS529" s="17"/>
      <c r="AT529" s="17">
        <v>0.55751698913648595</v>
      </c>
      <c r="AU529" s="17">
        <v>0.58045753025466296</v>
      </c>
      <c r="AV529" s="17">
        <v>0.61102492569617795</v>
      </c>
      <c r="AW529" s="17">
        <v>0.54403201163504</v>
      </c>
      <c r="AX529" s="17">
        <v>0.55744900427169497</v>
      </c>
    </row>
    <row r="530" spans="2:50">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row>
    <row r="531" spans="2:50">
      <c r="B531" s="6" t="s">
        <v>254</v>
      </c>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row>
    <row r="532" spans="2:50">
      <c r="B532" s="24" t="s">
        <v>15</v>
      </c>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row>
    <row r="533" spans="2:50">
      <c r="B533" t="s">
        <v>244</v>
      </c>
      <c r="C533" s="17">
        <v>0.18062360836177199</v>
      </c>
      <c r="D533" s="17">
        <v>0.191892696861691</v>
      </c>
      <c r="E533" s="17">
        <v>0.16925493268657801</v>
      </c>
      <c r="F533" s="17"/>
      <c r="G533" s="17">
        <v>0.12797821339365301</v>
      </c>
      <c r="H533" s="17">
        <v>0.13723130706084999</v>
      </c>
      <c r="I533" s="17">
        <v>0.183989999526463</v>
      </c>
      <c r="J533" s="17">
        <v>0.17013940453106699</v>
      </c>
      <c r="K533" s="17">
        <v>0.20643919739636801</v>
      </c>
      <c r="L533" s="17">
        <v>0.23915803189391699</v>
      </c>
      <c r="M533" s="17"/>
      <c r="N533" s="17">
        <v>0.215216844653281</v>
      </c>
      <c r="O533" s="17">
        <v>0.15402566240705901</v>
      </c>
      <c r="P533" s="17">
        <v>0.172828241248178</v>
      </c>
      <c r="Q533" s="17">
        <v>0.17942337244138401</v>
      </c>
      <c r="R533" s="17"/>
      <c r="S533" s="17">
        <v>0.23525759350492501</v>
      </c>
      <c r="T533" s="17">
        <v>0.17150211810510499</v>
      </c>
      <c r="U533" s="17">
        <v>0.16677173655029001</v>
      </c>
      <c r="V533" s="17">
        <v>0.20759099808627601</v>
      </c>
      <c r="W533" s="17">
        <v>0.14260030571158999</v>
      </c>
      <c r="X533" s="17">
        <v>0.20220786965942</v>
      </c>
      <c r="Y533" s="17">
        <v>0.18796577028336101</v>
      </c>
      <c r="Z533" s="17">
        <v>0.16567663730920601</v>
      </c>
      <c r="AA533" s="17">
        <v>0.16204906796785001</v>
      </c>
      <c r="AB533" s="17">
        <v>0.157432018152277</v>
      </c>
      <c r="AC533" s="17">
        <v>0.17075851683690399</v>
      </c>
      <c r="AD533" s="17">
        <v>0.10023344985412699</v>
      </c>
      <c r="AE533" s="17"/>
      <c r="AF533" s="17">
        <v>0.22426618065099499</v>
      </c>
      <c r="AG533" s="17">
        <v>0.17600105803367999</v>
      </c>
      <c r="AH533" s="17">
        <v>8.9208572556383897E-2</v>
      </c>
      <c r="AI533" s="17"/>
      <c r="AJ533" s="17">
        <v>0.25284746348965298</v>
      </c>
      <c r="AK533" s="17">
        <v>0.157238099890365</v>
      </c>
      <c r="AL533" s="17">
        <v>0.17024756826485801</v>
      </c>
      <c r="AM533" s="17">
        <v>0.21864566211512201</v>
      </c>
      <c r="AN533" s="17">
        <v>9.3500761755883802E-2</v>
      </c>
      <c r="AO533" s="17"/>
      <c r="AP533" s="17">
        <v>0.27179106358633798</v>
      </c>
      <c r="AQ533" s="17">
        <v>0.16553176058489599</v>
      </c>
      <c r="AR533" s="17">
        <v>0.16929426133541101</v>
      </c>
      <c r="AS533" s="17"/>
      <c r="AT533" s="17">
        <v>0.20263159770674399</v>
      </c>
      <c r="AU533" s="17">
        <v>0.17715711737272199</v>
      </c>
      <c r="AV533" s="17">
        <v>0.15556132901077099</v>
      </c>
      <c r="AW533" s="17">
        <v>0.176156020546332</v>
      </c>
      <c r="AX533" s="17">
        <v>0.398200299508563</v>
      </c>
    </row>
    <row r="534" spans="2:50">
      <c r="B534" t="s">
        <v>245</v>
      </c>
      <c r="C534" s="17">
        <v>0.442898723312948</v>
      </c>
      <c r="D534" s="17">
        <v>0.44009795232890597</v>
      </c>
      <c r="E534" s="17">
        <v>0.44552061158566603</v>
      </c>
      <c r="F534" s="17"/>
      <c r="G534" s="17">
        <v>0.38002424140037</v>
      </c>
      <c r="H534" s="17">
        <v>0.40441613589685799</v>
      </c>
      <c r="I534" s="17">
        <v>0.429332969145579</v>
      </c>
      <c r="J534" s="17">
        <v>0.46566799597880598</v>
      </c>
      <c r="K534" s="17">
        <v>0.45539136326698099</v>
      </c>
      <c r="L534" s="17">
        <v>0.49988209220551599</v>
      </c>
      <c r="M534" s="17"/>
      <c r="N534" s="17">
        <v>0.49229106765183001</v>
      </c>
      <c r="O534" s="17">
        <v>0.48886985661438598</v>
      </c>
      <c r="P534" s="17">
        <v>0.38750961307320497</v>
      </c>
      <c r="Q534" s="17">
        <v>0.39238369875379298</v>
      </c>
      <c r="R534" s="17"/>
      <c r="S534" s="17">
        <v>0.40947473765694697</v>
      </c>
      <c r="T534" s="17">
        <v>0.43430271475861598</v>
      </c>
      <c r="U534" s="17">
        <v>0.45763902909277698</v>
      </c>
      <c r="V534" s="17">
        <v>0.41594934911329101</v>
      </c>
      <c r="W534" s="17">
        <v>0.47335196716007599</v>
      </c>
      <c r="X534" s="17">
        <v>0.46072108737305001</v>
      </c>
      <c r="Y534" s="17">
        <v>0.43364920535683599</v>
      </c>
      <c r="Z534" s="17">
        <v>0.51952414790292101</v>
      </c>
      <c r="AA534" s="17">
        <v>0.42732169795025998</v>
      </c>
      <c r="AB534" s="17">
        <v>0.48445670964723198</v>
      </c>
      <c r="AC534" s="17">
        <v>0.41795520444572298</v>
      </c>
      <c r="AD534" s="17">
        <v>0.44894951999883398</v>
      </c>
      <c r="AE534" s="17"/>
      <c r="AF534" s="17">
        <v>0.45785960283070098</v>
      </c>
      <c r="AG534" s="17">
        <v>0.46604612898088799</v>
      </c>
      <c r="AH534" s="17">
        <v>0.367315953356534</v>
      </c>
      <c r="AI534" s="17"/>
      <c r="AJ534" s="17">
        <v>0.484131063364173</v>
      </c>
      <c r="AK534" s="17">
        <v>0.44905910799531801</v>
      </c>
      <c r="AL534" s="17">
        <v>0.52649083837162403</v>
      </c>
      <c r="AM534" s="17">
        <v>0.327919047909497</v>
      </c>
      <c r="AN534" s="17">
        <v>0.28868498409625698</v>
      </c>
      <c r="AO534" s="17"/>
      <c r="AP534" s="17">
        <v>0.48105635899973098</v>
      </c>
      <c r="AQ534" s="17">
        <v>0.45844537863100399</v>
      </c>
      <c r="AR534" s="17">
        <v>0.50839360051483695</v>
      </c>
      <c r="AS534" s="17"/>
      <c r="AT534" s="17">
        <v>0.39248608501667098</v>
      </c>
      <c r="AU534" s="17">
        <v>0.43471192200668901</v>
      </c>
      <c r="AV534" s="17">
        <v>0.51986951252145697</v>
      </c>
      <c r="AW534" s="17">
        <v>0.48212582954247901</v>
      </c>
      <c r="AX534" s="17">
        <v>0.27704811237855198</v>
      </c>
    </row>
    <row r="535" spans="2:50">
      <c r="B535" t="s">
        <v>246</v>
      </c>
      <c r="C535" s="17">
        <v>0.27268179697592299</v>
      </c>
      <c r="D535" s="17">
        <v>0.272533057421945</v>
      </c>
      <c r="E535" s="17">
        <v>0.27388653805813701</v>
      </c>
      <c r="F535" s="17"/>
      <c r="G535" s="17">
        <v>0.2819477163079</v>
      </c>
      <c r="H535" s="17">
        <v>0.34746044124189601</v>
      </c>
      <c r="I535" s="17">
        <v>0.26361385798571102</v>
      </c>
      <c r="J535" s="17">
        <v>0.28509971360238301</v>
      </c>
      <c r="K535" s="17">
        <v>0.27259684883560498</v>
      </c>
      <c r="L535" s="17">
        <v>0.203232625338433</v>
      </c>
      <c r="M535" s="17"/>
      <c r="N535" s="17">
        <v>0.21584346708108301</v>
      </c>
      <c r="O535" s="17">
        <v>0.25567994664112598</v>
      </c>
      <c r="P535" s="17">
        <v>0.31197126095382299</v>
      </c>
      <c r="Q535" s="17">
        <v>0.31380199552841198</v>
      </c>
      <c r="R535" s="17"/>
      <c r="S535" s="17">
        <v>0.224895169760324</v>
      </c>
      <c r="T535" s="17">
        <v>0.33352694599257199</v>
      </c>
      <c r="U535" s="17">
        <v>0.250151327702614</v>
      </c>
      <c r="V535" s="17">
        <v>0.28509355411937498</v>
      </c>
      <c r="W535" s="17">
        <v>0.294856079936127</v>
      </c>
      <c r="X535" s="17">
        <v>0.242477262346845</v>
      </c>
      <c r="Y535" s="17">
        <v>0.28052383126880298</v>
      </c>
      <c r="Z535" s="17">
        <v>0.25789167149000403</v>
      </c>
      <c r="AA535" s="17">
        <v>0.28768952865973502</v>
      </c>
      <c r="AB535" s="17">
        <v>0.25212513840370099</v>
      </c>
      <c r="AC535" s="17">
        <v>0.23716058842562401</v>
      </c>
      <c r="AD535" s="17">
        <v>0.35811232319239999</v>
      </c>
      <c r="AE535" s="17"/>
      <c r="AF535" s="17">
        <v>0.24141926277721501</v>
      </c>
      <c r="AG535" s="17">
        <v>0.26562530867567502</v>
      </c>
      <c r="AH535" s="17">
        <v>0.38321574734647901</v>
      </c>
      <c r="AI535" s="17"/>
      <c r="AJ535" s="17">
        <v>0.20174868353127401</v>
      </c>
      <c r="AK535" s="17">
        <v>0.28341662634640202</v>
      </c>
      <c r="AL535" s="17">
        <v>0.25146313382472801</v>
      </c>
      <c r="AM535" s="17">
        <v>0.39681599085445401</v>
      </c>
      <c r="AN535" s="17">
        <v>0.40645787185802401</v>
      </c>
      <c r="AO535" s="17"/>
      <c r="AP535" s="17">
        <v>0.19192384811966301</v>
      </c>
      <c r="AQ535" s="17">
        <v>0.27106120654439397</v>
      </c>
      <c r="AR535" s="17">
        <v>0.24160679884660799</v>
      </c>
      <c r="AS535" s="17"/>
      <c r="AT535" s="17">
        <v>0.31253316268822101</v>
      </c>
      <c r="AU535" s="17">
        <v>0.29607578090578801</v>
      </c>
      <c r="AV535" s="17">
        <v>0.22473207021890901</v>
      </c>
      <c r="AW535" s="17">
        <v>0.235350152893708</v>
      </c>
      <c r="AX535" s="17">
        <v>0.26205741418648398</v>
      </c>
    </row>
    <row r="536" spans="2:50">
      <c r="B536" t="s">
        <v>247</v>
      </c>
      <c r="C536" s="17">
        <v>4.3250455805590102E-2</v>
      </c>
      <c r="D536" s="17">
        <v>5.0290291491733398E-2</v>
      </c>
      <c r="E536" s="17">
        <v>3.6548517694857202E-2</v>
      </c>
      <c r="F536" s="17"/>
      <c r="G536" s="17">
        <v>0.109832146906929</v>
      </c>
      <c r="H536" s="17">
        <v>5.8166269360448199E-2</v>
      </c>
      <c r="I536" s="17">
        <v>4.1241366529396403E-2</v>
      </c>
      <c r="J536" s="17">
        <v>1.8881905807143901E-2</v>
      </c>
      <c r="K536" s="17">
        <v>1.1149001922421501E-2</v>
      </c>
      <c r="L536" s="17">
        <v>2.9997446025046899E-2</v>
      </c>
      <c r="M536" s="17"/>
      <c r="N536" s="17">
        <v>2.9553325918068599E-2</v>
      </c>
      <c r="O536" s="17">
        <v>5.7764553775498197E-2</v>
      </c>
      <c r="P536" s="17">
        <v>5.6953253320362697E-2</v>
      </c>
      <c r="Q536" s="17">
        <v>2.9721461029225699E-2</v>
      </c>
      <c r="R536" s="17"/>
      <c r="S536" s="17">
        <v>6.7945702762378699E-2</v>
      </c>
      <c r="T536" s="17">
        <v>3.27339316330768E-2</v>
      </c>
      <c r="U536" s="17">
        <v>4.4395060030262397E-2</v>
      </c>
      <c r="V536" s="17">
        <v>4.7985777170891197E-2</v>
      </c>
      <c r="W536" s="17">
        <v>3.54399256140778E-2</v>
      </c>
      <c r="X536" s="17">
        <v>3.0528772554759699E-2</v>
      </c>
      <c r="Y536" s="17">
        <v>1.61434606314898E-2</v>
      </c>
      <c r="Z536" s="17">
        <v>2.78567927834701E-2</v>
      </c>
      <c r="AA536" s="17">
        <v>5.0604718924815002E-2</v>
      </c>
      <c r="AB536" s="17">
        <v>3.3756514033145099E-2</v>
      </c>
      <c r="AC536" s="17">
        <v>6.9418818154057094E-2</v>
      </c>
      <c r="AD536" s="17">
        <v>6.3621937067294396E-2</v>
      </c>
      <c r="AE536" s="17"/>
      <c r="AF536" s="17">
        <v>3.5655538946473102E-2</v>
      </c>
      <c r="AG536" s="17">
        <v>3.8561824718663901E-2</v>
      </c>
      <c r="AH536" s="17">
        <v>5.7649365496080802E-2</v>
      </c>
      <c r="AI536" s="17"/>
      <c r="AJ536" s="17">
        <v>2.6594022732430798E-2</v>
      </c>
      <c r="AK536" s="17">
        <v>4.8893669260608799E-2</v>
      </c>
      <c r="AL536" s="17">
        <v>5.1798459538790503E-2</v>
      </c>
      <c r="AM536" s="17">
        <v>2.5320544503625499E-2</v>
      </c>
      <c r="AN536" s="17">
        <v>6.2333034588779E-2</v>
      </c>
      <c r="AO536" s="17"/>
      <c r="AP536" s="17">
        <v>2.97867201241989E-2</v>
      </c>
      <c r="AQ536" s="17">
        <v>5.1624289570503197E-2</v>
      </c>
      <c r="AR536" s="17">
        <v>5.8025209022293599E-2</v>
      </c>
      <c r="AS536" s="17"/>
      <c r="AT536" s="17">
        <v>2.3796522524756E-2</v>
      </c>
      <c r="AU536" s="17">
        <v>3.5282575265624602E-2</v>
      </c>
      <c r="AV536" s="17">
        <v>5.1906376767846901E-2</v>
      </c>
      <c r="AW536" s="17">
        <v>5.8882320031847797E-2</v>
      </c>
      <c r="AX536" s="17">
        <v>2.8004890656339699E-2</v>
      </c>
    </row>
    <row r="537" spans="2:50">
      <c r="B537" t="s">
        <v>248</v>
      </c>
      <c r="C537" s="17">
        <v>1.9871702876799499E-2</v>
      </c>
      <c r="D537" s="17">
        <v>1.8369101783623401E-2</v>
      </c>
      <c r="E537" s="17">
        <v>2.14152717231747E-2</v>
      </c>
      <c r="F537" s="17"/>
      <c r="G537" s="17">
        <v>3.3390968931828101E-2</v>
      </c>
      <c r="H537" s="17">
        <v>2.0544430549603601E-2</v>
      </c>
      <c r="I537" s="17">
        <v>2.6504371736867802E-2</v>
      </c>
      <c r="J537" s="17">
        <v>1.6389355925003998E-2</v>
      </c>
      <c r="K537" s="17">
        <v>1.6007870030086E-2</v>
      </c>
      <c r="L537" s="17">
        <v>1.0401505449488899E-2</v>
      </c>
      <c r="M537" s="17"/>
      <c r="N537" s="17">
        <v>8.9768945130687706E-3</v>
      </c>
      <c r="O537" s="17">
        <v>8.5201213548534802E-3</v>
      </c>
      <c r="P537" s="17">
        <v>2.3619865737046501E-2</v>
      </c>
      <c r="Q537" s="17">
        <v>4.0440420056419998E-2</v>
      </c>
      <c r="R537" s="17"/>
      <c r="S537" s="17">
        <v>2.6400716804593601E-2</v>
      </c>
      <c r="T537" s="17">
        <v>0</v>
      </c>
      <c r="U537" s="17">
        <v>2.7554101730617502E-2</v>
      </c>
      <c r="V537" s="17">
        <v>5.33337628773989E-3</v>
      </c>
      <c r="W537" s="17">
        <v>2.5364034726689001E-2</v>
      </c>
      <c r="X537" s="17">
        <v>8.1442593951199706E-3</v>
      </c>
      <c r="Y537" s="17">
        <v>2.40539090673123E-2</v>
      </c>
      <c r="Z537" s="17">
        <v>8.5636107265289994E-3</v>
      </c>
      <c r="AA537" s="17">
        <v>3.6023490820733702E-2</v>
      </c>
      <c r="AB537" s="17">
        <v>3.1713321504584703E-2</v>
      </c>
      <c r="AC537" s="17">
        <v>3.7977715251158797E-2</v>
      </c>
      <c r="AD537" s="17">
        <v>0</v>
      </c>
      <c r="AE537" s="17"/>
      <c r="AF537" s="17">
        <v>1.31089064086216E-2</v>
      </c>
      <c r="AG537" s="17">
        <v>2.1681977133659502E-2</v>
      </c>
      <c r="AH537" s="17">
        <v>3.57049879196151E-2</v>
      </c>
      <c r="AI537" s="17"/>
      <c r="AJ537" s="17">
        <v>8.04123415465079E-3</v>
      </c>
      <c r="AK537" s="17">
        <v>3.1552584291693997E-2</v>
      </c>
      <c r="AL537" s="17">
        <v>0</v>
      </c>
      <c r="AM537" s="17">
        <v>0</v>
      </c>
      <c r="AN537" s="17">
        <v>3.3205995443308697E-2</v>
      </c>
      <c r="AO537" s="17"/>
      <c r="AP537" s="17">
        <v>3.80174649655797E-3</v>
      </c>
      <c r="AQ537" s="17">
        <v>2.32700732878472E-2</v>
      </c>
      <c r="AR537" s="17">
        <v>9.5522779479629196E-3</v>
      </c>
      <c r="AS537" s="17"/>
      <c r="AT537" s="17">
        <v>2.0057191948500398E-2</v>
      </c>
      <c r="AU537" s="17">
        <v>1.7749812118740702E-2</v>
      </c>
      <c r="AV537" s="17">
        <v>1.3082870441749101E-2</v>
      </c>
      <c r="AW537" s="17">
        <v>7.8468970758501008E-3</v>
      </c>
      <c r="AX537" s="17">
        <v>3.4689283270061697E-2</v>
      </c>
    </row>
    <row r="538" spans="2:50">
      <c r="B538" t="s">
        <v>92</v>
      </c>
      <c r="C538" s="17">
        <v>4.0673712666967198E-2</v>
      </c>
      <c r="D538" s="17">
        <v>2.6816900112101701E-2</v>
      </c>
      <c r="E538" s="17">
        <v>5.3374128251587299E-2</v>
      </c>
      <c r="F538" s="17"/>
      <c r="G538" s="17">
        <v>6.6826713059319406E-2</v>
      </c>
      <c r="H538" s="17">
        <v>3.2181415890344699E-2</v>
      </c>
      <c r="I538" s="17">
        <v>5.5317435075982101E-2</v>
      </c>
      <c r="J538" s="17">
        <v>4.3821624155595498E-2</v>
      </c>
      <c r="K538" s="17">
        <v>3.8415718548538202E-2</v>
      </c>
      <c r="L538" s="17">
        <v>1.73282990875991E-2</v>
      </c>
      <c r="M538" s="17"/>
      <c r="N538" s="17">
        <v>3.8118400182668703E-2</v>
      </c>
      <c r="O538" s="17">
        <v>3.5139859207077601E-2</v>
      </c>
      <c r="P538" s="17">
        <v>4.7117765667384001E-2</v>
      </c>
      <c r="Q538" s="17">
        <v>4.4229052190766102E-2</v>
      </c>
      <c r="R538" s="17"/>
      <c r="S538" s="17">
        <v>3.6026079510831803E-2</v>
      </c>
      <c r="T538" s="17">
        <v>2.79342895106298E-2</v>
      </c>
      <c r="U538" s="17">
        <v>5.34887448934388E-2</v>
      </c>
      <c r="V538" s="17">
        <v>3.8046945222427499E-2</v>
      </c>
      <c r="W538" s="17">
        <v>2.8387686851439799E-2</v>
      </c>
      <c r="X538" s="17">
        <v>5.5920748670805299E-2</v>
      </c>
      <c r="Y538" s="17">
        <v>5.76638233921987E-2</v>
      </c>
      <c r="Z538" s="17">
        <v>2.0487139787870999E-2</v>
      </c>
      <c r="AA538" s="17">
        <v>3.6311495676606402E-2</v>
      </c>
      <c r="AB538" s="17">
        <v>4.0516298259060501E-2</v>
      </c>
      <c r="AC538" s="17">
        <v>6.6729156886533095E-2</v>
      </c>
      <c r="AD538" s="17">
        <v>2.9082769887344199E-2</v>
      </c>
      <c r="AE538" s="17"/>
      <c r="AF538" s="17">
        <v>2.7690508385994701E-2</v>
      </c>
      <c r="AG538" s="17">
        <v>3.2083702457432701E-2</v>
      </c>
      <c r="AH538" s="17">
        <v>6.69053733249068E-2</v>
      </c>
      <c r="AI538" s="17"/>
      <c r="AJ538" s="17">
        <v>2.6637532727818099E-2</v>
      </c>
      <c r="AK538" s="17">
        <v>2.98399122156119E-2</v>
      </c>
      <c r="AL538" s="17">
        <v>0</v>
      </c>
      <c r="AM538" s="17">
        <v>3.1298754617301403E-2</v>
      </c>
      <c r="AN538" s="17">
        <v>0.115817352257748</v>
      </c>
      <c r="AO538" s="17"/>
      <c r="AP538" s="17">
        <v>2.16402626735109E-2</v>
      </c>
      <c r="AQ538" s="17">
        <v>3.00672913813552E-2</v>
      </c>
      <c r="AR538" s="17">
        <v>1.31278523328868E-2</v>
      </c>
      <c r="AS538" s="17"/>
      <c r="AT538" s="17">
        <v>4.8495440115107098E-2</v>
      </c>
      <c r="AU538" s="17">
        <v>3.9022792330434999E-2</v>
      </c>
      <c r="AV538" s="17">
        <v>3.4847841039266997E-2</v>
      </c>
      <c r="AW538" s="17">
        <v>3.96387799097834E-2</v>
      </c>
      <c r="AX538" s="17">
        <v>0</v>
      </c>
    </row>
    <row r="539" spans="2:50">
      <c r="B539" t="s">
        <v>249</v>
      </c>
      <c r="C539" s="17">
        <v>0.62352233167472004</v>
      </c>
      <c r="D539" s="17">
        <v>0.631990649190597</v>
      </c>
      <c r="E539" s="17">
        <v>0.61477554427224401</v>
      </c>
      <c r="F539" s="17"/>
      <c r="G539" s="17">
        <v>0.50800245479402295</v>
      </c>
      <c r="H539" s="17">
        <v>0.54164744295770795</v>
      </c>
      <c r="I539" s="17">
        <v>0.61332296867204195</v>
      </c>
      <c r="J539" s="17">
        <v>0.63580740050987306</v>
      </c>
      <c r="K539" s="17">
        <v>0.661830560663349</v>
      </c>
      <c r="L539" s="17">
        <v>0.73904012409943298</v>
      </c>
      <c r="M539" s="17"/>
      <c r="N539" s="17">
        <v>0.70750791230511101</v>
      </c>
      <c r="O539" s="17">
        <v>0.64289551902144404</v>
      </c>
      <c r="P539" s="17">
        <v>0.56033785432138306</v>
      </c>
      <c r="Q539" s="17">
        <v>0.57180707119517604</v>
      </c>
      <c r="R539" s="17"/>
      <c r="S539" s="17">
        <v>0.64473233116187201</v>
      </c>
      <c r="T539" s="17">
        <v>0.605804832863721</v>
      </c>
      <c r="U539" s="17">
        <v>0.62441076564306697</v>
      </c>
      <c r="V539" s="17">
        <v>0.62354034719956697</v>
      </c>
      <c r="W539" s="17">
        <v>0.61595227287166598</v>
      </c>
      <c r="X539" s="17">
        <v>0.66292895703247001</v>
      </c>
      <c r="Y539" s="17">
        <v>0.62161497564019597</v>
      </c>
      <c r="Z539" s="17">
        <v>0.68520078521212602</v>
      </c>
      <c r="AA539" s="17">
        <v>0.58937076591811</v>
      </c>
      <c r="AB539" s="17">
        <v>0.64188872779950901</v>
      </c>
      <c r="AC539" s="17">
        <v>0.588713721282627</v>
      </c>
      <c r="AD539" s="17">
        <v>0.549182969852961</v>
      </c>
      <c r="AE539" s="17"/>
      <c r="AF539" s="17">
        <v>0.68212578348169595</v>
      </c>
      <c r="AG539" s="17">
        <v>0.64204718701456898</v>
      </c>
      <c r="AH539" s="17">
        <v>0.45652452591291798</v>
      </c>
      <c r="AI539" s="17"/>
      <c r="AJ539" s="17">
        <v>0.73697852685382603</v>
      </c>
      <c r="AK539" s="17">
        <v>0.60629720788568298</v>
      </c>
      <c r="AL539" s="17">
        <v>0.69673840663648201</v>
      </c>
      <c r="AM539" s="17">
        <v>0.54656471002461904</v>
      </c>
      <c r="AN539" s="17">
        <v>0.38218574585213999</v>
      </c>
      <c r="AO539" s="17"/>
      <c r="AP539" s="17">
        <v>0.75284742258606896</v>
      </c>
      <c r="AQ539" s="17">
        <v>0.62397713921590003</v>
      </c>
      <c r="AR539" s="17">
        <v>0.67768786185024799</v>
      </c>
      <c r="AS539" s="17"/>
      <c r="AT539" s="17">
        <v>0.59511768272341603</v>
      </c>
      <c r="AU539" s="17">
        <v>0.61186903937941195</v>
      </c>
      <c r="AV539" s="17">
        <v>0.67543084153222799</v>
      </c>
      <c r="AW539" s="17">
        <v>0.65828185008881102</v>
      </c>
      <c r="AX539" s="17">
        <v>0.67524841188711504</v>
      </c>
    </row>
    <row r="540" spans="2:50">
      <c r="B540" t="s">
        <v>250</v>
      </c>
      <c r="C540" s="17">
        <v>6.3122158682389601E-2</v>
      </c>
      <c r="D540" s="17">
        <v>6.8659393275356806E-2</v>
      </c>
      <c r="E540" s="17">
        <v>5.7963789418031902E-2</v>
      </c>
      <c r="F540" s="17"/>
      <c r="G540" s="17">
        <v>0.14322311583875699</v>
      </c>
      <c r="H540" s="17">
        <v>7.8710699910051807E-2</v>
      </c>
      <c r="I540" s="17">
        <v>6.7745738266264205E-2</v>
      </c>
      <c r="J540" s="17">
        <v>3.5271261732148E-2</v>
      </c>
      <c r="K540" s="17">
        <v>2.7156871952507499E-2</v>
      </c>
      <c r="L540" s="17">
        <v>4.0398951474535802E-2</v>
      </c>
      <c r="M540" s="17"/>
      <c r="N540" s="17">
        <v>3.8530220431137401E-2</v>
      </c>
      <c r="O540" s="17">
        <v>6.6284675130351703E-2</v>
      </c>
      <c r="P540" s="17">
        <v>8.0573119057409201E-2</v>
      </c>
      <c r="Q540" s="17">
        <v>7.0161881085645694E-2</v>
      </c>
      <c r="R540" s="17"/>
      <c r="S540" s="17">
        <v>9.4346419566972303E-2</v>
      </c>
      <c r="T540" s="17">
        <v>3.27339316330768E-2</v>
      </c>
      <c r="U540" s="17">
        <v>7.1949161760879995E-2</v>
      </c>
      <c r="V540" s="17">
        <v>5.3319153458631099E-2</v>
      </c>
      <c r="W540" s="17">
        <v>6.0803960340766801E-2</v>
      </c>
      <c r="X540" s="17">
        <v>3.8673031949879699E-2</v>
      </c>
      <c r="Y540" s="17">
        <v>4.0197369698802103E-2</v>
      </c>
      <c r="Z540" s="17">
        <v>3.6420403509999102E-2</v>
      </c>
      <c r="AA540" s="17">
        <v>8.6628209745548704E-2</v>
      </c>
      <c r="AB540" s="17">
        <v>6.5469835537729795E-2</v>
      </c>
      <c r="AC540" s="17">
        <v>0.107396533405216</v>
      </c>
      <c r="AD540" s="17">
        <v>6.3621937067294396E-2</v>
      </c>
      <c r="AE540" s="17"/>
      <c r="AF540" s="17">
        <v>4.87644453550947E-2</v>
      </c>
      <c r="AG540" s="17">
        <v>6.0243801852323399E-2</v>
      </c>
      <c r="AH540" s="17">
        <v>9.3354353415696006E-2</v>
      </c>
      <c r="AI540" s="17"/>
      <c r="AJ540" s="17">
        <v>3.4635256887081599E-2</v>
      </c>
      <c r="AK540" s="17">
        <v>8.0446253552302796E-2</v>
      </c>
      <c r="AL540" s="17">
        <v>5.1798459538790503E-2</v>
      </c>
      <c r="AM540" s="17">
        <v>2.5320544503625499E-2</v>
      </c>
      <c r="AN540" s="17">
        <v>9.5539030032087705E-2</v>
      </c>
      <c r="AO540" s="17"/>
      <c r="AP540" s="17">
        <v>3.3588466620756902E-2</v>
      </c>
      <c r="AQ540" s="17">
        <v>7.4894362858350494E-2</v>
      </c>
      <c r="AR540" s="17">
        <v>6.7577486970256506E-2</v>
      </c>
      <c r="AS540" s="17"/>
      <c r="AT540" s="17">
        <v>4.3853714473256401E-2</v>
      </c>
      <c r="AU540" s="17">
        <v>5.3032387384365297E-2</v>
      </c>
      <c r="AV540" s="17">
        <v>6.4989247209595896E-2</v>
      </c>
      <c r="AW540" s="17">
        <v>6.67292171076979E-2</v>
      </c>
      <c r="AX540" s="17">
        <v>6.2694173926401406E-2</v>
      </c>
    </row>
    <row r="541" spans="2:50">
      <c r="B541" t="s">
        <v>251</v>
      </c>
      <c r="C541" s="17">
        <v>0.56040017299233003</v>
      </c>
      <c r="D541" s="17">
        <v>0.56333125591524003</v>
      </c>
      <c r="E541" s="17">
        <v>0.55681175485421197</v>
      </c>
      <c r="F541" s="17"/>
      <c r="G541" s="17">
        <v>0.36477933895526599</v>
      </c>
      <c r="H541" s="17">
        <v>0.46293674304765597</v>
      </c>
      <c r="I541" s="17">
        <v>0.54557723040577799</v>
      </c>
      <c r="J541" s="17">
        <v>0.60053613877772505</v>
      </c>
      <c r="K541" s="17">
        <v>0.63467368871084195</v>
      </c>
      <c r="L541" s="17">
        <v>0.698641172624897</v>
      </c>
      <c r="M541" s="17"/>
      <c r="N541" s="17">
        <v>0.66897769187397305</v>
      </c>
      <c r="O541" s="17">
        <v>0.57661084389109296</v>
      </c>
      <c r="P541" s="17">
        <v>0.47976473526397401</v>
      </c>
      <c r="Q541" s="17">
        <v>0.50164519010953101</v>
      </c>
      <c r="R541" s="17"/>
      <c r="S541" s="17">
        <v>0.55038591159489902</v>
      </c>
      <c r="T541" s="17">
        <v>0.57307090123064497</v>
      </c>
      <c r="U541" s="17">
        <v>0.55246160388218701</v>
      </c>
      <c r="V541" s="17">
        <v>0.57022119374093605</v>
      </c>
      <c r="W541" s="17">
        <v>0.55514831253090002</v>
      </c>
      <c r="X541" s="17">
        <v>0.62425592508258998</v>
      </c>
      <c r="Y541" s="17">
        <v>0.58141760594139402</v>
      </c>
      <c r="Z541" s="17">
        <v>0.64878038170212704</v>
      </c>
      <c r="AA541" s="17">
        <v>0.50274255617256103</v>
      </c>
      <c r="AB541" s="17">
        <v>0.576418892261779</v>
      </c>
      <c r="AC541" s="17">
        <v>0.48131718787741101</v>
      </c>
      <c r="AD541" s="17">
        <v>0.48556103278566698</v>
      </c>
      <c r="AE541" s="17"/>
      <c r="AF541" s="17">
        <v>0.633361338126601</v>
      </c>
      <c r="AG541" s="17">
        <v>0.58180338516224495</v>
      </c>
      <c r="AH541" s="17">
        <v>0.363170172497222</v>
      </c>
      <c r="AI541" s="17"/>
      <c r="AJ541" s="17">
        <v>0.70234326996674401</v>
      </c>
      <c r="AK541" s="17">
        <v>0.52585095433338003</v>
      </c>
      <c r="AL541" s="17">
        <v>0.64493994709769098</v>
      </c>
      <c r="AM541" s="17">
        <v>0.52124416552099295</v>
      </c>
      <c r="AN541" s="17">
        <v>0.28664671582005302</v>
      </c>
      <c r="AO541" s="17"/>
      <c r="AP541" s="17">
        <v>0.71925895596531197</v>
      </c>
      <c r="AQ541" s="17">
        <v>0.54908277635754998</v>
      </c>
      <c r="AR541" s="17">
        <v>0.61011037487999198</v>
      </c>
      <c r="AS541" s="17"/>
      <c r="AT541" s="17">
        <v>0.551263968250159</v>
      </c>
      <c r="AU541" s="17">
        <v>0.55883665199504695</v>
      </c>
      <c r="AV541" s="17">
        <v>0.61044159432263201</v>
      </c>
      <c r="AW541" s="17">
        <v>0.59155263298111305</v>
      </c>
      <c r="AX541" s="17">
        <v>0.61255423796071296</v>
      </c>
    </row>
    <row r="542" spans="2:50">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row>
    <row r="543" spans="2:50">
      <c r="B543" s="6" t="s">
        <v>255</v>
      </c>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row>
    <row r="544" spans="2:50">
      <c r="B544" s="24" t="s">
        <v>15</v>
      </c>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row>
    <row r="545" spans="2:50">
      <c r="B545" t="s">
        <v>244</v>
      </c>
      <c r="C545" s="17">
        <v>0.102292037933672</v>
      </c>
      <c r="D545" s="17">
        <v>0.12639828008948401</v>
      </c>
      <c r="E545" s="17">
        <v>7.8002348830653198E-2</v>
      </c>
      <c r="F545" s="17"/>
      <c r="G545" s="17">
        <v>0.115353164278233</v>
      </c>
      <c r="H545" s="17">
        <v>0.12162797418091501</v>
      </c>
      <c r="I545" s="17">
        <v>0.12198438680380901</v>
      </c>
      <c r="J545" s="17">
        <v>9.2703798159671905E-2</v>
      </c>
      <c r="K545" s="17">
        <v>8.1873087119819804E-2</v>
      </c>
      <c r="L545" s="17">
        <v>8.3331335820344798E-2</v>
      </c>
      <c r="M545" s="17"/>
      <c r="N545" s="17">
        <v>0.112169488387416</v>
      </c>
      <c r="O545" s="17">
        <v>9.0694906548450305E-2</v>
      </c>
      <c r="P545" s="17">
        <v>0.110363235438329</v>
      </c>
      <c r="Q545" s="17">
        <v>9.5237373468769496E-2</v>
      </c>
      <c r="R545" s="17"/>
      <c r="S545" s="17">
        <v>0.145705101488351</v>
      </c>
      <c r="T545" s="17">
        <v>0.12996546114250701</v>
      </c>
      <c r="U545" s="17">
        <v>8.9055753148870306E-2</v>
      </c>
      <c r="V545" s="17">
        <v>7.5131726524295506E-2</v>
      </c>
      <c r="W545" s="17">
        <v>6.9901180579695396E-2</v>
      </c>
      <c r="X545" s="17">
        <v>0.12195938625408</v>
      </c>
      <c r="Y545" s="17">
        <v>8.9397112149251806E-2</v>
      </c>
      <c r="Z545" s="17">
        <v>8.3650732167583605E-2</v>
      </c>
      <c r="AA545" s="17">
        <v>9.5524697420252297E-2</v>
      </c>
      <c r="AB545" s="17">
        <v>0.10982610931822399</v>
      </c>
      <c r="AC545" s="17">
        <v>6.0566321248373502E-2</v>
      </c>
      <c r="AD545" s="17">
        <v>4.45567013123963E-2</v>
      </c>
      <c r="AE545" s="17"/>
      <c r="AF545" s="17">
        <v>9.5712661229734403E-2</v>
      </c>
      <c r="AG545" s="17">
        <v>0.121581552737418</v>
      </c>
      <c r="AH545" s="17">
        <v>5.8465226261427701E-2</v>
      </c>
      <c r="AI545" s="17"/>
      <c r="AJ545" s="17">
        <v>8.3124647513311903E-2</v>
      </c>
      <c r="AK545" s="17">
        <v>0.117387802301819</v>
      </c>
      <c r="AL545" s="17">
        <v>0.147997884545853</v>
      </c>
      <c r="AM545" s="17">
        <v>0.166961386867229</v>
      </c>
      <c r="AN545" s="17">
        <v>6.8541296743177701E-2</v>
      </c>
      <c r="AO545" s="17"/>
      <c r="AP545" s="17">
        <v>7.7406410970468797E-2</v>
      </c>
      <c r="AQ545" s="17">
        <v>0.122973109910301</v>
      </c>
      <c r="AR545" s="17">
        <v>0.144676293593444</v>
      </c>
      <c r="AS545" s="17"/>
      <c r="AT545" s="17">
        <v>7.70902619872217E-2</v>
      </c>
      <c r="AU545" s="17">
        <v>8.4691826362175496E-2</v>
      </c>
      <c r="AV545" s="17">
        <v>0.10046157110585401</v>
      </c>
      <c r="AW545" s="17">
        <v>0.123721876875842</v>
      </c>
      <c r="AX545" s="17">
        <v>0.29886038474471599</v>
      </c>
    </row>
    <row r="546" spans="2:50">
      <c r="B546" t="s">
        <v>245</v>
      </c>
      <c r="C546" s="17">
        <v>0.28425479759705302</v>
      </c>
      <c r="D546" s="17">
        <v>0.31999390910094</v>
      </c>
      <c r="E546" s="17">
        <v>0.24940912403957699</v>
      </c>
      <c r="F546" s="17"/>
      <c r="G546" s="17">
        <v>0.269021613621171</v>
      </c>
      <c r="H546" s="17">
        <v>0.33405587473107301</v>
      </c>
      <c r="I546" s="17">
        <v>0.29327369660403602</v>
      </c>
      <c r="J546" s="17">
        <v>0.24461624878385299</v>
      </c>
      <c r="K546" s="17">
        <v>0.283908671050351</v>
      </c>
      <c r="L546" s="17">
        <v>0.27894366851493002</v>
      </c>
      <c r="M546" s="17"/>
      <c r="N546" s="17">
        <v>0.31031464134476899</v>
      </c>
      <c r="O546" s="17">
        <v>0.28991496546072698</v>
      </c>
      <c r="P546" s="17">
        <v>0.28554933466223498</v>
      </c>
      <c r="Q546" s="17">
        <v>0.25020952598887802</v>
      </c>
      <c r="R546" s="17"/>
      <c r="S546" s="17">
        <v>0.286284586208706</v>
      </c>
      <c r="T546" s="17">
        <v>0.28727206656181797</v>
      </c>
      <c r="U546" s="17">
        <v>0.23707897761718799</v>
      </c>
      <c r="V546" s="17">
        <v>0.37117881771910599</v>
      </c>
      <c r="W546" s="17">
        <v>0.29145756536832401</v>
      </c>
      <c r="X546" s="17">
        <v>0.289530188273179</v>
      </c>
      <c r="Y546" s="17">
        <v>0.23201447320684601</v>
      </c>
      <c r="Z546" s="17">
        <v>0.33339158349029102</v>
      </c>
      <c r="AA546" s="17">
        <v>0.25683143480186199</v>
      </c>
      <c r="AB546" s="17">
        <v>0.28495260953089702</v>
      </c>
      <c r="AC546" s="17">
        <v>0.28971418440408098</v>
      </c>
      <c r="AD546" s="17">
        <v>0.25726957954040802</v>
      </c>
      <c r="AE546" s="17"/>
      <c r="AF546" s="17">
        <v>0.25464419919911002</v>
      </c>
      <c r="AG546" s="17">
        <v>0.33426089074043602</v>
      </c>
      <c r="AH546" s="17">
        <v>0.26619769951594602</v>
      </c>
      <c r="AI546" s="17"/>
      <c r="AJ546" s="17">
        <v>0.24910114138859901</v>
      </c>
      <c r="AK546" s="17">
        <v>0.36936289581334197</v>
      </c>
      <c r="AL546" s="17">
        <v>0.30250631699446201</v>
      </c>
      <c r="AM546" s="17">
        <v>0.15878384194652301</v>
      </c>
      <c r="AN546" s="17">
        <v>0.22740351457093699</v>
      </c>
      <c r="AO546" s="17"/>
      <c r="AP546" s="17">
        <v>0.266097801490981</v>
      </c>
      <c r="AQ546" s="17">
        <v>0.34535378769281999</v>
      </c>
      <c r="AR546" s="17">
        <v>0.31063495100243799</v>
      </c>
      <c r="AS546" s="17"/>
      <c r="AT546" s="17">
        <v>0.24427435868410799</v>
      </c>
      <c r="AU546" s="17">
        <v>0.25930939351655302</v>
      </c>
      <c r="AV546" s="17">
        <v>0.33895759036684903</v>
      </c>
      <c r="AW546" s="17">
        <v>0.38270368869696503</v>
      </c>
      <c r="AX546" s="17">
        <v>0.26101827926988302</v>
      </c>
    </row>
    <row r="547" spans="2:50">
      <c r="B547" t="s">
        <v>246</v>
      </c>
      <c r="C547" s="17">
        <v>0.34835901403113001</v>
      </c>
      <c r="D547" s="17">
        <v>0.31352250760872102</v>
      </c>
      <c r="E547" s="17">
        <v>0.38303891148379998</v>
      </c>
      <c r="F547" s="17"/>
      <c r="G547" s="17">
        <v>0.34356384328130701</v>
      </c>
      <c r="H547" s="17">
        <v>0.27596995942645097</v>
      </c>
      <c r="I547" s="17">
        <v>0.28152927107664399</v>
      </c>
      <c r="J547" s="17">
        <v>0.38515725275094098</v>
      </c>
      <c r="K547" s="17">
        <v>0.38685486542922598</v>
      </c>
      <c r="L547" s="17">
        <v>0.409176356798717</v>
      </c>
      <c r="M547" s="17"/>
      <c r="N547" s="17">
        <v>0.35454412125527501</v>
      </c>
      <c r="O547" s="17">
        <v>0.35047050587026701</v>
      </c>
      <c r="P547" s="17">
        <v>0.35718267349864302</v>
      </c>
      <c r="Q547" s="17">
        <v>0.33376263686725899</v>
      </c>
      <c r="R547" s="17"/>
      <c r="S547" s="17">
        <v>0.31444087924568798</v>
      </c>
      <c r="T547" s="17">
        <v>0.37163611290304199</v>
      </c>
      <c r="U547" s="17">
        <v>0.36158982786666499</v>
      </c>
      <c r="V547" s="17">
        <v>0.321049755353007</v>
      </c>
      <c r="W547" s="17">
        <v>0.35406109355199999</v>
      </c>
      <c r="X547" s="17">
        <v>0.31855977870633101</v>
      </c>
      <c r="Y547" s="17">
        <v>0.366396728383034</v>
      </c>
      <c r="Z547" s="17">
        <v>0.42376543948798501</v>
      </c>
      <c r="AA547" s="17">
        <v>0.35214512208631499</v>
      </c>
      <c r="AB547" s="17">
        <v>0.34561613693495802</v>
      </c>
      <c r="AC547" s="17">
        <v>0.31771898163761703</v>
      </c>
      <c r="AD547" s="17">
        <v>0.42430924845990498</v>
      </c>
      <c r="AE547" s="17"/>
      <c r="AF547" s="17">
        <v>0.373780804977137</v>
      </c>
      <c r="AG547" s="17">
        <v>0.31059031215315902</v>
      </c>
      <c r="AH547" s="17">
        <v>0.37945599234993499</v>
      </c>
      <c r="AI547" s="17"/>
      <c r="AJ547" s="17">
        <v>0.377677641328997</v>
      </c>
      <c r="AK547" s="17">
        <v>0.30015276449619299</v>
      </c>
      <c r="AL547" s="17">
        <v>0.33488589931764001</v>
      </c>
      <c r="AM547" s="17">
        <v>0.324771383869148</v>
      </c>
      <c r="AN547" s="17">
        <v>0.39459988446848199</v>
      </c>
      <c r="AO547" s="17"/>
      <c r="AP547" s="17">
        <v>0.363230242929374</v>
      </c>
      <c r="AQ547" s="17">
        <v>0.30699309903817601</v>
      </c>
      <c r="AR547" s="17">
        <v>0.33240454563806499</v>
      </c>
      <c r="AS547" s="17"/>
      <c r="AT547" s="17">
        <v>0.37977131730351099</v>
      </c>
      <c r="AU547" s="17">
        <v>0.37697843127555197</v>
      </c>
      <c r="AV547" s="17">
        <v>0.30568309649240399</v>
      </c>
      <c r="AW547" s="17">
        <v>0.25476729545833998</v>
      </c>
      <c r="AX547" s="17">
        <v>0.25345847813217798</v>
      </c>
    </row>
    <row r="548" spans="2:50">
      <c r="B548" t="s">
        <v>247</v>
      </c>
      <c r="C548" s="17">
        <v>0.13633396569041101</v>
      </c>
      <c r="D548" s="17">
        <v>0.124601524273509</v>
      </c>
      <c r="E548" s="17">
        <v>0.14831313250939701</v>
      </c>
      <c r="F548" s="17"/>
      <c r="G548" s="17">
        <v>0.14697955204719701</v>
      </c>
      <c r="H548" s="17">
        <v>0.16384930958153199</v>
      </c>
      <c r="I548" s="17">
        <v>0.13830252382202099</v>
      </c>
      <c r="J548" s="17">
        <v>0.147957042146006</v>
      </c>
      <c r="K548" s="17">
        <v>0.115510230377618</v>
      </c>
      <c r="L548" s="17">
        <v>0.109817105844761</v>
      </c>
      <c r="M548" s="17"/>
      <c r="N548" s="17">
        <v>0.113580994557235</v>
      </c>
      <c r="O548" s="17">
        <v>0.1427481782824</v>
      </c>
      <c r="P548" s="17">
        <v>0.13297571848322001</v>
      </c>
      <c r="Q548" s="17">
        <v>0.15525192326800799</v>
      </c>
      <c r="R548" s="17"/>
      <c r="S548" s="17">
        <v>0.114421847063459</v>
      </c>
      <c r="T548" s="17">
        <v>0.124115802856632</v>
      </c>
      <c r="U548" s="17">
        <v>0.15960423468055601</v>
      </c>
      <c r="V548" s="17">
        <v>0.115445737341727</v>
      </c>
      <c r="W548" s="17">
        <v>0.165796069112671</v>
      </c>
      <c r="X548" s="17">
        <v>0.14907574528559001</v>
      </c>
      <c r="Y548" s="17">
        <v>0.170799602375658</v>
      </c>
      <c r="Z548" s="17">
        <v>9.6923993656998997E-2</v>
      </c>
      <c r="AA548" s="17">
        <v>0.13503508465052499</v>
      </c>
      <c r="AB548" s="17">
        <v>0.13411325412637301</v>
      </c>
      <c r="AC548" s="17">
        <v>0.13586154185178101</v>
      </c>
      <c r="AD548" s="17">
        <v>0.158072805199137</v>
      </c>
      <c r="AE548" s="17"/>
      <c r="AF548" s="17">
        <v>0.14280264670613199</v>
      </c>
      <c r="AG548" s="17">
        <v>0.119927933783315</v>
      </c>
      <c r="AH548" s="17">
        <v>0.15641988830144599</v>
      </c>
      <c r="AI548" s="17"/>
      <c r="AJ548" s="17">
        <v>0.167130355161003</v>
      </c>
      <c r="AK548" s="17">
        <v>0.11220704128785799</v>
      </c>
      <c r="AL548" s="17">
        <v>0.132975428487972</v>
      </c>
      <c r="AM548" s="17">
        <v>0.121072361305638</v>
      </c>
      <c r="AN548" s="17">
        <v>0.106611780776746</v>
      </c>
      <c r="AO548" s="17"/>
      <c r="AP548" s="17">
        <v>0.17621924894702101</v>
      </c>
      <c r="AQ548" s="17">
        <v>0.113903831955391</v>
      </c>
      <c r="AR548" s="17">
        <v>0.110356125575896</v>
      </c>
      <c r="AS548" s="17"/>
      <c r="AT548" s="17">
        <v>0.15362951807498099</v>
      </c>
      <c r="AU548" s="17">
        <v>0.136354296944145</v>
      </c>
      <c r="AV548" s="17">
        <v>0.13104598151448699</v>
      </c>
      <c r="AW548" s="17">
        <v>0.13126762513524901</v>
      </c>
      <c r="AX548" s="17">
        <v>9.4824204886071795E-2</v>
      </c>
    </row>
    <row r="549" spans="2:50">
      <c r="B549" t="s">
        <v>248</v>
      </c>
      <c r="C549" s="17">
        <v>2.8412286299324199E-2</v>
      </c>
      <c r="D549" s="17">
        <v>3.2346951144017401E-2</v>
      </c>
      <c r="E549" s="17">
        <v>2.4682949146788698E-2</v>
      </c>
      <c r="F549" s="17"/>
      <c r="G549" s="17">
        <v>4.0530868104520799E-2</v>
      </c>
      <c r="H549" s="17">
        <v>2.9412870656593801E-2</v>
      </c>
      <c r="I549" s="17">
        <v>3.48224949871319E-2</v>
      </c>
      <c r="J549" s="17">
        <v>2.7702327856785999E-2</v>
      </c>
      <c r="K549" s="17">
        <v>3.0397545102380699E-2</v>
      </c>
      <c r="L549" s="17">
        <v>1.3633429400077701E-2</v>
      </c>
      <c r="M549" s="17"/>
      <c r="N549" s="17">
        <v>3.1372796819825903E-2</v>
      </c>
      <c r="O549" s="17">
        <v>1.8398818992387801E-2</v>
      </c>
      <c r="P549" s="17">
        <v>2.2871655498719699E-2</v>
      </c>
      <c r="Q549" s="17">
        <v>3.8914366272684901E-2</v>
      </c>
      <c r="R549" s="17"/>
      <c r="S549" s="17">
        <v>3.6276670553197998E-2</v>
      </c>
      <c r="T549" s="17">
        <v>1.5542518837439699E-2</v>
      </c>
      <c r="U549" s="17">
        <v>2.4528414073851101E-2</v>
      </c>
      <c r="V549" s="17">
        <v>1.6218077128108101E-2</v>
      </c>
      <c r="W549" s="17">
        <v>2.2884589271344399E-2</v>
      </c>
      <c r="X549" s="17">
        <v>2.2730026923334701E-2</v>
      </c>
      <c r="Y549" s="17">
        <v>4.4473232531132299E-2</v>
      </c>
      <c r="Z549" s="17">
        <v>9.8097212195784392E-3</v>
      </c>
      <c r="AA549" s="17">
        <v>2.47313769777266E-2</v>
      </c>
      <c r="AB549" s="17">
        <v>3.0409969335040699E-2</v>
      </c>
      <c r="AC549" s="17">
        <v>8.7562857598453198E-2</v>
      </c>
      <c r="AD549" s="17">
        <v>1.52511067680943E-2</v>
      </c>
      <c r="AE549" s="17"/>
      <c r="AF549" s="17">
        <v>2.5746070281720199E-2</v>
      </c>
      <c r="AG549" s="17">
        <v>2.73871948695463E-2</v>
      </c>
      <c r="AH549" s="17">
        <v>3.2695779941037298E-2</v>
      </c>
      <c r="AI549" s="17"/>
      <c r="AJ549" s="17">
        <v>2.9497885275631502E-2</v>
      </c>
      <c r="AK549" s="17">
        <v>3.3019260674041997E-2</v>
      </c>
      <c r="AL549" s="17">
        <v>2.4035445184352699E-2</v>
      </c>
      <c r="AM549" s="17">
        <v>5.6475222715991202E-2</v>
      </c>
      <c r="AN549" s="17">
        <v>2.9376438918716701E-2</v>
      </c>
      <c r="AO549" s="17"/>
      <c r="AP549" s="17">
        <v>3.9292930174715697E-2</v>
      </c>
      <c r="AQ549" s="17">
        <v>3.0021443606895001E-2</v>
      </c>
      <c r="AR549" s="17">
        <v>4.3636945457233699E-2</v>
      </c>
      <c r="AS549" s="17"/>
      <c r="AT549" s="17">
        <v>2.3010181198454001E-2</v>
      </c>
      <c r="AU549" s="17">
        <v>3.97396023929548E-2</v>
      </c>
      <c r="AV549" s="17">
        <v>2.9524151694080202E-2</v>
      </c>
      <c r="AW549" s="17">
        <v>4.4451534742550501E-2</v>
      </c>
      <c r="AX549" s="17">
        <v>3.4901732637045102E-2</v>
      </c>
    </row>
    <row r="550" spans="2:50">
      <c r="B550" t="s">
        <v>92</v>
      </c>
      <c r="C550" s="17">
        <v>0.10034789844840999</v>
      </c>
      <c r="D550" s="17">
        <v>8.3136827783328093E-2</v>
      </c>
      <c r="E550" s="17">
        <v>0.116553533989785</v>
      </c>
      <c r="F550" s="17"/>
      <c r="G550" s="17">
        <v>8.4550958667571799E-2</v>
      </c>
      <c r="H550" s="17">
        <v>7.5084011423435001E-2</v>
      </c>
      <c r="I550" s="17">
        <v>0.13008762670635901</v>
      </c>
      <c r="J550" s="17">
        <v>0.101863330302743</v>
      </c>
      <c r="K550" s="17">
        <v>0.101455600920604</v>
      </c>
      <c r="L550" s="17">
        <v>0.105098103621169</v>
      </c>
      <c r="M550" s="17"/>
      <c r="N550" s="17">
        <v>7.8017957635479196E-2</v>
      </c>
      <c r="O550" s="17">
        <v>0.10777262484576799</v>
      </c>
      <c r="P550" s="17">
        <v>9.1057382418853597E-2</v>
      </c>
      <c r="Q550" s="17">
        <v>0.126624174134401</v>
      </c>
      <c r="R550" s="17"/>
      <c r="S550" s="17">
        <v>0.102870915440598</v>
      </c>
      <c r="T550" s="17">
        <v>7.1468037698562095E-2</v>
      </c>
      <c r="U550" s="17">
        <v>0.12814279261287001</v>
      </c>
      <c r="V550" s="17">
        <v>0.100975885933756</v>
      </c>
      <c r="W550" s="17">
        <v>9.5899502115965901E-2</v>
      </c>
      <c r="X550" s="17">
        <v>9.8144874557485703E-2</v>
      </c>
      <c r="Y550" s="17">
        <v>9.6918851354077795E-2</v>
      </c>
      <c r="Z550" s="17">
        <v>5.2458529977563097E-2</v>
      </c>
      <c r="AA550" s="17">
        <v>0.135732284063319</v>
      </c>
      <c r="AB550" s="17">
        <v>9.5081920754508401E-2</v>
      </c>
      <c r="AC550" s="17">
        <v>0.108576113259694</v>
      </c>
      <c r="AD550" s="17">
        <v>0.10054055872006</v>
      </c>
      <c r="AE550" s="17"/>
      <c r="AF550" s="17">
        <v>0.10731361760616701</v>
      </c>
      <c r="AG550" s="17">
        <v>8.6252115716125996E-2</v>
      </c>
      <c r="AH550" s="17">
        <v>0.106765413630208</v>
      </c>
      <c r="AI550" s="17"/>
      <c r="AJ550" s="17">
        <v>9.3468329332457606E-2</v>
      </c>
      <c r="AK550" s="17">
        <v>6.7870235426746001E-2</v>
      </c>
      <c r="AL550" s="17">
        <v>5.7599025469721003E-2</v>
      </c>
      <c r="AM550" s="17">
        <v>0.17193580329547101</v>
      </c>
      <c r="AN550" s="17">
        <v>0.17346708452194001</v>
      </c>
      <c r="AO550" s="17"/>
      <c r="AP550" s="17">
        <v>7.7753365487438594E-2</v>
      </c>
      <c r="AQ550" s="17">
        <v>8.0754727796416403E-2</v>
      </c>
      <c r="AR550" s="17">
        <v>5.8291138732923499E-2</v>
      </c>
      <c r="AS550" s="17"/>
      <c r="AT550" s="17">
        <v>0.12222436275172401</v>
      </c>
      <c r="AU550" s="17">
        <v>0.102926449508619</v>
      </c>
      <c r="AV550" s="17">
        <v>9.4327608826326001E-2</v>
      </c>
      <c r="AW550" s="17">
        <v>6.3087979091054E-2</v>
      </c>
      <c r="AX550" s="17">
        <v>5.6936920330106701E-2</v>
      </c>
    </row>
    <row r="551" spans="2:50">
      <c r="B551" t="s">
        <v>249</v>
      </c>
      <c r="C551" s="17">
        <v>0.386546835530724</v>
      </c>
      <c r="D551" s="17">
        <v>0.446392189190425</v>
      </c>
      <c r="E551" s="17">
        <v>0.32741147287022998</v>
      </c>
      <c r="F551" s="17"/>
      <c r="G551" s="17">
        <v>0.384374777899403</v>
      </c>
      <c r="H551" s="17">
        <v>0.45568384891198799</v>
      </c>
      <c r="I551" s="17">
        <v>0.41525808340784498</v>
      </c>
      <c r="J551" s="17">
        <v>0.33732004694352402</v>
      </c>
      <c r="K551" s="17">
        <v>0.365781758170171</v>
      </c>
      <c r="L551" s="17">
        <v>0.36227500433527499</v>
      </c>
      <c r="M551" s="17"/>
      <c r="N551" s="17">
        <v>0.42248412973218502</v>
      </c>
      <c r="O551" s="17">
        <v>0.38060987200917701</v>
      </c>
      <c r="P551" s="17">
        <v>0.39591257010056302</v>
      </c>
      <c r="Q551" s="17">
        <v>0.345446899457648</v>
      </c>
      <c r="R551" s="17"/>
      <c r="S551" s="17">
        <v>0.43198968769705598</v>
      </c>
      <c r="T551" s="17">
        <v>0.41723752770432398</v>
      </c>
      <c r="U551" s="17">
        <v>0.32613473076605798</v>
      </c>
      <c r="V551" s="17">
        <v>0.446310544243402</v>
      </c>
      <c r="W551" s="17">
        <v>0.36135874594801898</v>
      </c>
      <c r="X551" s="17">
        <v>0.41148957452725898</v>
      </c>
      <c r="Y551" s="17">
        <v>0.32141158535609698</v>
      </c>
      <c r="Z551" s="17">
        <v>0.41704231565787497</v>
      </c>
      <c r="AA551" s="17">
        <v>0.35235613222211398</v>
      </c>
      <c r="AB551" s="17">
        <v>0.39477871884912102</v>
      </c>
      <c r="AC551" s="17">
        <v>0.350280505652455</v>
      </c>
      <c r="AD551" s="17">
        <v>0.301826280852805</v>
      </c>
      <c r="AE551" s="17"/>
      <c r="AF551" s="17">
        <v>0.35035686042884501</v>
      </c>
      <c r="AG551" s="17">
        <v>0.45584244347785402</v>
      </c>
      <c r="AH551" s="17">
        <v>0.32466292577737299</v>
      </c>
      <c r="AI551" s="17"/>
      <c r="AJ551" s="17">
        <v>0.33222578890191101</v>
      </c>
      <c r="AK551" s="17">
        <v>0.48675069811516097</v>
      </c>
      <c r="AL551" s="17">
        <v>0.45050420154031501</v>
      </c>
      <c r="AM551" s="17">
        <v>0.32574522881375301</v>
      </c>
      <c r="AN551" s="17">
        <v>0.29594481131411499</v>
      </c>
      <c r="AO551" s="17"/>
      <c r="AP551" s="17">
        <v>0.34350421246145002</v>
      </c>
      <c r="AQ551" s="17">
        <v>0.46832689760312202</v>
      </c>
      <c r="AR551" s="17">
        <v>0.45531124459588201</v>
      </c>
      <c r="AS551" s="17"/>
      <c r="AT551" s="17">
        <v>0.32136462067132998</v>
      </c>
      <c r="AU551" s="17">
        <v>0.344001219878729</v>
      </c>
      <c r="AV551" s="17">
        <v>0.43941916147270299</v>
      </c>
      <c r="AW551" s="17">
        <v>0.50642556557280605</v>
      </c>
      <c r="AX551" s="17">
        <v>0.55987866401459896</v>
      </c>
    </row>
    <row r="552" spans="2:50">
      <c r="B552" t="s">
        <v>250</v>
      </c>
      <c r="C552" s="17">
        <v>0.164746251989736</v>
      </c>
      <c r="D552" s="17">
        <v>0.15694847541752699</v>
      </c>
      <c r="E552" s="17">
        <v>0.17299608165618499</v>
      </c>
      <c r="F552" s="17"/>
      <c r="G552" s="17">
        <v>0.18751042015171801</v>
      </c>
      <c r="H552" s="17">
        <v>0.193262180238126</v>
      </c>
      <c r="I552" s="17">
        <v>0.17312501880915299</v>
      </c>
      <c r="J552" s="17">
        <v>0.175659370002792</v>
      </c>
      <c r="K552" s="17">
        <v>0.145907775479999</v>
      </c>
      <c r="L552" s="17">
        <v>0.123450535244839</v>
      </c>
      <c r="M552" s="17"/>
      <c r="N552" s="17">
        <v>0.14495379137706099</v>
      </c>
      <c r="O552" s="17">
        <v>0.16114699727478801</v>
      </c>
      <c r="P552" s="17">
        <v>0.15584737398194001</v>
      </c>
      <c r="Q552" s="17">
        <v>0.19416628954069301</v>
      </c>
      <c r="R552" s="17"/>
      <c r="S552" s="17">
        <v>0.15069851761665701</v>
      </c>
      <c r="T552" s="17">
        <v>0.139658321694072</v>
      </c>
      <c r="U552" s="17">
        <v>0.18413264875440699</v>
      </c>
      <c r="V552" s="17">
        <v>0.13166381446983599</v>
      </c>
      <c r="W552" s="17">
        <v>0.18868065838401499</v>
      </c>
      <c r="X552" s="17">
        <v>0.17180577220892401</v>
      </c>
      <c r="Y552" s="17">
        <v>0.215272834906791</v>
      </c>
      <c r="Z552" s="17">
        <v>0.106733714876577</v>
      </c>
      <c r="AA552" s="17">
        <v>0.15976646162825101</v>
      </c>
      <c r="AB552" s="17">
        <v>0.16452322346141299</v>
      </c>
      <c r="AC552" s="17">
        <v>0.22342439945023501</v>
      </c>
      <c r="AD552" s="17">
        <v>0.17332391196723099</v>
      </c>
      <c r="AE552" s="17"/>
      <c r="AF552" s="17">
        <v>0.16854871698785201</v>
      </c>
      <c r="AG552" s="17">
        <v>0.147315128652861</v>
      </c>
      <c r="AH552" s="17">
        <v>0.18911566824248299</v>
      </c>
      <c r="AI552" s="17"/>
      <c r="AJ552" s="17">
        <v>0.19662824043663499</v>
      </c>
      <c r="AK552" s="17">
        <v>0.14522630196190001</v>
      </c>
      <c r="AL552" s="17">
        <v>0.157010873672324</v>
      </c>
      <c r="AM552" s="17">
        <v>0.17754758402162901</v>
      </c>
      <c r="AN552" s="17">
        <v>0.13598821969546299</v>
      </c>
      <c r="AO552" s="17"/>
      <c r="AP552" s="17">
        <v>0.21551217912173701</v>
      </c>
      <c r="AQ552" s="17">
        <v>0.14392527556228599</v>
      </c>
      <c r="AR552" s="17">
        <v>0.15399307103313001</v>
      </c>
      <c r="AS552" s="17"/>
      <c r="AT552" s="17">
        <v>0.17663969927343501</v>
      </c>
      <c r="AU552" s="17">
        <v>0.17609389933710001</v>
      </c>
      <c r="AV552" s="17">
        <v>0.160570133208567</v>
      </c>
      <c r="AW552" s="17">
        <v>0.17571915987779901</v>
      </c>
      <c r="AX552" s="17">
        <v>0.12972593752311701</v>
      </c>
    </row>
    <row r="553" spans="2:50">
      <c r="B553" t="s">
        <v>251</v>
      </c>
      <c r="C553" s="17">
        <v>0.221800583540989</v>
      </c>
      <c r="D553" s="17">
        <v>0.28944371377289801</v>
      </c>
      <c r="E553" s="17">
        <v>0.15441539121404499</v>
      </c>
      <c r="F553" s="17"/>
      <c r="G553" s="17">
        <v>0.19686435774768599</v>
      </c>
      <c r="H553" s="17">
        <v>0.26242166867386202</v>
      </c>
      <c r="I553" s="17">
        <v>0.24213306459869299</v>
      </c>
      <c r="J553" s="17">
        <v>0.161660676940732</v>
      </c>
      <c r="K553" s="17">
        <v>0.219873982690172</v>
      </c>
      <c r="L553" s="17">
        <v>0.238824469090436</v>
      </c>
      <c r="M553" s="17"/>
      <c r="N553" s="17">
        <v>0.27753033835512397</v>
      </c>
      <c r="O553" s="17">
        <v>0.219462874734389</v>
      </c>
      <c r="P553" s="17">
        <v>0.24006519611862301</v>
      </c>
      <c r="Q553" s="17">
        <v>0.15128060991695499</v>
      </c>
      <c r="R553" s="17"/>
      <c r="S553" s="17">
        <v>0.281291170080399</v>
      </c>
      <c r="T553" s="17">
        <v>0.27757920601025299</v>
      </c>
      <c r="U553" s="17">
        <v>0.14200208201165199</v>
      </c>
      <c r="V553" s="17">
        <v>0.314646729773566</v>
      </c>
      <c r="W553" s="17">
        <v>0.17267808756400399</v>
      </c>
      <c r="X553" s="17">
        <v>0.239683802318335</v>
      </c>
      <c r="Y553" s="17">
        <v>0.106138750449307</v>
      </c>
      <c r="Z553" s="17">
        <v>0.31030860078129702</v>
      </c>
      <c r="AA553" s="17">
        <v>0.192589670593863</v>
      </c>
      <c r="AB553" s="17">
        <v>0.23025549538770801</v>
      </c>
      <c r="AC553" s="17">
        <v>0.12685610620221999</v>
      </c>
      <c r="AD553" s="17">
        <v>0.12850236888557401</v>
      </c>
      <c r="AE553" s="17"/>
      <c r="AF553" s="17">
        <v>0.181808143440992</v>
      </c>
      <c r="AG553" s="17">
        <v>0.30852731482499302</v>
      </c>
      <c r="AH553" s="17">
        <v>0.13554725753489</v>
      </c>
      <c r="AI553" s="17"/>
      <c r="AJ553" s="17">
        <v>0.135597548465276</v>
      </c>
      <c r="AK553" s="17">
        <v>0.34152439615326102</v>
      </c>
      <c r="AL553" s="17">
        <v>0.29349332786799098</v>
      </c>
      <c r="AM553" s="17">
        <v>0.14819764479212399</v>
      </c>
      <c r="AN553" s="17">
        <v>0.159956591618652</v>
      </c>
      <c r="AO553" s="17"/>
      <c r="AP553" s="17">
        <v>0.12799203333971301</v>
      </c>
      <c r="AQ553" s="17">
        <v>0.324401622040836</v>
      </c>
      <c r="AR553" s="17">
        <v>0.30131817356275198</v>
      </c>
      <c r="AS553" s="17"/>
      <c r="AT553" s="17">
        <v>0.144724921397895</v>
      </c>
      <c r="AU553" s="17">
        <v>0.16790732054162899</v>
      </c>
      <c r="AV553" s="17">
        <v>0.27884902826413599</v>
      </c>
      <c r="AW553" s="17">
        <v>0.33070640569500698</v>
      </c>
      <c r="AX553" s="17">
        <v>0.43015272649148201</v>
      </c>
    </row>
    <row r="554" spans="2:50">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row>
    <row r="555" spans="2:50">
      <c r="B555" s="6" t="s">
        <v>256</v>
      </c>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row>
    <row r="556" spans="2:50">
      <c r="B556" s="24" t="s">
        <v>15</v>
      </c>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row>
    <row r="557" spans="2:50">
      <c r="B557" t="s">
        <v>244</v>
      </c>
      <c r="C557" s="17">
        <v>0.219730340457265</v>
      </c>
      <c r="D557" s="17">
        <v>0.24707299588689399</v>
      </c>
      <c r="E557" s="17">
        <v>0.192157987422961</v>
      </c>
      <c r="F557" s="17"/>
      <c r="G557" s="17">
        <v>0.213120550076319</v>
      </c>
      <c r="H557" s="17">
        <v>0.19178992413687401</v>
      </c>
      <c r="I557" s="17">
        <v>0.199466401930709</v>
      </c>
      <c r="J557" s="17">
        <v>0.164721786181177</v>
      </c>
      <c r="K557" s="17">
        <v>0.24464854289409499</v>
      </c>
      <c r="L557" s="17">
        <v>0.29130430735796597</v>
      </c>
      <c r="M557" s="17"/>
      <c r="N557" s="17">
        <v>0.26405706258553902</v>
      </c>
      <c r="O557" s="17">
        <v>0.20251052518770499</v>
      </c>
      <c r="P557" s="17">
        <v>0.22759571277384799</v>
      </c>
      <c r="Q557" s="17">
        <v>0.18319802948939001</v>
      </c>
      <c r="R557" s="17"/>
      <c r="S557" s="17">
        <v>0.23734726967256001</v>
      </c>
      <c r="T557" s="17">
        <v>0.25837132544754698</v>
      </c>
      <c r="U557" s="17">
        <v>0.171594025153705</v>
      </c>
      <c r="V557" s="17">
        <v>0.169737318812267</v>
      </c>
      <c r="W557" s="17">
        <v>0.185668569882215</v>
      </c>
      <c r="X557" s="17">
        <v>0.25270328036236001</v>
      </c>
      <c r="Y557" s="17">
        <v>0.23996485163037901</v>
      </c>
      <c r="Z557" s="17">
        <v>0.21683550733918699</v>
      </c>
      <c r="AA557" s="17">
        <v>0.22884937453295501</v>
      </c>
      <c r="AB557" s="17">
        <v>0.23141797344704601</v>
      </c>
      <c r="AC557" s="17">
        <v>0.19124860243436501</v>
      </c>
      <c r="AD557" s="17">
        <v>0.15798789986711201</v>
      </c>
      <c r="AE557" s="17"/>
      <c r="AF557" s="17">
        <v>0.26546231471210402</v>
      </c>
      <c r="AG557" s="17">
        <v>0.20929772710877101</v>
      </c>
      <c r="AH557" s="17">
        <v>0.148071282646937</v>
      </c>
      <c r="AI557" s="17"/>
      <c r="AJ557" s="17">
        <v>0.29628888560909999</v>
      </c>
      <c r="AK557" s="17">
        <v>0.197045710980324</v>
      </c>
      <c r="AL557" s="17">
        <v>0.25651952121957899</v>
      </c>
      <c r="AM557" s="17">
        <v>0.15773657453498199</v>
      </c>
      <c r="AN557" s="17">
        <v>0.129088659826711</v>
      </c>
      <c r="AO557" s="17"/>
      <c r="AP557" s="17">
        <v>0.31484273143299302</v>
      </c>
      <c r="AQ557" s="17">
        <v>0.212718862685288</v>
      </c>
      <c r="AR557" s="17">
        <v>0.21242117628260801</v>
      </c>
      <c r="AS557" s="17"/>
      <c r="AT557" s="17">
        <v>0.207904327809349</v>
      </c>
      <c r="AU557" s="17">
        <v>0.21365124673137501</v>
      </c>
      <c r="AV557" s="17">
        <v>0.218870537365732</v>
      </c>
      <c r="AW557" s="17">
        <v>0.24080846544284701</v>
      </c>
      <c r="AX557" s="17">
        <v>0.43650391006684303</v>
      </c>
    </row>
    <row r="558" spans="2:50">
      <c r="B558" t="s">
        <v>245</v>
      </c>
      <c r="C558" s="17">
        <v>0.48218555708350502</v>
      </c>
      <c r="D558" s="17">
        <v>0.48640864426575497</v>
      </c>
      <c r="E558" s="17">
        <v>0.47877554049112198</v>
      </c>
      <c r="F558" s="17"/>
      <c r="G558" s="17">
        <v>0.433414517544151</v>
      </c>
      <c r="H558" s="17">
        <v>0.46206420931244102</v>
      </c>
      <c r="I558" s="17">
        <v>0.48138319805241198</v>
      </c>
      <c r="J558" s="17">
        <v>0.51062471871377701</v>
      </c>
      <c r="K558" s="17">
        <v>0.49450789698212699</v>
      </c>
      <c r="L558" s="17">
        <v>0.50007493741405695</v>
      </c>
      <c r="M558" s="17"/>
      <c r="N558" s="17">
        <v>0.51611285390749895</v>
      </c>
      <c r="O558" s="17">
        <v>0.52058301856585398</v>
      </c>
      <c r="P558" s="17">
        <v>0.46414284902991199</v>
      </c>
      <c r="Q558" s="17">
        <v>0.42861536204329898</v>
      </c>
      <c r="R558" s="17"/>
      <c r="S558" s="17">
        <v>0.43538889071570003</v>
      </c>
      <c r="T558" s="17">
        <v>0.50151969442488498</v>
      </c>
      <c r="U558" s="17">
        <v>0.50473763654419901</v>
      </c>
      <c r="V558" s="17">
        <v>0.57496527697720401</v>
      </c>
      <c r="W558" s="17">
        <v>0.44760529378986802</v>
      </c>
      <c r="X558" s="17">
        <v>0.50374762666710704</v>
      </c>
      <c r="Y558" s="17">
        <v>0.47489863058925402</v>
      </c>
      <c r="Z558" s="17">
        <v>0.52870026711489704</v>
      </c>
      <c r="AA558" s="17">
        <v>0.44091687040094102</v>
      </c>
      <c r="AB558" s="17">
        <v>0.42096094672796502</v>
      </c>
      <c r="AC558" s="17">
        <v>0.47596973471603798</v>
      </c>
      <c r="AD558" s="17">
        <v>0.59717074091445599</v>
      </c>
      <c r="AE558" s="17"/>
      <c r="AF558" s="17">
        <v>0.46421961511714899</v>
      </c>
      <c r="AG558" s="17">
        <v>0.51423393758866298</v>
      </c>
      <c r="AH558" s="17">
        <v>0.44753269183217897</v>
      </c>
      <c r="AI558" s="17"/>
      <c r="AJ558" s="17">
        <v>0.48383565569123099</v>
      </c>
      <c r="AK558" s="17">
        <v>0.48715039022456702</v>
      </c>
      <c r="AL558" s="17">
        <v>0.50849441038833798</v>
      </c>
      <c r="AM558" s="17">
        <v>0.36071827794070299</v>
      </c>
      <c r="AN558" s="17">
        <v>0.42369832350751502</v>
      </c>
      <c r="AO558" s="17"/>
      <c r="AP558" s="17">
        <v>0.49193577723910797</v>
      </c>
      <c r="AQ558" s="17">
        <v>0.46405149486744202</v>
      </c>
      <c r="AR558" s="17">
        <v>0.56774682114866903</v>
      </c>
      <c r="AS558" s="17"/>
      <c r="AT558" s="17">
        <v>0.47005300983578202</v>
      </c>
      <c r="AU558" s="17">
        <v>0.48565399460759601</v>
      </c>
      <c r="AV558" s="17">
        <v>0.52184786589766696</v>
      </c>
      <c r="AW558" s="17">
        <v>0.51277935827976195</v>
      </c>
      <c r="AX558" s="17">
        <v>0.35912247843774803</v>
      </c>
    </row>
    <row r="559" spans="2:50">
      <c r="B559" t="s">
        <v>246</v>
      </c>
      <c r="C559" s="17">
        <v>0.208233263573741</v>
      </c>
      <c r="D559" s="17">
        <v>0.18628932219125299</v>
      </c>
      <c r="E559" s="17">
        <v>0.230456967219512</v>
      </c>
      <c r="F559" s="17"/>
      <c r="G559" s="17">
        <v>0.20718841536155599</v>
      </c>
      <c r="H559" s="17">
        <v>0.24134468691938801</v>
      </c>
      <c r="I559" s="17">
        <v>0.21316667362887701</v>
      </c>
      <c r="J559" s="17">
        <v>0.24139260846306901</v>
      </c>
      <c r="K559" s="17">
        <v>0.19806123220833799</v>
      </c>
      <c r="L559" s="17">
        <v>0.15790093452050899</v>
      </c>
      <c r="M559" s="17"/>
      <c r="N559" s="17">
        <v>0.163466706073914</v>
      </c>
      <c r="O559" s="17">
        <v>0.18401275180417101</v>
      </c>
      <c r="P559" s="17">
        <v>0.21286402785060601</v>
      </c>
      <c r="Q559" s="17">
        <v>0.27313046673665398</v>
      </c>
      <c r="R559" s="17"/>
      <c r="S559" s="17">
        <v>0.21460776243101401</v>
      </c>
      <c r="T559" s="17">
        <v>0.16478822847761801</v>
      </c>
      <c r="U559" s="17">
        <v>0.23549029798244001</v>
      </c>
      <c r="V559" s="17">
        <v>0.19344506693808999</v>
      </c>
      <c r="W559" s="17">
        <v>0.243587466097172</v>
      </c>
      <c r="X559" s="17">
        <v>0.14861972944363899</v>
      </c>
      <c r="Y559" s="17">
        <v>0.20627276274437201</v>
      </c>
      <c r="Z559" s="17">
        <v>0.204481312257629</v>
      </c>
      <c r="AA559" s="17">
        <v>0.22310806307262501</v>
      </c>
      <c r="AB559" s="17">
        <v>0.27369157649903098</v>
      </c>
      <c r="AC559" s="17">
        <v>0.219071676081702</v>
      </c>
      <c r="AD559" s="17">
        <v>0.17583991185895301</v>
      </c>
      <c r="AE559" s="17"/>
      <c r="AF559" s="17">
        <v>0.20549115061409101</v>
      </c>
      <c r="AG559" s="17">
        <v>0.194983699133639</v>
      </c>
      <c r="AH559" s="17">
        <v>0.25086102809327598</v>
      </c>
      <c r="AI559" s="17"/>
      <c r="AJ559" s="17">
        <v>0.16993825100757801</v>
      </c>
      <c r="AK559" s="17">
        <v>0.232391502686596</v>
      </c>
      <c r="AL559" s="17">
        <v>0.15241472546496601</v>
      </c>
      <c r="AM559" s="17">
        <v>0.385692575888955</v>
      </c>
      <c r="AN559" s="17">
        <v>0.26491716265387899</v>
      </c>
      <c r="AO559" s="17"/>
      <c r="AP559" s="17">
        <v>0.15376648812364399</v>
      </c>
      <c r="AQ559" s="17">
        <v>0.23157956496573701</v>
      </c>
      <c r="AR559" s="17">
        <v>0.144125775309728</v>
      </c>
      <c r="AS559" s="17"/>
      <c r="AT559" s="17">
        <v>0.23732726144501201</v>
      </c>
      <c r="AU559" s="17">
        <v>0.21507516516019401</v>
      </c>
      <c r="AV559" s="17">
        <v>0.17617739975232399</v>
      </c>
      <c r="AW559" s="17">
        <v>0.14877508612726301</v>
      </c>
      <c r="AX559" s="17">
        <v>0.16155610416680399</v>
      </c>
    </row>
    <row r="560" spans="2:50">
      <c r="B560" t="s">
        <v>247</v>
      </c>
      <c r="C560" s="17">
        <v>3.61052736109286E-2</v>
      </c>
      <c r="D560" s="17">
        <v>3.29516549183861E-2</v>
      </c>
      <c r="E560" s="17">
        <v>3.9323110201480799E-2</v>
      </c>
      <c r="F560" s="17"/>
      <c r="G560" s="17">
        <v>6.8471638226087497E-2</v>
      </c>
      <c r="H560" s="17">
        <v>4.2421749076052201E-2</v>
      </c>
      <c r="I560" s="17">
        <v>4.4993811940284602E-2</v>
      </c>
      <c r="J560" s="17">
        <v>2.2726582826547399E-2</v>
      </c>
      <c r="K560" s="17">
        <v>2.6863034538846701E-2</v>
      </c>
      <c r="L560" s="17">
        <v>1.93913259123739E-2</v>
      </c>
      <c r="M560" s="17"/>
      <c r="N560" s="17">
        <v>2.82888742201194E-2</v>
      </c>
      <c r="O560" s="17">
        <v>4.4532717317244598E-2</v>
      </c>
      <c r="P560" s="17">
        <v>2.9179952563121898E-2</v>
      </c>
      <c r="Q560" s="17">
        <v>3.8080281846956401E-2</v>
      </c>
      <c r="R560" s="17"/>
      <c r="S560" s="17">
        <v>4.3615023515027398E-2</v>
      </c>
      <c r="T560" s="17">
        <v>3.16614486180452E-2</v>
      </c>
      <c r="U560" s="17">
        <v>2.1672975941709E-2</v>
      </c>
      <c r="V560" s="17">
        <v>3.0482465852524999E-2</v>
      </c>
      <c r="W560" s="17">
        <v>6.0277044493923203E-2</v>
      </c>
      <c r="X560" s="17">
        <v>4.5623507108592698E-2</v>
      </c>
      <c r="Y560" s="17">
        <v>2.2877131472574402E-2</v>
      </c>
      <c r="Z560" s="17">
        <v>2.1027400405991398E-2</v>
      </c>
      <c r="AA560" s="17">
        <v>3.9001005370822898E-2</v>
      </c>
      <c r="AB560" s="17">
        <v>3.4547778060070401E-2</v>
      </c>
      <c r="AC560" s="17">
        <v>4.1065735247684303E-2</v>
      </c>
      <c r="AD560" s="17">
        <v>3.1898896983206901E-2</v>
      </c>
      <c r="AE560" s="17"/>
      <c r="AF560" s="17">
        <v>2.46327059921497E-2</v>
      </c>
      <c r="AG560" s="17">
        <v>3.7263886306531102E-2</v>
      </c>
      <c r="AH560" s="17">
        <v>5.3534191274823201E-2</v>
      </c>
      <c r="AI560" s="17"/>
      <c r="AJ560" s="17">
        <v>1.5023479458230101E-2</v>
      </c>
      <c r="AK560" s="17">
        <v>4.3665626344656698E-2</v>
      </c>
      <c r="AL560" s="17">
        <v>4.2727312187231699E-2</v>
      </c>
      <c r="AM560" s="17">
        <v>3.2620512840555199E-2</v>
      </c>
      <c r="AN560" s="17">
        <v>5.2784103973874702E-2</v>
      </c>
      <c r="AO560" s="17"/>
      <c r="AP560" s="17">
        <v>1.59942710002897E-2</v>
      </c>
      <c r="AQ560" s="17">
        <v>4.82777978327949E-2</v>
      </c>
      <c r="AR560" s="17">
        <v>3.76448145299366E-2</v>
      </c>
      <c r="AS560" s="17"/>
      <c r="AT560" s="17">
        <v>3.0660203274734898E-2</v>
      </c>
      <c r="AU560" s="17">
        <v>4.2061782469713302E-2</v>
      </c>
      <c r="AV560" s="17">
        <v>3.7055163303696098E-2</v>
      </c>
      <c r="AW560" s="17">
        <v>4.3264910096629701E-2</v>
      </c>
      <c r="AX560" s="17">
        <v>0</v>
      </c>
    </row>
    <row r="561" spans="2:50">
      <c r="B561" t="s">
        <v>248</v>
      </c>
      <c r="C561" s="17">
        <v>1.2309166438339099E-2</v>
      </c>
      <c r="D561" s="17">
        <v>1.4948714431861699E-2</v>
      </c>
      <c r="E561" s="17">
        <v>9.7811280518254398E-3</v>
      </c>
      <c r="F561" s="17"/>
      <c r="G561" s="17">
        <v>1.6586414323389101E-2</v>
      </c>
      <c r="H561" s="17">
        <v>2.25067851869683E-2</v>
      </c>
      <c r="I561" s="17">
        <v>1.25110590189778E-2</v>
      </c>
      <c r="J561" s="17">
        <v>5.5882437562186299E-3</v>
      </c>
      <c r="K561" s="17">
        <v>1.0655941863718E-2</v>
      </c>
      <c r="L561" s="17">
        <v>7.6001611825072604E-3</v>
      </c>
      <c r="M561" s="17"/>
      <c r="N561" s="17">
        <v>4.0052782983385996E-3</v>
      </c>
      <c r="O561" s="17">
        <v>1.2222566261075801E-2</v>
      </c>
      <c r="P561" s="17">
        <v>9.6097813605601594E-3</v>
      </c>
      <c r="Q561" s="17">
        <v>2.39284053136E-2</v>
      </c>
      <c r="R561" s="17"/>
      <c r="S561" s="17">
        <v>1.74985997153583E-2</v>
      </c>
      <c r="T561" s="17">
        <v>1.3944172280007499E-2</v>
      </c>
      <c r="U561" s="17">
        <v>2.9795846710270101E-2</v>
      </c>
      <c r="V561" s="17">
        <v>0</v>
      </c>
      <c r="W561" s="17">
        <v>6.9533155589005802E-3</v>
      </c>
      <c r="X561" s="17">
        <v>0</v>
      </c>
      <c r="Y561" s="17">
        <v>6.2394785399709904E-3</v>
      </c>
      <c r="Z561" s="17">
        <v>0</v>
      </c>
      <c r="AA561" s="17">
        <v>1.7822569523925001E-2</v>
      </c>
      <c r="AB561" s="17">
        <v>1.0767819733699301E-2</v>
      </c>
      <c r="AC561" s="17">
        <v>3.4908961348736403E-2</v>
      </c>
      <c r="AD561" s="17">
        <v>0</v>
      </c>
      <c r="AE561" s="17"/>
      <c r="AF561" s="17">
        <v>5.4651605319702701E-3</v>
      </c>
      <c r="AG561" s="17">
        <v>1.44826958192549E-2</v>
      </c>
      <c r="AH561" s="17">
        <v>3.3295348636911699E-2</v>
      </c>
      <c r="AI561" s="17"/>
      <c r="AJ561" s="17">
        <v>5.3283906040369304E-3</v>
      </c>
      <c r="AK561" s="17">
        <v>1.36326820905269E-2</v>
      </c>
      <c r="AL561" s="17">
        <v>1.8109600940736301E-2</v>
      </c>
      <c r="AM561" s="17">
        <v>0</v>
      </c>
      <c r="AN561" s="17">
        <v>3.16597271236582E-2</v>
      </c>
      <c r="AO561" s="17"/>
      <c r="AP561" s="17">
        <v>4.2176615577696197E-3</v>
      </c>
      <c r="AQ561" s="17">
        <v>9.4367244862523705E-3</v>
      </c>
      <c r="AR561" s="17">
        <v>2.56242663242498E-2</v>
      </c>
      <c r="AS561" s="17"/>
      <c r="AT561" s="17">
        <v>1.14771013545604E-2</v>
      </c>
      <c r="AU561" s="17">
        <v>1.5910019635061501E-2</v>
      </c>
      <c r="AV561" s="17">
        <v>1.0748212661360499E-2</v>
      </c>
      <c r="AW561" s="17">
        <v>5.5062321617198899E-3</v>
      </c>
      <c r="AX561" s="17">
        <v>1.79304648594115E-2</v>
      </c>
    </row>
    <row r="562" spans="2:50">
      <c r="B562" t="s">
        <v>92</v>
      </c>
      <c r="C562" s="17">
        <v>4.1436398836221799E-2</v>
      </c>
      <c r="D562" s="17">
        <v>3.2328668305849802E-2</v>
      </c>
      <c r="E562" s="17">
        <v>4.9505266613098398E-2</v>
      </c>
      <c r="F562" s="17"/>
      <c r="G562" s="17">
        <v>6.1218464468497401E-2</v>
      </c>
      <c r="H562" s="17">
        <v>3.9872645368276803E-2</v>
      </c>
      <c r="I562" s="17">
        <v>4.8478855428739302E-2</v>
      </c>
      <c r="J562" s="17">
        <v>5.49460600592113E-2</v>
      </c>
      <c r="K562" s="17">
        <v>2.52633515128745E-2</v>
      </c>
      <c r="L562" s="17">
        <v>2.3728333612586899E-2</v>
      </c>
      <c r="M562" s="17"/>
      <c r="N562" s="17">
        <v>2.4069224914589699E-2</v>
      </c>
      <c r="O562" s="17">
        <v>3.6138420863949798E-2</v>
      </c>
      <c r="P562" s="17">
        <v>5.6607676421951303E-2</v>
      </c>
      <c r="Q562" s="17">
        <v>5.3047454570101099E-2</v>
      </c>
      <c r="R562" s="17"/>
      <c r="S562" s="17">
        <v>5.1542453950340801E-2</v>
      </c>
      <c r="T562" s="17">
        <v>2.9715130751897498E-2</v>
      </c>
      <c r="U562" s="17">
        <v>3.6709217667677201E-2</v>
      </c>
      <c r="V562" s="17">
        <v>3.1369871419913903E-2</v>
      </c>
      <c r="W562" s="17">
        <v>5.5908310177921E-2</v>
      </c>
      <c r="X562" s="17">
        <v>4.9305856418301097E-2</v>
      </c>
      <c r="Y562" s="17">
        <v>4.97471450234497E-2</v>
      </c>
      <c r="Z562" s="17">
        <v>2.89555128822956E-2</v>
      </c>
      <c r="AA562" s="17">
        <v>5.0302117098730899E-2</v>
      </c>
      <c r="AB562" s="17">
        <v>2.86139055321885E-2</v>
      </c>
      <c r="AC562" s="17">
        <v>3.7735290171474499E-2</v>
      </c>
      <c r="AD562" s="17">
        <v>3.7102550376271602E-2</v>
      </c>
      <c r="AE562" s="17"/>
      <c r="AF562" s="17">
        <v>3.4729053032535699E-2</v>
      </c>
      <c r="AG562" s="17">
        <v>2.97380540431403E-2</v>
      </c>
      <c r="AH562" s="17">
        <v>6.6705457515873104E-2</v>
      </c>
      <c r="AI562" s="17"/>
      <c r="AJ562" s="17">
        <v>2.95853376298248E-2</v>
      </c>
      <c r="AK562" s="17">
        <v>2.6114087673329001E-2</v>
      </c>
      <c r="AL562" s="17">
        <v>2.1734429799148702E-2</v>
      </c>
      <c r="AM562" s="17">
        <v>6.3232058794805507E-2</v>
      </c>
      <c r="AN562" s="17">
        <v>9.7852022914362E-2</v>
      </c>
      <c r="AO562" s="17"/>
      <c r="AP562" s="17">
        <v>1.92430706461954E-2</v>
      </c>
      <c r="AQ562" s="17">
        <v>3.3935555162485698E-2</v>
      </c>
      <c r="AR562" s="17">
        <v>1.2437146404809399E-2</v>
      </c>
      <c r="AS562" s="17"/>
      <c r="AT562" s="17">
        <v>4.2578096280562701E-2</v>
      </c>
      <c r="AU562" s="17">
        <v>2.7647791396060099E-2</v>
      </c>
      <c r="AV562" s="17">
        <v>3.5300821019221301E-2</v>
      </c>
      <c r="AW562" s="17">
        <v>4.8865947891777901E-2</v>
      </c>
      <c r="AX562" s="17">
        <v>2.4887042469194699E-2</v>
      </c>
    </row>
    <row r="563" spans="2:50">
      <c r="B563" t="s">
        <v>249</v>
      </c>
      <c r="C563" s="17">
        <v>0.70191589754077</v>
      </c>
      <c r="D563" s="17">
        <v>0.73348164015264905</v>
      </c>
      <c r="E563" s="17">
        <v>0.67093352791408301</v>
      </c>
      <c r="F563" s="17"/>
      <c r="G563" s="17">
        <v>0.64653506762046997</v>
      </c>
      <c r="H563" s="17">
        <v>0.65385413344931498</v>
      </c>
      <c r="I563" s="17">
        <v>0.680849599983121</v>
      </c>
      <c r="J563" s="17">
        <v>0.67534650489495396</v>
      </c>
      <c r="K563" s="17">
        <v>0.73915643987622304</v>
      </c>
      <c r="L563" s="17">
        <v>0.79137924477202304</v>
      </c>
      <c r="M563" s="17"/>
      <c r="N563" s="17">
        <v>0.78016991649303802</v>
      </c>
      <c r="O563" s="17">
        <v>0.72309354375355905</v>
      </c>
      <c r="P563" s="17">
        <v>0.69173856180376003</v>
      </c>
      <c r="Q563" s="17">
        <v>0.61181339153268899</v>
      </c>
      <c r="R563" s="17"/>
      <c r="S563" s="17">
        <v>0.67273616038825901</v>
      </c>
      <c r="T563" s="17">
        <v>0.75989101987243202</v>
      </c>
      <c r="U563" s="17">
        <v>0.67633166169790404</v>
      </c>
      <c r="V563" s="17">
        <v>0.74470259578947096</v>
      </c>
      <c r="W563" s="17">
        <v>0.63327386367208405</v>
      </c>
      <c r="X563" s="17">
        <v>0.75645090702946705</v>
      </c>
      <c r="Y563" s="17">
        <v>0.71486348221963303</v>
      </c>
      <c r="Z563" s="17">
        <v>0.74553577445408403</v>
      </c>
      <c r="AA563" s="17">
        <v>0.66976624493389603</v>
      </c>
      <c r="AB563" s="17">
        <v>0.65237892017501098</v>
      </c>
      <c r="AC563" s="17">
        <v>0.66721833715040302</v>
      </c>
      <c r="AD563" s="17">
        <v>0.75515864078156802</v>
      </c>
      <c r="AE563" s="17"/>
      <c r="AF563" s="17">
        <v>0.72968192982925295</v>
      </c>
      <c r="AG563" s="17">
        <v>0.72353166469743402</v>
      </c>
      <c r="AH563" s="17">
        <v>0.59560397447911595</v>
      </c>
      <c r="AI563" s="17"/>
      <c r="AJ563" s="17">
        <v>0.78012454130033104</v>
      </c>
      <c r="AK563" s="17">
        <v>0.68419610120489105</v>
      </c>
      <c r="AL563" s="17">
        <v>0.76501393160791697</v>
      </c>
      <c r="AM563" s="17">
        <v>0.51845485247568501</v>
      </c>
      <c r="AN563" s="17">
        <v>0.55278698333422605</v>
      </c>
      <c r="AO563" s="17"/>
      <c r="AP563" s="17">
        <v>0.80677850867210099</v>
      </c>
      <c r="AQ563" s="17">
        <v>0.67677035755272996</v>
      </c>
      <c r="AR563" s="17">
        <v>0.78016799743127596</v>
      </c>
      <c r="AS563" s="17"/>
      <c r="AT563" s="17">
        <v>0.67795733764513</v>
      </c>
      <c r="AU563" s="17">
        <v>0.69930524133897098</v>
      </c>
      <c r="AV563" s="17">
        <v>0.740718403263398</v>
      </c>
      <c r="AW563" s="17">
        <v>0.75358782372260902</v>
      </c>
      <c r="AX563" s="17">
        <v>0.79562638850459</v>
      </c>
    </row>
    <row r="564" spans="2:50">
      <c r="B564" t="s">
        <v>250</v>
      </c>
      <c r="C564" s="17">
        <v>4.8414440049267697E-2</v>
      </c>
      <c r="D564" s="17">
        <v>4.7900369350247801E-2</v>
      </c>
      <c r="E564" s="17">
        <v>4.9104238253306197E-2</v>
      </c>
      <c r="F564" s="17"/>
      <c r="G564" s="17">
        <v>8.5058052549476598E-2</v>
      </c>
      <c r="H564" s="17">
        <v>6.4928534263020504E-2</v>
      </c>
      <c r="I564" s="17">
        <v>5.7504870959262398E-2</v>
      </c>
      <c r="J564" s="17">
        <v>2.8314826582766E-2</v>
      </c>
      <c r="K564" s="17">
        <v>3.7518976402564803E-2</v>
      </c>
      <c r="L564" s="17">
        <v>2.6991487094881202E-2</v>
      </c>
      <c r="M564" s="17"/>
      <c r="N564" s="17">
        <v>3.2294152518457998E-2</v>
      </c>
      <c r="O564" s="17">
        <v>5.6755283578320402E-2</v>
      </c>
      <c r="P564" s="17">
        <v>3.8789733923682103E-2</v>
      </c>
      <c r="Q564" s="17">
        <v>6.2008687160556401E-2</v>
      </c>
      <c r="R564" s="17"/>
      <c r="S564" s="17">
        <v>6.1113623230385702E-2</v>
      </c>
      <c r="T564" s="17">
        <v>4.5605620898052701E-2</v>
      </c>
      <c r="U564" s="17">
        <v>5.14688226519791E-2</v>
      </c>
      <c r="V564" s="17">
        <v>3.0482465852524999E-2</v>
      </c>
      <c r="W564" s="17">
        <v>6.7230360052823707E-2</v>
      </c>
      <c r="X564" s="17">
        <v>4.5623507108592698E-2</v>
      </c>
      <c r="Y564" s="17">
        <v>2.91166100125454E-2</v>
      </c>
      <c r="Z564" s="17">
        <v>2.1027400405991398E-2</v>
      </c>
      <c r="AA564" s="17">
        <v>5.6823574894747902E-2</v>
      </c>
      <c r="AB564" s="17">
        <v>4.5315597793769702E-2</v>
      </c>
      <c r="AC564" s="17">
        <v>7.5974696596420699E-2</v>
      </c>
      <c r="AD564" s="17">
        <v>3.1898896983206901E-2</v>
      </c>
      <c r="AE564" s="17"/>
      <c r="AF564" s="17">
        <v>3.0097866524119901E-2</v>
      </c>
      <c r="AG564" s="17">
        <v>5.1746582125785999E-2</v>
      </c>
      <c r="AH564" s="17">
        <v>8.6829539911734796E-2</v>
      </c>
      <c r="AI564" s="17"/>
      <c r="AJ564" s="17">
        <v>2.0351870062267002E-2</v>
      </c>
      <c r="AK564" s="17">
        <v>5.7298308435183597E-2</v>
      </c>
      <c r="AL564" s="17">
        <v>6.0836913127967997E-2</v>
      </c>
      <c r="AM564" s="17">
        <v>3.2620512840555199E-2</v>
      </c>
      <c r="AN564" s="17">
        <v>8.4443831097532798E-2</v>
      </c>
      <c r="AO564" s="17"/>
      <c r="AP564" s="17">
        <v>2.0211932558059299E-2</v>
      </c>
      <c r="AQ564" s="17">
        <v>5.77145223190473E-2</v>
      </c>
      <c r="AR564" s="17">
        <v>6.3269080854186394E-2</v>
      </c>
      <c r="AS564" s="17"/>
      <c r="AT564" s="17">
        <v>4.21373046292952E-2</v>
      </c>
      <c r="AU564" s="17">
        <v>5.7971802104774803E-2</v>
      </c>
      <c r="AV564" s="17">
        <v>4.7803375965056599E-2</v>
      </c>
      <c r="AW564" s="17">
        <v>4.8771142258349498E-2</v>
      </c>
      <c r="AX564" s="17">
        <v>1.79304648594115E-2</v>
      </c>
    </row>
    <row r="565" spans="2:50">
      <c r="B565" t="s">
        <v>251</v>
      </c>
      <c r="C565" s="17">
        <v>0.65350145749150201</v>
      </c>
      <c r="D565" s="17">
        <v>0.68558127080240105</v>
      </c>
      <c r="E565" s="17">
        <v>0.621829289660777</v>
      </c>
      <c r="F565" s="17"/>
      <c r="G565" s="17">
        <v>0.56147701507099301</v>
      </c>
      <c r="H565" s="17">
        <v>0.58892559918629395</v>
      </c>
      <c r="I565" s="17">
        <v>0.62334472902385896</v>
      </c>
      <c r="J565" s="17">
        <v>0.647031678312188</v>
      </c>
      <c r="K565" s="17">
        <v>0.70163746347365796</v>
      </c>
      <c r="L565" s="17">
        <v>0.76438775767714195</v>
      </c>
      <c r="M565" s="17"/>
      <c r="N565" s="17">
        <v>0.74787576397458</v>
      </c>
      <c r="O565" s="17">
        <v>0.66633826017523901</v>
      </c>
      <c r="P565" s="17">
        <v>0.65294882788007802</v>
      </c>
      <c r="Q565" s="17">
        <v>0.54980470437213302</v>
      </c>
      <c r="R565" s="17"/>
      <c r="S565" s="17">
        <v>0.61162253715787396</v>
      </c>
      <c r="T565" s="17">
        <v>0.71428539897437904</v>
      </c>
      <c r="U565" s="17">
        <v>0.62486283904592499</v>
      </c>
      <c r="V565" s="17">
        <v>0.71422012993694595</v>
      </c>
      <c r="W565" s="17">
        <v>0.56604350361926004</v>
      </c>
      <c r="X565" s="17">
        <v>0.71082739992087496</v>
      </c>
      <c r="Y565" s="17">
        <v>0.68574687220708797</v>
      </c>
      <c r="Z565" s="17">
        <v>0.72450837404809199</v>
      </c>
      <c r="AA565" s="17">
        <v>0.61294267003914804</v>
      </c>
      <c r="AB565" s="17">
        <v>0.60706332238124106</v>
      </c>
      <c r="AC565" s="17">
        <v>0.59124364055398204</v>
      </c>
      <c r="AD565" s="17">
        <v>0.723259743798361</v>
      </c>
      <c r="AE565" s="17"/>
      <c r="AF565" s="17">
        <v>0.69958406330513301</v>
      </c>
      <c r="AG565" s="17">
        <v>0.67178508257164804</v>
      </c>
      <c r="AH565" s="17">
        <v>0.50877443456738103</v>
      </c>
      <c r="AI565" s="17"/>
      <c r="AJ565" s="17">
        <v>0.75977267123806402</v>
      </c>
      <c r="AK565" s="17">
        <v>0.62689779276970803</v>
      </c>
      <c r="AL565" s="17">
        <v>0.70417701847994896</v>
      </c>
      <c r="AM565" s="17">
        <v>0.48583433963512901</v>
      </c>
      <c r="AN565" s="17">
        <v>0.46834315223669398</v>
      </c>
      <c r="AO565" s="17"/>
      <c r="AP565" s="17">
        <v>0.78656657611404202</v>
      </c>
      <c r="AQ565" s="17">
        <v>0.61905583523368302</v>
      </c>
      <c r="AR565" s="17">
        <v>0.71689891657709004</v>
      </c>
      <c r="AS565" s="17"/>
      <c r="AT565" s="17">
        <v>0.63582003301583501</v>
      </c>
      <c r="AU565" s="17">
        <v>0.64133343923419595</v>
      </c>
      <c r="AV565" s="17">
        <v>0.69291502729834198</v>
      </c>
      <c r="AW565" s="17">
        <v>0.70481668146426002</v>
      </c>
      <c r="AX565" s="17">
        <v>0.77769592364517903</v>
      </c>
    </row>
    <row r="566" spans="2:50">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row>
    <row r="567" spans="2:50">
      <c r="B567" s="6" t="s">
        <v>257</v>
      </c>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row>
    <row r="568" spans="2:50">
      <c r="B568" s="24" t="s">
        <v>15</v>
      </c>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row>
    <row r="569" spans="2:50">
      <c r="B569" t="s">
        <v>244</v>
      </c>
      <c r="C569" s="17">
        <v>0.190475965427366</v>
      </c>
      <c r="D569" s="17">
        <v>0.203147007708251</v>
      </c>
      <c r="E569" s="17">
        <v>0.177107599128314</v>
      </c>
      <c r="F569" s="17"/>
      <c r="G569" s="17">
        <v>0.196698615428055</v>
      </c>
      <c r="H569" s="17">
        <v>0.18741791826969001</v>
      </c>
      <c r="I569" s="17">
        <v>0.184334677252391</v>
      </c>
      <c r="J569" s="17">
        <v>0.167397523420345</v>
      </c>
      <c r="K569" s="17">
        <v>0.199550604494035</v>
      </c>
      <c r="L569" s="17">
        <v>0.20653101579022001</v>
      </c>
      <c r="M569" s="17"/>
      <c r="N569" s="17">
        <v>0.21645341513597399</v>
      </c>
      <c r="O569" s="17">
        <v>0.18487801907850199</v>
      </c>
      <c r="P569" s="17">
        <v>0.19256189205889501</v>
      </c>
      <c r="Q569" s="17">
        <v>0.166200879838655</v>
      </c>
      <c r="R569" s="17"/>
      <c r="S569" s="17">
        <v>0.205449746407419</v>
      </c>
      <c r="T569" s="17">
        <v>0.19522460796380101</v>
      </c>
      <c r="U569" s="17">
        <v>0.187218726927532</v>
      </c>
      <c r="V569" s="17">
        <v>0.18998017464175901</v>
      </c>
      <c r="W569" s="17">
        <v>0.175262585437121</v>
      </c>
      <c r="X569" s="17">
        <v>0.25148656021691901</v>
      </c>
      <c r="Y569" s="17">
        <v>0.191370089023157</v>
      </c>
      <c r="Z569" s="17">
        <v>0.203614968964663</v>
      </c>
      <c r="AA569" s="17">
        <v>0.195416752058791</v>
      </c>
      <c r="AB569" s="17">
        <v>0.16713162996667799</v>
      </c>
      <c r="AC569" s="17">
        <v>0.103034203574401</v>
      </c>
      <c r="AD569" s="17">
        <v>0.140748402201747</v>
      </c>
      <c r="AE569" s="17"/>
      <c r="AF569" s="17">
        <v>0.235142159611504</v>
      </c>
      <c r="AG569" s="17">
        <v>0.17320722820735401</v>
      </c>
      <c r="AH569" s="17">
        <v>0.120389592452533</v>
      </c>
      <c r="AI569" s="17"/>
      <c r="AJ569" s="17">
        <v>0.27412296674836201</v>
      </c>
      <c r="AK569" s="17">
        <v>0.15583928967174401</v>
      </c>
      <c r="AL569" s="17">
        <v>0.23063006141876899</v>
      </c>
      <c r="AM569" s="17">
        <v>0.21457746776865699</v>
      </c>
      <c r="AN569" s="17">
        <v>6.9711683156428506E-2</v>
      </c>
      <c r="AO569" s="17"/>
      <c r="AP569" s="17">
        <v>0.30507887578967202</v>
      </c>
      <c r="AQ569" s="17">
        <v>0.16811726422708101</v>
      </c>
      <c r="AR569" s="17">
        <v>0.20408764792585299</v>
      </c>
      <c r="AS569" s="17"/>
      <c r="AT569" s="17">
        <v>0.19092366366334401</v>
      </c>
      <c r="AU569" s="17">
        <v>0.21589771450654699</v>
      </c>
      <c r="AV569" s="17">
        <v>0.18111467406918</v>
      </c>
      <c r="AW569" s="17">
        <v>0.197087568027868</v>
      </c>
      <c r="AX569" s="17">
        <v>0.40105069093950801</v>
      </c>
    </row>
    <row r="570" spans="2:50">
      <c r="B570" t="s">
        <v>245</v>
      </c>
      <c r="C570" s="17">
        <v>0.45111949684842301</v>
      </c>
      <c r="D570" s="17">
        <v>0.43415298967756</v>
      </c>
      <c r="E570" s="17">
        <v>0.46942965570960399</v>
      </c>
      <c r="F570" s="17"/>
      <c r="G570" s="17">
        <v>0.37765604728097102</v>
      </c>
      <c r="H570" s="17">
        <v>0.45434428995431098</v>
      </c>
      <c r="I570" s="17">
        <v>0.45474672960786799</v>
      </c>
      <c r="J570" s="17">
        <v>0.44413833254873403</v>
      </c>
      <c r="K570" s="17">
        <v>0.46365373887078998</v>
      </c>
      <c r="L570" s="17">
        <v>0.49135657055933302</v>
      </c>
      <c r="M570" s="17"/>
      <c r="N570" s="17">
        <v>0.49047236439076802</v>
      </c>
      <c r="O570" s="17">
        <v>0.46971073427833998</v>
      </c>
      <c r="P570" s="17">
        <v>0.438256146776005</v>
      </c>
      <c r="Q570" s="17">
        <v>0.40715659450698499</v>
      </c>
      <c r="R570" s="17"/>
      <c r="S570" s="17">
        <v>0.448283928280229</v>
      </c>
      <c r="T570" s="17">
        <v>0.46086878993250502</v>
      </c>
      <c r="U570" s="17">
        <v>0.429426324491815</v>
      </c>
      <c r="V570" s="17">
        <v>0.46130492237391701</v>
      </c>
      <c r="W570" s="17">
        <v>0.405432177313022</v>
      </c>
      <c r="X570" s="17">
        <v>0.43587187329118199</v>
      </c>
      <c r="Y570" s="17">
        <v>0.46946462792823401</v>
      </c>
      <c r="Z570" s="17">
        <v>0.53921068246830195</v>
      </c>
      <c r="AA570" s="17">
        <v>0.41898109444294401</v>
      </c>
      <c r="AB570" s="17">
        <v>0.42830537180064598</v>
      </c>
      <c r="AC570" s="17">
        <v>0.50026253356851802</v>
      </c>
      <c r="AD570" s="17">
        <v>0.539130845286792</v>
      </c>
      <c r="AE570" s="17"/>
      <c r="AF570" s="17">
        <v>0.43956763829185003</v>
      </c>
      <c r="AG570" s="17">
        <v>0.48114789010435899</v>
      </c>
      <c r="AH570" s="17">
        <v>0.460924736564639</v>
      </c>
      <c r="AI570" s="17"/>
      <c r="AJ570" s="17">
        <v>0.44748293443088999</v>
      </c>
      <c r="AK570" s="17">
        <v>0.47815306488654402</v>
      </c>
      <c r="AL570" s="17">
        <v>0.440100137482343</v>
      </c>
      <c r="AM570" s="17">
        <v>0.37294660610604502</v>
      </c>
      <c r="AN570" s="17">
        <v>0.44715146744370698</v>
      </c>
      <c r="AO570" s="17"/>
      <c r="AP570" s="17">
        <v>0.436178630675082</v>
      </c>
      <c r="AQ570" s="17">
        <v>0.48003157162722498</v>
      </c>
      <c r="AR570" s="17">
        <v>0.48108534506973499</v>
      </c>
      <c r="AS570" s="17"/>
      <c r="AT570" s="17">
        <v>0.42870748422812099</v>
      </c>
      <c r="AU570" s="17">
        <v>0.43014129809840002</v>
      </c>
      <c r="AV570" s="17">
        <v>0.476503974780072</v>
      </c>
      <c r="AW570" s="17">
        <v>0.45749358636864201</v>
      </c>
      <c r="AX570" s="17">
        <v>0.37224885851961298</v>
      </c>
    </row>
    <row r="571" spans="2:50">
      <c r="B571" t="s">
        <v>246</v>
      </c>
      <c r="C571" s="17">
        <v>0.250799950994751</v>
      </c>
      <c r="D571" s="17">
        <v>0.26891732063219798</v>
      </c>
      <c r="E571" s="17">
        <v>0.23293172780732899</v>
      </c>
      <c r="F571" s="17"/>
      <c r="G571" s="17">
        <v>0.27199207865631603</v>
      </c>
      <c r="H571" s="17">
        <v>0.251168157399074</v>
      </c>
      <c r="I571" s="17">
        <v>0.22014422318246499</v>
      </c>
      <c r="J571" s="17">
        <v>0.273617714279139</v>
      </c>
      <c r="K571" s="17">
        <v>0.25373730429985702</v>
      </c>
      <c r="L571" s="17">
        <v>0.24099795422009501</v>
      </c>
      <c r="M571" s="17"/>
      <c r="N571" s="17">
        <v>0.20733730538626999</v>
      </c>
      <c r="O571" s="17">
        <v>0.23734390021083901</v>
      </c>
      <c r="P571" s="17">
        <v>0.264816304732028</v>
      </c>
      <c r="Q571" s="17">
        <v>0.29368353283492699</v>
      </c>
      <c r="R571" s="17"/>
      <c r="S571" s="17">
        <v>0.20649917408724</v>
      </c>
      <c r="T571" s="17">
        <v>0.26136280196942302</v>
      </c>
      <c r="U571" s="17">
        <v>0.27967870361754399</v>
      </c>
      <c r="V571" s="17">
        <v>0.24057185587177099</v>
      </c>
      <c r="W571" s="17">
        <v>0.26138631448293997</v>
      </c>
      <c r="X571" s="17">
        <v>0.21448256772801899</v>
      </c>
      <c r="Y571" s="17">
        <v>0.244484182108198</v>
      </c>
      <c r="Z571" s="17">
        <v>0.217289592192212</v>
      </c>
      <c r="AA571" s="17">
        <v>0.28619622233372299</v>
      </c>
      <c r="AB571" s="17">
        <v>0.30070262195730102</v>
      </c>
      <c r="AC571" s="17">
        <v>0.28121929860253703</v>
      </c>
      <c r="AD571" s="17">
        <v>0.180911506365448</v>
      </c>
      <c r="AE571" s="17"/>
      <c r="AF571" s="17">
        <v>0.235368508015732</v>
      </c>
      <c r="AG571" s="17">
        <v>0.25536536452224701</v>
      </c>
      <c r="AH571" s="17">
        <v>0.25452851458470099</v>
      </c>
      <c r="AI571" s="17"/>
      <c r="AJ571" s="17">
        <v>0.20632886750308499</v>
      </c>
      <c r="AK571" s="17">
        <v>0.258576325672773</v>
      </c>
      <c r="AL571" s="17">
        <v>0.28686027076844201</v>
      </c>
      <c r="AM571" s="17">
        <v>0.25284274714765897</v>
      </c>
      <c r="AN571" s="17">
        <v>0.29171448922183801</v>
      </c>
      <c r="AO571" s="17"/>
      <c r="AP571" s="17">
        <v>0.19543645014727001</v>
      </c>
      <c r="AQ571" s="17">
        <v>0.24737444475502601</v>
      </c>
      <c r="AR571" s="17">
        <v>0.26708385686257702</v>
      </c>
      <c r="AS571" s="17"/>
      <c r="AT571" s="17">
        <v>0.25735280965087498</v>
      </c>
      <c r="AU571" s="17">
        <v>0.25258268719985999</v>
      </c>
      <c r="AV571" s="17">
        <v>0.24671627711817401</v>
      </c>
      <c r="AW571" s="17">
        <v>0.21697550530933901</v>
      </c>
      <c r="AX571" s="17">
        <v>0.20876998568146701</v>
      </c>
    </row>
    <row r="572" spans="2:50">
      <c r="B572" t="s">
        <v>247</v>
      </c>
      <c r="C572" s="17">
        <v>4.4164201090038498E-2</v>
      </c>
      <c r="D572" s="17">
        <v>4.3774460952529598E-2</v>
      </c>
      <c r="E572" s="17">
        <v>4.4716152556189402E-2</v>
      </c>
      <c r="F572" s="17"/>
      <c r="G572" s="17">
        <v>8.6419129263698102E-2</v>
      </c>
      <c r="H572" s="17">
        <v>4.94110693149813E-2</v>
      </c>
      <c r="I572" s="17">
        <v>5.3853476751650302E-2</v>
      </c>
      <c r="J572" s="17">
        <v>3.4813577007278898E-2</v>
      </c>
      <c r="K572" s="17">
        <v>3.3493136347134501E-2</v>
      </c>
      <c r="L572" s="17">
        <v>1.8821945513907399E-2</v>
      </c>
      <c r="M572" s="17"/>
      <c r="N572" s="17">
        <v>4.1098919126726599E-2</v>
      </c>
      <c r="O572" s="17">
        <v>4.99993478202444E-2</v>
      </c>
      <c r="P572" s="17">
        <v>4.15492184259173E-2</v>
      </c>
      <c r="Q572" s="17">
        <v>4.4489687281222601E-2</v>
      </c>
      <c r="R572" s="17"/>
      <c r="S572" s="17">
        <v>7.4278752901297901E-2</v>
      </c>
      <c r="T572" s="17">
        <v>5.26927372414078E-2</v>
      </c>
      <c r="U572" s="17">
        <v>2.1715544246617799E-2</v>
      </c>
      <c r="V572" s="17">
        <v>4.7673011015603499E-2</v>
      </c>
      <c r="W572" s="17">
        <v>8.41511318284629E-2</v>
      </c>
      <c r="X572" s="17">
        <v>1.4979085644286801E-2</v>
      </c>
      <c r="Y572" s="17">
        <v>1.7766077941146499E-2</v>
      </c>
      <c r="Z572" s="17">
        <v>0</v>
      </c>
      <c r="AA572" s="17">
        <v>4.2508062112033798E-2</v>
      </c>
      <c r="AB572" s="17">
        <v>4.6276398288652598E-2</v>
      </c>
      <c r="AC572" s="17">
        <v>3.1805628828425601E-2</v>
      </c>
      <c r="AD572" s="17">
        <v>6.0017009626175601E-2</v>
      </c>
      <c r="AE572" s="17"/>
      <c r="AF572" s="17">
        <v>3.56128124751834E-2</v>
      </c>
      <c r="AG572" s="17">
        <v>4.0319636612383997E-2</v>
      </c>
      <c r="AH572" s="17">
        <v>4.61294884596022E-2</v>
      </c>
      <c r="AI572" s="17"/>
      <c r="AJ572" s="17">
        <v>2.9670307645869701E-2</v>
      </c>
      <c r="AK572" s="17">
        <v>4.3596162537798799E-2</v>
      </c>
      <c r="AL572" s="17">
        <v>3.0402050108871599E-2</v>
      </c>
      <c r="AM572" s="17">
        <v>0.101570957731527</v>
      </c>
      <c r="AN572" s="17">
        <v>5.6395136353853299E-2</v>
      </c>
      <c r="AO572" s="17"/>
      <c r="AP572" s="17">
        <v>2.85171453229855E-2</v>
      </c>
      <c r="AQ572" s="17">
        <v>5.4971224414888401E-2</v>
      </c>
      <c r="AR572" s="17">
        <v>2.0593492092018498E-2</v>
      </c>
      <c r="AS572" s="17"/>
      <c r="AT572" s="17">
        <v>4.5769984807443001E-2</v>
      </c>
      <c r="AU572" s="17">
        <v>5.2138728832824201E-2</v>
      </c>
      <c r="AV572" s="17">
        <v>3.6280214956519501E-2</v>
      </c>
      <c r="AW572" s="17">
        <v>6.4286951502131207E-2</v>
      </c>
      <c r="AX572" s="17">
        <v>0</v>
      </c>
    </row>
    <row r="573" spans="2:50">
      <c r="B573" t="s">
        <v>248</v>
      </c>
      <c r="C573" s="17">
        <v>1.76804859477801E-2</v>
      </c>
      <c r="D573" s="17">
        <v>1.7943308139745401E-2</v>
      </c>
      <c r="E573" s="17">
        <v>1.7492707304599099E-2</v>
      </c>
      <c r="F573" s="17"/>
      <c r="G573" s="17">
        <v>1.8437934661936401E-2</v>
      </c>
      <c r="H573" s="17">
        <v>1.48086955130005E-2</v>
      </c>
      <c r="I573" s="17">
        <v>3.0728625371693699E-2</v>
      </c>
      <c r="J573" s="17">
        <v>2.6713351120959801E-2</v>
      </c>
      <c r="K573" s="17">
        <v>1.16319662366418E-2</v>
      </c>
      <c r="L573" s="17">
        <v>5.58789821759389E-3</v>
      </c>
      <c r="M573" s="17"/>
      <c r="N573" s="17">
        <v>1.20678982733046E-2</v>
      </c>
      <c r="O573" s="17">
        <v>1.84733857150274E-2</v>
      </c>
      <c r="P573" s="17">
        <v>1.53630228409523E-2</v>
      </c>
      <c r="Q573" s="17">
        <v>2.5249265868595099E-2</v>
      </c>
      <c r="R573" s="17"/>
      <c r="S573" s="17">
        <v>1.6980188235563101E-2</v>
      </c>
      <c r="T573" s="17">
        <v>0</v>
      </c>
      <c r="U573" s="17">
        <v>4.3327048294048202E-2</v>
      </c>
      <c r="V573" s="17">
        <v>1.15179959594458E-2</v>
      </c>
      <c r="W573" s="17">
        <v>2.4883457860124299E-2</v>
      </c>
      <c r="X573" s="17">
        <v>0</v>
      </c>
      <c r="Y573" s="17">
        <v>1.9318507203316699E-2</v>
      </c>
      <c r="Z573" s="17">
        <v>1.9781289912942E-2</v>
      </c>
      <c r="AA573" s="17">
        <v>2.1440401308017901E-2</v>
      </c>
      <c r="AB573" s="17">
        <v>1.6610362379401399E-2</v>
      </c>
      <c r="AC573" s="17">
        <v>3.4861766386910499E-2</v>
      </c>
      <c r="AD573" s="17">
        <v>3.73461587127163E-2</v>
      </c>
      <c r="AE573" s="17"/>
      <c r="AF573" s="17">
        <v>1.52441336848514E-2</v>
      </c>
      <c r="AG573" s="17">
        <v>1.5397504664901199E-2</v>
      </c>
      <c r="AH573" s="17">
        <v>3.8256255535201601E-2</v>
      </c>
      <c r="AI573" s="17"/>
      <c r="AJ573" s="17">
        <v>1.0123375045877601E-2</v>
      </c>
      <c r="AK573" s="17">
        <v>2.5959749854842999E-2</v>
      </c>
      <c r="AL573" s="17">
        <v>0</v>
      </c>
      <c r="AM573" s="17">
        <v>0</v>
      </c>
      <c r="AN573" s="17">
        <v>2.8142747980272699E-2</v>
      </c>
      <c r="AO573" s="17"/>
      <c r="AP573" s="17">
        <v>9.0182150648381604E-3</v>
      </c>
      <c r="AQ573" s="17">
        <v>1.8352568329598001E-2</v>
      </c>
      <c r="AR573" s="17">
        <v>1.4634106819557E-2</v>
      </c>
      <c r="AS573" s="17"/>
      <c r="AT573" s="17">
        <v>1.5739340829186401E-2</v>
      </c>
      <c r="AU573" s="17">
        <v>1.30849554978038E-2</v>
      </c>
      <c r="AV573" s="17">
        <v>2.0893135937862101E-2</v>
      </c>
      <c r="AW573" s="17">
        <v>2.4481427292321702E-2</v>
      </c>
      <c r="AX573" s="17">
        <v>1.79304648594115E-2</v>
      </c>
    </row>
    <row r="574" spans="2:50">
      <c r="B574" t="s">
        <v>92</v>
      </c>
      <c r="C574" s="17">
        <v>4.5759899691641397E-2</v>
      </c>
      <c r="D574" s="17">
        <v>3.2064912889716198E-2</v>
      </c>
      <c r="E574" s="17">
        <v>5.83221574939655E-2</v>
      </c>
      <c r="F574" s="17"/>
      <c r="G574" s="17">
        <v>4.8796194709023001E-2</v>
      </c>
      <c r="H574" s="17">
        <v>4.2849869548942598E-2</v>
      </c>
      <c r="I574" s="17">
        <v>5.61922678339319E-2</v>
      </c>
      <c r="J574" s="17">
        <v>5.3319501623543097E-2</v>
      </c>
      <c r="K574" s="17">
        <v>3.7933249751541699E-2</v>
      </c>
      <c r="L574" s="17">
        <v>3.67046156988508E-2</v>
      </c>
      <c r="M574" s="17"/>
      <c r="N574" s="17">
        <v>3.2570097686955901E-2</v>
      </c>
      <c r="O574" s="17">
        <v>3.9594612897046799E-2</v>
      </c>
      <c r="P574" s="17">
        <v>4.7453415166202599E-2</v>
      </c>
      <c r="Q574" s="17">
        <v>6.3220039669614495E-2</v>
      </c>
      <c r="R574" s="17"/>
      <c r="S574" s="17">
        <v>4.85082100882522E-2</v>
      </c>
      <c r="T574" s="17">
        <v>2.9851062892863801E-2</v>
      </c>
      <c r="U574" s="17">
        <v>3.8633652422442703E-2</v>
      </c>
      <c r="V574" s="17">
        <v>4.8952040137503899E-2</v>
      </c>
      <c r="W574" s="17">
        <v>4.8884333078328797E-2</v>
      </c>
      <c r="X574" s="17">
        <v>8.3179913119593094E-2</v>
      </c>
      <c r="Y574" s="17">
        <v>5.7596515795947302E-2</v>
      </c>
      <c r="Z574" s="17">
        <v>2.0103466461881998E-2</v>
      </c>
      <c r="AA574" s="17">
        <v>3.5457467744490601E-2</v>
      </c>
      <c r="AB574" s="17">
        <v>4.0973615607320303E-2</v>
      </c>
      <c r="AC574" s="17">
        <v>4.8816569039208002E-2</v>
      </c>
      <c r="AD574" s="17">
        <v>4.1846077807121899E-2</v>
      </c>
      <c r="AE574" s="17"/>
      <c r="AF574" s="17">
        <v>3.90647479208793E-2</v>
      </c>
      <c r="AG574" s="17">
        <v>3.4562375888755201E-2</v>
      </c>
      <c r="AH574" s="17">
        <v>7.9771412403322903E-2</v>
      </c>
      <c r="AI574" s="17"/>
      <c r="AJ574" s="17">
        <v>3.2271548625915497E-2</v>
      </c>
      <c r="AK574" s="17">
        <v>3.7875407376297701E-2</v>
      </c>
      <c r="AL574" s="17">
        <v>1.20074802215741E-2</v>
      </c>
      <c r="AM574" s="17">
        <v>5.80622212461121E-2</v>
      </c>
      <c r="AN574" s="17">
        <v>0.1068844758439</v>
      </c>
      <c r="AO574" s="17"/>
      <c r="AP574" s="17">
        <v>2.57706830001527E-2</v>
      </c>
      <c r="AQ574" s="17">
        <v>3.1152926646181599E-2</v>
      </c>
      <c r="AR574" s="17">
        <v>1.2515551230259899E-2</v>
      </c>
      <c r="AS574" s="17"/>
      <c r="AT574" s="17">
        <v>6.1506716821030399E-2</v>
      </c>
      <c r="AU574" s="17">
        <v>3.6154615864565802E-2</v>
      </c>
      <c r="AV574" s="17">
        <v>3.8491723138192102E-2</v>
      </c>
      <c r="AW574" s="17">
        <v>3.9674961499698902E-2</v>
      </c>
      <c r="AX574" s="17">
        <v>0</v>
      </c>
    </row>
    <row r="575" spans="2:50">
      <c r="B575" t="s">
        <v>249</v>
      </c>
      <c r="C575" s="17">
        <v>0.64159546227578901</v>
      </c>
      <c r="D575" s="17">
        <v>0.637299997385811</v>
      </c>
      <c r="E575" s="17">
        <v>0.64653725483791802</v>
      </c>
      <c r="F575" s="17"/>
      <c r="G575" s="17">
        <v>0.57435466270902602</v>
      </c>
      <c r="H575" s="17">
        <v>0.64176220822400099</v>
      </c>
      <c r="I575" s="17">
        <v>0.63908140686026005</v>
      </c>
      <c r="J575" s="17">
        <v>0.611535855969079</v>
      </c>
      <c r="K575" s="17">
        <v>0.66320434336482503</v>
      </c>
      <c r="L575" s="17">
        <v>0.69788758634955295</v>
      </c>
      <c r="M575" s="17"/>
      <c r="N575" s="17">
        <v>0.70692577952674296</v>
      </c>
      <c r="O575" s="17">
        <v>0.65458875335684197</v>
      </c>
      <c r="P575" s="17">
        <v>0.63081803883489995</v>
      </c>
      <c r="Q575" s="17">
        <v>0.57335747434563999</v>
      </c>
      <c r="R575" s="17"/>
      <c r="S575" s="17">
        <v>0.65373367468764698</v>
      </c>
      <c r="T575" s="17">
        <v>0.65609339789630505</v>
      </c>
      <c r="U575" s="17">
        <v>0.616645051419347</v>
      </c>
      <c r="V575" s="17">
        <v>0.65128509701567605</v>
      </c>
      <c r="W575" s="17">
        <v>0.58069476275014398</v>
      </c>
      <c r="X575" s="17">
        <v>0.687358433508101</v>
      </c>
      <c r="Y575" s="17">
        <v>0.66083471695139095</v>
      </c>
      <c r="Z575" s="17">
        <v>0.74282565143296397</v>
      </c>
      <c r="AA575" s="17">
        <v>0.61439784650173501</v>
      </c>
      <c r="AB575" s="17">
        <v>0.59543700176732395</v>
      </c>
      <c r="AC575" s="17">
        <v>0.60329673714291898</v>
      </c>
      <c r="AD575" s="17">
        <v>0.67987924748853901</v>
      </c>
      <c r="AE575" s="17"/>
      <c r="AF575" s="17">
        <v>0.67470979790335395</v>
      </c>
      <c r="AG575" s="17">
        <v>0.654355118311713</v>
      </c>
      <c r="AH575" s="17">
        <v>0.58131432901717195</v>
      </c>
      <c r="AI575" s="17"/>
      <c r="AJ575" s="17">
        <v>0.72160590117925205</v>
      </c>
      <c r="AK575" s="17">
        <v>0.63399235455828795</v>
      </c>
      <c r="AL575" s="17">
        <v>0.67073019890111196</v>
      </c>
      <c r="AM575" s="17">
        <v>0.58752407387470196</v>
      </c>
      <c r="AN575" s="17">
        <v>0.51686315060013599</v>
      </c>
      <c r="AO575" s="17"/>
      <c r="AP575" s="17">
        <v>0.74125750646475297</v>
      </c>
      <c r="AQ575" s="17">
        <v>0.64814883585430605</v>
      </c>
      <c r="AR575" s="17">
        <v>0.68517299299558798</v>
      </c>
      <c r="AS575" s="17"/>
      <c r="AT575" s="17">
        <v>0.61963114789146501</v>
      </c>
      <c r="AU575" s="17">
        <v>0.64603901260494601</v>
      </c>
      <c r="AV575" s="17">
        <v>0.65761864884925203</v>
      </c>
      <c r="AW575" s="17">
        <v>0.65458115439650899</v>
      </c>
      <c r="AX575" s="17">
        <v>0.77329954945912105</v>
      </c>
    </row>
    <row r="576" spans="2:50">
      <c r="B576" t="s">
        <v>250</v>
      </c>
      <c r="C576" s="17">
        <v>6.1844687037818598E-2</v>
      </c>
      <c r="D576" s="17">
        <v>6.1717769092274999E-2</v>
      </c>
      <c r="E576" s="17">
        <v>6.2208859860788501E-2</v>
      </c>
      <c r="F576" s="17"/>
      <c r="G576" s="17">
        <v>0.104857063925634</v>
      </c>
      <c r="H576" s="17">
        <v>6.4219764827981807E-2</v>
      </c>
      <c r="I576" s="17">
        <v>8.4582102123343994E-2</v>
      </c>
      <c r="J576" s="17">
        <v>6.1526928128238699E-2</v>
      </c>
      <c r="K576" s="17">
        <v>4.5125102583776298E-2</v>
      </c>
      <c r="L576" s="17">
        <v>2.4409843731501301E-2</v>
      </c>
      <c r="M576" s="17"/>
      <c r="N576" s="17">
        <v>5.3166817400031201E-2</v>
      </c>
      <c r="O576" s="17">
        <v>6.8472733535271793E-2</v>
      </c>
      <c r="P576" s="17">
        <v>5.6912241266869598E-2</v>
      </c>
      <c r="Q576" s="17">
        <v>6.9738953149817706E-2</v>
      </c>
      <c r="R576" s="17"/>
      <c r="S576" s="17">
        <v>9.1258941136861005E-2</v>
      </c>
      <c r="T576" s="17">
        <v>5.26927372414078E-2</v>
      </c>
      <c r="U576" s="17">
        <v>6.5042592540665994E-2</v>
      </c>
      <c r="V576" s="17">
        <v>5.9191006975049303E-2</v>
      </c>
      <c r="W576" s="17">
        <v>0.10903458968858699</v>
      </c>
      <c r="X576" s="17">
        <v>1.4979085644286801E-2</v>
      </c>
      <c r="Y576" s="17">
        <v>3.7084585144463202E-2</v>
      </c>
      <c r="Z576" s="17">
        <v>1.9781289912942E-2</v>
      </c>
      <c r="AA576" s="17">
        <v>6.3948463420051699E-2</v>
      </c>
      <c r="AB576" s="17">
        <v>6.2886760668054001E-2</v>
      </c>
      <c r="AC576" s="17">
        <v>6.66673952153361E-2</v>
      </c>
      <c r="AD576" s="17">
        <v>9.7363168338891901E-2</v>
      </c>
      <c r="AE576" s="17"/>
      <c r="AF576" s="17">
        <v>5.0856946160034798E-2</v>
      </c>
      <c r="AG576" s="17">
        <v>5.5717141277285102E-2</v>
      </c>
      <c r="AH576" s="17">
        <v>8.4385743994803905E-2</v>
      </c>
      <c r="AI576" s="17"/>
      <c r="AJ576" s="17">
        <v>3.9793682691747302E-2</v>
      </c>
      <c r="AK576" s="17">
        <v>6.9555912392641694E-2</v>
      </c>
      <c r="AL576" s="17">
        <v>3.0402050108871599E-2</v>
      </c>
      <c r="AM576" s="17">
        <v>0.101570957731527</v>
      </c>
      <c r="AN576" s="17">
        <v>8.4537884334126095E-2</v>
      </c>
      <c r="AO576" s="17"/>
      <c r="AP576" s="17">
        <v>3.75353603878237E-2</v>
      </c>
      <c r="AQ576" s="17">
        <v>7.3323792744486402E-2</v>
      </c>
      <c r="AR576" s="17">
        <v>3.5227598911575397E-2</v>
      </c>
      <c r="AS576" s="17"/>
      <c r="AT576" s="17">
        <v>6.1509325636629503E-2</v>
      </c>
      <c r="AU576" s="17">
        <v>6.5223684330628098E-2</v>
      </c>
      <c r="AV576" s="17">
        <v>5.7173350894381497E-2</v>
      </c>
      <c r="AW576" s="17">
        <v>8.8768378794452998E-2</v>
      </c>
      <c r="AX576" s="17">
        <v>1.79304648594115E-2</v>
      </c>
    </row>
    <row r="577" spans="2:50">
      <c r="B577" t="s">
        <v>251</v>
      </c>
      <c r="C577" s="17">
        <v>0.57975077523797003</v>
      </c>
      <c r="D577" s="17">
        <v>0.575582228293536</v>
      </c>
      <c r="E577" s="17">
        <v>0.58432839497712896</v>
      </c>
      <c r="F577" s="17"/>
      <c r="G577" s="17">
        <v>0.46949759878339198</v>
      </c>
      <c r="H577" s="17">
        <v>0.57754244339601901</v>
      </c>
      <c r="I577" s="17">
        <v>0.554499304736916</v>
      </c>
      <c r="J577" s="17">
        <v>0.55000892784083999</v>
      </c>
      <c r="K577" s="17">
        <v>0.61807924078104903</v>
      </c>
      <c r="L577" s="17">
        <v>0.67347774261805105</v>
      </c>
      <c r="M577" s="17"/>
      <c r="N577" s="17">
        <v>0.65375896212671103</v>
      </c>
      <c r="O577" s="17">
        <v>0.58611601982157002</v>
      </c>
      <c r="P577" s="17">
        <v>0.57390579756802995</v>
      </c>
      <c r="Q577" s="17">
        <v>0.50361852119582295</v>
      </c>
      <c r="R577" s="17"/>
      <c r="S577" s="17">
        <v>0.56247473355078603</v>
      </c>
      <c r="T577" s="17">
        <v>0.60340066065489795</v>
      </c>
      <c r="U577" s="17">
        <v>0.55160245887868098</v>
      </c>
      <c r="V577" s="17">
        <v>0.59209409004062696</v>
      </c>
      <c r="W577" s="17">
        <v>0.471660173061556</v>
      </c>
      <c r="X577" s="17">
        <v>0.67237934786381404</v>
      </c>
      <c r="Y577" s="17">
        <v>0.62375013180692795</v>
      </c>
      <c r="Z577" s="17">
        <v>0.72304436152002205</v>
      </c>
      <c r="AA577" s="17">
        <v>0.55044938308168301</v>
      </c>
      <c r="AB577" s="17">
        <v>0.53255024109926996</v>
      </c>
      <c r="AC577" s="17">
        <v>0.53662934192758305</v>
      </c>
      <c r="AD577" s="17">
        <v>0.58251607914964698</v>
      </c>
      <c r="AE577" s="17"/>
      <c r="AF577" s="17">
        <v>0.62385285174331895</v>
      </c>
      <c r="AG577" s="17">
        <v>0.598637977034428</v>
      </c>
      <c r="AH577" s="17">
        <v>0.49692858502236797</v>
      </c>
      <c r="AI577" s="17"/>
      <c r="AJ577" s="17">
        <v>0.68181221848750495</v>
      </c>
      <c r="AK577" s="17">
        <v>0.56443644216564604</v>
      </c>
      <c r="AL577" s="17">
        <v>0.64032814879223998</v>
      </c>
      <c r="AM577" s="17">
        <v>0.48595311614317499</v>
      </c>
      <c r="AN577" s="17">
        <v>0.43232526626600998</v>
      </c>
      <c r="AO577" s="17"/>
      <c r="AP577" s="17">
        <v>0.70372214607692996</v>
      </c>
      <c r="AQ577" s="17">
        <v>0.57482504310981897</v>
      </c>
      <c r="AR577" s="17">
        <v>0.64994539408401297</v>
      </c>
      <c r="AS577" s="17"/>
      <c r="AT577" s="17">
        <v>0.55812182225483498</v>
      </c>
      <c r="AU577" s="17">
        <v>0.58081532827431803</v>
      </c>
      <c r="AV577" s="17">
        <v>0.600445297954871</v>
      </c>
      <c r="AW577" s="17">
        <v>0.56581277560205601</v>
      </c>
      <c r="AX577" s="17">
        <v>0.75536908459970997</v>
      </c>
    </row>
    <row r="578" spans="2:50">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row>
    <row r="579" spans="2:50">
      <c r="B579" s="6" t="s">
        <v>258</v>
      </c>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row>
    <row r="580" spans="2:50">
      <c r="B580" s="24" t="s">
        <v>15</v>
      </c>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row>
    <row r="581" spans="2:50">
      <c r="B581" t="s">
        <v>244</v>
      </c>
      <c r="C581" s="17">
        <v>0.20896551273686301</v>
      </c>
      <c r="D581" s="17">
        <v>0.23534392380013999</v>
      </c>
      <c r="E581" s="17">
        <v>0.18229231180250399</v>
      </c>
      <c r="F581" s="17"/>
      <c r="G581" s="17">
        <v>0.240564552503998</v>
      </c>
      <c r="H581" s="17">
        <v>0.18585596688636599</v>
      </c>
      <c r="I581" s="17">
        <v>0.18999000664839999</v>
      </c>
      <c r="J581" s="17">
        <v>0.175605639346985</v>
      </c>
      <c r="K581" s="17">
        <v>0.22714005187768499</v>
      </c>
      <c r="L581" s="17">
        <v>0.23727215890758199</v>
      </c>
      <c r="M581" s="17"/>
      <c r="N581" s="17">
        <v>0.25328983143949302</v>
      </c>
      <c r="O581" s="17">
        <v>0.197987882474536</v>
      </c>
      <c r="P581" s="17">
        <v>0.21014871993648501</v>
      </c>
      <c r="Q581" s="17">
        <v>0.17370193931039299</v>
      </c>
      <c r="R581" s="17"/>
      <c r="S581" s="17">
        <v>0.25438664248624299</v>
      </c>
      <c r="T581" s="17">
        <v>0.20395123242471</v>
      </c>
      <c r="U581" s="17">
        <v>0.16841160729929</v>
      </c>
      <c r="V581" s="17">
        <v>0.213769894575631</v>
      </c>
      <c r="W581" s="17">
        <v>0.15035783409186099</v>
      </c>
      <c r="X581" s="17">
        <v>0.24515707962238201</v>
      </c>
      <c r="Y581" s="17">
        <v>0.207425906572722</v>
      </c>
      <c r="Z581" s="17">
        <v>0.183135829900481</v>
      </c>
      <c r="AA581" s="17">
        <v>0.23925355335735701</v>
      </c>
      <c r="AB581" s="17">
        <v>0.214427745366633</v>
      </c>
      <c r="AC581" s="17">
        <v>0.122018446883191</v>
      </c>
      <c r="AD581" s="17">
        <v>0.19791690316209901</v>
      </c>
      <c r="AE581" s="17"/>
      <c r="AF581" s="17">
        <v>0.23811788513347101</v>
      </c>
      <c r="AG581" s="17">
        <v>0.19961910132269201</v>
      </c>
      <c r="AH581" s="17">
        <v>0.14820518417188</v>
      </c>
      <c r="AI581" s="17"/>
      <c r="AJ581" s="17">
        <v>0.25491976850132397</v>
      </c>
      <c r="AK581" s="17">
        <v>0.19881410148331999</v>
      </c>
      <c r="AL581" s="17">
        <v>0.24679685579456301</v>
      </c>
      <c r="AM581" s="17">
        <v>0.24387891020285901</v>
      </c>
      <c r="AN581" s="17">
        <v>0.106126557553282</v>
      </c>
      <c r="AO581" s="17"/>
      <c r="AP581" s="17">
        <v>0.27437919784222897</v>
      </c>
      <c r="AQ581" s="17">
        <v>0.206822395905848</v>
      </c>
      <c r="AR581" s="17">
        <v>0.23734050724661501</v>
      </c>
      <c r="AS581" s="17"/>
      <c r="AT581" s="17">
        <v>0.20481761787515301</v>
      </c>
      <c r="AU581" s="17">
        <v>0.21731688084252301</v>
      </c>
      <c r="AV581" s="17">
        <v>0.218202029269916</v>
      </c>
      <c r="AW581" s="17">
        <v>0.20045973306193801</v>
      </c>
      <c r="AX581" s="17">
        <v>0.37978408845809902</v>
      </c>
    </row>
    <row r="582" spans="2:50">
      <c r="B582" t="s">
        <v>245</v>
      </c>
      <c r="C582" s="17">
        <v>0.49276003497943799</v>
      </c>
      <c r="D582" s="17">
        <v>0.48504117477890002</v>
      </c>
      <c r="E582" s="17">
        <v>0.50104495932636794</v>
      </c>
      <c r="F582" s="17"/>
      <c r="G582" s="17">
        <v>0.38476821264281003</v>
      </c>
      <c r="H582" s="17">
        <v>0.482095047996908</v>
      </c>
      <c r="I582" s="17">
        <v>0.48026629501559598</v>
      </c>
      <c r="J582" s="17">
        <v>0.53598809235854294</v>
      </c>
      <c r="K582" s="17">
        <v>0.48961966583886102</v>
      </c>
      <c r="L582" s="17">
        <v>0.54989311265733298</v>
      </c>
      <c r="M582" s="17"/>
      <c r="N582" s="17">
        <v>0.499332996487448</v>
      </c>
      <c r="O582" s="17">
        <v>0.51676339897378698</v>
      </c>
      <c r="P582" s="17">
        <v>0.486384251402112</v>
      </c>
      <c r="Q582" s="17">
        <v>0.46915996641890301</v>
      </c>
      <c r="R582" s="17"/>
      <c r="S582" s="17">
        <v>0.42034776050397599</v>
      </c>
      <c r="T582" s="17">
        <v>0.50470550858183705</v>
      </c>
      <c r="U582" s="17">
        <v>0.54399298426285503</v>
      </c>
      <c r="V582" s="17">
        <v>0.51010130539405196</v>
      </c>
      <c r="W582" s="17">
        <v>0.48721014589052503</v>
      </c>
      <c r="X582" s="17">
        <v>0.50901862434998002</v>
      </c>
      <c r="Y582" s="17">
        <v>0.49075351534749001</v>
      </c>
      <c r="Z582" s="17">
        <v>0.60367739604565895</v>
      </c>
      <c r="AA582" s="17">
        <v>0.44619030816661898</v>
      </c>
      <c r="AB582" s="17">
        <v>0.48523197414986502</v>
      </c>
      <c r="AC582" s="17">
        <v>0.48617813005978</v>
      </c>
      <c r="AD582" s="17">
        <v>0.61535805504898899</v>
      </c>
      <c r="AE582" s="17"/>
      <c r="AF582" s="17">
        <v>0.50003535150723699</v>
      </c>
      <c r="AG582" s="17">
        <v>0.521405158338894</v>
      </c>
      <c r="AH582" s="17">
        <v>0.45062307025600001</v>
      </c>
      <c r="AI582" s="17"/>
      <c r="AJ582" s="17">
        <v>0.51178593087234703</v>
      </c>
      <c r="AK582" s="17">
        <v>0.49616185345726099</v>
      </c>
      <c r="AL582" s="17">
        <v>0.49381738097115302</v>
      </c>
      <c r="AM582" s="17">
        <v>0.380926182433455</v>
      </c>
      <c r="AN582" s="17">
        <v>0.43793934211689201</v>
      </c>
      <c r="AO582" s="17"/>
      <c r="AP582" s="17">
        <v>0.49113970317296701</v>
      </c>
      <c r="AQ582" s="17">
        <v>0.51235954774994596</v>
      </c>
      <c r="AR582" s="17">
        <v>0.52696327635567797</v>
      </c>
      <c r="AS582" s="17"/>
      <c r="AT582" s="17">
        <v>0.47632601760047799</v>
      </c>
      <c r="AU582" s="17">
        <v>0.50044297181859798</v>
      </c>
      <c r="AV582" s="17">
        <v>0.51347004655633699</v>
      </c>
      <c r="AW582" s="17">
        <v>0.50965268798392704</v>
      </c>
      <c r="AX582" s="17">
        <v>0.44609961793318198</v>
      </c>
    </row>
    <row r="583" spans="2:50">
      <c r="B583" t="s">
        <v>246</v>
      </c>
      <c r="C583" s="17">
        <v>0.20748012726707399</v>
      </c>
      <c r="D583" s="17">
        <v>0.194382409093207</v>
      </c>
      <c r="E583" s="17">
        <v>0.22106809435466199</v>
      </c>
      <c r="F583" s="17"/>
      <c r="G583" s="17">
        <v>0.21639920699191001</v>
      </c>
      <c r="H583" s="17">
        <v>0.23893324560443899</v>
      </c>
      <c r="I583" s="17">
        <v>0.21050221971550601</v>
      </c>
      <c r="J583" s="17">
        <v>0.19065693693893701</v>
      </c>
      <c r="K583" s="17">
        <v>0.23781212944062399</v>
      </c>
      <c r="L583" s="17">
        <v>0.16703767648159201</v>
      </c>
      <c r="M583" s="17"/>
      <c r="N583" s="17">
        <v>0.18012937992508299</v>
      </c>
      <c r="O583" s="17">
        <v>0.19383421819687299</v>
      </c>
      <c r="P583" s="17">
        <v>0.212960437351812</v>
      </c>
      <c r="Q583" s="17">
        <v>0.244190314264012</v>
      </c>
      <c r="R583" s="17"/>
      <c r="S583" s="17">
        <v>0.249776055841991</v>
      </c>
      <c r="T583" s="17">
        <v>0.23483222459735101</v>
      </c>
      <c r="U583" s="17">
        <v>0.210082987859426</v>
      </c>
      <c r="V583" s="17">
        <v>0.18987292406013401</v>
      </c>
      <c r="W583" s="17">
        <v>0.20868734808468201</v>
      </c>
      <c r="X583" s="17">
        <v>0.13707993311356101</v>
      </c>
      <c r="Y583" s="17">
        <v>0.23543004117677199</v>
      </c>
      <c r="Z583" s="17">
        <v>0.13729863391949801</v>
      </c>
      <c r="AA583" s="17">
        <v>0.20810089172924601</v>
      </c>
      <c r="AB583" s="17">
        <v>0.199994417907987</v>
      </c>
      <c r="AC583" s="17">
        <v>0.26168461564464801</v>
      </c>
      <c r="AD583" s="17">
        <v>9.4477786386847895E-2</v>
      </c>
      <c r="AE583" s="17"/>
      <c r="AF583" s="17">
        <v>0.19392021823334199</v>
      </c>
      <c r="AG583" s="17">
        <v>0.20015118054596401</v>
      </c>
      <c r="AH583" s="17">
        <v>0.26033507027866498</v>
      </c>
      <c r="AI583" s="17"/>
      <c r="AJ583" s="17">
        <v>0.17407517604060599</v>
      </c>
      <c r="AK583" s="17">
        <v>0.23198270583887201</v>
      </c>
      <c r="AL583" s="17">
        <v>0.230950454574638</v>
      </c>
      <c r="AM583" s="17">
        <v>0.186627678763023</v>
      </c>
      <c r="AN583" s="17">
        <v>0.273817515512079</v>
      </c>
      <c r="AO583" s="17"/>
      <c r="AP583" s="17">
        <v>0.182165163210742</v>
      </c>
      <c r="AQ583" s="17">
        <v>0.198767260115464</v>
      </c>
      <c r="AR583" s="17">
        <v>0.208069485813309</v>
      </c>
      <c r="AS583" s="17"/>
      <c r="AT583" s="17">
        <v>0.21516845418323</v>
      </c>
      <c r="AU583" s="17">
        <v>0.21491428143538999</v>
      </c>
      <c r="AV583" s="17">
        <v>0.18527182570213999</v>
      </c>
      <c r="AW583" s="17">
        <v>0.18807643468875501</v>
      </c>
      <c r="AX583" s="17">
        <v>0.155858432559037</v>
      </c>
    </row>
    <row r="584" spans="2:50">
      <c r="B584" t="s">
        <v>247</v>
      </c>
      <c r="C584" s="17">
        <v>3.7824499232723602E-2</v>
      </c>
      <c r="D584" s="17">
        <v>3.7547522122610998E-2</v>
      </c>
      <c r="E584" s="17">
        <v>3.8241773173644002E-2</v>
      </c>
      <c r="F584" s="17"/>
      <c r="G584" s="17">
        <v>8.2963219836656998E-2</v>
      </c>
      <c r="H584" s="17">
        <v>4.3822363171329801E-2</v>
      </c>
      <c r="I584" s="17">
        <v>5.2308950781211998E-2</v>
      </c>
      <c r="J584" s="17">
        <v>2.5090143314220999E-2</v>
      </c>
      <c r="K584" s="17">
        <v>8.7897935261132595E-3</v>
      </c>
      <c r="L584" s="17">
        <v>2.1050033714179201E-2</v>
      </c>
      <c r="M584" s="17"/>
      <c r="N584" s="17">
        <v>2.8232516292360999E-2</v>
      </c>
      <c r="O584" s="17">
        <v>4.0656287875425398E-2</v>
      </c>
      <c r="P584" s="17">
        <v>4.1285502625021599E-2</v>
      </c>
      <c r="Q584" s="17">
        <v>3.8428103434184201E-2</v>
      </c>
      <c r="R584" s="17"/>
      <c r="S584" s="17">
        <v>3.25086858454042E-2</v>
      </c>
      <c r="T584" s="17">
        <v>1.9705378647923301E-2</v>
      </c>
      <c r="U584" s="17">
        <v>2.6214913605242099E-2</v>
      </c>
      <c r="V584" s="17">
        <v>4.8972876812220997E-2</v>
      </c>
      <c r="W584" s="17">
        <v>7.5090656563612607E-2</v>
      </c>
      <c r="X584" s="17">
        <v>6.0203042751465902E-2</v>
      </c>
      <c r="Y584" s="17">
        <v>1.22085214454563E-2</v>
      </c>
      <c r="Z584" s="17">
        <v>2.07251619838573E-2</v>
      </c>
      <c r="AA584" s="17">
        <v>4.5242671710677099E-2</v>
      </c>
      <c r="AB584" s="17">
        <v>2.6466485875731499E-2</v>
      </c>
      <c r="AC584" s="17">
        <v>6.7276187337334203E-2</v>
      </c>
      <c r="AD584" s="17">
        <v>3.34758833770743E-2</v>
      </c>
      <c r="AE584" s="17"/>
      <c r="AF584" s="17">
        <v>2.8986607983490099E-2</v>
      </c>
      <c r="AG584" s="17">
        <v>3.8040009449942201E-2</v>
      </c>
      <c r="AH584" s="17">
        <v>3.6015706568663201E-2</v>
      </c>
      <c r="AI584" s="17"/>
      <c r="AJ584" s="17">
        <v>2.7492103611296601E-2</v>
      </c>
      <c r="AK584" s="17">
        <v>4.2552039192612599E-2</v>
      </c>
      <c r="AL584" s="17">
        <v>4.5848014086220298E-3</v>
      </c>
      <c r="AM584" s="17">
        <v>3.2620512840555199E-2</v>
      </c>
      <c r="AN584" s="17">
        <v>4.1885930342318599E-2</v>
      </c>
      <c r="AO584" s="17"/>
      <c r="AP584" s="17">
        <v>2.70347565646177E-2</v>
      </c>
      <c r="AQ584" s="17">
        <v>5.2931354086844198E-2</v>
      </c>
      <c r="AR584" s="17">
        <v>7.1964843697999697E-3</v>
      </c>
      <c r="AS584" s="17"/>
      <c r="AT584" s="17">
        <v>3.2302573530940702E-2</v>
      </c>
      <c r="AU584" s="17">
        <v>3.6520319794840897E-2</v>
      </c>
      <c r="AV584" s="17">
        <v>4.4905786124496999E-2</v>
      </c>
      <c r="AW584" s="17">
        <v>3.3511797756785901E-2</v>
      </c>
      <c r="AX584" s="17">
        <v>1.82578610496834E-2</v>
      </c>
    </row>
    <row r="585" spans="2:50">
      <c r="B585" t="s">
        <v>248</v>
      </c>
      <c r="C585" s="17">
        <v>1.7456375624835301E-2</v>
      </c>
      <c r="D585" s="17">
        <v>2.18333616524089E-2</v>
      </c>
      <c r="E585" s="17">
        <v>1.32528155963404E-2</v>
      </c>
      <c r="F585" s="17"/>
      <c r="G585" s="17">
        <v>3.4672088398931003E-2</v>
      </c>
      <c r="H585" s="17">
        <v>1.3024756306052199E-2</v>
      </c>
      <c r="I585" s="17">
        <v>2.5733249470767199E-2</v>
      </c>
      <c r="J585" s="17">
        <v>2.28618714948013E-2</v>
      </c>
      <c r="K585" s="17">
        <v>6.23051969645428E-3</v>
      </c>
      <c r="L585" s="17">
        <v>6.0444119389636E-3</v>
      </c>
      <c r="M585" s="17"/>
      <c r="N585" s="17">
        <v>1.07732112842648E-2</v>
      </c>
      <c r="O585" s="17">
        <v>1.7265772689001001E-2</v>
      </c>
      <c r="P585" s="17">
        <v>1.5647435192356101E-2</v>
      </c>
      <c r="Q585" s="17">
        <v>2.6747780063783901E-2</v>
      </c>
      <c r="R585" s="17"/>
      <c r="S585" s="17">
        <v>1.2652242490397699E-2</v>
      </c>
      <c r="T585" s="17">
        <v>8.1959142844879006E-3</v>
      </c>
      <c r="U585" s="17">
        <v>2.7610877187132399E-2</v>
      </c>
      <c r="V585" s="17">
        <v>0</v>
      </c>
      <c r="W585" s="17">
        <v>2.2876378400782701E-2</v>
      </c>
      <c r="X585" s="17">
        <v>2.1204089895383499E-2</v>
      </c>
      <c r="Y585" s="17">
        <v>6.7920149759716098E-3</v>
      </c>
      <c r="Z585" s="17">
        <v>2.3915269740280399E-2</v>
      </c>
      <c r="AA585" s="17">
        <v>2.8237091670042701E-2</v>
      </c>
      <c r="AB585" s="17">
        <v>3.3349300661074298E-2</v>
      </c>
      <c r="AC585" s="17">
        <v>1.76432693492923E-2</v>
      </c>
      <c r="AD585" s="17">
        <v>1.3651847724520201E-2</v>
      </c>
      <c r="AE585" s="17"/>
      <c r="AF585" s="17">
        <v>1.6404035248472101E-2</v>
      </c>
      <c r="AG585" s="17">
        <v>1.45644091814815E-2</v>
      </c>
      <c r="AH585" s="17">
        <v>3.1658124903429501E-2</v>
      </c>
      <c r="AI585" s="17"/>
      <c r="AJ585" s="17">
        <v>1.0117701881852501E-2</v>
      </c>
      <c r="AK585" s="17">
        <v>1.9210754194634899E-2</v>
      </c>
      <c r="AL585" s="17">
        <v>1.61300098265982E-2</v>
      </c>
      <c r="AM585" s="17">
        <v>7.1979619173273501E-2</v>
      </c>
      <c r="AN585" s="17">
        <v>2.8573572088659401E-2</v>
      </c>
      <c r="AO585" s="17"/>
      <c r="AP585" s="17">
        <v>4.9296061760509399E-3</v>
      </c>
      <c r="AQ585" s="17">
        <v>9.3333399641122097E-3</v>
      </c>
      <c r="AR585" s="17">
        <v>1.4315132138518601E-2</v>
      </c>
      <c r="AS585" s="17"/>
      <c r="AT585" s="17">
        <v>2.2067011607043399E-2</v>
      </c>
      <c r="AU585" s="17">
        <v>9.6327999139714793E-3</v>
      </c>
      <c r="AV585" s="17">
        <v>1.38089635204967E-2</v>
      </c>
      <c r="AW585" s="17">
        <v>3.8586760872733501E-2</v>
      </c>
      <c r="AX585" s="17">
        <v>0</v>
      </c>
    </row>
    <row r="586" spans="2:50">
      <c r="B586" t="s">
        <v>92</v>
      </c>
      <c r="C586" s="17">
        <v>3.55134501590657E-2</v>
      </c>
      <c r="D586" s="17">
        <v>2.5851608552732299E-2</v>
      </c>
      <c r="E586" s="17">
        <v>4.4100045746482103E-2</v>
      </c>
      <c r="F586" s="17"/>
      <c r="G586" s="17">
        <v>4.0632719625693398E-2</v>
      </c>
      <c r="H586" s="17">
        <v>3.6268620034904303E-2</v>
      </c>
      <c r="I586" s="17">
        <v>4.1199278368519103E-2</v>
      </c>
      <c r="J586" s="17">
        <v>4.9797316546513502E-2</v>
      </c>
      <c r="K586" s="17">
        <v>3.0407839620262798E-2</v>
      </c>
      <c r="L586" s="17">
        <v>1.87026063003502E-2</v>
      </c>
      <c r="M586" s="17"/>
      <c r="N586" s="17">
        <v>2.8242064571349802E-2</v>
      </c>
      <c r="O586" s="17">
        <v>3.3492439790377401E-2</v>
      </c>
      <c r="P586" s="17">
        <v>3.3573653492214098E-2</v>
      </c>
      <c r="Q586" s="17">
        <v>4.7771896508724702E-2</v>
      </c>
      <c r="R586" s="17"/>
      <c r="S586" s="17">
        <v>3.03286128319884E-2</v>
      </c>
      <c r="T586" s="17">
        <v>2.8609741463690899E-2</v>
      </c>
      <c r="U586" s="17">
        <v>2.36866297860545E-2</v>
      </c>
      <c r="V586" s="17">
        <v>3.7282999157961801E-2</v>
      </c>
      <c r="W586" s="17">
        <v>5.5777636968537402E-2</v>
      </c>
      <c r="X586" s="17">
        <v>2.73372302672274E-2</v>
      </c>
      <c r="Y586" s="17">
        <v>4.7390000481587799E-2</v>
      </c>
      <c r="Z586" s="17">
        <v>3.1247708410224201E-2</v>
      </c>
      <c r="AA586" s="17">
        <v>3.2975483366058003E-2</v>
      </c>
      <c r="AB586" s="17">
        <v>4.0530076038709499E-2</v>
      </c>
      <c r="AC586" s="17">
        <v>4.5199350725753297E-2</v>
      </c>
      <c r="AD586" s="17">
        <v>4.5119524300469997E-2</v>
      </c>
      <c r="AE586" s="17"/>
      <c r="AF586" s="17">
        <v>2.2535901893986899E-2</v>
      </c>
      <c r="AG586" s="17">
        <v>2.6220141161025799E-2</v>
      </c>
      <c r="AH586" s="17">
        <v>7.3162843821361706E-2</v>
      </c>
      <c r="AI586" s="17"/>
      <c r="AJ586" s="17">
        <v>2.1609319092573898E-2</v>
      </c>
      <c r="AK586" s="17">
        <v>1.12785458332996E-2</v>
      </c>
      <c r="AL586" s="17">
        <v>7.7204974244261398E-3</v>
      </c>
      <c r="AM586" s="17">
        <v>8.3967096586834197E-2</v>
      </c>
      <c r="AN586" s="17">
        <v>0.111657082386769</v>
      </c>
      <c r="AO586" s="17"/>
      <c r="AP586" s="17">
        <v>2.0351573033393699E-2</v>
      </c>
      <c r="AQ586" s="17">
        <v>1.9786102177785699E-2</v>
      </c>
      <c r="AR586" s="17">
        <v>6.1151140760802398E-3</v>
      </c>
      <c r="AS586" s="17"/>
      <c r="AT586" s="17">
        <v>4.9318325203154399E-2</v>
      </c>
      <c r="AU586" s="17">
        <v>2.1172746194677301E-2</v>
      </c>
      <c r="AV586" s="17">
        <v>2.4341348826613599E-2</v>
      </c>
      <c r="AW586" s="17">
        <v>2.9712585635859899E-2</v>
      </c>
      <c r="AX586" s="17">
        <v>0</v>
      </c>
    </row>
    <row r="587" spans="2:50">
      <c r="B587" t="s">
        <v>249</v>
      </c>
      <c r="C587" s="17">
        <v>0.70172554771630102</v>
      </c>
      <c r="D587" s="17">
        <v>0.72038509857903998</v>
      </c>
      <c r="E587" s="17">
        <v>0.68333727112887199</v>
      </c>
      <c r="F587" s="17"/>
      <c r="G587" s="17">
        <v>0.62533276514680902</v>
      </c>
      <c r="H587" s="17">
        <v>0.66795101488327502</v>
      </c>
      <c r="I587" s="17">
        <v>0.67025630166399597</v>
      </c>
      <c r="J587" s="17">
        <v>0.71159373170552698</v>
      </c>
      <c r="K587" s="17">
        <v>0.71675971771654601</v>
      </c>
      <c r="L587" s="17">
        <v>0.787165271564915</v>
      </c>
      <c r="M587" s="17"/>
      <c r="N587" s="17">
        <v>0.75262282792694102</v>
      </c>
      <c r="O587" s="17">
        <v>0.71475128144832401</v>
      </c>
      <c r="P587" s="17">
        <v>0.69653297133859704</v>
      </c>
      <c r="Q587" s="17">
        <v>0.64286190572929502</v>
      </c>
      <c r="R587" s="17"/>
      <c r="S587" s="17">
        <v>0.67473440299021903</v>
      </c>
      <c r="T587" s="17">
        <v>0.70865674100654696</v>
      </c>
      <c r="U587" s="17">
        <v>0.71240459156214497</v>
      </c>
      <c r="V587" s="17">
        <v>0.72387119996968297</v>
      </c>
      <c r="W587" s="17">
        <v>0.63756797998238601</v>
      </c>
      <c r="X587" s="17">
        <v>0.754175703972362</v>
      </c>
      <c r="Y587" s="17">
        <v>0.69817942192021298</v>
      </c>
      <c r="Z587" s="17">
        <v>0.78681322594614</v>
      </c>
      <c r="AA587" s="17">
        <v>0.68544386152397596</v>
      </c>
      <c r="AB587" s="17">
        <v>0.69965971951649797</v>
      </c>
      <c r="AC587" s="17">
        <v>0.60819657694297202</v>
      </c>
      <c r="AD587" s="17">
        <v>0.81327495821108797</v>
      </c>
      <c r="AE587" s="17"/>
      <c r="AF587" s="17">
        <v>0.73815323664070898</v>
      </c>
      <c r="AG587" s="17">
        <v>0.72102425966158601</v>
      </c>
      <c r="AH587" s="17">
        <v>0.59882825442788001</v>
      </c>
      <c r="AI587" s="17"/>
      <c r="AJ587" s="17">
        <v>0.76670569937367095</v>
      </c>
      <c r="AK587" s="17">
        <v>0.69497595494058095</v>
      </c>
      <c r="AL587" s="17">
        <v>0.74061423676571603</v>
      </c>
      <c r="AM587" s="17">
        <v>0.62480509263631401</v>
      </c>
      <c r="AN587" s="17">
        <v>0.54406589967017405</v>
      </c>
      <c r="AO587" s="17"/>
      <c r="AP587" s="17">
        <v>0.76551890101519504</v>
      </c>
      <c r="AQ587" s="17">
        <v>0.71918194365579402</v>
      </c>
      <c r="AR587" s="17">
        <v>0.76430378360229201</v>
      </c>
      <c r="AS587" s="17"/>
      <c r="AT587" s="17">
        <v>0.68114363547563095</v>
      </c>
      <c r="AU587" s="17">
        <v>0.71775985266111997</v>
      </c>
      <c r="AV587" s="17">
        <v>0.73167207582625304</v>
      </c>
      <c r="AW587" s="17">
        <v>0.71011242104586503</v>
      </c>
      <c r="AX587" s="17">
        <v>0.82588370639127995</v>
      </c>
    </row>
    <row r="588" spans="2:50">
      <c r="B588" t="s">
        <v>250</v>
      </c>
      <c r="C588" s="17">
        <v>5.5280874857558802E-2</v>
      </c>
      <c r="D588" s="17">
        <v>5.9380883775019898E-2</v>
      </c>
      <c r="E588" s="17">
        <v>5.1494588769984397E-2</v>
      </c>
      <c r="F588" s="17"/>
      <c r="G588" s="17">
        <v>0.117635308235588</v>
      </c>
      <c r="H588" s="17">
        <v>5.6847119477381997E-2</v>
      </c>
      <c r="I588" s="17">
        <v>7.8042200251979194E-2</v>
      </c>
      <c r="J588" s="17">
        <v>4.7952014809022302E-2</v>
      </c>
      <c r="K588" s="17">
        <v>1.50203132225675E-2</v>
      </c>
      <c r="L588" s="17">
        <v>2.7094445653142799E-2</v>
      </c>
      <c r="M588" s="17"/>
      <c r="N588" s="17">
        <v>3.90057275766258E-2</v>
      </c>
      <c r="O588" s="17">
        <v>5.7922060564426302E-2</v>
      </c>
      <c r="P588" s="17">
        <v>5.6932937817377703E-2</v>
      </c>
      <c r="Q588" s="17">
        <v>6.5175883497968101E-2</v>
      </c>
      <c r="R588" s="17"/>
      <c r="S588" s="17">
        <v>4.5160928335801903E-2</v>
      </c>
      <c r="T588" s="17">
        <v>2.7901292932411101E-2</v>
      </c>
      <c r="U588" s="17">
        <v>5.3825790792374498E-2</v>
      </c>
      <c r="V588" s="17">
        <v>4.8972876812220997E-2</v>
      </c>
      <c r="W588" s="17">
        <v>9.7967034964395294E-2</v>
      </c>
      <c r="X588" s="17">
        <v>8.1407132646849401E-2</v>
      </c>
      <c r="Y588" s="17">
        <v>1.9000536421427901E-2</v>
      </c>
      <c r="Z588" s="17">
        <v>4.4640431724137702E-2</v>
      </c>
      <c r="AA588" s="17">
        <v>7.3479763380719806E-2</v>
      </c>
      <c r="AB588" s="17">
        <v>5.9815786536805797E-2</v>
      </c>
      <c r="AC588" s="17">
        <v>8.4919456686626496E-2</v>
      </c>
      <c r="AD588" s="17">
        <v>4.7127731101594503E-2</v>
      </c>
      <c r="AE588" s="17"/>
      <c r="AF588" s="17">
        <v>4.5390643231962201E-2</v>
      </c>
      <c r="AG588" s="17">
        <v>5.2604418631423698E-2</v>
      </c>
      <c r="AH588" s="17">
        <v>6.7673831472092799E-2</v>
      </c>
      <c r="AI588" s="17"/>
      <c r="AJ588" s="17">
        <v>3.7609805493149101E-2</v>
      </c>
      <c r="AK588" s="17">
        <v>6.1762793387247501E-2</v>
      </c>
      <c r="AL588" s="17">
        <v>2.0714811235220301E-2</v>
      </c>
      <c r="AM588" s="17">
        <v>0.10460013201382901</v>
      </c>
      <c r="AN588" s="17">
        <v>7.0459502430977997E-2</v>
      </c>
      <c r="AO588" s="17"/>
      <c r="AP588" s="17">
        <v>3.1964362740668599E-2</v>
      </c>
      <c r="AQ588" s="17">
        <v>6.2264694050956401E-2</v>
      </c>
      <c r="AR588" s="17">
        <v>2.1511616508318499E-2</v>
      </c>
      <c r="AS588" s="17"/>
      <c r="AT588" s="17">
        <v>5.4369585137984101E-2</v>
      </c>
      <c r="AU588" s="17">
        <v>4.61531197088123E-2</v>
      </c>
      <c r="AV588" s="17">
        <v>5.8714749644993701E-2</v>
      </c>
      <c r="AW588" s="17">
        <v>7.2098558629519305E-2</v>
      </c>
      <c r="AX588" s="17">
        <v>1.82578610496834E-2</v>
      </c>
    </row>
    <row r="589" spans="2:50">
      <c r="B589" t="s">
        <v>251</v>
      </c>
      <c r="C589" s="17">
        <v>0.64644467285874196</v>
      </c>
      <c r="D589" s="17">
        <v>0.66100421480402105</v>
      </c>
      <c r="E589" s="17">
        <v>0.63184268235888696</v>
      </c>
      <c r="F589" s="17"/>
      <c r="G589" s="17">
        <v>0.50769745691122103</v>
      </c>
      <c r="H589" s="17">
        <v>0.61110389540589205</v>
      </c>
      <c r="I589" s="17">
        <v>0.59221410141201702</v>
      </c>
      <c r="J589" s="17">
        <v>0.66364171689650497</v>
      </c>
      <c r="K589" s="17">
        <v>0.70173940449397798</v>
      </c>
      <c r="L589" s="17">
        <v>0.760070825911773</v>
      </c>
      <c r="M589" s="17"/>
      <c r="N589" s="17">
        <v>0.713617100350316</v>
      </c>
      <c r="O589" s="17">
        <v>0.65682922088389695</v>
      </c>
      <c r="P589" s="17">
        <v>0.63960003352121897</v>
      </c>
      <c r="Q589" s="17">
        <v>0.57768602223132703</v>
      </c>
      <c r="R589" s="17"/>
      <c r="S589" s="17">
        <v>0.62957347465441704</v>
      </c>
      <c r="T589" s="17">
        <v>0.68075544807413602</v>
      </c>
      <c r="U589" s="17">
        <v>0.65857880076977104</v>
      </c>
      <c r="V589" s="17">
        <v>0.67489832315746201</v>
      </c>
      <c r="W589" s="17">
        <v>0.53960094501799005</v>
      </c>
      <c r="X589" s="17">
        <v>0.67276857132551304</v>
      </c>
      <c r="Y589" s="17">
        <v>0.67917888549878502</v>
      </c>
      <c r="Z589" s="17">
        <v>0.742172794222003</v>
      </c>
      <c r="AA589" s="17">
        <v>0.61196409814325603</v>
      </c>
      <c r="AB589" s="17">
        <v>0.639843932979692</v>
      </c>
      <c r="AC589" s="17">
        <v>0.52327712025634499</v>
      </c>
      <c r="AD589" s="17">
        <v>0.76614722710949301</v>
      </c>
      <c r="AE589" s="17"/>
      <c r="AF589" s="17">
        <v>0.69276259340874702</v>
      </c>
      <c r="AG589" s="17">
        <v>0.66841984103016205</v>
      </c>
      <c r="AH589" s="17">
        <v>0.53115442295578796</v>
      </c>
      <c r="AI589" s="17"/>
      <c r="AJ589" s="17">
        <v>0.72909589388052198</v>
      </c>
      <c r="AK589" s="17">
        <v>0.63321316155333296</v>
      </c>
      <c r="AL589" s="17">
        <v>0.71989942553049602</v>
      </c>
      <c r="AM589" s="17">
        <v>0.520204960622485</v>
      </c>
      <c r="AN589" s="17">
        <v>0.47360639723919601</v>
      </c>
      <c r="AO589" s="17"/>
      <c r="AP589" s="17">
        <v>0.73355453827452699</v>
      </c>
      <c r="AQ589" s="17">
        <v>0.65691724960483799</v>
      </c>
      <c r="AR589" s="17">
        <v>0.742792167093974</v>
      </c>
      <c r="AS589" s="17"/>
      <c r="AT589" s="17">
        <v>0.62677405033764699</v>
      </c>
      <c r="AU589" s="17">
        <v>0.67160673295230799</v>
      </c>
      <c r="AV589" s="17">
        <v>0.67295732618125903</v>
      </c>
      <c r="AW589" s="17">
        <v>0.63801386241634594</v>
      </c>
      <c r="AX589" s="17">
        <v>0.80762584534159698</v>
      </c>
    </row>
    <row r="590" spans="2:50">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row>
    <row r="591" spans="2:50">
      <c r="B591" s="6" t="s">
        <v>259</v>
      </c>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row>
    <row r="592" spans="2:50">
      <c r="B592" s="24" t="s">
        <v>15</v>
      </c>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row>
    <row r="593" spans="2:50">
      <c r="B593" t="s">
        <v>260</v>
      </c>
      <c r="C593" s="17">
        <v>0.50701917399329499</v>
      </c>
      <c r="D593" s="17">
        <v>0.47535016681822401</v>
      </c>
      <c r="E593" s="17">
        <v>0.53698869790926096</v>
      </c>
      <c r="F593" s="17"/>
      <c r="G593" s="17">
        <v>0.40165564081968502</v>
      </c>
      <c r="H593" s="17">
        <v>0.37978193548080902</v>
      </c>
      <c r="I593" s="17">
        <v>0.44856038259574499</v>
      </c>
      <c r="J593" s="17">
        <v>0.51058810192865101</v>
      </c>
      <c r="K593" s="17">
        <v>0.55674455494040698</v>
      </c>
      <c r="L593" s="17">
        <v>0.69141055587609801</v>
      </c>
      <c r="M593" s="17"/>
      <c r="N593" s="17">
        <v>0.57379651983094304</v>
      </c>
      <c r="O593" s="17">
        <v>0.51475612012421001</v>
      </c>
      <c r="P593" s="17">
        <v>0.487929205596003</v>
      </c>
      <c r="Q593" s="17">
        <v>0.44271169187835802</v>
      </c>
      <c r="R593" s="17"/>
      <c r="S593" s="17">
        <v>0.43601759577236698</v>
      </c>
      <c r="T593" s="17">
        <v>0.57867754500155399</v>
      </c>
      <c r="U593" s="17">
        <v>0.59180864641493403</v>
      </c>
      <c r="V593" s="17">
        <v>0.54350761770535605</v>
      </c>
      <c r="W593" s="17">
        <v>0.44977162195329401</v>
      </c>
      <c r="X593" s="17">
        <v>0.49826010306384799</v>
      </c>
      <c r="Y593" s="17">
        <v>0.492796862209122</v>
      </c>
      <c r="Z593" s="17">
        <v>0.56728243165512005</v>
      </c>
      <c r="AA593" s="17">
        <v>0.42402342451014802</v>
      </c>
      <c r="AB593" s="17">
        <v>0.52365859980428697</v>
      </c>
      <c r="AC593" s="17">
        <v>0.48740093220386699</v>
      </c>
      <c r="AD593" s="17">
        <v>0.59655544024153795</v>
      </c>
      <c r="AE593" s="17"/>
      <c r="AF593" s="17">
        <v>0.50820804890907001</v>
      </c>
      <c r="AG593" s="17">
        <v>0.55501416257235603</v>
      </c>
      <c r="AH593" s="17">
        <v>0.37835604925195299</v>
      </c>
      <c r="AI593" s="17"/>
      <c r="AJ593" s="17">
        <v>0.570472853208849</v>
      </c>
      <c r="AK593" s="17">
        <v>0.48840838956321098</v>
      </c>
      <c r="AL593" s="17">
        <v>0.57569961655622304</v>
      </c>
      <c r="AM593" s="17">
        <v>0.48802675478379898</v>
      </c>
      <c r="AN593" s="17">
        <v>0.37317719599489202</v>
      </c>
      <c r="AO593" s="17"/>
      <c r="AP593" s="17">
        <v>0.56988665376343794</v>
      </c>
      <c r="AQ593" s="17">
        <v>0.508707337368141</v>
      </c>
      <c r="AR593" s="17">
        <v>0.56242447000439699</v>
      </c>
      <c r="AS593" s="17"/>
      <c r="AT593" s="17">
        <v>0.49120317978542599</v>
      </c>
      <c r="AU593" s="17">
        <v>0.44827793146469402</v>
      </c>
      <c r="AV593" s="17">
        <v>0.54641730227716501</v>
      </c>
      <c r="AW593" s="17">
        <v>0.489182978034371</v>
      </c>
      <c r="AX593" s="17">
        <v>0.65971768721796997</v>
      </c>
    </row>
    <row r="594" spans="2:50">
      <c r="B594" t="s">
        <v>261</v>
      </c>
      <c r="C594" s="17">
        <v>0.494092560916713</v>
      </c>
      <c r="D594" s="17">
        <v>0.50676312934106704</v>
      </c>
      <c r="E594" s="17">
        <v>0.480741961402882</v>
      </c>
      <c r="F594" s="17"/>
      <c r="G594" s="17">
        <v>0.39859342420448202</v>
      </c>
      <c r="H594" s="17">
        <v>0.45407198597303</v>
      </c>
      <c r="I594" s="17">
        <v>0.42405174589869699</v>
      </c>
      <c r="J594" s="17">
        <v>0.54217099599937701</v>
      </c>
      <c r="K594" s="17">
        <v>0.563919816875186</v>
      </c>
      <c r="L594" s="17">
        <v>0.561093539477859</v>
      </c>
      <c r="M594" s="17"/>
      <c r="N594" s="17">
        <v>0.53802923749409504</v>
      </c>
      <c r="O594" s="17">
        <v>0.51318520405058698</v>
      </c>
      <c r="P594" s="17">
        <v>0.47806276714715101</v>
      </c>
      <c r="Q594" s="17">
        <v>0.44260468675738401</v>
      </c>
      <c r="R594" s="17"/>
      <c r="S594" s="17">
        <v>0.4907737837965</v>
      </c>
      <c r="T594" s="17">
        <v>0.48804255540793001</v>
      </c>
      <c r="U594" s="17">
        <v>0.49391013141022</v>
      </c>
      <c r="V594" s="17">
        <v>0.51116303076365099</v>
      </c>
      <c r="W594" s="17">
        <v>0.53517069776533999</v>
      </c>
      <c r="X594" s="17">
        <v>0.45154712042929601</v>
      </c>
      <c r="Y594" s="17">
        <v>0.45021353722441099</v>
      </c>
      <c r="Z594" s="17">
        <v>0.51591425752754005</v>
      </c>
      <c r="AA594" s="17">
        <v>0.46726969864578499</v>
      </c>
      <c r="AB594" s="17">
        <v>0.55093364609668405</v>
      </c>
      <c r="AC594" s="17">
        <v>0.47522023599340202</v>
      </c>
      <c r="AD594" s="17">
        <v>0.56395935339578196</v>
      </c>
      <c r="AE594" s="17"/>
      <c r="AF594" s="17">
        <v>0.49538972306886597</v>
      </c>
      <c r="AG594" s="17">
        <v>0.53722192954362202</v>
      </c>
      <c r="AH594" s="17">
        <v>0.404234356092323</v>
      </c>
      <c r="AI594" s="17"/>
      <c r="AJ594" s="17">
        <v>0.55729503735050201</v>
      </c>
      <c r="AK594" s="17">
        <v>0.48032945125653698</v>
      </c>
      <c r="AL594" s="17">
        <v>0.57373309348320001</v>
      </c>
      <c r="AM594" s="17">
        <v>0.380445383719554</v>
      </c>
      <c r="AN594" s="17">
        <v>0.34568254599210801</v>
      </c>
      <c r="AO594" s="17"/>
      <c r="AP594" s="17">
        <v>0.55318789862441997</v>
      </c>
      <c r="AQ594" s="17">
        <v>0.47492658180133501</v>
      </c>
      <c r="AR594" s="17">
        <v>0.53904013643682802</v>
      </c>
      <c r="AS594" s="17"/>
      <c r="AT594" s="17">
        <v>0.44922727617733199</v>
      </c>
      <c r="AU594" s="17">
        <v>0.48448367153180999</v>
      </c>
      <c r="AV594" s="17">
        <v>0.51927236379641994</v>
      </c>
      <c r="AW594" s="17">
        <v>0.50559554994349698</v>
      </c>
      <c r="AX594" s="17">
        <v>0.48019676570617698</v>
      </c>
    </row>
    <row r="595" spans="2:50">
      <c r="B595" t="s">
        <v>262</v>
      </c>
      <c r="C595" s="17">
        <v>0.48414832053499501</v>
      </c>
      <c r="D595" s="17">
        <v>0.497683659374623</v>
      </c>
      <c r="E595" s="17">
        <v>0.47215098442460401</v>
      </c>
      <c r="F595" s="17"/>
      <c r="G595" s="17">
        <v>0.35886596556031602</v>
      </c>
      <c r="H595" s="17">
        <v>0.34783817026263503</v>
      </c>
      <c r="I595" s="17">
        <v>0.44754831356084301</v>
      </c>
      <c r="J595" s="17">
        <v>0.51265784947967596</v>
      </c>
      <c r="K595" s="17">
        <v>0.54209981181487699</v>
      </c>
      <c r="L595" s="17">
        <v>0.64553195758320003</v>
      </c>
      <c r="M595" s="17"/>
      <c r="N595" s="17">
        <v>0.56432999224885905</v>
      </c>
      <c r="O595" s="17">
        <v>0.474879159444767</v>
      </c>
      <c r="P595" s="17">
        <v>0.46095232232587302</v>
      </c>
      <c r="Q595" s="17">
        <v>0.42637025056997602</v>
      </c>
      <c r="R595" s="17"/>
      <c r="S595" s="17">
        <v>0.44752339618966602</v>
      </c>
      <c r="T595" s="17">
        <v>0.53772066635210003</v>
      </c>
      <c r="U595" s="17">
        <v>0.48918222580135901</v>
      </c>
      <c r="V595" s="17">
        <v>0.54843156818380501</v>
      </c>
      <c r="W595" s="17">
        <v>0.46305460987602698</v>
      </c>
      <c r="X595" s="17">
        <v>0.49410869568450799</v>
      </c>
      <c r="Y595" s="17">
        <v>0.434830264423401</v>
      </c>
      <c r="Z595" s="17">
        <v>0.48011209378042502</v>
      </c>
      <c r="AA595" s="17">
        <v>0.466109695471847</v>
      </c>
      <c r="AB595" s="17">
        <v>0.49868310117859799</v>
      </c>
      <c r="AC595" s="17">
        <v>0.41898944585803299</v>
      </c>
      <c r="AD595" s="17">
        <v>0.50460909457341796</v>
      </c>
      <c r="AE595" s="17"/>
      <c r="AF595" s="17">
        <v>0.53618146785985699</v>
      </c>
      <c r="AG595" s="17">
        <v>0.48773985643665502</v>
      </c>
      <c r="AH595" s="17">
        <v>0.37199809462487798</v>
      </c>
      <c r="AI595" s="17"/>
      <c r="AJ595" s="17">
        <v>0.56757393770190601</v>
      </c>
      <c r="AK595" s="17">
        <v>0.48735539083353902</v>
      </c>
      <c r="AL595" s="17">
        <v>0.48041051382797301</v>
      </c>
      <c r="AM595" s="17">
        <v>0.41654032029229998</v>
      </c>
      <c r="AN595" s="17">
        <v>0.33950732177697501</v>
      </c>
      <c r="AO595" s="17"/>
      <c r="AP595" s="17">
        <v>0.57996608542387695</v>
      </c>
      <c r="AQ595" s="17">
        <v>0.49923440427078097</v>
      </c>
      <c r="AR595" s="17">
        <v>0.46608058391375601</v>
      </c>
      <c r="AS595" s="17"/>
      <c r="AT595" s="17">
        <v>0.47653223007342399</v>
      </c>
      <c r="AU595" s="17">
        <v>0.43296717626792097</v>
      </c>
      <c r="AV595" s="17">
        <v>0.52080199977355501</v>
      </c>
      <c r="AW595" s="17">
        <v>0.460151762390896</v>
      </c>
      <c r="AX595" s="17">
        <v>0.68961532517056501</v>
      </c>
    </row>
    <row r="596" spans="2:50">
      <c r="B596" t="s">
        <v>263</v>
      </c>
      <c r="C596" s="17">
        <v>0.45183560535672601</v>
      </c>
      <c r="D596" s="17">
        <v>0.43349970993423098</v>
      </c>
      <c r="E596" s="17">
        <v>0.46857924301805598</v>
      </c>
      <c r="F596" s="17"/>
      <c r="G596" s="17">
        <v>0.37929013629922298</v>
      </c>
      <c r="H596" s="17">
        <v>0.35473510087980797</v>
      </c>
      <c r="I596" s="17">
        <v>0.35963928818608298</v>
      </c>
      <c r="J596" s="17">
        <v>0.48575273561198501</v>
      </c>
      <c r="K596" s="17">
        <v>0.53345730750932396</v>
      </c>
      <c r="L596" s="17">
        <v>0.57168477831516695</v>
      </c>
      <c r="M596" s="17"/>
      <c r="N596" s="17">
        <v>0.52716941738021506</v>
      </c>
      <c r="O596" s="17">
        <v>0.46733594629951503</v>
      </c>
      <c r="P596" s="17">
        <v>0.42053516513580402</v>
      </c>
      <c r="Q596" s="17">
        <v>0.38050069295921501</v>
      </c>
      <c r="R596" s="17"/>
      <c r="S596" s="17">
        <v>0.412637223332598</v>
      </c>
      <c r="T596" s="17">
        <v>0.51599866834330399</v>
      </c>
      <c r="U596" s="17">
        <v>0.432964906500796</v>
      </c>
      <c r="V596" s="17">
        <v>0.47762839802562201</v>
      </c>
      <c r="W596" s="17">
        <v>0.47610986318533099</v>
      </c>
      <c r="X596" s="17">
        <v>0.44238289525707902</v>
      </c>
      <c r="Y596" s="17">
        <v>0.489684139614598</v>
      </c>
      <c r="Z596" s="17">
        <v>0.398223843934915</v>
      </c>
      <c r="AA596" s="17">
        <v>0.38999149056827798</v>
      </c>
      <c r="AB596" s="17">
        <v>0.48266527966330502</v>
      </c>
      <c r="AC596" s="17">
        <v>0.379234114556811</v>
      </c>
      <c r="AD596" s="17">
        <v>0.52768136922026898</v>
      </c>
      <c r="AE596" s="17"/>
      <c r="AF596" s="17">
        <v>0.46022292524740299</v>
      </c>
      <c r="AG596" s="17">
        <v>0.48359171078590302</v>
      </c>
      <c r="AH596" s="17">
        <v>0.36269846673748501</v>
      </c>
      <c r="AI596" s="17"/>
      <c r="AJ596" s="17">
        <v>0.50341394269904105</v>
      </c>
      <c r="AK596" s="17">
        <v>0.41922872483386298</v>
      </c>
      <c r="AL596" s="17">
        <v>0.49952019598397102</v>
      </c>
      <c r="AM596" s="17">
        <v>0.27730258351812198</v>
      </c>
      <c r="AN596" s="17">
        <v>0.37429838853789599</v>
      </c>
      <c r="AO596" s="17"/>
      <c r="AP596" s="17">
        <v>0.49676402781373902</v>
      </c>
      <c r="AQ596" s="17">
        <v>0.42884929086346402</v>
      </c>
      <c r="AR596" s="17">
        <v>0.49984834387710098</v>
      </c>
      <c r="AS596" s="17"/>
      <c r="AT596" s="17">
        <v>0.38998132141320002</v>
      </c>
      <c r="AU596" s="17">
        <v>0.45017823896857301</v>
      </c>
      <c r="AV596" s="17">
        <v>0.49092161477386598</v>
      </c>
      <c r="AW596" s="17">
        <v>0.43581566965129898</v>
      </c>
      <c r="AX596" s="17">
        <v>0.57247102233950498</v>
      </c>
    </row>
    <row r="597" spans="2:50">
      <c r="B597" t="s">
        <v>264</v>
      </c>
      <c r="C597" s="17">
        <v>0.44978715540390002</v>
      </c>
      <c r="D597" s="17">
        <v>0.47365568370700101</v>
      </c>
      <c r="E597" s="17">
        <v>0.427572394778235</v>
      </c>
      <c r="F597" s="17"/>
      <c r="G597" s="17">
        <v>0.29185242408669099</v>
      </c>
      <c r="H597" s="17">
        <v>0.33545316316214302</v>
      </c>
      <c r="I597" s="17">
        <v>0.38103373638097598</v>
      </c>
      <c r="J597" s="17">
        <v>0.494504178600776</v>
      </c>
      <c r="K597" s="17">
        <v>0.53759711843372104</v>
      </c>
      <c r="L597" s="17">
        <v>0.60801641644863003</v>
      </c>
      <c r="M597" s="17"/>
      <c r="N597" s="17">
        <v>0.51907754449211096</v>
      </c>
      <c r="O597" s="17">
        <v>0.45604132260000402</v>
      </c>
      <c r="P597" s="17">
        <v>0.435755453081484</v>
      </c>
      <c r="Q597" s="17">
        <v>0.37726078176022998</v>
      </c>
      <c r="R597" s="17"/>
      <c r="S597" s="17">
        <v>0.41149658128073402</v>
      </c>
      <c r="T597" s="17">
        <v>0.52363845499152395</v>
      </c>
      <c r="U597" s="17">
        <v>0.47325897216798601</v>
      </c>
      <c r="V597" s="17">
        <v>0.43891966948474098</v>
      </c>
      <c r="W597" s="17">
        <v>0.41681732776826702</v>
      </c>
      <c r="X597" s="17">
        <v>0.51322268915057401</v>
      </c>
      <c r="Y597" s="17">
        <v>0.37693917634555102</v>
      </c>
      <c r="Z597" s="17">
        <v>0.44363884258423603</v>
      </c>
      <c r="AA597" s="17">
        <v>0.39738379780934802</v>
      </c>
      <c r="AB597" s="17">
        <v>0.48914060150969002</v>
      </c>
      <c r="AC597" s="17">
        <v>0.39970590413608598</v>
      </c>
      <c r="AD597" s="17">
        <v>0.52577880311333602</v>
      </c>
      <c r="AE597" s="17"/>
      <c r="AF597" s="17">
        <v>0.488137327567713</v>
      </c>
      <c r="AG597" s="17">
        <v>0.48381984591240501</v>
      </c>
      <c r="AH597" s="17">
        <v>0.30612214653886699</v>
      </c>
      <c r="AI597" s="17"/>
      <c r="AJ597" s="17">
        <v>0.54568606511311901</v>
      </c>
      <c r="AK597" s="17">
        <v>0.40331063170047399</v>
      </c>
      <c r="AL597" s="17">
        <v>0.58347629443767801</v>
      </c>
      <c r="AM597" s="17">
        <v>0.40789580469363501</v>
      </c>
      <c r="AN597" s="17">
        <v>0.31342186179675002</v>
      </c>
      <c r="AO597" s="17"/>
      <c r="AP597" s="17">
        <v>0.54845541409718601</v>
      </c>
      <c r="AQ597" s="17">
        <v>0.41935564985568002</v>
      </c>
      <c r="AR597" s="17">
        <v>0.55618439676553799</v>
      </c>
      <c r="AS597" s="17"/>
      <c r="AT597" s="17">
        <v>0.40730625870360598</v>
      </c>
      <c r="AU597" s="17">
        <v>0.426817597381701</v>
      </c>
      <c r="AV597" s="17">
        <v>0.50705121534309705</v>
      </c>
      <c r="AW597" s="17">
        <v>0.47436802096360697</v>
      </c>
      <c r="AX597" s="17">
        <v>0.68583958947954704</v>
      </c>
    </row>
    <row r="598" spans="2:50">
      <c r="B598" t="s">
        <v>265</v>
      </c>
      <c r="C598" s="17">
        <v>0.40734021205249199</v>
      </c>
      <c r="D598" s="17">
        <v>0.42432543420957303</v>
      </c>
      <c r="E598" s="17">
        <v>0.39051526628828598</v>
      </c>
      <c r="F598" s="17"/>
      <c r="G598" s="17">
        <v>0.37720781036177198</v>
      </c>
      <c r="H598" s="17">
        <v>0.34992223334796102</v>
      </c>
      <c r="I598" s="17">
        <v>0.303986006967846</v>
      </c>
      <c r="J598" s="17">
        <v>0.44744917964807401</v>
      </c>
      <c r="K598" s="17">
        <v>0.42548027139451</v>
      </c>
      <c r="L598" s="17">
        <v>0.51335354273896405</v>
      </c>
      <c r="M598" s="17"/>
      <c r="N598" s="17">
        <v>0.474698169756406</v>
      </c>
      <c r="O598" s="17">
        <v>0.402477718348973</v>
      </c>
      <c r="P598" s="17">
        <v>0.41314762473883798</v>
      </c>
      <c r="Q598" s="17">
        <v>0.33602445480628101</v>
      </c>
      <c r="R598" s="17"/>
      <c r="S598" s="17">
        <v>0.35401061691255797</v>
      </c>
      <c r="T598" s="17">
        <v>0.44744690472618698</v>
      </c>
      <c r="U598" s="17">
        <v>0.36474826910609698</v>
      </c>
      <c r="V598" s="17">
        <v>0.42769002735469303</v>
      </c>
      <c r="W598" s="17">
        <v>0.41356191481048399</v>
      </c>
      <c r="X598" s="17">
        <v>0.392208652559705</v>
      </c>
      <c r="Y598" s="17">
        <v>0.361330313032796</v>
      </c>
      <c r="Z598" s="17">
        <v>0.43317102792034301</v>
      </c>
      <c r="AA598" s="17">
        <v>0.38161750401429401</v>
      </c>
      <c r="AB598" s="17">
        <v>0.49936911356722702</v>
      </c>
      <c r="AC598" s="17">
        <v>0.37151119082206102</v>
      </c>
      <c r="AD598" s="17">
        <v>0.53236993715121295</v>
      </c>
      <c r="AE598" s="17"/>
      <c r="AF598" s="17">
        <v>0.41064144709969203</v>
      </c>
      <c r="AG598" s="17">
        <v>0.43180998771713802</v>
      </c>
      <c r="AH598" s="17">
        <v>0.32681982844600799</v>
      </c>
      <c r="AI598" s="17"/>
      <c r="AJ598" s="17">
        <v>0.45128468769101399</v>
      </c>
      <c r="AK598" s="17">
        <v>0.39906124329091502</v>
      </c>
      <c r="AL598" s="17">
        <v>0.48859123853717501</v>
      </c>
      <c r="AM598" s="17">
        <v>0.30668406100788598</v>
      </c>
      <c r="AN598" s="17">
        <v>0.28671862386225599</v>
      </c>
      <c r="AO598" s="17"/>
      <c r="AP598" s="17">
        <v>0.458052262775418</v>
      </c>
      <c r="AQ598" s="17">
        <v>0.40677934746162397</v>
      </c>
      <c r="AR598" s="17">
        <v>0.44231379867474802</v>
      </c>
      <c r="AS598" s="17"/>
      <c r="AT598" s="17">
        <v>0.35357029699988501</v>
      </c>
      <c r="AU598" s="17">
        <v>0.41648151683392198</v>
      </c>
      <c r="AV598" s="17">
        <v>0.43917687068164402</v>
      </c>
      <c r="AW598" s="17">
        <v>0.44631253875400401</v>
      </c>
      <c r="AX598" s="17">
        <v>0.54784590897050101</v>
      </c>
    </row>
    <row r="599" spans="2:50">
      <c r="B599" t="s">
        <v>266</v>
      </c>
      <c r="C599" s="17">
        <v>0.372621267137072</v>
      </c>
      <c r="D599" s="17">
        <v>0.363131216178875</v>
      </c>
      <c r="E599" s="17">
        <v>0.38042465247150897</v>
      </c>
      <c r="F599" s="17"/>
      <c r="G599" s="17">
        <v>0.34120094417645203</v>
      </c>
      <c r="H599" s="17">
        <v>0.29568425909984802</v>
      </c>
      <c r="I599" s="17">
        <v>0.34699246411831097</v>
      </c>
      <c r="J599" s="17">
        <v>0.37417700160294498</v>
      </c>
      <c r="K599" s="17">
        <v>0.34781207314492502</v>
      </c>
      <c r="L599" s="17">
        <v>0.49195210569192999</v>
      </c>
      <c r="M599" s="17"/>
      <c r="N599" s="17">
        <v>0.43328400525411698</v>
      </c>
      <c r="O599" s="17">
        <v>0.38232573454893498</v>
      </c>
      <c r="P599" s="17">
        <v>0.356909832380568</v>
      </c>
      <c r="Q599" s="17">
        <v>0.31128424501044</v>
      </c>
      <c r="R599" s="17"/>
      <c r="S599" s="17">
        <v>0.38685785224055202</v>
      </c>
      <c r="T599" s="17">
        <v>0.387996041582929</v>
      </c>
      <c r="U599" s="17">
        <v>0.37917543013160698</v>
      </c>
      <c r="V599" s="17">
        <v>0.385142158820095</v>
      </c>
      <c r="W599" s="17">
        <v>0.36210718561140398</v>
      </c>
      <c r="X599" s="17">
        <v>0.40762888884464998</v>
      </c>
      <c r="Y599" s="17">
        <v>0.31891222767988697</v>
      </c>
      <c r="Z599" s="17">
        <v>0.32947723429071801</v>
      </c>
      <c r="AA599" s="17">
        <v>0.35474707496251001</v>
      </c>
      <c r="AB599" s="17">
        <v>0.366724771746756</v>
      </c>
      <c r="AC599" s="17">
        <v>0.324323262281415</v>
      </c>
      <c r="AD599" s="17">
        <v>0.46947623364211899</v>
      </c>
      <c r="AE599" s="17"/>
      <c r="AF599" s="17">
        <v>0.34560695084133503</v>
      </c>
      <c r="AG599" s="17">
        <v>0.42791403662840899</v>
      </c>
      <c r="AH599" s="17">
        <v>0.277239395767444</v>
      </c>
      <c r="AI599" s="17"/>
      <c r="AJ599" s="17">
        <v>0.39483629855810198</v>
      </c>
      <c r="AK599" s="17">
        <v>0.38406632032042898</v>
      </c>
      <c r="AL599" s="17">
        <v>0.46154668090491002</v>
      </c>
      <c r="AM599" s="17">
        <v>0.19286521924775901</v>
      </c>
      <c r="AN599" s="17">
        <v>0.253287555512689</v>
      </c>
      <c r="AO599" s="17"/>
      <c r="AP599" s="17">
        <v>0.37339443984126303</v>
      </c>
      <c r="AQ599" s="17">
        <v>0.39297632866639598</v>
      </c>
      <c r="AR599" s="17">
        <v>0.50400503745293901</v>
      </c>
      <c r="AS599" s="17"/>
      <c r="AT599" s="17">
        <v>0.31789730124337801</v>
      </c>
      <c r="AU599" s="17">
        <v>0.36937670309781701</v>
      </c>
      <c r="AV599" s="17">
        <v>0.42490507356216201</v>
      </c>
      <c r="AW599" s="17">
        <v>0.34791694055035299</v>
      </c>
      <c r="AX599" s="17">
        <v>0.50421625897528699</v>
      </c>
    </row>
    <row r="600" spans="2:50">
      <c r="B600" t="s">
        <v>267</v>
      </c>
      <c r="C600" s="17">
        <v>0.32699503636970501</v>
      </c>
      <c r="D600" s="17">
        <v>0.36400960236539198</v>
      </c>
      <c r="E600" s="17">
        <v>0.29107075885646799</v>
      </c>
      <c r="F600" s="17"/>
      <c r="G600" s="17">
        <v>0.31398523820268298</v>
      </c>
      <c r="H600" s="17">
        <v>0.25878027646162899</v>
      </c>
      <c r="I600" s="17">
        <v>0.31933590596331601</v>
      </c>
      <c r="J600" s="17">
        <v>0.32227951759301598</v>
      </c>
      <c r="K600" s="17">
        <v>0.324362612024229</v>
      </c>
      <c r="L600" s="17">
        <v>0.40276875236322301</v>
      </c>
      <c r="M600" s="17"/>
      <c r="N600" s="17">
        <v>0.35597426614294703</v>
      </c>
      <c r="O600" s="17">
        <v>0.34020176559348803</v>
      </c>
      <c r="P600" s="17">
        <v>0.32402326553274702</v>
      </c>
      <c r="Q600" s="17">
        <v>0.28683878343313401</v>
      </c>
      <c r="R600" s="17"/>
      <c r="S600" s="17">
        <v>0.356996476389003</v>
      </c>
      <c r="T600" s="17">
        <v>0.33291999836015901</v>
      </c>
      <c r="U600" s="17">
        <v>0.35104522441165598</v>
      </c>
      <c r="V600" s="17">
        <v>0.31370341282629499</v>
      </c>
      <c r="W600" s="17">
        <v>0.30122864807468402</v>
      </c>
      <c r="X600" s="17">
        <v>0.36811925874856699</v>
      </c>
      <c r="Y600" s="17">
        <v>0.30531160459749401</v>
      </c>
      <c r="Z600" s="17">
        <v>0.31138934355685099</v>
      </c>
      <c r="AA600" s="17">
        <v>0.28656755775868697</v>
      </c>
      <c r="AB600" s="17">
        <v>0.37583889008080101</v>
      </c>
      <c r="AC600" s="17">
        <v>0.22104501148404301</v>
      </c>
      <c r="AD600" s="17">
        <v>0.33172887947600699</v>
      </c>
      <c r="AE600" s="17"/>
      <c r="AF600" s="17">
        <v>0.31721055577409202</v>
      </c>
      <c r="AG600" s="17">
        <v>0.35750674220094902</v>
      </c>
      <c r="AH600" s="17">
        <v>0.29017861609012502</v>
      </c>
      <c r="AI600" s="17"/>
      <c r="AJ600" s="17">
        <v>0.37389359277414302</v>
      </c>
      <c r="AK600" s="17">
        <v>0.30823745734410901</v>
      </c>
      <c r="AL600" s="17">
        <v>0.42019463773458299</v>
      </c>
      <c r="AM600" s="17">
        <v>0.27957423251770802</v>
      </c>
      <c r="AN600" s="17">
        <v>0.209051259997662</v>
      </c>
      <c r="AO600" s="17"/>
      <c r="AP600" s="17">
        <v>0.40106993797609503</v>
      </c>
      <c r="AQ600" s="17">
        <v>0.32151209293877597</v>
      </c>
      <c r="AR600" s="17">
        <v>0.44893431828198099</v>
      </c>
      <c r="AS600" s="17"/>
      <c r="AT600" s="17">
        <v>0.29629676631131502</v>
      </c>
      <c r="AU600" s="17">
        <v>0.30971925314903997</v>
      </c>
      <c r="AV600" s="17">
        <v>0.353438272761607</v>
      </c>
      <c r="AW600" s="17">
        <v>0.31951076687117602</v>
      </c>
      <c r="AX600" s="17">
        <v>0.45619250669467998</v>
      </c>
    </row>
    <row r="601" spans="2:50">
      <c r="B601" t="s">
        <v>268</v>
      </c>
      <c r="C601" s="17">
        <v>0.21204645083647899</v>
      </c>
      <c r="D601" s="17">
        <v>0.246338117388744</v>
      </c>
      <c r="E601" s="17">
        <v>0.178243543336812</v>
      </c>
      <c r="F601" s="17"/>
      <c r="G601" s="17">
        <v>0.26862275614323</v>
      </c>
      <c r="H601" s="17">
        <v>0.23384430188083699</v>
      </c>
      <c r="I601" s="17">
        <v>0.20353589069709699</v>
      </c>
      <c r="J601" s="17">
        <v>0.22402574549134699</v>
      </c>
      <c r="K601" s="17">
        <v>0.18716407792110601</v>
      </c>
      <c r="L601" s="17">
        <v>0.17079786932802199</v>
      </c>
      <c r="M601" s="17"/>
      <c r="N601" s="17">
        <v>0.22346007180651101</v>
      </c>
      <c r="O601" s="17">
        <v>0.22069810740603801</v>
      </c>
      <c r="P601" s="17">
        <v>0.22895552358117</v>
      </c>
      <c r="Q601" s="17">
        <v>0.17773613933105301</v>
      </c>
      <c r="R601" s="17"/>
      <c r="S601" s="17">
        <v>0.24528608548865999</v>
      </c>
      <c r="T601" s="17">
        <v>0.26644433310123899</v>
      </c>
      <c r="U601" s="17">
        <v>0.20629482836587101</v>
      </c>
      <c r="V601" s="17">
        <v>0.179951418237496</v>
      </c>
      <c r="W601" s="17">
        <v>0.216958794116657</v>
      </c>
      <c r="X601" s="17">
        <v>0.22154766023842901</v>
      </c>
      <c r="Y601" s="17">
        <v>0.15256615440830401</v>
      </c>
      <c r="Z601" s="17">
        <v>0.27447869572073702</v>
      </c>
      <c r="AA601" s="17">
        <v>0.15687447232557</v>
      </c>
      <c r="AB601" s="17">
        <v>0.22335621256202901</v>
      </c>
      <c r="AC601" s="17">
        <v>0.16609774086968301</v>
      </c>
      <c r="AD601" s="17">
        <v>0.21259338003831399</v>
      </c>
      <c r="AE601" s="17"/>
      <c r="AF601" s="17">
        <v>0.20772237432482499</v>
      </c>
      <c r="AG601" s="17">
        <v>0.21819635496072101</v>
      </c>
      <c r="AH601" s="17">
        <v>0.18632459780066199</v>
      </c>
      <c r="AI601" s="17"/>
      <c r="AJ601" s="17">
        <v>0.23833838192961701</v>
      </c>
      <c r="AK601" s="17">
        <v>0.22260742834058</v>
      </c>
      <c r="AL601" s="17">
        <v>0.22016191206676</v>
      </c>
      <c r="AM601" s="17">
        <v>9.2176984239193599E-2</v>
      </c>
      <c r="AN601" s="17">
        <v>0.116564025564726</v>
      </c>
      <c r="AO601" s="17"/>
      <c r="AP601" s="17">
        <v>0.25831952024729798</v>
      </c>
      <c r="AQ601" s="17">
        <v>0.218975328271209</v>
      </c>
      <c r="AR601" s="17">
        <v>0.241549701303828</v>
      </c>
      <c r="AS601" s="17"/>
      <c r="AT601" s="17">
        <v>0.192200480931316</v>
      </c>
      <c r="AU601" s="17">
        <v>0.22935278844207699</v>
      </c>
      <c r="AV601" s="17">
        <v>0.22039178857276001</v>
      </c>
      <c r="AW601" s="17">
        <v>0.22218815698820801</v>
      </c>
      <c r="AX601" s="17">
        <v>0.26878578115047203</v>
      </c>
    </row>
    <row r="602" spans="2:50">
      <c r="B602" t="s">
        <v>92</v>
      </c>
      <c r="C602" s="17">
        <v>9.1390560404591398E-2</v>
      </c>
      <c r="D602" s="17">
        <v>7.3336066324775101E-2</v>
      </c>
      <c r="E602" s="17">
        <v>0.108384465435941</v>
      </c>
      <c r="F602" s="17"/>
      <c r="G602" s="17">
        <v>0.107524619120776</v>
      </c>
      <c r="H602" s="17">
        <v>7.8131272598571694E-2</v>
      </c>
      <c r="I602" s="17">
        <v>0.105177768955556</v>
      </c>
      <c r="J602" s="17">
        <v>0.10177341743747199</v>
      </c>
      <c r="K602" s="17">
        <v>0.108686342269446</v>
      </c>
      <c r="L602" s="17">
        <v>6.0321600104937902E-2</v>
      </c>
      <c r="M602" s="17"/>
      <c r="N602" s="17">
        <v>6.1249610379560199E-2</v>
      </c>
      <c r="O602" s="17">
        <v>8.61524463997142E-2</v>
      </c>
      <c r="P602" s="17">
        <v>8.0943874554334799E-2</v>
      </c>
      <c r="Q602" s="17">
        <v>0.13773546627552499</v>
      </c>
      <c r="R602" s="17"/>
      <c r="S602" s="17">
        <v>6.9563673374960694E-2</v>
      </c>
      <c r="T602" s="17">
        <v>7.0028731854169801E-2</v>
      </c>
      <c r="U602" s="17">
        <v>7.4604101661215394E-2</v>
      </c>
      <c r="V602" s="17">
        <v>8.2316958539916593E-2</v>
      </c>
      <c r="W602" s="17">
        <v>0.104430448015843</v>
      </c>
      <c r="X602" s="17">
        <v>8.5636336303719501E-2</v>
      </c>
      <c r="Y602" s="17">
        <v>9.6880605307963399E-2</v>
      </c>
      <c r="Z602" s="17">
        <v>7.9825041919831002E-2</v>
      </c>
      <c r="AA602" s="17">
        <v>0.117556260136314</v>
      </c>
      <c r="AB602" s="17">
        <v>0.12908976792882701</v>
      </c>
      <c r="AC602" s="17">
        <v>0.13067947829843399</v>
      </c>
      <c r="AD602" s="17">
        <v>7.09388770648616E-2</v>
      </c>
      <c r="AE602" s="17"/>
      <c r="AF602" s="17">
        <v>9.1107110346366302E-2</v>
      </c>
      <c r="AG602" s="17">
        <v>6.4078997031184498E-2</v>
      </c>
      <c r="AH602" s="17">
        <v>0.15567051381885599</v>
      </c>
      <c r="AI602" s="17"/>
      <c r="AJ602" s="17">
        <v>7.1963632485894005E-2</v>
      </c>
      <c r="AK602" s="17">
        <v>5.55738702565221E-2</v>
      </c>
      <c r="AL602" s="17">
        <v>3.8847335126762E-2</v>
      </c>
      <c r="AM602" s="17">
        <v>6.0878673372317803E-2</v>
      </c>
      <c r="AN602" s="17">
        <v>0.22777623213174999</v>
      </c>
      <c r="AO602" s="17"/>
      <c r="AP602" s="17">
        <v>4.7319493615920298E-2</v>
      </c>
      <c r="AQ602" s="17">
        <v>6.5384191380535306E-2</v>
      </c>
      <c r="AR602" s="17">
        <v>3.0707142188864701E-2</v>
      </c>
      <c r="AS602" s="17"/>
      <c r="AT602" s="17">
        <v>0.122250072608074</v>
      </c>
      <c r="AU602" s="17">
        <v>8.6733652315573603E-2</v>
      </c>
      <c r="AV602" s="17">
        <v>6.4317209141603701E-2</v>
      </c>
      <c r="AW602" s="17">
        <v>3.9186297213363697E-2</v>
      </c>
      <c r="AX602" s="17">
        <v>6.9425772164565094E-2</v>
      </c>
    </row>
    <row r="603" spans="2:50">
      <c r="B603" t="s">
        <v>269</v>
      </c>
      <c r="C603" s="17">
        <v>3.3918360622912098E-2</v>
      </c>
      <c r="D603" s="17">
        <v>3.5149616734535101E-2</v>
      </c>
      <c r="E603" s="17">
        <v>3.2848608622813802E-2</v>
      </c>
      <c r="F603" s="17"/>
      <c r="G603" s="17">
        <v>5.0985231969067998E-2</v>
      </c>
      <c r="H603" s="17">
        <v>2.38852450783236E-2</v>
      </c>
      <c r="I603" s="17">
        <v>3.1015022447821301E-2</v>
      </c>
      <c r="J603" s="17">
        <v>4.58544153659085E-2</v>
      </c>
      <c r="K603" s="17">
        <v>3.5842130650613702E-2</v>
      </c>
      <c r="L603" s="17">
        <v>2.21906856090235E-2</v>
      </c>
      <c r="M603" s="17"/>
      <c r="N603" s="17">
        <v>1.50666569393359E-2</v>
      </c>
      <c r="O603" s="17">
        <v>3.0357501566029899E-2</v>
      </c>
      <c r="P603" s="17">
        <v>2.96754627057494E-2</v>
      </c>
      <c r="Q603" s="17">
        <v>6.2237361320852801E-2</v>
      </c>
      <c r="R603" s="17"/>
      <c r="S603" s="17">
        <v>3.9578198677176303E-2</v>
      </c>
      <c r="T603" s="17">
        <v>2.42065621436603E-2</v>
      </c>
      <c r="U603" s="17">
        <v>2.7357480776578399E-2</v>
      </c>
      <c r="V603" s="17">
        <v>3.2569683484276503E-2</v>
      </c>
      <c r="W603" s="17">
        <v>3.3398015889081097E-2</v>
      </c>
      <c r="X603" s="17">
        <v>2.0513837634272499E-2</v>
      </c>
      <c r="Y603" s="17">
        <v>3.0568258652783099E-2</v>
      </c>
      <c r="Z603" s="17">
        <v>3.9699204179001801E-2</v>
      </c>
      <c r="AA603" s="17">
        <v>4.6849579139357098E-2</v>
      </c>
      <c r="AB603" s="17">
        <v>4.7313079566396403E-2</v>
      </c>
      <c r="AC603" s="17">
        <v>3.2508605194627199E-2</v>
      </c>
      <c r="AD603" s="17">
        <v>2.8546794646646001E-2</v>
      </c>
      <c r="AE603" s="17"/>
      <c r="AF603" s="17">
        <v>3.6454138054198101E-2</v>
      </c>
      <c r="AG603" s="17">
        <v>3.0717779740169902E-2</v>
      </c>
      <c r="AH603" s="17">
        <v>3.23723489864087E-2</v>
      </c>
      <c r="AI603" s="17"/>
      <c r="AJ603" s="17">
        <v>1.48728871563297E-2</v>
      </c>
      <c r="AK603" s="17">
        <v>3.6318756200981898E-2</v>
      </c>
      <c r="AL603" s="17">
        <v>1.3934380221688599E-2</v>
      </c>
      <c r="AM603" s="17">
        <v>0.101570957731527</v>
      </c>
      <c r="AN603" s="17">
        <v>5.3706204270018598E-2</v>
      </c>
      <c r="AO603" s="17"/>
      <c r="AP603" s="17">
        <v>1.47408157321699E-2</v>
      </c>
      <c r="AQ603" s="17">
        <v>3.0713602371121401E-2</v>
      </c>
      <c r="AR603" s="17">
        <v>2.50592294817557E-2</v>
      </c>
      <c r="AS603" s="17"/>
      <c r="AT603" s="17">
        <v>5.0886391010041498E-2</v>
      </c>
      <c r="AU603" s="17">
        <v>4.0313898959010198E-2</v>
      </c>
      <c r="AV603" s="17">
        <v>2.0500840223258002E-2</v>
      </c>
      <c r="AW603" s="17">
        <v>1.9943620416325102E-2</v>
      </c>
      <c r="AX603" s="17">
        <v>1.79304648594115E-2</v>
      </c>
    </row>
    <row r="604" spans="2:50">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row>
    <row r="605" spans="2:50">
      <c r="B605" s="6" t="s">
        <v>270</v>
      </c>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row>
    <row r="606" spans="2:50">
      <c r="B606" s="24" t="s">
        <v>15</v>
      </c>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row>
    <row r="607" spans="2:50">
      <c r="B607" t="s">
        <v>271</v>
      </c>
      <c r="C607" s="17">
        <v>0.21478696253506399</v>
      </c>
      <c r="D607" s="17">
        <v>0.21338231807149599</v>
      </c>
      <c r="E607" s="17">
        <v>0.214756528873149</v>
      </c>
      <c r="F607" s="17"/>
      <c r="G607" s="17">
        <v>0.25507216443958602</v>
      </c>
      <c r="H607" s="17">
        <v>0.28579721239375599</v>
      </c>
      <c r="I607" s="17">
        <v>0.202523415984735</v>
      </c>
      <c r="J607" s="17">
        <v>0.20501208330267001</v>
      </c>
      <c r="K607" s="17">
        <v>0.16476859630589899</v>
      </c>
      <c r="L607" s="17">
        <v>0.181812360232878</v>
      </c>
      <c r="M607" s="17"/>
      <c r="N607" s="17">
        <v>0.21719715756609301</v>
      </c>
      <c r="O607" s="17">
        <v>0.19035598011746199</v>
      </c>
      <c r="P607" s="17">
        <v>0.23953823413459299</v>
      </c>
      <c r="Q607" s="17">
        <v>0.21508339039749999</v>
      </c>
      <c r="R607" s="17"/>
      <c r="S607" s="17">
        <v>0.24200225125107699</v>
      </c>
      <c r="T607" s="17">
        <v>0.26300399038252198</v>
      </c>
      <c r="U607" s="17">
        <v>0.23031637002359001</v>
      </c>
      <c r="V607" s="17">
        <v>0.12711332505768999</v>
      </c>
      <c r="W607" s="17">
        <v>0.13312579211770401</v>
      </c>
      <c r="X607" s="17">
        <v>0.20951650228176399</v>
      </c>
      <c r="Y607" s="17">
        <v>0.25918324607038701</v>
      </c>
      <c r="Z607" s="17">
        <v>0.289376691565014</v>
      </c>
      <c r="AA607" s="17">
        <v>0.18185311661397399</v>
      </c>
      <c r="AB607" s="17">
        <v>0.199947473252509</v>
      </c>
      <c r="AC607" s="17">
        <v>0.23373850636652699</v>
      </c>
      <c r="AD607" s="17">
        <v>0.22180769720107199</v>
      </c>
      <c r="AE607" s="17"/>
      <c r="AF607" s="17">
        <v>0.19575918882017301</v>
      </c>
      <c r="AG607" s="17">
        <v>0.223368438767127</v>
      </c>
      <c r="AH607" s="17">
        <v>0.21021724154943799</v>
      </c>
      <c r="AI607" s="17"/>
      <c r="AJ607" s="17">
        <v>0.210988863410452</v>
      </c>
      <c r="AK607" s="17">
        <v>0.25078567160906201</v>
      </c>
      <c r="AL607" s="17">
        <v>0.23535897560843599</v>
      </c>
      <c r="AM607" s="17">
        <v>0.202433897203284</v>
      </c>
      <c r="AN607" s="17">
        <v>0.14779369001275799</v>
      </c>
      <c r="AO607" s="17"/>
      <c r="AP607" s="17">
        <v>0.22159717046180899</v>
      </c>
      <c r="AQ607" s="17">
        <v>0.251085083394678</v>
      </c>
      <c r="AR607" s="17">
        <v>0.26570213324730402</v>
      </c>
      <c r="AS607" s="17"/>
      <c r="AT607" s="17">
        <v>0.20999319640608299</v>
      </c>
      <c r="AU607" s="17">
        <v>0.21772194037409601</v>
      </c>
      <c r="AV607" s="17">
        <v>0.217097289643954</v>
      </c>
      <c r="AW607" s="17">
        <v>0.26625654260667903</v>
      </c>
      <c r="AX607" s="17">
        <v>0.29772351417889698</v>
      </c>
    </row>
    <row r="608" spans="2:50">
      <c r="B608" t="s">
        <v>272</v>
      </c>
      <c r="C608" s="17">
        <v>0.32467481110294999</v>
      </c>
      <c r="D608" s="17">
        <v>0.31392626879441499</v>
      </c>
      <c r="E608" s="17">
        <v>0.33642567203135998</v>
      </c>
      <c r="F608" s="17"/>
      <c r="G608" s="17">
        <v>0.30863344392619801</v>
      </c>
      <c r="H608" s="17">
        <v>0.320579027006968</v>
      </c>
      <c r="I608" s="17">
        <v>0.32704482675082402</v>
      </c>
      <c r="J608" s="17">
        <v>0.31350659138130399</v>
      </c>
      <c r="K608" s="17">
        <v>0.33762655978863598</v>
      </c>
      <c r="L608" s="17">
        <v>0.33708982218571798</v>
      </c>
      <c r="M608" s="17"/>
      <c r="N608" s="17">
        <v>0.364202063437645</v>
      </c>
      <c r="O608" s="17">
        <v>0.357967186070342</v>
      </c>
      <c r="P608" s="17">
        <v>0.30427231627019102</v>
      </c>
      <c r="Q608" s="17">
        <v>0.26928339611290297</v>
      </c>
      <c r="R608" s="17"/>
      <c r="S608" s="17">
        <v>0.366175452771413</v>
      </c>
      <c r="T608" s="17">
        <v>0.32434894119416802</v>
      </c>
      <c r="U608" s="17">
        <v>0.27730686283610001</v>
      </c>
      <c r="V608" s="17">
        <v>0.398890579814904</v>
      </c>
      <c r="W608" s="17">
        <v>0.35249613560485599</v>
      </c>
      <c r="X608" s="17">
        <v>0.31851930260587002</v>
      </c>
      <c r="Y608" s="17">
        <v>0.275047223574308</v>
      </c>
      <c r="Z608" s="17">
        <v>0.25999803115273601</v>
      </c>
      <c r="AA608" s="17">
        <v>0.30266543328898099</v>
      </c>
      <c r="AB608" s="17">
        <v>0.273319634802486</v>
      </c>
      <c r="AC608" s="17">
        <v>0.34263228790775402</v>
      </c>
      <c r="AD608" s="17">
        <v>0.41379790935348998</v>
      </c>
      <c r="AE608" s="17"/>
      <c r="AF608" s="17">
        <v>0.337925661222789</v>
      </c>
      <c r="AG608" s="17">
        <v>0.32403496944774002</v>
      </c>
      <c r="AH608" s="17">
        <v>0.30972562585211399</v>
      </c>
      <c r="AI608" s="17"/>
      <c r="AJ608" s="17">
        <v>0.35613754218650201</v>
      </c>
      <c r="AK608" s="17">
        <v>0.33033487246184001</v>
      </c>
      <c r="AL608" s="17">
        <v>0.29472886562662898</v>
      </c>
      <c r="AM608" s="17">
        <v>0.219645932274869</v>
      </c>
      <c r="AN608" s="17">
        <v>0.28481841596706797</v>
      </c>
      <c r="AO608" s="17"/>
      <c r="AP608" s="17">
        <v>0.36660160362498201</v>
      </c>
      <c r="AQ608" s="17">
        <v>0.33315135375140098</v>
      </c>
      <c r="AR608" s="17">
        <v>0.28459550172964698</v>
      </c>
      <c r="AS608" s="17"/>
      <c r="AT608" s="17">
        <v>0.295740015531338</v>
      </c>
      <c r="AU608" s="17">
        <v>0.35082391794400097</v>
      </c>
      <c r="AV608" s="17">
        <v>0.34713089540744502</v>
      </c>
      <c r="AW608" s="17">
        <v>0.34396221121220399</v>
      </c>
      <c r="AX608" s="17">
        <v>0.37243145614109502</v>
      </c>
    </row>
    <row r="609" spans="2:50">
      <c r="B609" t="s">
        <v>273</v>
      </c>
      <c r="C609" s="17">
        <v>0.201879996821788</v>
      </c>
      <c r="D609" s="17">
        <v>0.22461460197729899</v>
      </c>
      <c r="E609" s="17">
        <v>0.17980848341332401</v>
      </c>
      <c r="F609" s="17"/>
      <c r="G609" s="17">
        <v>0.224305961992328</v>
      </c>
      <c r="H609" s="17">
        <v>0.18943871132943499</v>
      </c>
      <c r="I609" s="17">
        <v>0.172037275583142</v>
      </c>
      <c r="J609" s="17">
        <v>0.19153454806591899</v>
      </c>
      <c r="K609" s="17">
        <v>0.212314708021835</v>
      </c>
      <c r="L609" s="17">
        <v>0.22291398848661301</v>
      </c>
      <c r="M609" s="17"/>
      <c r="N609" s="17">
        <v>0.21651890041604199</v>
      </c>
      <c r="O609" s="17">
        <v>0.20831910681042501</v>
      </c>
      <c r="P609" s="17">
        <v>0.186353744342414</v>
      </c>
      <c r="Q609" s="17">
        <v>0.19334836925655999</v>
      </c>
      <c r="R609" s="17"/>
      <c r="S609" s="17">
        <v>0.16310994592674399</v>
      </c>
      <c r="T609" s="17">
        <v>0.211135327872399</v>
      </c>
      <c r="U609" s="17">
        <v>0.184490635758435</v>
      </c>
      <c r="V609" s="17">
        <v>0.24137585475213799</v>
      </c>
      <c r="W609" s="17">
        <v>0.20027891994923699</v>
      </c>
      <c r="X609" s="17">
        <v>0.22404579214832401</v>
      </c>
      <c r="Y609" s="17">
        <v>0.20850111982873601</v>
      </c>
      <c r="Z609" s="17">
        <v>0.25220213549585802</v>
      </c>
      <c r="AA609" s="17">
        <v>0.21441711245317899</v>
      </c>
      <c r="AB609" s="17">
        <v>0.18626984067615299</v>
      </c>
      <c r="AC609" s="17">
        <v>0.15622805475881499</v>
      </c>
      <c r="AD609" s="17">
        <v>0.199828834906499</v>
      </c>
      <c r="AE609" s="17"/>
      <c r="AF609" s="17">
        <v>0.20671747919451899</v>
      </c>
      <c r="AG609" s="17">
        <v>0.21133785032840699</v>
      </c>
      <c r="AH609" s="17">
        <v>0.15508499295311201</v>
      </c>
      <c r="AI609" s="17"/>
      <c r="AJ609" s="17">
        <v>0.21925237472248499</v>
      </c>
      <c r="AK609" s="17">
        <v>0.203037535838831</v>
      </c>
      <c r="AL609" s="17">
        <v>0.26842350851753399</v>
      </c>
      <c r="AM609" s="17">
        <v>0.12789989036121099</v>
      </c>
      <c r="AN609" s="17">
        <v>0.12541324506173501</v>
      </c>
      <c r="AO609" s="17"/>
      <c r="AP609" s="17">
        <v>0.22549993072192101</v>
      </c>
      <c r="AQ609" s="17">
        <v>0.197935459725711</v>
      </c>
      <c r="AR609" s="17">
        <v>0.26354435814278998</v>
      </c>
      <c r="AS609" s="17"/>
      <c r="AT609" s="17">
        <v>0.17714906652217899</v>
      </c>
      <c r="AU609" s="17">
        <v>0.20172954612087701</v>
      </c>
      <c r="AV609" s="17">
        <v>0.23382301876485501</v>
      </c>
      <c r="AW609" s="17">
        <v>0.21771049922556299</v>
      </c>
      <c r="AX609" s="17">
        <v>0.14027142251921701</v>
      </c>
    </row>
    <row r="610" spans="2:50">
      <c r="B610" t="s">
        <v>274</v>
      </c>
      <c r="C610" s="17">
        <v>0.112881968512644</v>
      </c>
      <c r="D610" s="17">
        <v>0.12979185242579899</v>
      </c>
      <c r="E610" s="17">
        <v>9.6818669799892093E-2</v>
      </c>
      <c r="F610" s="17"/>
      <c r="G610" s="17">
        <v>6.4984895914148202E-2</v>
      </c>
      <c r="H610" s="17">
        <v>6.4891491339756996E-2</v>
      </c>
      <c r="I610" s="17">
        <v>0.113783476203247</v>
      </c>
      <c r="J610" s="17">
        <v>0.137539054021694</v>
      </c>
      <c r="K610" s="17">
        <v>0.13116194697081099</v>
      </c>
      <c r="L610" s="17">
        <v>0.15052576437432399</v>
      </c>
      <c r="M610" s="17"/>
      <c r="N610" s="17">
        <v>0.11194967244479601</v>
      </c>
      <c r="O610" s="17">
        <v>9.9524354046704094E-2</v>
      </c>
      <c r="P610" s="17">
        <v>0.120854493123784</v>
      </c>
      <c r="Q610" s="17">
        <v>0.121155466919246</v>
      </c>
      <c r="R610" s="17"/>
      <c r="S610" s="17">
        <v>8.2696188014539596E-2</v>
      </c>
      <c r="T610" s="17">
        <v>9.8741965701959103E-2</v>
      </c>
      <c r="U610" s="17">
        <v>0.11927524346247199</v>
      </c>
      <c r="V610" s="17">
        <v>0.10185225340224099</v>
      </c>
      <c r="W610" s="17">
        <v>0.179584863399462</v>
      </c>
      <c r="X610" s="17">
        <v>0.10046039068245199</v>
      </c>
      <c r="Y610" s="17">
        <v>0.11170600137629</v>
      </c>
      <c r="Z610" s="17">
        <v>9.6409567563472701E-2</v>
      </c>
      <c r="AA610" s="17">
        <v>0.117279561277608</v>
      </c>
      <c r="AB610" s="17">
        <v>0.16876591007171499</v>
      </c>
      <c r="AC610" s="17">
        <v>8.9759656100892607E-2</v>
      </c>
      <c r="AD610" s="17">
        <v>9.2386519265930306E-2</v>
      </c>
      <c r="AE610" s="17"/>
      <c r="AF610" s="17">
        <v>0.128980426707171</v>
      </c>
      <c r="AG610" s="17">
        <v>0.11422906753205</v>
      </c>
      <c r="AH610" s="17">
        <v>9.0082442891836201E-2</v>
      </c>
      <c r="AI610" s="17"/>
      <c r="AJ610" s="17">
        <v>9.3568385588833305E-2</v>
      </c>
      <c r="AK610" s="17">
        <v>0.101437046424732</v>
      </c>
      <c r="AL610" s="17">
        <v>0.11803877973031</v>
      </c>
      <c r="AM610" s="17">
        <v>0.26767826630044</v>
      </c>
      <c r="AN610" s="17">
        <v>0.14881200334174399</v>
      </c>
      <c r="AO610" s="17"/>
      <c r="AP610" s="17">
        <v>8.6619680972925203E-2</v>
      </c>
      <c r="AQ610" s="17">
        <v>0.102655816866513</v>
      </c>
      <c r="AR610" s="17">
        <v>0.104971820440911</v>
      </c>
      <c r="AS610" s="17"/>
      <c r="AT610" s="17">
        <v>0.12949574347708101</v>
      </c>
      <c r="AU610" s="17">
        <v>0.10426339507059899</v>
      </c>
      <c r="AV610" s="17">
        <v>0.105978985904712</v>
      </c>
      <c r="AW610" s="17">
        <v>8.3394330349355006E-2</v>
      </c>
      <c r="AX610" s="17">
        <v>5.0307738910595298E-2</v>
      </c>
    </row>
    <row r="611" spans="2:50">
      <c r="B611" t="s">
        <v>92</v>
      </c>
      <c r="C611" s="17">
        <v>0.145776261027554</v>
      </c>
      <c r="D611" s="17">
        <v>0.118284958730991</v>
      </c>
      <c r="E611" s="17">
        <v>0.17219064588227501</v>
      </c>
      <c r="F611" s="17"/>
      <c r="G611" s="17">
        <v>0.14700353372774</v>
      </c>
      <c r="H611" s="17">
        <v>0.139293557930083</v>
      </c>
      <c r="I611" s="17">
        <v>0.18461100547805201</v>
      </c>
      <c r="J611" s="17">
        <v>0.15240772322841301</v>
      </c>
      <c r="K611" s="17">
        <v>0.15412818891281899</v>
      </c>
      <c r="L611" s="17">
        <v>0.107658064720467</v>
      </c>
      <c r="M611" s="17"/>
      <c r="N611" s="17">
        <v>9.0132206135423998E-2</v>
      </c>
      <c r="O611" s="17">
        <v>0.14383337295506701</v>
      </c>
      <c r="P611" s="17">
        <v>0.14898121212901699</v>
      </c>
      <c r="Q611" s="17">
        <v>0.20112937731379099</v>
      </c>
      <c r="R611" s="17"/>
      <c r="S611" s="17">
        <v>0.146016162036227</v>
      </c>
      <c r="T611" s="17">
        <v>0.102769774848952</v>
      </c>
      <c r="U611" s="17">
        <v>0.188610887919402</v>
      </c>
      <c r="V611" s="17">
        <v>0.130767986973027</v>
      </c>
      <c r="W611" s="17">
        <v>0.13451428892874001</v>
      </c>
      <c r="X611" s="17">
        <v>0.14745801228159</v>
      </c>
      <c r="Y611" s="17">
        <v>0.14556240915027999</v>
      </c>
      <c r="Z611" s="17">
        <v>0.102013574222919</v>
      </c>
      <c r="AA611" s="17">
        <v>0.18378477636625801</v>
      </c>
      <c r="AB611" s="17">
        <v>0.171697141197137</v>
      </c>
      <c r="AC611" s="17">
        <v>0.177641494866012</v>
      </c>
      <c r="AD611" s="17">
        <v>7.2179039273008297E-2</v>
      </c>
      <c r="AE611" s="17"/>
      <c r="AF611" s="17">
        <v>0.130617244055349</v>
      </c>
      <c r="AG611" s="17">
        <v>0.12702967392467601</v>
      </c>
      <c r="AH611" s="17">
        <v>0.23488969675349999</v>
      </c>
      <c r="AI611" s="17"/>
      <c r="AJ611" s="17">
        <v>0.120052834091728</v>
      </c>
      <c r="AK611" s="17">
        <v>0.11440487366553601</v>
      </c>
      <c r="AL611" s="17">
        <v>8.3449870517090602E-2</v>
      </c>
      <c r="AM611" s="17">
        <v>0.182342013860195</v>
      </c>
      <c r="AN611" s="17">
        <v>0.29316264561669603</v>
      </c>
      <c r="AO611" s="17"/>
      <c r="AP611" s="17">
        <v>9.9681614218362996E-2</v>
      </c>
      <c r="AQ611" s="17">
        <v>0.115172286261697</v>
      </c>
      <c r="AR611" s="17">
        <v>8.1186186439346802E-2</v>
      </c>
      <c r="AS611" s="17"/>
      <c r="AT611" s="17">
        <v>0.18762197806332001</v>
      </c>
      <c r="AU611" s="17">
        <v>0.125461200490428</v>
      </c>
      <c r="AV611" s="17">
        <v>9.5969810279034604E-2</v>
      </c>
      <c r="AW611" s="17">
        <v>8.8676416606198794E-2</v>
      </c>
      <c r="AX611" s="17">
        <v>0.13926586825019599</v>
      </c>
    </row>
    <row r="612" spans="2:50">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row>
    <row r="613" spans="2:50">
      <c r="B613" s="6" t="s">
        <v>275</v>
      </c>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row>
    <row r="614" spans="2:50">
      <c r="B614" s="24" t="s">
        <v>15</v>
      </c>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row>
    <row r="615" spans="2:50">
      <c r="B615" t="s">
        <v>271</v>
      </c>
      <c r="C615" s="17">
        <v>0.15305595409307199</v>
      </c>
      <c r="D615" s="17">
        <v>0.175216172991873</v>
      </c>
      <c r="E615" s="17">
        <v>0.13202509207715901</v>
      </c>
      <c r="F615" s="17"/>
      <c r="G615" s="17">
        <v>0.16626564537219701</v>
      </c>
      <c r="H615" s="17">
        <v>0.209840643077081</v>
      </c>
      <c r="I615" s="17">
        <v>0.17503129301451101</v>
      </c>
      <c r="J615" s="17">
        <v>0.107323051321855</v>
      </c>
      <c r="K615" s="17">
        <v>0.120585918611023</v>
      </c>
      <c r="L615" s="17">
        <v>0.139106739165274</v>
      </c>
      <c r="M615" s="17"/>
      <c r="N615" s="17">
        <v>0.17859525391756001</v>
      </c>
      <c r="O615" s="17">
        <v>0.124900278627087</v>
      </c>
      <c r="P615" s="17">
        <v>0.15822741536545301</v>
      </c>
      <c r="Q615" s="17">
        <v>0.14851743386959201</v>
      </c>
      <c r="R615" s="17"/>
      <c r="S615" s="17">
        <v>0.19940004596322</v>
      </c>
      <c r="T615" s="17">
        <v>0.15088595452856801</v>
      </c>
      <c r="U615" s="17">
        <v>0.176234836041266</v>
      </c>
      <c r="V615" s="17">
        <v>0.104504027326321</v>
      </c>
      <c r="W615" s="17">
        <v>9.9055684561792104E-2</v>
      </c>
      <c r="X615" s="17">
        <v>0.138777865591624</v>
      </c>
      <c r="Y615" s="17">
        <v>0.17484284201647601</v>
      </c>
      <c r="Z615" s="17">
        <v>0.1946142804065</v>
      </c>
      <c r="AA615" s="17">
        <v>0.13223585216144099</v>
      </c>
      <c r="AB615" s="17">
        <v>0.14797645277205401</v>
      </c>
      <c r="AC615" s="17">
        <v>0.124663144102934</v>
      </c>
      <c r="AD615" s="17">
        <v>0.22419326182378699</v>
      </c>
      <c r="AE615" s="17"/>
      <c r="AF615" s="17">
        <v>0.16292489641316599</v>
      </c>
      <c r="AG615" s="17">
        <v>0.15297248401265301</v>
      </c>
      <c r="AH615" s="17">
        <v>0.10890154953799</v>
      </c>
      <c r="AI615" s="17"/>
      <c r="AJ615" s="17">
        <v>0.17354345511252001</v>
      </c>
      <c r="AK615" s="17">
        <v>0.137232048636834</v>
      </c>
      <c r="AL615" s="17">
        <v>0.207205171497748</v>
      </c>
      <c r="AM615" s="17">
        <v>0.20063135938815899</v>
      </c>
      <c r="AN615" s="17">
        <v>0.114404875651011</v>
      </c>
      <c r="AO615" s="17"/>
      <c r="AP615" s="17">
        <v>0.18531793793585499</v>
      </c>
      <c r="AQ615" s="17">
        <v>0.14676527634079001</v>
      </c>
      <c r="AR615" s="17">
        <v>0.20079877140183999</v>
      </c>
      <c r="AS615" s="17"/>
      <c r="AT615" s="17">
        <v>0.14630213959492</v>
      </c>
      <c r="AU615" s="17">
        <v>0.140511497577194</v>
      </c>
      <c r="AV615" s="17">
        <v>0.15609538395404299</v>
      </c>
      <c r="AW615" s="17">
        <v>0.19443118535791601</v>
      </c>
      <c r="AX615" s="17">
        <v>0.26259331029336003</v>
      </c>
    </row>
    <row r="616" spans="2:50">
      <c r="B616" t="s">
        <v>272</v>
      </c>
      <c r="C616" s="17">
        <v>0.24897564493025701</v>
      </c>
      <c r="D616" s="17">
        <v>0.239154814187687</v>
      </c>
      <c r="E616" s="17">
        <v>0.259527022502899</v>
      </c>
      <c r="F616" s="17"/>
      <c r="G616" s="17">
        <v>0.24882770717302999</v>
      </c>
      <c r="H616" s="17">
        <v>0.25632457437291301</v>
      </c>
      <c r="I616" s="17">
        <v>0.29021893883315403</v>
      </c>
      <c r="J616" s="17">
        <v>0.226997133135003</v>
      </c>
      <c r="K616" s="17">
        <v>0.222788643925623</v>
      </c>
      <c r="L616" s="17">
        <v>0.244815722579551</v>
      </c>
      <c r="M616" s="17"/>
      <c r="N616" s="17">
        <v>0.29099712649494502</v>
      </c>
      <c r="O616" s="17">
        <v>0.24299799706046499</v>
      </c>
      <c r="P616" s="17">
        <v>0.27837916284121</v>
      </c>
      <c r="Q616" s="17">
        <v>0.18852541230738801</v>
      </c>
      <c r="R616" s="17"/>
      <c r="S616" s="17">
        <v>0.243246147335616</v>
      </c>
      <c r="T616" s="17">
        <v>0.27085612000623599</v>
      </c>
      <c r="U616" s="17">
        <v>0.22791780161096301</v>
      </c>
      <c r="V616" s="17">
        <v>0.29105849528883598</v>
      </c>
      <c r="W616" s="17">
        <v>0.21525982194656601</v>
      </c>
      <c r="X616" s="17">
        <v>0.30848292467098898</v>
      </c>
      <c r="Y616" s="17">
        <v>0.188753456866641</v>
      </c>
      <c r="Z616" s="17">
        <v>0.26833143449514502</v>
      </c>
      <c r="AA616" s="17">
        <v>0.24623366655263901</v>
      </c>
      <c r="AB616" s="17">
        <v>0.24437221001141199</v>
      </c>
      <c r="AC616" s="17">
        <v>0.222451531256247</v>
      </c>
      <c r="AD616" s="17">
        <v>0.214364903634395</v>
      </c>
      <c r="AE616" s="17"/>
      <c r="AF616" s="17">
        <v>0.260216305436899</v>
      </c>
      <c r="AG616" s="17">
        <v>0.248075749742066</v>
      </c>
      <c r="AH616" s="17">
        <v>0.207329521270851</v>
      </c>
      <c r="AI616" s="17"/>
      <c r="AJ616" s="17">
        <v>0.276161642457874</v>
      </c>
      <c r="AK616" s="17">
        <v>0.27050062545841402</v>
      </c>
      <c r="AL616" s="17">
        <v>0.21716318195064599</v>
      </c>
      <c r="AM616" s="17">
        <v>0.20363547428555101</v>
      </c>
      <c r="AN616" s="17">
        <v>0.144190826566748</v>
      </c>
      <c r="AO616" s="17"/>
      <c r="AP616" s="17">
        <v>0.29908127480348101</v>
      </c>
      <c r="AQ616" s="17">
        <v>0.26385605381636601</v>
      </c>
      <c r="AR616" s="17">
        <v>0.230235348267571</v>
      </c>
      <c r="AS616" s="17"/>
      <c r="AT616" s="17">
        <v>0.22080354691783</v>
      </c>
      <c r="AU616" s="17">
        <v>0.251009950859441</v>
      </c>
      <c r="AV616" s="17">
        <v>0.28582334422321998</v>
      </c>
      <c r="AW616" s="17">
        <v>0.28346183867460401</v>
      </c>
      <c r="AX616" s="17">
        <v>0.275957302709887</v>
      </c>
    </row>
    <row r="617" spans="2:50">
      <c r="B617" t="s">
        <v>273</v>
      </c>
      <c r="C617" s="17">
        <v>0.19208780008771001</v>
      </c>
      <c r="D617" s="17">
        <v>0.19847213744577599</v>
      </c>
      <c r="E617" s="17">
        <v>0.18660390029273699</v>
      </c>
      <c r="F617" s="17"/>
      <c r="G617" s="17">
        <v>0.19178106315903901</v>
      </c>
      <c r="H617" s="17">
        <v>0.19904125075436699</v>
      </c>
      <c r="I617" s="17">
        <v>0.179890545810622</v>
      </c>
      <c r="J617" s="17">
        <v>0.20586621229954999</v>
      </c>
      <c r="K617" s="17">
        <v>0.20750627566617799</v>
      </c>
      <c r="L617" s="17">
        <v>0.17512006051425799</v>
      </c>
      <c r="M617" s="17"/>
      <c r="N617" s="17">
        <v>0.18299916258328899</v>
      </c>
      <c r="O617" s="17">
        <v>0.21012421129661901</v>
      </c>
      <c r="P617" s="17">
        <v>0.17222795647912201</v>
      </c>
      <c r="Q617" s="17">
        <v>0.201936428345006</v>
      </c>
      <c r="R617" s="17"/>
      <c r="S617" s="17">
        <v>0.200770065946447</v>
      </c>
      <c r="T617" s="17">
        <v>0.18462144150492199</v>
      </c>
      <c r="U617" s="17">
        <v>0.14140162595636199</v>
      </c>
      <c r="V617" s="17">
        <v>0.2020987185584</v>
      </c>
      <c r="W617" s="17">
        <v>0.219846497407411</v>
      </c>
      <c r="X617" s="17">
        <v>0.184743347592983</v>
      </c>
      <c r="Y617" s="17">
        <v>0.24324172767610999</v>
      </c>
      <c r="Z617" s="17">
        <v>0.122325063684968</v>
      </c>
      <c r="AA617" s="17">
        <v>0.15173558137621601</v>
      </c>
      <c r="AB617" s="17">
        <v>0.18232604525007801</v>
      </c>
      <c r="AC617" s="17">
        <v>0.25032041975600799</v>
      </c>
      <c r="AD617" s="17">
        <v>0.28351386913981802</v>
      </c>
      <c r="AE617" s="17"/>
      <c r="AF617" s="17">
        <v>0.185516917644792</v>
      </c>
      <c r="AG617" s="17">
        <v>0.21344810943953399</v>
      </c>
      <c r="AH617" s="17">
        <v>0.20053359609576801</v>
      </c>
      <c r="AI617" s="17"/>
      <c r="AJ617" s="17">
        <v>0.21048336765484499</v>
      </c>
      <c r="AK617" s="17">
        <v>0.19823127014508099</v>
      </c>
      <c r="AL617" s="17">
        <v>0.21258173635828301</v>
      </c>
      <c r="AM617" s="17">
        <v>5.9134121215956299E-2</v>
      </c>
      <c r="AN617" s="17">
        <v>0.17715657919427699</v>
      </c>
      <c r="AO617" s="17"/>
      <c r="AP617" s="17">
        <v>0.224040675242975</v>
      </c>
      <c r="AQ617" s="17">
        <v>0.19810005270794701</v>
      </c>
      <c r="AR617" s="17">
        <v>0.161384476495021</v>
      </c>
      <c r="AS617" s="17"/>
      <c r="AT617" s="17">
        <v>0.18970330457603199</v>
      </c>
      <c r="AU617" s="17">
        <v>0.184544795482497</v>
      </c>
      <c r="AV617" s="17">
        <v>0.20875749246786399</v>
      </c>
      <c r="AW617" s="17">
        <v>0.19999532730515901</v>
      </c>
      <c r="AX617" s="17">
        <v>7.8648832374979299E-2</v>
      </c>
    </row>
    <row r="618" spans="2:50">
      <c r="B618" t="s">
        <v>274</v>
      </c>
      <c r="C618" s="17">
        <v>0.21203500554840199</v>
      </c>
      <c r="D618" s="17">
        <v>0.232687787636363</v>
      </c>
      <c r="E618" s="17">
        <v>0.190468582330997</v>
      </c>
      <c r="F618" s="17"/>
      <c r="G618" s="17">
        <v>0.16347314993902401</v>
      </c>
      <c r="H618" s="17">
        <v>0.16214748733735601</v>
      </c>
      <c r="I618" s="17">
        <v>0.14410899743632</v>
      </c>
      <c r="J618" s="17">
        <v>0.226205382130094</v>
      </c>
      <c r="K618" s="17">
        <v>0.24787341113900799</v>
      </c>
      <c r="L618" s="17">
        <v>0.30450807691290899</v>
      </c>
      <c r="M618" s="17"/>
      <c r="N618" s="17">
        <v>0.21505371370621801</v>
      </c>
      <c r="O618" s="17">
        <v>0.21804979919571599</v>
      </c>
      <c r="P618" s="17">
        <v>0.213284224801641</v>
      </c>
      <c r="Q618" s="17">
        <v>0.20190770141113301</v>
      </c>
      <c r="R618" s="17"/>
      <c r="S618" s="17">
        <v>0.17922248775303801</v>
      </c>
      <c r="T618" s="17">
        <v>0.22535514307414301</v>
      </c>
      <c r="U618" s="17">
        <v>0.227374951733125</v>
      </c>
      <c r="V618" s="17">
        <v>0.21803314169024299</v>
      </c>
      <c r="W618" s="17">
        <v>0.27988576747892102</v>
      </c>
      <c r="X618" s="17">
        <v>0.186703709863944</v>
      </c>
      <c r="Y618" s="17">
        <v>0.20975987240055</v>
      </c>
      <c r="Z618" s="17">
        <v>0.22261519348654099</v>
      </c>
      <c r="AA618" s="17">
        <v>0.21969056885875199</v>
      </c>
      <c r="AB618" s="17">
        <v>0.235402688266247</v>
      </c>
      <c r="AC618" s="17">
        <v>0.14222806550170899</v>
      </c>
      <c r="AD618" s="17">
        <v>0.175782033220126</v>
      </c>
      <c r="AE618" s="17"/>
      <c r="AF618" s="17">
        <v>0.23047984977831501</v>
      </c>
      <c r="AG618" s="17">
        <v>0.21472593452865499</v>
      </c>
      <c r="AH618" s="17">
        <v>0.17589706868574001</v>
      </c>
      <c r="AI618" s="17"/>
      <c r="AJ618" s="17">
        <v>0.19481446542493799</v>
      </c>
      <c r="AK618" s="17">
        <v>0.21114068010067499</v>
      </c>
      <c r="AL618" s="17">
        <v>0.2461869495289</v>
      </c>
      <c r="AM618" s="17">
        <v>0.41949037227448499</v>
      </c>
      <c r="AN618" s="17">
        <v>0.19261707924602001</v>
      </c>
      <c r="AO618" s="17"/>
      <c r="AP618" s="17">
        <v>0.18126051112845801</v>
      </c>
      <c r="AQ618" s="17">
        <v>0.212430055647917</v>
      </c>
      <c r="AR618" s="17">
        <v>0.25926060227785902</v>
      </c>
      <c r="AS618" s="17"/>
      <c r="AT618" s="17">
        <v>0.207694135054557</v>
      </c>
      <c r="AU618" s="17">
        <v>0.22541867040361299</v>
      </c>
      <c r="AV618" s="17">
        <v>0.214364372550993</v>
      </c>
      <c r="AW618" s="17">
        <v>0.18797757105252</v>
      </c>
      <c r="AX618" s="17">
        <v>0.172464312283133</v>
      </c>
    </row>
    <row r="619" spans="2:50">
      <c r="B619" t="s">
        <v>92</v>
      </c>
      <c r="C619" s="17">
        <v>0.19384559534055901</v>
      </c>
      <c r="D619" s="17">
        <v>0.15446908773830101</v>
      </c>
      <c r="E619" s="17">
        <v>0.231375402796208</v>
      </c>
      <c r="F619" s="17"/>
      <c r="G619" s="17">
        <v>0.22965243435671001</v>
      </c>
      <c r="H619" s="17">
        <v>0.17264604445828299</v>
      </c>
      <c r="I619" s="17">
        <v>0.210750224905393</v>
      </c>
      <c r="J619" s="17">
        <v>0.23360822111349799</v>
      </c>
      <c r="K619" s="17">
        <v>0.20124575065816799</v>
      </c>
      <c r="L619" s="17">
        <v>0.13644940082800799</v>
      </c>
      <c r="M619" s="17"/>
      <c r="N619" s="17">
        <v>0.13235474329798799</v>
      </c>
      <c r="O619" s="17">
        <v>0.20392771382011199</v>
      </c>
      <c r="P619" s="17">
        <v>0.17788124051257501</v>
      </c>
      <c r="Q619" s="17">
        <v>0.25911302406688003</v>
      </c>
      <c r="R619" s="17"/>
      <c r="S619" s="17">
        <v>0.17736125300167899</v>
      </c>
      <c r="T619" s="17">
        <v>0.168281340886131</v>
      </c>
      <c r="U619" s="17">
        <v>0.22707078465828501</v>
      </c>
      <c r="V619" s="17">
        <v>0.184305617136199</v>
      </c>
      <c r="W619" s="17">
        <v>0.18595222860530999</v>
      </c>
      <c r="X619" s="17">
        <v>0.18129215228046</v>
      </c>
      <c r="Y619" s="17">
        <v>0.183402101040222</v>
      </c>
      <c r="Z619" s="17">
        <v>0.19211402792684601</v>
      </c>
      <c r="AA619" s="17">
        <v>0.25010433105095198</v>
      </c>
      <c r="AB619" s="17">
        <v>0.189922603700209</v>
      </c>
      <c r="AC619" s="17">
        <v>0.26033683938310198</v>
      </c>
      <c r="AD619" s="17">
        <v>0.102145932181874</v>
      </c>
      <c r="AE619" s="17"/>
      <c r="AF619" s="17">
        <v>0.160862030726828</v>
      </c>
      <c r="AG619" s="17">
        <v>0.17077772227709101</v>
      </c>
      <c r="AH619" s="17">
        <v>0.30733826440965101</v>
      </c>
      <c r="AI619" s="17"/>
      <c r="AJ619" s="17">
        <v>0.14499706934982301</v>
      </c>
      <c r="AK619" s="17">
        <v>0.18289537565899699</v>
      </c>
      <c r="AL619" s="17">
        <v>0.116862960664423</v>
      </c>
      <c r="AM619" s="17">
        <v>0.117108672835848</v>
      </c>
      <c r="AN619" s="17">
        <v>0.37163063934194401</v>
      </c>
      <c r="AO619" s="17"/>
      <c r="AP619" s="17">
        <v>0.11029960088923201</v>
      </c>
      <c r="AQ619" s="17">
        <v>0.178848561486981</v>
      </c>
      <c r="AR619" s="17">
        <v>0.14832080155770899</v>
      </c>
      <c r="AS619" s="17"/>
      <c r="AT619" s="17">
        <v>0.23549687385665999</v>
      </c>
      <c r="AU619" s="17">
        <v>0.19851508567725501</v>
      </c>
      <c r="AV619" s="17">
        <v>0.134959406803879</v>
      </c>
      <c r="AW619" s="17">
        <v>0.13413407760980001</v>
      </c>
      <c r="AX619" s="17">
        <v>0.21033624233864201</v>
      </c>
    </row>
    <row r="620" spans="2:50">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row>
    <row r="621" spans="2:50">
      <c r="B621" s="6" t="s">
        <v>276</v>
      </c>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row>
    <row r="622" spans="2:50">
      <c r="B622" s="24" t="s">
        <v>15</v>
      </c>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row>
    <row r="623" spans="2:50">
      <c r="B623" t="s">
        <v>271</v>
      </c>
      <c r="C623" s="17">
        <v>0.14272759264348001</v>
      </c>
      <c r="D623" s="17">
        <v>0.14743331141603</v>
      </c>
      <c r="E623" s="17">
        <v>0.137616690097489</v>
      </c>
      <c r="F623" s="17"/>
      <c r="G623" s="17">
        <v>0.192559921471328</v>
      </c>
      <c r="H623" s="17">
        <v>0.195446031985818</v>
      </c>
      <c r="I623" s="17">
        <v>0.136899897562931</v>
      </c>
      <c r="J623" s="17">
        <v>0.12667816732113099</v>
      </c>
      <c r="K623" s="17">
        <v>0.11786682228275901</v>
      </c>
      <c r="L623" s="17">
        <v>0.101380820572933</v>
      </c>
      <c r="M623" s="17"/>
      <c r="N623" s="17">
        <v>0.16419607288657001</v>
      </c>
      <c r="O623" s="17">
        <v>0.100371280540303</v>
      </c>
      <c r="P623" s="17">
        <v>0.166243239265117</v>
      </c>
      <c r="Q623" s="17">
        <v>0.14336856591632899</v>
      </c>
      <c r="R623" s="17"/>
      <c r="S623" s="17">
        <v>0.17078169907705401</v>
      </c>
      <c r="T623" s="17">
        <v>0.18059728710256701</v>
      </c>
      <c r="U623" s="17">
        <v>0.14359836757837699</v>
      </c>
      <c r="V623" s="17">
        <v>0.100252269340994</v>
      </c>
      <c r="W623" s="17">
        <v>0.109246141229677</v>
      </c>
      <c r="X623" s="17">
        <v>0.15799630549952101</v>
      </c>
      <c r="Y623" s="17">
        <v>0.16837089886975201</v>
      </c>
      <c r="Z623" s="17">
        <v>0.15088134755827101</v>
      </c>
      <c r="AA623" s="17">
        <v>0.105441255708893</v>
      </c>
      <c r="AB623" s="17">
        <v>0.10816454877458601</v>
      </c>
      <c r="AC623" s="17">
        <v>0.13837868646788801</v>
      </c>
      <c r="AD623" s="17">
        <v>0.173323060540509</v>
      </c>
      <c r="AE623" s="17"/>
      <c r="AF623" s="17">
        <v>0.143869007670096</v>
      </c>
      <c r="AG623" s="17">
        <v>0.13675761698451</v>
      </c>
      <c r="AH623" s="17">
        <v>0.143308103504868</v>
      </c>
      <c r="AI623" s="17"/>
      <c r="AJ623" s="17">
        <v>0.13692585551023101</v>
      </c>
      <c r="AK623" s="17">
        <v>0.16324964735114</v>
      </c>
      <c r="AL623" s="17">
        <v>0.20223217200285901</v>
      </c>
      <c r="AM623" s="17">
        <v>0.207032737689792</v>
      </c>
      <c r="AN623" s="17">
        <v>9.5510396145976395E-2</v>
      </c>
      <c r="AO623" s="17"/>
      <c r="AP623" s="17">
        <v>0.15409965380962301</v>
      </c>
      <c r="AQ623" s="17">
        <v>0.157219057888423</v>
      </c>
      <c r="AR623" s="17">
        <v>0.16254841570855499</v>
      </c>
      <c r="AS623" s="17"/>
      <c r="AT623" s="17">
        <v>0.134723841906427</v>
      </c>
      <c r="AU623" s="17">
        <v>0.16074643431223101</v>
      </c>
      <c r="AV623" s="17">
        <v>0.126925882736004</v>
      </c>
      <c r="AW623" s="17">
        <v>0.19753133301774001</v>
      </c>
      <c r="AX623" s="17">
        <v>0.25714077697656301</v>
      </c>
    </row>
    <row r="624" spans="2:50">
      <c r="B624" t="s">
        <v>272</v>
      </c>
      <c r="C624" s="17">
        <v>0.28276005607004501</v>
      </c>
      <c r="D624" s="17">
        <v>0.27626125530670398</v>
      </c>
      <c r="E624" s="17">
        <v>0.289038334486583</v>
      </c>
      <c r="F624" s="17"/>
      <c r="G624" s="17">
        <v>0.34058159048495101</v>
      </c>
      <c r="H624" s="17">
        <v>0.31437299022214898</v>
      </c>
      <c r="I624" s="17">
        <v>0.29959944609120498</v>
      </c>
      <c r="J624" s="17">
        <v>0.27619182709963602</v>
      </c>
      <c r="K624" s="17">
        <v>0.249136172944003</v>
      </c>
      <c r="L624" s="17">
        <v>0.23295947591687299</v>
      </c>
      <c r="M624" s="17"/>
      <c r="N624" s="17">
        <v>0.29217360166690298</v>
      </c>
      <c r="O624" s="17">
        <v>0.31545356646221501</v>
      </c>
      <c r="P624" s="17">
        <v>0.27235185823664199</v>
      </c>
      <c r="Q624" s="17">
        <v>0.246848402327044</v>
      </c>
      <c r="R624" s="17"/>
      <c r="S624" s="17">
        <v>0.29628882288165498</v>
      </c>
      <c r="T624" s="17">
        <v>0.28596819772473803</v>
      </c>
      <c r="U624" s="17">
        <v>0.267100921097008</v>
      </c>
      <c r="V624" s="17">
        <v>0.290350526470466</v>
      </c>
      <c r="W624" s="17">
        <v>0.25691841709512298</v>
      </c>
      <c r="X624" s="17">
        <v>0.26511913621480498</v>
      </c>
      <c r="Y624" s="17">
        <v>0.31421046772501898</v>
      </c>
      <c r="Z624" s="17">
        <v>0.27856203925694301</v>
      </c>
      <c r="AA624" s="17">
        <v>0.31106006155957899</v>
      </c>
      <c r="AB624" s="17">
        <v>0.24095601331470001</v>
      </c>
      <c r="AC624" s="17">
        <v>0.29351662517067201</v>
      </c>
      <c r="AD624" s="17">
        <v>0.26329299490313501</v>
      </c>
      <c r="AE624" s="17"/>
      <c r="AF624" s="17">
        <v>0.26952777745532103</v>
      </c>
      <c r="AG624" s="17">
        <v>0.291332035112215</v>
      </c>
      <c r="AH624" s="17">
        <v>0.27340880912154603</v>
      </c>
      <c r="AI624" s="17"/>
      <c r="AJ624" s="17">
        <v>0.32016201659462801</v>
      </c>
      <c r="AK624" s="17">
        <v>0.29210125034496098</v>
      </c>
      <c r="AL624" s="17">
        <v>0.21288603283584001</v>
      </c>
      <c r="AM624" s="17">
        <v>0.30075862461614</v>
      </c>
      <c r="AN624" s="17">
        <v>0.218379721171372</v>
      </c>
      <c r="AO624" s="17"/>
      <c r="AP624" s="17">
        <v>0.34263255682469701</v>
      </c>
      <c r="AQ624" s="17">
        <v>0.29469819746242598</v>
      </c>
      <c r="AR624" s="17">
        <v>0.25977362712060398</v>
      </c>
      <c r="AS624" s="17"/>
      <c r="AT624" s="17">
        <v>0.24919653078713699</v>
      </c>
      <c r="AU624" s="17">
        <v>0.27749754579709301</v>
      </c>
      <c r="AV624" s="17">
        <v>0.30280313963711503</v>
      </c>
      <c r="AW624" s="17">
        <v>0.321174571051561</v>
      </c>
      <c r="AX624" s="17">
        <v>0.36393824825832699</v>
      </c>
    </row>
    <row r="625" spans="2:50">
      <c r="B625" t="s">
        <v>273</v>
      </c>
      <c r="C625" s="17">
        <v>0.239702607778294</v>
      </c>
      <c r="D625" s="17">
        <v>0.26310622595529498</v>
      </c>
      <c r="E625" s="17">
        <v>0.21712519264619701</v>
      </c>
      <c r="F625" s="17"/>
      <c r="G625" s="17">
        <v>0.215296995805074</v>
      </c>
      <c r="H625" s="17">
        <v>0.220664026520068</v>
      </c>
      <c r="I625" s="17">
        <v>0.20635178472784901</v>
      </c>
      <c r="J625" s="17">
        <v>0.22124690578780301</v>
      </c>
      <c r="K625" s="17">
        <v>0.26565582739673699</v>
      </c>
      <c r="L625" s="17">
        <v>0.29610210024626898</v>
      </c>
      <c r="M625" s="17"/>
      <c r="N625" s="17">
        <v>0.27001078687588698</v>
      </c>
      <c r="O625" s="17">
        <v>0.23526881102227701</v>
      </c>
      <c r="P625" s="17">
        <v>0.237608160369608</v>
      </c>
      <c r="Q625" s="17">
        <v>0.214455914447687</v>
      </c>
      <c r="R625" s="17"/>
      <c r="S625" s="17">
        <v>0.22059942444775599</v>
      </c>
      <c r="T625" s="17">
        <v>0.24213719415952101</v>
      </c>
      <c r="U625" s="17">
        <v>0.24231124124167699</v>
      </c>
      <c r="V625" s="17">
        <v>0.27873955980554199</v>
      </c>
      <c r="W625" s="17">
        <v>0.27437164828816502</v>
      </c>
      <c r="X625" s="17">
        <v>0.27259445556790801</v>
      </c>
      <c r="Y625" s="17">
        <v>0.17778956996742801</v>
      </c>
      <c r="Z625" s="17">
        <v>0.219280103021921</v>
      </c>
      <c r="AA625" s="17">
        <v>0.205622919785931</v>
      </c>
      <c r="AB625" s="17">
        <v>0.26370208595295003</v>
      </c>
      <c r="AC625" s="17">
        <v>0.23069099802496201</v>
      </c>
      <c r="AD625" s="17">
        <v>0.27546505202983801</v>
      </c>
      <c r="AE625" s="17"/>
      <c r="AF625" s="17">
        <v>0.23814025358062399</v>
      </c>
      <c r="AG625" s="17">
        <v>0.25693700087625099</v>
      </c>
      <c r="AH625" s="17">
        <v>0.218821392753803</v>
      </c>
      <c r="AI625" s="17"/>
      <c r="AJ625" s="17">
        <v>0.23947762374645301</v>
      </c>
      <c r="AK625" s="17">
        <v>0.23922662361802299</v>
      </c>
      <c r="AL625" s="17">
        <v>0.30127257709022398</v>
      </c>
      <c r="AM625" s="17">
        <v>9.4828326397460194E-2</v>
      </c>
      <c r="AN625" s="17">
        <v>0.19016316026324101</v>
      </c>
      <c r="AO625" s="17"/>
      <c r="AP625" s="17">
        <v>0.24856185488750199</v>
      </c>
      <c r="AQ625" s="17">
        <v>0.24533404740658599</v>
      </c>
      <c r="AR625" s="17">
        <v>0.31602280947970801</v>
      </c>
      <c r="AS625" s="17"/>
      <c r="AT625" s="17">
        <v>0.22203644351892199</v>
      </c>
      <c r="AU625" s="17">
        <v>0.24328604860692901</v>
      </c>
      <c r="AV625" s="17">
        <v>0.28454276336827</v>
      </c>
      <c r="AW625" s="17">
        <v>0.238495134002638</v>
      </c>
      <c r="AX625" s="17">
        <v>0.16775074636873999</v>
      </c>
    </row>
    <row r="626" spans="2:50">
      <c r="B626" t="s">
        <v>274</v>
      </c>
      <c r="C626" s="17">
        <v>0.16148953696100399</v>
      </c>
      <c r="D626" s="17">
        <v>0.17127909031682101</v>
      </c>
      <c r="E626" s="17">
        <v>0.15256367220022199</v>
      </c>
      <c r="F626" s="17"/>
      <c r="G626" s="17">
        <v>7.5736230818355094E-2</v>
      </c>
      <c r="H626" s="17">
        <v>0.11017450785929001</v>
      </c>
      <c r="I626" s="17">
        <v>0.15224718603142701</v>
      </c>
      <c r="J626" s="17">
        <v>0.19348170368621601</v>
      </c>
      <c r="K626" s="17">
        <v>0.19710992427125201</v>
      </c>
      <c r="L626" s="17">
        <v>0.21757209778133499</v>
      </c>
      <c r="M626" s="17"/>
      <c r="N626" s="17">
        <v>0.16390285126515999</v>
      </c>
      <c r="O626" s="17">
        <v>0.17039397117453001</v>
      </c>
      <c r="P626" s="17">
        <v>0.15567312910094699</v>
      </c>
      <c r="Q626" s="17">
        <v>0.15762104086520101</v>
      </c>
      <c r="R626" s="17"/>
      <c r="S626" s="17">
        <v>0.13922567094216601</v>
      </c>
      <c r="T626" s="17">
        <v>0.143502159406692</v>
      </c>
      <c r="U626" s="17">
        <v>0.14752566149219901</v>
      </c>
      <c r="V626" s="17">
        <v>0.146706115151298</v>
      </c>
      <c r="W626" s="17">
        <v>0.209238911230817</v>
      </c>
      <c r="X626" s="17">
        <v>0.12835354803707999</v>
      </c>
      <c r="Y626" s="17">
        <v>0.18668692821689201</v>
      </c>
      <c r="Z626" s="17">
        <v>0.189123230744799</v>
      </c>
      <c r="AA626" s="17">
        <v>0.17912384487094399</v>
      </c>
      <c r="AB626" s="17">
        <v>0.20218678820712599</v>
      </c>
      <c r="AC626" s="17">
        <v>0.11603596271471001</v>
      </c>
      <c r="AD626" s="17">
        <v>0.197462293861116</v>
      </c>
      <c r="AE626" s="17"/>
      <c r="AF626" s="17">
        <v>0.18948434695071201</v>
      </c>
      <c r="AG626" s="17">
        <v>0.157329383476874</v>
      </c>
      <c r="AH626" s="17">
        <v>0.13581014369747399</v>
      </c>
      <c r="AI626" s="17"/>
      <c r="AJ626" s="17">
        <v>0.15787951075651699</v>
      </c>
      <c r="AK626" s="17">
        <v>0.15170563205225099</v>
      </c>
      <c r="AL626" s="17">
        <v>0.18451848387084299</v>
      </c>
      <c r="AM626" s="17">
        <v>0.28451637614456299</v>
      </c>
      <c r="AN626" s="17">
        <v>0.19021809318324401</v>
      </c>
      <c r="AO626" s="17"/>
      <c r="AP626" s="17">
        <v>0.14079363764427</v>
      </c>
      <c r="AQ626" s="17">
        <v>0.15638012255867101</v>
      </c>
      <c r="AR626" s="17">
        <v>0.14856290185073201</v>
      </c>
      <c r="AS626" s="17"/>
      <c r="AT626" s="17">
        <v>0.16313546448685401</v>
      </c>
      <c r="AU626" s="17">
        <v>0.169173433121765</v>
      </c>
      <c r="AV626" s="17">
        <v>0.156561261693591</v>
      </c>
      <c r="AW626" s="17">
        <v>0.14534733543514999</v>
      </c>
      <c r="AX626" s="17">
        <v>1.82578610496834E-2</v>
      </c>
    </row>
    <row r="627" spans="2:50">
      <c r="B627" t="s">
        <v>92</v>
      </c>
      <c r="C627" s="17">
        <v>0.173320206547178</v>
      </c>
      <c r="D627" s="17">
        <v>0.141920117005151</v>
      </c>
      <c r="E627" s="17">
        <v>0.203656110569509</v>
      </c>
      <c r="F627" s="17"/>
      <c r="G627" s="17">
        <v>0.17582526142029201</v>
      </c>
      <c r="H627" s="17">
        <v>0.15934244341267501</v>
      </c>
      <c r="I627" s="17">
        <v>0.204901685586587</v>
      </c>
      <c r="J627" s="17">
        <v>0.182401396105215</v>
      </c>
      <c r="K627" s="17">
        <v>0.170231253105249</v>
      </c>
      <c r="L627" s="17">
        <v>0.15198550548259099</v>
      </c>
      <c r="M627" s="17"/>
      <c r="N627" s="17">
        <v>0.10971668730548</v>
      </c>
      <c r="O627" s="17">
        <v>0.178512370800674</v>
      </c>
      <c r="P627" s="17">
        <v>0.168123613027686</v>
      </c>
      <c r="Q627" s="17">
        <v>0.23770607644373901</v>
      </c>
      <c r="R627" s="17"/>
      <c r="S627" s="17">
        <v>0.17310438265136899</v>
      </c>
      <c r="T627" s="17">
        <v>0.14779516160648101</v>
      </c>
      <c r="U627" s="17">
        <v>0.19946380859074</v>
      </c>
      <c r="V627" s="17">
        <v>0.18395152923170099</v>
      </c>
      <c r="W627" s="17">
        <v>0.15022488215621799</v>
      </c>
      <c r="X627" s="17">
        <v>0.175936554680686</v>
      </c>
      <c r="Y627" s="17">
        <v>0.15294213522090999</v>
      </c>
      <c r="Z627" s="17">
        <v>0.16215327941806701</v>
      </c>
      <c r="AA627" s="17">
        <v>0.19875191807465301</v>
      </c>
      <c r="AB627" s="17">
        <v>0.18499056375063799</v>
      </c>
      <c r="AC627" s="17">
        <v>0.22137772762176799</v>
      </c>
      <c r="AD627" s="17">
        <v>9.0456598665400997E-2</v>
      </c>
      <c r="AE627" s="17"/>
      <c r="AF627" s="17">
        <v>0.158978614343247</v>
      </c>
      <c r="AG627" s="17">
        <v>0.15764396355015001</v>
      </c>
      <c r="AH627" s="17">
        <v>0.22865155092230899</v>
      </c>
      <c r="AI627" s="17"/>
      <c r="AJ627" s="17">
        <v>0.14555499339217101</v>
      </c>
      <c r="AK627" s="17">
        <v>0.153716846633626</v>
      </c>
      <c r="AL627" s="17">
        <v>9.9090734200234107E-2</v>
      </c>
      <c r="AM627" s="17">
        <v>0.112863935152044</v>
      </c>
      <c r="AN627" s="17">
        <v>0.30572862923616601</v>
      </c>
      <c r="AO627" s="17"/>
      <c r="AP627" s="17">
        <v>0.113912296833907</v>
      </c>
      <c r="AQ627" s="17">
        <v>0.146368574683894</v>
      </c>
      <c r="AR627" s="17">
        <v>0.11309224584040101</v>
      </c>
      <c r="AS627" s="17"/>
      <c r="AT627" s="17">
        <v>0.23090771930066001</v>
      </c>
      <c r="AU627" s="17">
        <v>0.14929653816198099</v>
      </c>
      <c r="AV627" s="17">
        <v>0.12916695256502</v>
      </c>
      <c r="AW627" s="17">
        <v>9.7451626492910698E-2</v>
      </c>
      <c r="AX627" s="17">
        <v>0.19291236734668599</v>
      </c>
    </row>
    <row r="628" spans="2:50">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row>
    <row r="629" spans="2:50">
      <c r="B629" s="6" t="s">
        <v>277</v>
      </c>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row>
    <row r="630" spans="2:50">
      <c r="B630" s="24" t="s">
        <v>15</v>
      </c>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row>
    <row r="631" spans="2:50">
      <c r="B631" t="s">
        <v>271</v>
      </c>
      <c r="C631" s="17">
        <v>0.18930859723992799</v>
      </c>
      <c r="D631" s="17">
        <v>0.203542927589631</v>
      </c>
      <c r="E631" s="17">
        <v>0.173917471499729</v>
      </c>
      <c r="F631" s="17"/>
      <c r="G631" s="17">
        <v>0.279463574817995</v>
      </c>
      <c r="H631" s="17">
        <v>0.25182866283551902</v>
      </c>
      <c r="I631" s="17">
        <v>0.19671305313652299</v>
      </c>
      <c r="J631" s="17">
        <v>0.16968157712041901</v>
      </c>
      <c r="K631" s="17">
        <v>0.11133894306464701</v>
      </c>
      <c r="L631" s="17">
        <v>0.140913911525575</v>
      </c>
      <c r="M631" s="17"/>
      <c r="N631" s="17">
        <v>0.22571023156953501</v>
      </c>
      <c r="O631" s="17">
        <v>0.16653004995537099</v>
      </c>
      <c r="P631" s="17">
        <v>0.20203370609194901</v>
      </c>
      <c r="Q631" s="17">
        <v>0.16592469816084299</v>
      </c>
      <c r="R631" s="17"/>
      <c r="S631" s="17">
        <v>0.22430660315012799</v>
      </c>
      <c r="T631" s="17">
        <v>0.196741720572604</v>
      </c>
      <c r="U631" s="17">
        <v>0.200772970779524</v>
      </c>
      <c r="V631" s="17">
        <v>0.163513043297075</v>
      </c>
      <c r="W631" s="17">
        <v>0.103347855846588</v>
      </c>
      <c r="X631" s="17">
        <v>0.15268334545849899</v>
      </c>
      <c r="Y631" s="17">
        <v>0.247702288872508</v>
      </c>
      <c r="Z631" s="17">
        <v>0.232252806360954</v>
      </c>
      <c r="AA631" s="17">
        <v>0.19742273000947599</v>
      </c>
      <c r="AB631" s="17">
        <v>0.181469306034822</v>
      </c>
      <c r="AC631" s="17">
        <v>0.13740478112162399</v>
      </c>
      <c r="AD631" s="17">
        <v>0.218391137868025</v>
      </c>
      <c r="AE631" s="17"/>
      <c r="AF631" s="17">
        <v>0.163177185081778</v>
      </c>
      <c r="AG631" s="17">
        <v>0.20373107085554101</v>
      </c>
      <c r="AH631" s="17">
        <v>0.178294471106479</v>
      </c>
      <c r="AI631" s="17"/>
      <c r="AJ631" s="17">
        <v>0.18224308991566701</v>
      </c>
      <c r="AK631" s="17">
        <v>0.22062126152919501</v>
      </c>
      <c r="AL631" s="17">
        <v>0.248143912115939</v>
      </c>
      <c r="AM631" s="17">
        <v>0.203263283541185</v>
      </c>
      <c r="AN631" s="17">
        <v>0.109973834783521</v>
      </c>
      <c r="AO631" s="17"/>
      <c r="AP631" s="17">
        <v>0.20831969523973301</v>
      </c>
      <c r="AQ631" s="17">
        <v>0.22772375980594001</v>
      </c>
      <c r="AR631" s="17">
        <v>0.221833020724446</v>
      </c>
      <c r="AS631" s="17"/>
      <c r="AT631" s="17">
        <v>0.13773643304108801</v>
      </c>
      <c r="AU631" s="17">
        <v>0.229907101067585</v>
      </c>
      <c r="AV631" s="17">
        <v>0.20705415457631901</v>
      </c>
      <c r="AW631" s="17">
        <v>0.263125278679333</v>
      </c>
      <c r="AX631" s="17">
        <v>0.29285944832043398</v>
      </c>
    </row>
    <row r="632" spans="2:50">
      <c r="B632" t="s">
        <v>272</v>
      </c>
      <c r="C632" s="17">
        <v>0.348808898376887</v>
      </c>
      <c r="D632" s="17">
        <v>0.33613853163150198</v>
      </c>
      <c r="E632" s="17">
        <v>0.36252900064287502</v>
      </c>
      <c r="F632" s="17"/>
      <c r="G632" s="17">
        <v>0.295684227360279</v>
      </c>
      <c r="H632" s="17">
        <v>0.35615956830951101</v>
      </c>
      <c r="I632" s="17">
        <v>0.33527382268571299</v>
      </c>
      <c r="J632" s="17">
        <v>0.36195900653577101</v>
      </c>
      <c r="K632" s="17">
        <v>0.356331159073349</v>
      </c>
      <c r="L632" s="17">
        <v>0.37324869400420402</v>
      </c>
      <c r="M632" s="17"/>
      <c r="N632" s="17">
        <v>0.37235729246125299</v>
      </c>
      <c r="O632" s="17">
        <v>0.36114909156398201</v>
      </c>
      <c r="P632" s="17">
        <v>0.31919688672250202</v>
      </c>
      <c r="Q632" s="17">
        <v>0.33830063594005499</v>
      </c>
      <c r="R632" s="17"/>
      <c r="S632" s="17">
        <v>0.35474844833753899</v>
      </c>
      <c r="T632" s="17">
        <v>0.36858203797142303</v>
      </c>
      <c r="U632" s="17">
        <v>0.33120978984308103</v>
      </c>
      <c r="V632" s="17">
        <v>0.37707304666501901</v>
      </c>
      <c r="W632" s="17">
        <v>0.40053296182284898</v>
      </c>
      <c r="X632" s="17">
        <v>0.40667578937208199</v>
      </c>
      <c r="Y632" s="17">
        <v>0.29152426243922303</v>
      </c>
      <c r="Z632" s="17">
        <v>0.32797629507964898</v>
      </c>
      <c r="AA632" s="17">
        <v>0.30301827545752702</v>
      </c>
      <c r="AB632" s="17">
        <v>0.28277003552437202</v>
      </c>
      <c r="AC632" s="17">
        <v>0.381271689199768</v>
      </c>
      <c r="AD632" s="17">
        <v>0.395606147433615</v>
      </c>
      <c r="AE632" s="17"/>
      <c r="AF632" s="17">
        <v>0.35084661335467798</v>
      </c>
      <c r="AG632" s="17">
        <v>0.363297168983647</v>
      </c>
      <c r="AH632" s="17">
        <v>0.34455289759090502</v>
      </c>
      <c r="AI632" s="17"/>
      <c r="AJ632" s="17">
        <v>0.36625796535282801</v>
      </c>
      <c r="AK632" s="17">
        <v>0.379909515198604</v>
      </c>
      <c r="AL632" s="17">
        <v>0.33295135155087702</v>
      </c>
      <c r="AM632" s="17">
        <v>0.232616823842898</v>
      </c>
      <c r="AN632" s="17">
        <v>0.307544132307841</v>
      </c>
      <c r="AO632" s="17"/>
      <c r="AP632" s="17">
        <v>0.39471446971855101</v>
      </c>
      <c r="AQ632" s="17">
        <v>0.36835259585956598</v>
      </c>
      <c r="AR632" s="17">
        <v>0.340187610076289</v>
      </c>
      <c r="AS632" s="17"/>
      <c r="AT632" s="17">
        <v>0.33159462880621199</v>
      </c>
      <c r="AU632" s="17">
        <v>0.32780896195415399</v>
      </c>
      <c r="AV632" s="17">
        <v>0.36752693384260798</v>
      </c>
      <c r="AW632" s="17">
        <v>0.33624838128537099</v>
      </c>
      <c r="AX632" s="17">
        <v>0.39030692669959</v>
      </c>
    </row>
    <row r="633" spans="2:50">
      <c r="B633" t="s">
        <v>273</v>
      </c>
      <c r="C633" s="17">
        <v>0.209017155026296</v>
      </c>
      <c r="D633" s="17">
        <v>0.22457812715772901</v>
      </c>
      <c r="E633" s="17">
        <v>0.194643789028183</v>
      </c>
      <c r="F633" s="17"/>
      <c r="G633" s="17">
        <v>0.190052553152606</v>
      </c>
      <c r="H633" s="17">
        <v>0.18825992633795799</v>
      </c>
      <c r="I633" s="17">
        <v>0.19438015093836999</v>
      </c>
      <c r="J633" s="17">
        <v>0.195115736809616</v>
      </c>
      <c r="K633" s="17">
        <v>0.237635637230415</v>
      </c>
      <c r="L633" s="17">
        <v>0.24250950087082901</v>
      </c>
      <c r="M633" s="17"/>
      <c r="N633" s="17">
        <v>0.21900950204693501</v>
      </c>
      <c r="O633" s="17">
        <v>0.23372321167714999</v>
      </c>
      <c r="P633" s="17">
        <v>0.18770115708285601</v>
      </c>
      <c r="Q633" s="17">
        <v>0.18820369076431701</v>
      </c>
      <c r="R633" s="17"/>
      <c r="S633" s="17">
        <v>0.20537625741738899</v>
      </c>
      <c r="T633" s="17">
        <v>0.21996030549527701</v>
      </c>
      <c r="U633" s="17">
        <v>0.19423201581187099</v>
      </c>
      <c r="V633" s="17">
        <v>0.194454004899106</v>
      </c>
      <c r="W633" s="17">
        <v>0.227693782826424</v>
      </c>
      <c r="X633" s="17">
        <v>0.20505337742678001</v>
      </c>
      <c r="Y633" s="17">
        <v>0.220488957372487</v>
      </c>
      <c r="Z633" s="17">
        <v>0.19383171481415501</v>
      </c>
      <c r="AA633" s="17">
        <v>0.21876882012219001</v>
      </c>
      <c r="AB633" s="17">
        <v>0.24845257575086599</v>
      </c>
      <c r="AC633" s="17">
        <v>0.14206948908268699</v>
      </c>
      <c r="AD633" s="17">
        <v>0.177377618445235</v>
      </c>
      <c r="AE633" s="17"/>
      <c r="AF633" s="17">
        <v>0.22743684221694599</v>
      </c>
      <c r="AG633" s="17">
        <v>0.213515383309381</v>
      </c>
      <c r="AH633" s="17">
        <v>0.17242630448307</v>
      </c>
      <c r="AI633" s="17"/>
      <c r="AJ633" s="17">
        <v>0.23684006170446301</v>
      </c>
      <c r="AK633" s="17">
        <v>0.18493244028039801</v>
      </c>
      <c r="AL633" s="17">
        <v>0.26742782480772398</v>
      </c>
      <c r="AM633" s="17">
        <v>0.238956713974952</v>
      </c>
      <c r="AN633" s="17">
        <v>0.16666886552457399</v>
      </c>
      <c r="AO633" s="17"/>
      <c r="AP633" s="17">
        <v>0.23649944100171699</v>
      </c>
      <c r="AQ633" s="17">
        <v>0.19242018101723801</v>
      </c>
      <c r="AR633" s="17">
        <v>0.21012476584328499</v>
      </c>
      <c r="AS633" s="17"/>
      <c r="AT633" s="17">
        <v>0.21738943491423801</v>
      </c>
      <c r="AU633" s="17">
        <v>0.205240569098007</v>
      </c>
      <c r="AV633" s="17">
        <v>0.22465892661472001</v>
      </c>
      <c r="AW633" s="17">
        <v>0.21816935030281501</v>
      </c>
      <c r="AX633" s="17">
        <v>9.3773264061468894E-2</v>
      </c>
    </row>
    <row r="634" spans="2:50">
      <c r="B634" t="s">
        <v>274</v>
      </c>
      <c r="C634" s="17">
        <v>0.103915460216811</v>
      </c>
      <c r="D634" s="17">
        <v>0.117649023709501</v>
      </c>
      <c r="E634" s="17">
        <v>9.0917011737083706E-2</v>
      </c>
      <c r="F634" s="17"/>
      <c r="G634" s="17">
        <v>7.0820558993349297E-2</v>
      </c>
      <c r="H634" s="17">
        <v>6.9872016627735498E-2</v>
      </c>
      <c r="I634" s="17">
        <v>9.6195343708072395E-2</v>
      </c>
      <c r="J634" s="17">
        <v>0.117988602663527</v>
      </c>
      <c r="K634" s="17">
        <v>0.132619105745857</v>
      </c>
      <c r="L634" s="17">
        <v>0.12912907220096001</v>
      </c>
      <c r="M634" s="17"/>
      <c r="N634" s="17">
        <v>9.4244243959115098E-2</v>
      </c>
      <c r="O634" s="17">
        <v>9.4914226254744605E-2</v>
      </c>
      <c r="P634" s="17">
        <v>0.13445884439120101</v>
      </c>
      <c r="Q634" s="17">
        <v>9.8692419648193502E-2</v>
      </c>
      <c r="R634" s="17"/>
      <c r="S634" s="17">
        <v>8.1218294945714503E-2</v>
      </c>
      <c r="T634" s="17">
        <v>9.0876250656399593E-2</v>
      </c>
      <c r="U634" s="17">
        <v>9.8253029976939105E-2</v>
      </c>
      <c r="V634" s="17">
        <v>0.120046228779741</v>
      </c>
      <c r="W634" s="17">
        <v>0.124619956723</v>
      </c>
      <c r="X634" s="17">
        <v>7.8986609640870994E-2</v>
      </c>
      <c r="Y634" s="17">
        <v>9.8687469962490199E-2</v>
      </c>
      <c r="Z634" s="17">
        <v>0.10274962170618</v>
      </c>
      <c r="AA634" s="17">
        <v>9.7500722557463004E-2</v>
      </c>
      <c r="AB634" s="17">
        <v>0.14270235441060899</v>
      </c>
      <c r="AC634" s="17">
        <v>0.14026474879186701</v>
      </c>
      <c r="AD634" s="17">
        <v>0.121551110057991</v>
      </c>
      <c r="AE634" s="17"/>
      <c r="AF634" s="17">
        <v>0.115509867057542</v>
      </c>
      <c r="AG634" s="17">
        <v>9.6525126722289106E-2</v>
      </c>
      <c r="AH634" s="17">
        <v>8.0155460604369802E-2</v>
      </c>
      <c r="AI634" s="17"/>
      <c r="AJ634" s="17">
        <v>9.1891397036530001E-2</v>
      </c>
      <c r="AK634" s="17">
        <v>8.8775206287287606E-2</v>
      </c>
      <c r="AL634" s="17">
        <v>8.8587545728266798E-2</v>
      </c>
      <c r="AM634" s="17">
        <v>0.12142094357782</v>
      </c>
      <c r="AN634" s="17">
        <v>0.122743378639005</v>
      </c>
      <c r="AO634" s="17"/>
      <c r="AP634" s="17">
        <v>7.2016232929888194E-2</v>
      </c>
      <c r="AQ634" s="17">
        <v>8.4931148430381395E-2</v>
      </c>
      <c r="AR634" s="17">
        <v>0.15231931324737699</v>
      </c>
      <c r="AS634" s="17"/>
      <c r="AT634" s="17">
        <v>0.111532848917252</v>
      </c>
      <c r="AU634" s="17">
        <v>0.112756416552924</v>
      </c>
      <c r="AV634" s="17">
        <v>9.8355989937342E-2</v>
      </c>
      <c r="AW634" s="17">
        <v>0.102609852473484</v>
      </c>
      <c r="AX634" s="17">
        <v>5.5789602011971598E-2</v>
      </c>
    </row>
    <row r="635" spans="2:50">
      <c r="B635" t="s">
        <v>92</v>
      </c>
      <c r="C635" s="17">
        <v>0.14894988914007801</v>
      </c>
      <c r="D635" s="17">
        <v>0.11809138991163701</v>
      </c>
      <c r="E635" s="17">
        <v>0.17799272709212899</v>
      </c>
      <c r="F635" s="17"/>
      <c r="G635" s="17">
        <v>0.16397908567576999</v>
      </c>
      <c r="H635" s="17">
        <v>0.13387982588927599</v>
      </c>
      <c r="I635" s="17">
        <v>0.177437629531321</v>
      </c>
      <c r="J635" s="17">
        <v>0.155255076870666</v>
      </c>
      <c r="K635" s="17">
        <v>0.16207515488573099</v>
      </c>
      <c r="L635" s="17">
        <v>0.114198821398432</v>
      </c>
      <c r="M635" s="17"/>
      <c r="N635" s="17">
        <v>8.8678729963161604E-2</v>
      </c>
      <c r="O635" s="17">
        <v>0.14368342054875299</v>
      </c>
      <c r="P635" s="17">
        <v>0.15660940571149201</v>
      </c>
      <c r="Q635" s="17">
        <v>0.20887855548659201</v>
      </c>
      <c r="R635" s="17"/>
      <c r="S635" s="17">
        <v>0.13435039614923</v>
      </c>
      <c r="T635" s="17">
        <v>0.123839685304296</v>
      </c>
      <c r="U635" s="17">
        <v>0.17553219358858499</v>
      </c>
      <c r="V635" s="17">
        <v>0.144913676359058</v>
      </c>
      <c r="W635" s="17">
        <v>0.14380544278113799</v>
      </c>
      <c r="X635" s="17">
        <v>0.15660087810176901</v>
      </c>
      <c r="Y635" s="17">
        <v>0.141597021353292</v>
      </c>
      <c r="Z635" s="17">
        <v>0.143189562039062</v>
      </c>
      <c r="AA635" s="17">
        <v>0.183289451853344</v>
      </c>
      <c r="AB635" s="17">
        <v>0.14460572827933199</v>
      </c>
      <c r="AC635" s="17">
        <v>0.198989291804053</v>
      </c>
      <c r="AD635" s="17">
        <v>8.7073986195133998E-2</v>
      </c>
      <c r="AE635" s="17"/>
      <c r="AF635" s="17">
        <v>0.14302949228905501</v>
      </c>
      <c r="AG635" s="17">
        <v>0.122931250129141</v>
      </c>
      <c r="AH635" s="17">
        <v>0.224570866215176</v>
      </c>
      <c r="AI635" s="17"/>
      <c r="AJ635" s="17">
        <v>0.122767485990512</v>
      </c>
      <c r="AK635" s="17">
        <v>0.12576157670451499</v>
      </c>
      <c r="AL635" s="17">
        <v>6.2889365797192801E-2</v>
      </c>
      <c r="AM635" s="17">
        <v>0.20374223506314501</v>
      </c>
      <c r="AN635" s="17">
        <v>0.29306978874505801</v>
      </c>
      <c r="AO635" s="17"/>
      <c r="AP635" s="17">
        <v>8.8450161110110795E-2</v>
      </c>
      <c r="AQ635" s="17">
        <v>0.12657231488687401</v>
      </c>
      <c r="AR635" s="17">
        <v>7.5535290108602604E-2</v>
      </c>
      <c r="AS635" s="17"/>
      <c r="AT635" s="17">
        <v>0.20174665432121</v>
      </c>
      <c r="AU635" s="17">
        <v>0.12428695132733</v>
      </c>
      <c r="AV635" s="17">
        <v>0.102403995029012</v>
      </c>
      <c r="AW635" s="17">
        <v>7.9847137258997794E-2</v>
      </c>
      <c r="AX635" s="17">
        <v>0.167270758906536</v>
      </c>
    </row>
    <row r="636" spans="2:50">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row>
    <row r="637" spans="2:50">
      <c r="B637" s="6" t="s">
        <v>278</v>
      </c>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row>
    <row r="638" spans="2:50">
      <c r="B638" s="24" t="s">
        <v>15</v>
      </c>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row>
    <row r="639" spans="2:50">
      <c r="B639" t="s">
        <v>271</v>
      </c>
      <c r="C639" s="17">
        <v>0.34345902331657702</v>
      </c>
      <c r="D639" s="17">
        <v>0.33232731400628301</v>
      </c>
      <c r="E639" s="17">
        <v>0.353420986461705</v>
      </c>
      <c r="F639" s="17"/>
      <c r="G639" s="17">
        <v>0.39583152770588498</v>
      </c>
      <c r="H639" s="17">
        <v>0.33545532701090303</v>
      </c>
      <c r="I639" s="17">
        <v>0.30107639474401199</v>
      </c>
      <c r="J639" s="17">
        <v>0.313516684269461</v>
      </c>
      <c r="K639" s="17">
        <v>0.30297004220311602</v>
      </c>
      <c r="L639" s="17">
        <v>0.40117733803754002</v>
      </c>
      <c r="M639" s="17"/>
      <c r="N639" s="17">
        <v>0.39599687161562802</v>
      </c>
      <c r="O639" s="17">
        <v>0.31830033919197098</v>
      </c>
      <c r="P639" s="17">
        <v>0.33740282704065599</v>
      </c>
      <c r="Q639" s="17">
        <v>0.32192735075540102</v>
      </c>
      <c r="R639" s="17"/>
      <c r="S639" s="17">
        <v>0.33161980214861297</v>
      </c>
      <c r="T639" s="17">
        <v>0.35106199107547797</v>
      </c>
      <c r="U639" s="17">
        <v>0.32208867133774199</v>
      </c>
      <c r="V639" s="17">
        <v>0.31689992703833297</v>
      </c>
      <c r="W639" s="17">
        <v>0.30297673330592401</v>
      </c>
      <c r="X639" s="17">
        <v>0.35353746827430899</v>
      </c>
      <c r="Y639" s="17">
        <v>0.377382696455342</v>
      </c>
      <c r="Z639" s="17">
        <v>0.38213646352223801</v>
      </c>
      <c r="AA639" s="17">
        <v>0.32278071918743501</v>
      </c>
      <c r="AB639" s="17">
        <v>0.37320488315253297</v>
      </c>
      <c r="AC639" s="17">
        <v>0.36162444485133199</v>
      </c>
      <c r="AD639" s="17">
        <v>0.38087588228507402</v>
      </c>
      <c r="AE639" s="17"/>
      <c r="AF639" s="17">
        <v>0.33699538874822099</v>
      </c>
      <c r="AG639" s="17">
        <v>0.34117466965786702</v>
      </c>
      <c r="AH639" s="17">
        <v>0.33407203769785199</v>
      </c>
      <c r="AI639" s="17"/>
      <c r="AJ639" s="17">
        <v>0.35876442598943598</v>
      </c>
      <c r="AK639" s="17">
        <v>0.35156550912613099</v>
      </c>
      <c r="AL639" s="17">
        <v>0.33873028454882798</v>
      </c>
      <c r="AM639" s="17">
        <v>0.35916243090487099</v>
      </c>
      <c r="AN639" s="17">
        <v>0.26121209513430099</v>
      </c>
      <c r="AO639" s="17"/>
      <c r="AP639" s="17">
        <v>0.37165408430773</v>
      </c>
      <c r="AQ639" s="17">
        <v>0.36942443724762197</v>
      </c>
      <c r="AR639" s="17">
        <v>0.33195782596182</v>
      </c>
      <c r="AS639" s="17"/>
      <c r="AT639" s="17">
        <v>0.32702731927138301</v>
      </c>
      <c r="AU639" s="17">
        <v>0.36064221450516898</v>
      </c>
      <c r="AV639" s="17">
        <v>0.352343472360855</v>
      </c>
      <c r="AW639" s="17">
        <v>0.34894872036878</v>
      </c>
      <c r="AX639" s="17">
        <v>0.49122068184666101</v>
      </c>
    </row>
    <row r="640" spans="2:50">
      <c r="B640" t="s">
        <v>272</v>
      </c>
      <c r="C640" s="17">
        <v>0.36752345411765802</v>
      </c>
      <c r="D640" s="17">
        <v>0.38386633581167701</v>
      </c>
      <c r="E640" s="17">
        <v>0.35233312435792702</v>
      </c>
      <c r="F640" s="17"/>
      <c r="G640" s="17">
        <v>0.28526856319923799</v>
      </c>
      <c r="H640" s="17">
        <v>0.34978824639828598</v>
      </c>
      <c r="I640" s="17">
        <v>0.370852360102569</v>
      </c>
      <c r="J640" s="17">
        <v>0.36070110955738999</v>
      </c>
      <c r="K640" s="17">
        <v>0.414599626344966</v>
      </c>
      <c r="L640" s="17">
        <v>0.40766801673592201</v>
      </c>
      <c r="M640" s="17"/>
      <c r="N640" s="17">
        <v>0.36948521401572998</v>
      </c>
      <c r="O640" s="17">
        <v>0.38380520584953198</v>
      </c>
      <c r="P640" s="17">
        <v>0.36846322707207302</v>
      </c>
      <c r="Q640" s="17">
        <v>0.342964397181868</v>
      </c>
      <c r="R640" s="17"/>
      <c r="S640" s="17">
        <v>0.381260575475311</v>
      </c>
      <c r="T640" s="17">
        <v>0.396961250056378</v>
      </c>
      <c r="U640" s="17">
        <v>0.389761198195473</v>
      </c>
      <c r="V640" s="17">
        <v>0.39750965066941202</v>
      </c>
      <c r="W640" s="17">
        <v>0.35337864959509901</v>
      </c>
      <c r="X640" s="17">
        <v>0.34073885949086502</v>
      </c>
      <c r="Y640" s="17">
        <v>0.32065958320355997</v>
      </c>
      <c r="Z640" s="17">
        <v>0.40213985110029399</v>
      </c>
      <c r="AA640" s="17">
        <v>0.366740632399783</v>
      </c>
      <c r="AB640" s="17">
        <v>0.33089612549030101</v>
      </c>
      <c r="AC640" s="17">
        <v>0.31332286117129199</v>
      </c>
      <c r="AD640" s="17">
        <v>0.42167938811954597</v>
      </c>
      <c r="AE640" s="17"/>
      <c r="AF640" s="17">
        <v>0.38822993015767399</v>
      </c>
      <c r="AG640" s="17">
        <v>0.37685507255565198</v>
      </c>
      <c r="AH640" s="17">
        <v>0.31516885331426497</v>
      </c>
      <c r="AI640" s="17"/>
      <c r="AJ640" s="17">
        <v>0.39096298534838198</v>
      </c>
      <c r="AK640" s="17">
        <v>0.34552852230335002</v>
      </c>
      <c r="AL640" s="17">
        <v>0.44379782669095202</v>
      </c>
      <c r="AM640" s="17">
        <v>0.27897950266251498</v>
      </c>
      <c r="AN640" s="17">
        <v>0.32992875828535501</v>
      </c>
      <c r="AO640" s="17"/>
      <c r="AP640" s="17">
        <v>0.40378840878658101</v>
      </c>
      <c r="AQ640" s="17">
        <v>0.34815411257704998</v>
      </c>
      <c r="AR640" s="17">
        <v>0.41408750541850098</v>
      </c>
      <c r="AS640" s="17"/>
      <c r="AT640" s="17">
        <v>0.34725068990896402</v>
      </c>
      <c r="AU640" s="17">
        <v>0.36063427856934899</v>
      </c>
      <c r="AV640" s="17">
        <v>0.39327715273825298</v>
      </c>
      <c r="AW640" s="17">
        <v>0.37330975905726099</v>
      </c>
      <c r="AX640" s="17">
        <v>0.31561786858185098</v>
      </c>
    </row>
    <row r="641" spans="2:50">
      <c r="B641" t="s">
        <v>273</v>
      </c>
      <c r="C641" s="17">
        <v>0.119279049675743</v>
      </c>
      <c r="D641" s="17">
        <v>0.13459098972389899</v>
      </c>
      <c r="E641" s="17">
        <v>0.104800002628835</v>
      </c>
      <c r="F641" s="17"/>
      <c r="G641" s="17">
        <v>0.106752666708715</v>
      </c>
      <c r="H641" s="17">
        <v>0.15994962169597701</v>
      </c>
      <c r="I641" s="17">
        <v>0.11595800081459399</v>
      </c>
      <c r="J641" s="17">
        <v>0.13302599244421601</v>
      </c>
      <c r="K641" s="17">
        <v>0.116655178564243</v>
      </c>
      <c r="L641" s="17">
        <v>8.7834624513383502E-2</v>
      </c>
      <c r="M641" s="17"/>
      <c r="N641" s="17">
        <v>0.12632544928120601</v>
      </c>
      <c r="O641" s="17">
        <v>0.11821734862955099</v>
      </c>
      <c r="P641" s="17">
        <v>0.10921059540823</v>
      </c>
      <c r="Q641" s="17">
        <v>0.123745935340207</v>
      </c>
      <c r="R641" s="17"/>
      <c r="S641" s="17">
        <v>0.118689037116662</v>
      </c>
      <c r="T641" s="17">
        <v>0.11141618406500201</v>
      </c>
      <c r="U641" s="17">
        <v>0.112780829758861</v>
      </c>
      <c r="V641" s="17">
        <v>0.121765234588338</v>
      </c>
      <c r="W641" s="17">
        <v>0.17602977128559799</v>
      </c>
      <c r="X641" s="17">
        <v>0.157269576990031</v>
      </c>
      <c r="Y641" s="17">
        <v>0.102977294812997</v>
      </c>
      <c r="Z641" s="17">
        <v>0.120435372463049</v>
      </c>
      <c r="AA641" s="17">
        <v>9.7676180884462296E-2</v>
      </c>
      <c r="AB641" s="17">
        <v>0.115761204822648</v>
      </c>
      <c r="AC641" s="17">
        <v>0.113238271794411</v>
      </c>
      <c r="AD641" s="17">
        <v>6.1069573279758697E-2</v>
      </c>
      <c r="AE641" s="17"/>
      <c r="AF641" s="17">
        <v>0.13074004127591299</v>
      </c>
      <c r="AG641" s="17">
        <v>0.12594354552641099</v>
      </c>
      <c r="AH641" s="17">
        <v>7.5924985693448493E-2</v>
      </c>
      <c r="AI641" s="17"/>
      <c r="AJ641" s="17">
        <v>0.12419875500215199</v>
      </c>
      <c r="AK641" s="17">
        <v>0.13299640895110501</v>
      </c>
      <c r="AL641" s="17">
        <v>0.12755271806083601</v>
      </c>
      <c r="AM641" s="17">
        <v>0.13203708807919601</v>
      </c>
      <c r="AN641" s="17">
        <v>9.7152211736666896E-2</v>
      </c>
      <c r="AO641" s="17"/>
      <c r="AP641" s="17">
        <v>0.120506559207053</v>
      </c>
      <c r="AQ641" s="17">
        <v>0.120441506431123</v>
      </c>
      <c r="AR641" s="17">
        <v>0.14100620730046301</v>
      </c>
      <c r="AS641" s="17"/>
      <c r="AT641" s="17">
        <v>0.116115117325386</v>
      </c>
      <c r="AU641" s="17">
        <v>0.13235408596397799</v>
      </c>
      <c r="AV641" s="17">
        <v>0.133840611512415</v>
      </c>
      <c r="AW641" s="17">
        <v>0.134743846981764</v>
      </c>
      <c r="AX641" s="17">
        <v>5.0307738910595298E-2</v>
      </c>
    </row>
    <row r="642" spans="2:50">
      <c r="B642" t="s">
        <v>274</v>
      </c>
      <c r="C642" s="17">
        <v>4.8602866853323497E-2</v>
      </c>
      <c r="D642" s="17">
        <v>5.3973527826614603E-2</v>
      </c>
      <c r="E642" s="17">
        <v>4.3550633437413097E-2</v>
      </c>
      <c r="F642" s="17"/>
      <c r="G642" s="17">
        <v>7.4750251346561103E-2</v>
      </c>
      <c r="H642" s="17">
        <v>2.9108147931529899E-2</v>
      </c>
      <c r="I642" s="17">
        <v>5.8152272729542598E-2</v>
      </c>
      <c r="J642" s="17">
        <v>5.65156809956937E-2</v>
      </c>
      <c r="K642" s="17">
        <v>3.3121166779041297E-2</v>
      </c>
      <c r="L642" s="17">
        <v>4.3286509848395299E-2</v>
      </c>
      <c r="M642" s="17"/>
      <c r="N642" s="17">
        <v>3.91707877208805E-2</v>
      </c>
      <c r="O642" s="17">
        <v>5.2776643421934603E-2</v>
      </c>
      <c r="P642" s="17">
        <v>6.68486191225236E-2</v>
      </c>
      <c r="Q642" s="17">
        <v>3.9271345836403897E-2</v>
      </c>
      <c r="R642" s="17"/>
      <c r="S642" s="17">
        <v>6.1138191312296197E-2</v>
      </c>
      <c r="T642" s="17">
        <v>4.7381211170702799E-2</v>
      </c>
      <c r="U642" s="17">
        <v>1.57045764665747E-2</v>
      </c>
      <c r="V642" s="17">
        <v>4.8658532466142101E-2</v>
      </c>
      <c r="W642" s="17">
        <v>7.0841814878371503E-2</v>
      </c>
      <c r="X642" s="17">
        <v>2.8127982852696898E-2</v>
      </c>
      <c r="Y642" s="17">
        <v>4.9126601512485102E-2</v>
      </c>
      <c r="Z642" s="17">
        <v>0</v>
      </c>
      <c r="AA642" s="17">
        <v>5.91240355626729E-2</v>
      </c>
      <c r="AB642" s="17">
        <v>5.9690162520671303E-2</v>
      </c>
      <c r="AC642" s="17">
        <v>6.0076219205606698E-2</v>
      </c>
      <c r="AD642" s="17">
        <v>6.5235589227930005E-2</v>
      </c>
      <c r="AE642" s="17"/>
      <c r="AF642" s="17">
        <v>4.1398252016400003E-2</v>
      </c>
      <c r="AG642" s="17">
        <v>5.5332612352708102E-2</v>
      </c>
      <c r="AH642" s="17">
        <v>5.3626666936595603E-2</v>
      </c>
      <c r="AI642" s="17"/>
      <c r="AJ642" s="17">
        <v>3.4946277371519001E-2</v>
      </c>
      <c r="AK642" s="17">
        <v>5.8588501160791902E-2</v>
      </c>
      <c r="AL642" s="17">
        <v>4.4925523830497097E-2</v>
      </c>
      <c r="AM642" s="17">
        <v>0.112712305517569</v>
      </c>
      <c r="AN642" s="17">
        <v>4.5826347972969E-2</v>
      </c>
      <c r="AO642" s="17"/>
      <c r="AP642" s="17">
        <v>3.1521405904822102E-2</v>
      </c>
      <c r="AQ642" s="17">
        <v>6.0196751194223803E-2</v>
      </c>
      <c r="AR642" s="17">
        <v>4.6783256439693499E-2</v>
      </c>
      <c r="AS642" s="17"/>
      <c r="AT642" s="17">
        <v>5.1177682155219201E-2</v>
      </c>
      <c r="AU642" s="17">
        <v>4.2779642174102503E-2</v>
      </c>
      <c r="AV642" s="17">
        <v>3.9090691650726803E-2</v>
      </c>
      <c r="AW642" s="17">
        <v>6.9789173954491607E-2</v>
      </c>
      <c r="AX642" s="17">
        <v>2.80484007824831E-2</v>
      </c>
    </row>
    <row r="643" spans="2:50">
      <c r="B643" t="s">
        <v>92</v>
      </c>
      <c r="C643" s="17">
        <v>0.121135606036698</v>
      </c>
      <c r="D643" s="17">
        <v>9.5241832631526802E-2</v>
      </c>
      <c r="E643" s="17">
        <v>0.14589525311411999</v>
      </c>
      <c r="F643" s="17"/>
      <c r="G643" s="17">
        <v>0.13739699103960101</v>
      </c>
      <c r="H643" s="17">
        <v>0.12569865696330401</v>
      </c>
      <c r="I643" s="17">
        <v>0.15396097160928199</v>
      </c>
      <c r="J643" s="17">
        <v>0.13624053273323899</v>
      </c>
      <c r="K643" s="17">
        <v>0.13265398610863399</v>
      </c>
      <c r="L643" s="17">
        <v>6.0033510864759602E-2</v>
      </c>
      <c r="M643" s="17"/>
      <c r="N643" s="17">
        <v>6.9021677366555997E-2</v>
      </c>
      <c r="O643" s="17">
        <v>0.12690046290701201</v>
      </c>
      <c r="P643" s="17">
        <v>0.118074731356517</v>
      </c>
      <c r="Q643" s="17">
        <v>0.17209097088611999</v>
      </c>
      <c r="R643" s="17"/>
      <c r="S643" s="17">
        <v>0.107292393947117</v>
      </c>
      <c r="T643" s="17">
        <v>9.3179363632439102E-2</v>
      </c>
      <c r="U643" s="17">
        <v>0.159664724241349</v>
      </c>
      <c r="V643" s="17">
        <v>0.115166655237774</v>
      </c>
      <c r="W643" s="17">
        <v>9.6773030935007998E-2</v>
      </c>
      <c r="X643" s="17">
        <v>0.120326112392099</v>
      </c>
      <c r="Y643" s="17">
        <v>0.14985382401561601</v>
      </c>
      <c r="Z643" s="17">
        <v>9.5288312914419193E-2</v>
      </c>
      <c r="AA643" s="17">
        <v>0.15367843196564701</v>
      </c>
      <c r="AB643" s="17">
        <v>0.120447624013847</v>
      </c>
      <c r="AC643" s="17">
        <v>0.15173820297735899</v>
      </c>
      <c r="AD643" s="17">
        <v>7.1139567087691494E-2</v>
      </c>
      <c r="AE643" s="17"/>
      <c r="AF643" s="17">
        <v>0.102636387801793</v>
      </c>
      <c r="AG643" s="17">
        <v>0.100694099907362</v>
      </c>
      <c r="AH643" s="17">
        <v>0.22120745635783901</v>
      </c>
      <c r="AI643" s="17"/>
      <c r="AJ643" s="17">
        <v>9.1127556288510395E-2</v>
      </c>
      <c r="AK643" s="17">
        <v>0.111321058458622</v>
      </c>
      <c r="AL643" s="17">
        <v>4.4993646868887197E-2</v>
      </c>
      <c r="AM643" s="17">
        <v>0.117108672835848</v>
      </c>
      <c r="AN643" s="17">
        <v>0.26588058687070798</v>
      </c>
      <c r="AO643" s="17"/>
      <c r="AP643" s="17">
        <v>7.2529541793813601E-2</v>
      </c>
      <c r="AQ643" s="17">
        <v>0.101783192549982</v>
      </c>
      <c r="AR643" s="17">
        <v>6.6165204879522502E-2</v>
      </c>
      <c r="AS643" s="17"/>
      <c r="AT643" s="17">
        <v>0.15842919133904801</v>
      </c>
      <c r="AU643" s="17">
        <v>0.103589778787401</v>
      </c>
      <c r="AV643" s="17">
        <v>8.1448071737749803E-2</v>
      </c>
      <c r="AW643" s="17">
        <v>7.3208499637703303E-2</v>
      </c>
      <c r="AX643" s="17">
        <v>0.11480530987840901</v>
      </c>
    </row>
    <row r="644" spans="2:50">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row>
    <row r="645" spans="2:50">
      <c r="B645" s="6" t="s">
        <v>279</v>
      </c>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row>
    <row r="646" spans="2:50">
      <c r="B646" s="24" t="s">
        <v>15</v>
      </c>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row>
    <row r="647" spans="2:50">
      <c r="B647" t="s">
        <v>271</v>
      </c>
      <c r="C647" s="17">
        <v>0.14451451528360401</v>
      </c>
      <c r="D647" s="17">
        <v>0.15094702166513099</v>
      </c>
      <c r="E647" s="17">
        <v>0.13772542714420699</v>
      </c>
      <c r="F647" s="17"/>
      <c r="G647" s="17">
        <v>0.188771182918862</v>
      </c>
      <c r="H647" s="17">
        <v>0.234421972564199</v>
      </c>
      <c r="I647" s="17">
        <v>0.14932213946399001</v>
      </c>
      <c r="J647" s="17">
        <v>0.115850967910905</v>
      </c>
      <c r="K647" s="17">
        <v>8.8383436226631501E-2</v>
      </c>
      <c r="L647" s="17">
        <v>9.90823370531278E-2</v>
      </c>
      <c r="M647" s="17"/>
      <c r="N647" s="17">
        <v>0.15114503973728999</v>
      </c>
      <c r="O647" s="17">
        <v>0.124945164218078</v>
      </c>
      <c r="P647" s="17">
        <v>0.15016642441317099</v>
      </c>
      <c r="Q647" s="17">
        <v>0.15331785017680399</v>
      </c>
      <c r="R647" s="17"/>
      <c r="S647" s="17">
        <v>0.200047836235939</v>
      </c>
      <c r="T647" s="17">
        <v>0.139553032632906</v>
      </c>
      <c r="U647" s="17">
        <v>0.139690072696041</v>
      </c>
      <c r="V647" s="17">
        <v>0.105160408456135</v>
      </c>
      <c r="W647" s="17">
        <v>0.105404947777511</v>
      </c>
      <c r="X647" s="17">
        <v>0.14320773525915001</v>
      </c>
      <c r="Y647" s="17">
        <v>0.16914535354354601</v>
      </c>
      <c r="Z647" s="17">
        <v>0.16872951147041301</v>
      </c>
      <c r="AA647" s="17">
        <v>0.14158881546864999</v>
      </c>
      <c r="AB647" s="17">
        <v>0.10471517411106</v>
      </c>
      <c r="AC647" s="17">
        <v>0.14648859825083599</v>
      </c>
      <c r="AD647" s="17">
        <v>0.16163972088165801</v>
      </c>
      <c r="AE647" s="17"/>
      <c r="AF647" s="17">
        <v>0.12612666255315999</v>
      </c>
      <c r="AG647" s="17">
        <v>0.15467456504746199</v>
      </c>
      <c r="AH647" s="17">
        <v>0.15083338568941501</v>
      </c>
      <c r="AI647" s="17"/>
      <c r="AJ647" s="17">
        <v>0.118117183722364</v>
      </c>
      <c r="AK647" s="17">
        <v>0.183981731863718</v>
      </c>
      <c r="AL647" s="17">
        <v>0.221453619222092</v>
      </c>
      <c r="AM647" s="17">
        <v>0.172478881111156</v>
      </c>
      <c r="AN647" s="17">
        <v>9.7844693409172998E-2</v>
      </c>
      <c r="AO647" s="17"/>
      <c r="AP647" s="17">
        <v>0.13381688311443399</v>
      </c>
      <c r="AQ647" s="17">
        <v>0.17499254332900299</v>
      </c>
      <c r="AR647" s="17">
        <v>0.203950795219283</v>
      </c>
      <c r="AS647" s="17"/>
      <c r="AT647" s="17">
        <v>0.13262256515411799</v>
      </c>
      <c r="AU647" s="17">
        <v>0.16338179505009601</v>
      </c>
      <c r="AV647" s="17">
        <v>0.13916672462205701</v>
      </c>
      <c r="AW647" s="17">
        <v>0.20266691786003499</v>
      </c>
      <c r="AX647" s="17">
        <v>0.230767227141773</v>
      </c>
    </row>
    <row r="648" spans="2:50">
      <c r="B648" t="s">
        <v>272</v>
      </c>
      <c r="C648" s="17">
        <v>0.29666495726814701</v>
      </c>
      <c r="D648" s="17">
        <v>0.30597321952676199</v>
      </c>
      <c r="E648" s="17">
        <v>0.28873403865348901</v>
      </c>
      <c r="F648" s="17"/>
      <c r="G648" s="17">
        <v>0.34656548391630598</v>
      </c>
      <c r="H648" s="17">
        <v>0.30362817064542502</v>
      </c>
      <c r="I648" s="17">
        <v>0.31737239792878302</v>
      </c>
      <c r="J648" s="17">
        <v>0.25425981888926902</v>
      </c>
      <c r="K648" s="17">
        <v>0.27039240834878397</v>
      </c>
      <c r="L648" s="17">
        <v>0.29313372010250399</v>
      </c>
      <c r="M648" s="17"/>
      <c r="N648" s="17">
        <v>0.31560048474121699</v>
      </c>
      <c r="O648" s="17">
        <v>0.27956869364389902</v>
      </c>
      <c r="P648" s="17">
        <v>0.31854408018643299</v>
      </c>
      <c r="Q648" s="17">
        <v>0.27394257271401301</v>
      </c>
      <c r="R648" s="17"/>
      <c r="S648" s="17">
        <v>0.315556621321819</v>
      </c>
      <c r="T648" s="17">
        <v>0.31072438823826198</v>
      </c>
      <c r="U648" s="17">
        <v>0.28934368345931999</v>
      </c>
      <c r="V648" s="17">
        <v>0.300019403385755</v>
      </c>
      <c r="W648" s="17">
        <v>0.30888002126598602</v>
      </c>
      <c r="X648" s="17">
        <v>0.31122966510174899</v>
      </c>
      <c r="Y648" s="17">
        <v>0.27743311277717198</v>
      </c>
      <c r="Z648" s="17">
        <v>0.27620091372741001</v>
      </c>
      <c r="AA648" s="17">
        <v>0.30509091141901501</v>
      </c>
      <c r="AB648" s="17">
        <v>0.288894217852251</v>
      </c>
      <c r="AC648" s="17">
        <v>0.19838307459392299</v>
      </c>
      <c r="AD648" s="17">
        <v>0.32010282923808098</v>
      </c>
      <c r="AE648" s="17"/>
      <c r="AF648" s="17">
        <v>0.30893553756415998</v>
      </c>
      <c r="AG648" s="17">
        <v>0.28861055681665898</v>
      </c>
      <c r="AH648" s="17">
        <v>0.27416480245578201</v>
      </c>
      <c r="AI648" s="17"/>
      <c r="AJ648" s="17">
        <v>0.316858892274481</v>
      </c>
      <c r="AK648" s="17">
        <v>0.340992920008514</v>
      </c>
      <c r="AL648" s="17">
        <v>0.20359162660245</v>
      </c>
      <c r="AM648" s="17">
        <v>0.11930900058511699</v>
      </c>
      <c r="AN648" s="17">
        <v>0.23179610314391999</v>
      </c>
      <c r="AO648" s="17"/>
      <c r="AP648" s="17">
        <v>0.35672255873480002</v>
      </c>
      <c r="AQ648" s="17">
        <v>0.31871337082896001</v>
      </c>
      <c r="AR648" s="17">
        <v>0.248765227057241</v>
      </c>
      <c r="AS648" s="17"/>
      <c r="AT648" s="17">
        <v>0.31020851545922401</v>
      </c>
      <c r="AU648" s="17">
        <v>0.29278395302733701</v>
      </c>
      <c r="AV648" s="17">
        <v>0.332946787167546</v>
      </c>
      <c r="AW648" s="17">
        <v>0.26298488139960902</v>
      </c>
      <c r="AX648" s="17">
        <v>0.335766092235249</v>
      </c>
    </row>
    <row r="649" spans="2:50">
      <c r="B649" t="s">
        <v>273</v>
      </c>
      <c r="C649" s="17">
        <v>0.25357528767224402</v>
      </c>
      <c r="D649" s="17">
        <v>0.25169740002601498</v>
      </c>
      <c r="E649" s="17">
        <v>0.254560881938247</v>
      </c>
      <c r="F649" s="17"/>
      <c r="G649" s="17">
        <v>0.19825476829870001</v>
      </c>
      <c r="H649" s="17">
        <v>0.21777765085258699</v>
      </c>
      <c r="I649" s="17">
        <v>0.24324902890564101</v>
      </c>
      <c r="J649" s="17">
        <v>0.27480985874753899</v>
      </c>
      <c r="K649" s="17">
        <v>0.28553102555649401</v>
      </c>
      <c r="L649" s="17">
        <v>0.28902783795540199</v>
      </c>
      <c r="M649" s="17"/>
      <c r="N649" s="17">
        <v>0.26427137117919702</v>
      </c>
      <c r="O649" s="17">
        <v>0.277747338139821</v>
      </c>
      <c r="P649" s="17">
        <v>0.22559478197705801</v>
      </c>
      <c r="Q649" s="17">
        <v>0.242743104018942</v>
      </c>
      <c r="R649" s="17"/>
      <c r="S649" s="17">
        <v>0.23630754988838801</v>
      </c>
      <c r="T649" s="17">
        <v>0.25932445926931602</v>
      </c>
      <c r="U649" s="17">
        <v>0.247500689769072</v>
      </c>
      <c r="V649" s="17">
        <v>0.280468928362337</v>
      </c>
      <c r="W649" s="17">
        <v>0.28217936344515698</v>
      </c>
      <c r="X649" s="17">
        <v>0.28527273470519698</v>
      </c>
      <c r="Y649" s="17">
        <v>0.22977517444882301</v>
      </c>
      <c r="Z649" s="17">
        <v>0.29236167204541802</v>
      </c>
      <c r="AA649" s="17">
        <v>0.198092356624713</v>
      </c>
      <c r="AB649" s="17">
        <v>0.242716302420209</v>
      </c>
      <c r="AC649" s="17">
        <v>0.30318782864684701</v>
      </c>
      <c r="AD649" s="17">
        <v>0.247499517935344</v>
      </c>
      <c r="AE649" s="17"/>
      <c r="AF649" s="17">
        <v>0.25682072713398002</v>
      </c>
      <c r="AG649" s="17">
        <v>0.26792011231785801</v>
      </c>
      <c r="AH649" s="17">
        <v>0.240831294759489</v>
      </c>
      <c r="AI649" s="17"/>
      <c r="AJ649" s="17">
        <v>0.28603764728205</v>
      </c>
      <c r="AK649" s="17">
        <v>0.21679278773563901</v>
      </c>
      <c r="AL649" s="17">
        <v>0.361766108803111</v>
      </c>
      <c r="AM649" s="17">
        <v>0.24785647406452499</v>
      </c>
      <c r="AN649" s="17">
        <v>0.22701907619658901</v>
      </c>
      <c r="AO649" s="17"/>
      <c r="AP649" s="17">
        <v>0.26460705991067301</v>
      </c>
      <c r="AQ649" s="17">
        <v>0.24198237908017001</v>
      </c>
      <c r="AR649" s="17">
        <v>0.31338622374017999</v>
      </c>
      <c r="AS649" s="17"/>
      <c r="AT649" s="17">
        <v>0.230527600191339</v>
      </c>
      <c r="AU649" s="17">
        <v>0.24977868606512199</v>
      </c>
      <c r="AV649" s="17">
        <v>0.27330629495248998</v>
      </c>
      <c r="AW649" s="17">
        <v>0.31233869260583302</v>
      </c>
      <c r="AX649" s="17">
        <v>0.141409068402885</v>
      </c>
    </row>
    <row r="650" spans="2:50">
      <c r="B650" t="s">
        <v>274</v>
      </c>
      <c r="C650" s="17">
        <v>0.15034799656092501</v>
      </c>
      <c r="D650" s="17">
        <v>0.16914133185060601</v>
      </c>
      <c r="E650" s="17">
        <v>0.13259227021490599</v>
      </c>
      <c r="F650" s="17"/>
      <c r="G650" s="17">
        <v>9.3813896418918796E-2</v>
      </c>
      <c r="H650" s="17">
        <v>8.9218643818012602E-2</v>
      </c>
      <c r="I650" s="17">
        <v>0.11140624113507</v>
      </c>
      <c r="J650" s="17">
        <v>0.19248860995939601</v>
      </c>
      <c r="K650" s="17">
        <v>0.19020219665651</v>
      </c>
      <c r="L650" s="17">
        <v>0.20823287140788799</v>
      </c>
      <c r="M650" s="17"/>
      <c r="N650" s="17">
        <v>0.16062709898782901</v>
      </c>
      <c r="O650" s="17">
        <v>0.168677302544397</v>
      </c>
      <c r="P650" s="17">
        <v>0.14614516628133101</v>
      </c>
      <c r="Q650" s="17">
        <v>0.12661843158639999</v>
      </c>
      <c r="R650" s="17"/>
      <c r="S650" s="17">
        <v>0.115601240189061</v>
      </c>
      <c r="T650" s="17">
        <v>0.16778016627794301</v>
      </c>
      <c r="U650" s="17">
        <v>0.15935024648537499</v>
      </c>
      <c r="V650" s="17">
        <v>0.16297964475580401</v>
      </c>
      <c r="W650" s="17">
        <v>0.166498767092637</v>
      </c>
      <c r="X650" s="17">
        <v>0.100549901547086</v>
      </c>
      <c r="Y650" s="17">
        <v>0.173613405551405</v>
      </c>
      <c r="Z650" s="17">
        <v>0.10531371710752099</v>
      </c>
      <c r="AA650" s="17">
        <v>0.166559640117865</v>
      </c>
      <c r="AB650" s="17">
        <v>0.19202417185944101</v>
      </c>
      <c r="AC650" s="17">
        <v>0.120561324046776</v>
      </c>
      <c r="AD650" s="17">
        <v>0.15015882885183299</v>
      </c>
      <c r="AE650" s="17"/>
      <c r="AF650" s="17">
        <v>0.17146471689567599</v>
      </c>
      <c r="AG650" s="17">
        <v>0.15322273727514699</v>
      </c>
      <c r="AH650" s="17">
        <v>0.100270673566244</v>
      </c>
      <c r="AI650" s="17"/>
      <c r="AJ650" s="17">
        <v>0.153157360761254</v>
      </c>
      <c r="AK650" s="17">
        <v>0.123329380712859</v>
      </c>
      <c r="AL650" s="17">
        <v>0.140950893699296</v>
      </c>
      <c r="AM650" s="17">
        <v>0.221668829760959</v>
      </c>
      <c r="AN650" s="17">
        <v>0.17013934218670801</v>
      </c>
      <c r="AO650" s="17"/>
      <c r="AP650" s="17">
        <v>0.13993970296617</v>
      </c>
      <c r="AQ650" s="17">
        <v>0.134468586850258</v>
      </c>
      <c r="AR650" s="17">
        <v>0.14005011973336401</v>
      </c>
      <c r="AS650" s="17"/>
      <c r="AT650" s="17">
        <v>0.14669095967047699</v>
      </c>
      <c r="AU650" s="17">
        <v>0.153132816586524</v>
      </c>
      <c r="AV650" s="17">
        <v>0.147941264285255</v>
      </c>
      <c r="AW650" s="17">
        <v>0.13570317532908999</v>
      </c>
      <c r="AX650" s="17">
        <v>7.1140354217067506E-2</v>
      </c>
    </row>
    <row r="651" spans="2:50">
      <c r="B651" t="s">
        <v>92</v>
      </c>
      <c r="C651" s="17">
        <v>0.15489724321508</v>
      </c>
      <c r="D651" s="17">
        <v>0.122241026931486</v>
      </c>
      <c r="E651" s="17">
        <v>0.18638738204915101</v>
      </c>
      <c r="F651" s="17"/>
      <c r="G651" s="17">
        <v>0.172594668447213</v>
      </c>
      <c r="H651" s="17">
        <v>0.15495356211977601</v>
      </c>
      <c r="I651" s="17">
        <v>0.17865019256651599</v>
      </c>
      <c r="J651" s="17">
        <v>0.16259074449289199</v>
      </c>
      <c r="K651" s="17">
        <v>0.16549093321158101</v>
      </c>
      <c r="L651" s="17">
        <v>0.110523233481078</v>
      </c>
      <c r="M651" s="17"/>
      <c r="N651" s="17">
        <v>0.108356005354468</v>
      </c>
      <c r="O651" s="17">
        <v>0.14906150145380501</v>
      </c>
      <c r="P651" s="17">
        <v>0.159549547142007</v>
      </c>
      <c r="Q651" s="17">
        <v>0.20337804150384101</v>
      </c>
      <c r="R651" s="17"/>
      <c r="S651" s="17">
        <v>0.13248675236479199</v>
      </c>
      <c r="T651" s="17">
        <v>0.122617953581573</v>
      </c>
      <c r="U651" s="17">
        <v>0.16411530759019199</v>
      </c>
      <c r="V651" s="17">
        <v>0.15137161503996899</v>
      </c>
      <c r="W651" s="17">
        <v>0.13703690041871</v>
      </c>
      <c r="X651" s="17">
        <v>0.15973996338681801</v>
      </c>
      <c r="Y651" s="17">
        <v>0.150032953679054</v>
      </c>
      <c r="Z651" s="17">
        <v>0.15739418564923799</v>
      </c>
      <c r="AA651" s="17">
        <v>0.188668276369757</v>
      </c>
      <c r="AB651" s="17">
        <v>0.171650133757039</v>
      </c>
      <c r="AC651" s="17">
        <v>0.23137917446161799</v>
      </c>
      <c r="AD651" s="17">
        <v>0.120599103093084</v>
      </c>
      <c r="AE651" s="17"/>
      <c r="AF651" s="17">
        <v>0.13665235585302399</v>
      </c>
      <c r="AG651" s="17">
        <v>0.13557202854287401</v>
      </c>
      <c r="AH651" s="17">
        <v>0.23389984352907001</v>
      </c>
      <c r="AI651" s="17"/>
      <c r="AJ651" s="17">
        <v>0.12582891595985099</v>
      </c>
      <c r="AK651" s="17">
        <v>0.13490317967927001</v>
      </c>
      <c r="AL651" s="17">
        <v>7.2237751673050299E-2</v>
      </c>
      <c r="AM651" s="17">
        <v>0.238686814478242</v>
      </c>
      <c r="AN651" s="17">
        <v>0.27320078506360901</v>
      </c>
      <c r="AO651" s="17"/>
      <c r="AP651" s="17">
        <v>0.104913795273923</v>
      </c>
      <c r="AQ651" s="17">
        <v>0.12984311991160799</v>
      </c>
      <c r="AR651" s="17">
        <v>9.3847634249932296E-2</v>
      </c>
      <c r="AS651" s="17"/>
      <c r="AT651" s="17">
        <v>0.17995035952484201</v>
      </c>
      <c r="AU651" s="17">
        <v>0.14092274927092199</v>
      </c>
      <c r="AV651" s="17">
        <v>0.10663892897265299</v>
      </c>
      <c r="AW651" s="17">
        <v>8.6306332805431998E-2</v>
      </c>
      <c r="AX651" s="17">
        <v>0.220917258003026</v>
      </c>
    </row>
    <row r="652" spans="2:50">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row>
    <row r="653" spans="2:50">
      <c r="B653" s="6" t="s">
        <v>280</v>
      </c>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row>
    <row r="654" spans="2:50">
      <c r="B654" s="24" t="s">
        <v>15</v>
      </c>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row>
    <row r="655" spans="2:50">
      <c r="B655" t="s">
        <v>271</v>
      </c>
      <c r="C655" s="17">
        <v>0.115419467548858</v>
      </c>
      <c r="D655" s="17">
        <v>0.12564185079490101</v>
      </c>
      <c r="E655" s="17">
        <v>0.105892195256576</v>
      </c>
      <c r="F655" s="17"/>
      <c r="G655" s="17">
        <v>0.174882184838595</v>
      </c>
      <c r="H655" s="17">
        <v>0.15885238767130999</v>
      </c>
      <c r="I655" s="17">
        <v>0.10842705469738199</v>
      </c>
      <c r="J655" s="17">
        <v>0.107026701119343</v>
      </c>
      <c r="K655" s="17">
        <v>7.4720883050852699E-2</v>
      </c>
      <c r="L655" s="17">
        <v>8.0542902449527401E-2</v>
      </c>
      <c r="M655" s="17"/>
      <c r="N655" s="17">
        <v>0.13097375268200201</v>
      </c>
      <c r="O655" s="17">
        <v>9.4162766899584305E-2</v>
      </c>
      <c r="P655" s="17">
        <v>0.134983362759304</v>
      </c>
      <c r="Q655" s="17">
        <v>0.101172855578301</v>
      </c>
      <c r="R655" s="17"/>
      <c r="S655" s="17">
        <v>0.16392402870228301</v>
      </c>
      <c r="T655" s="17">
        <v>0.109933831192963</v>
      </c>
      <c r="U655" s="17">
        <v>9.3692909263161206E-2</v>
      </c>
      <c r="V655" s="17">
        <v>7.3419629551631602E-2</v>
      </c>
      <c r="W655" s="17">
        <v>7.7661202123064696E-2</v>
      </c>
      <c r="X655" s="17">
        <v>0.103786409442901</v>
      </c>
      <c r="Y655" s="17">
        <v>0.17818092557057399</v>
      </c>
      <c r="Z655" s="17">
        <v>0.121244118479504</v>
      </c>
      <c r="AA655" s="17">
        <v>9.8012441387247198E-2</v>
      </c>
      <c r="AB655" s="17">
        <v>9.5537815707562895E-2</v>
      </c>
      <c r="AC655" s="17">
        <v>0.12805205824069699</v>
      </c>
      <c r="AD655" s="17">
        <v>0.147006733988786</v>
      </c>
      <c r="AE655" s="17"/>
      <c r="AF655" s="17">
        <v>0.12906811544948399</v>
      </c>
      <c r="AG655" s="17">
        <v>0.102608911870735</v>
      </c>
      <c r="AH655" s="17">
        <v>9.3025453462784402E-2</v>
      </c>
      <c r="AI655" s="17"/>
      <c r="AJ655" s="17">
        <v>0.12408779277988199</v>
      </c>
      <c r="AK655" s="17">
        <v>0.105384995775388</v>
      </c>
      <c r="AL655" s="17">
        <v>0.14380504645653999</v>
      </c>
      <c r="AM655" s="17">
        <v>0.17603563587080501</v>
      </c>
      <c r="AN655" s="17">
        <v>7.7128650606895194E-2</v>
      </c>
      <c r="AO655" s="17"/>
      <c r="AP655" s="17">
        <v>0.132404863268409</v>
      </c>
      <c r="AQ655" s="17">
        <v>0.12505701352632101</v>
      </c>
      <c r="AR655" s="17">
        <v>0.128841426940009</v>
      </c>
      <c r="AS655" s="17"/>
      <c r="AT655" s="17">
        <v>0.11923296301928001</v>
      </c>
      <c r="AU655" s="17">
        <v>0.119155123448214</v>
      </c>
      <c r="AV655" s="17">
        <v>0.10709612846766101</v>
      </c>
      <c r="AW655" s="17">
        <v>0.18885881628079601</v>
      </c>
      <c r="AX655" s="17">
        <v>0.17403016015235501</v>
      </c>
    </row>
    <row r="656" spans="2:50">
      <c r="B656" t="s">
        <v>272</v>
      </c>
      <c r="C656" s="17">
        <v>0.22673456719514701</v>
      </c>
      <c r="D656" s="17">
        <v>0.21749195838118399</v>
      </c>
      <c r="E656" s="17">
        <v>0.23663524769917499</v>
      </c>
      <c r="F656" s="17"/>
      <c r="G656" s="17">
        <v>0.28367421126280701</v>
      </c>
      <c r="H656" s="17">
        <v>0.32249061919434702</v>
      </c>
      <c r="I656" s="17">
        <v>0.28112864855945502</v>
      </c>
      <c r="J656" s="17">
        <v>0.18090231313972299</v>
      </c>
      <c r="K656" s="17">
        <v>0.176583722118829</v>
      </c>
      <c r="L656" s="17">
        <v>0.137753219735816</v>
      </c>
      <c r="M656" s="17"/>
      <c r="N656" s="17">
        <v>0.23589528957393499</v>
      </c>
      <c r="O656" s="17">
        <v>0.21526552570694699</v>
      </c>
      <c r="P656" s="17">
        <v>0.22986222885357299</v>
      </c>
      <c r="Q656" s="17">
        <v>0.227973682204685</v>
      </c>
      <c r="R656" s="17"/>
      <c r="S656" s="17">
        <v>0.29114999583326101</v>
      </c>
      <c r="T656" s="17">
        <v>0.24425392276278299</v>
      </c>
      <c r="U656" s="17">
        <v>0.17786139522059699</v>
      </c>
      <c r="V656" s="17">
        <v>0.21030132452056</v>
      </c>
      <c r="W656" s="17">
        <v>0.243973044472404</v>
      </c>
      <c r="X656" s="17">
        <v>0.307417033374566</v>
      </c>
      <c r="Y656" s="17">
        <v>0.21351088135837701</v>
      </c>
      <c r="Z656" s="17">
        <v>0.23045578486262</v>
      </c>
      <c r="AA656" s="17">
        <v>0.223126340993028</v>
      </c>
      <c r="AB656" s="17">
        <v>0.13552412455405299</v>
      </c>
      <c r="AC656" s="17">
        <v>0.132627093644093</v>
      </c>
      <c r="AD656" s="17">
        <v>0.22167043297830799</v>
      </c>
      <c r="AE656" s="17"/>
      <c r="AF656" s="17">
        <v>0.22755097190222201</v>
      </c>
      <c r="AG656" s="17">
        <v>0.21908746122377401</v>
      </c>
      <c r="AH656" s="17">
        <v>0.22308081682193101</v>
      </c>
      <c r="AI656" s="17"/>
      <c r="AJ656" s="17">
        <v>0.23694829814058799</v>
      </c>
      <c r="AK656" s="17">
        <v>0.26015166828804298</v>
      </c>
      <c r="AL656" s="17">
        <v>0.20746511871296899</v>
      </c>
      <c r="AM656" s="17">
        <v>0.25381612863731301</v>
      </c>
      <c r="AN656" s="17">
        <v>0.164066566322184</v>
      </c>
      <c r="AO656" s="17"/>
      <c r="AP656" s="17">
        <v>0.27053658223459498</v>
      </c>
      <c r="AQ656" s="17">
        <v>0.21676303575320599</v>
      </c>
      <c r="AR656" s="17">
        <v>0.203124452560838</v>
      </c>
      <c r="AS656" s="17"/>
      <c r="AT656" s="17">
        <v>0.20574164553843999</v>
      </c>
      <c r="AU656" s="17">
        <v>0.23628018977290599</v>
      </c>
      <c r="AV656" s="17">
        <v>0.220242406311214</v>
      </c>
      <c r="AW656" s="17">
        <v>0.27943194295089502</v>
      </c>
      <c r="AX656" s="17">
        <v>0.29409837953107598</v>
      </c>
    </row>
    <row r="657" spans="2:50">
      <c r="B657" t="s">
        <v>273</v>
      </c>
      <c r="C657" s="17">
        <v>0.20885170566557501</v>
      </c>
      <c r="D657" s="17">
        <v>0.20961110120075299</v>
      </c>
      <c r="E657" s="17">
        <v>0.20708985325639401</v>
      </c>
      <c r="F657" s="17"/>
      <c r="G657" s="17">
        <v>0.21142163929310601</v>
      </c>
      <c r="H657" s="17">
        <v>0.19721508042430599</v>
      </c>
      <c r="I657" s="17">
        <v>0.21221432309772101</v>
      </c>
      <c r="J657" s="17">
        <v>0.19319453417923199</v>
      </c>
      <c r="K657" s="17">
        <v>0.21500961767944801</v>
      </c>
      <c r="L657" s="17">
        <v>0.22246391714355301</v>
      </c>
      <c r="M657" s="17"/>
      <c r="N657" s="17">
        <v>0.22819808642224801</v>
      </c>
      <c r="O657" s="17">
        <v>0.23106440475656601</v>
      </c>
      <c r="P657" s="17">
        <v>0.18859362010804701</v>
      </c>
      <c r="Q657" s="17">
        <v>0.18646235293879401</v>
      </c>
      <c r="R657" s="17"/>
      <c r="S657" s="17">
        <v>0.191581077346963</v>
      </c>
      <c r="T657" s="17">
        <v>0.240575240974681</v>
      </c>
      <c r="U657" s="17">
        <v>0.188759184118931</v>
      </c>
      <c r="V657" s="17">
        <v>0.22374717554859899</v>
      </c>
      <c r="W657" s="17">
        <v>0.23650490861016599</v>
      </c>
      <c r="X657" s="17">
        <v>0.189218362674971</v>
      </c>
      <c r="Y657" s="17">
        <v>0.17962395437871001</v>
      </c>
      <c r="Z657" s="17">
        <v>0.15986517912863299</v>
      </c>
      <c r="AA657" s="17">
        <v>0.176359832298327</v>
      </c>
      <c r="AB657" s="17">
        <v>0.25247681487593598</v>
      </c>
      <c r="AC657" s="17">
        <v>0.205927543589983</v>
      </c>
      <c r="AD657" s="17">
        <v>0.29210318861413198</v>
      </c>
      <c r="AE657" s="17"/>
      <c r="AF657" s="17">
        <v>0.20319741298046701</v>
      </c>
      <c r="AG657" s="17">
        <v>0.221081198865064</v>
      </c>
      <c r="AH657" s="17">
        <v>0.188944775081822</v>
      </c>
      <c r="AI657" s="17"/>
      <c r="AJ657" s="17">
        <v>0.214311539896891</v>
      </c>
      <c r="AK657" s="17">
        <v>0.21496614740037601</v>
      </c>
      <c r="AL657" s="17">
        <v>0.24571219147652601</v>
      </c>
      <c r="AM657" s="17">
        <v>6.5728981845126003E-2</v>
      </c>
      <c r="AN657" s="17">
        <v>0.16720716918979001</v>
      </c>
      <c r="AO657" s="17"/>
      <c r="AP657" s="17">
        <v>0.21786254687690701</v>
      </c>
      <c r="AQ657" s="17">
        <v>0.22817471684415599</v>
      </c>
      <c r="AR657" s="17">
        <v>0.26241149666851799</v>
      </c>
      <c r="AS657" s="17"/>
      <c r="AT657" s="17">
        <v>0.181453268914882</v>
      </c>
      <c r="AU657" s="17">
        <v>0.216090141233585</v>
      </c>
      <c r="AV657" s="17">
        <v>0.252345830478439</v>
      </c>
      <c r="AW657" s="17">
        <v>0.210250699248545</v>
      </c>
      <c r="AX657" s="17">
        <v>0.140427095432828</v>
      </c>
    </row>
    <row r="658" spans="2:50">
      <c r="B658" t="s">
        <v>274</v>
      </c>
      <c r="C658" s="17">
        <v>0.263161072859944</v>
      </c>
      <c r="D658" s="17">
        <v>0.30629897528358002</v>
      </c>
      <c r="E658" s="17">
        <v>0.221013136370867</v>
      </c>
      <c r="F658" s="17"/>
      <c r="G658" s="17">
        <v>0.14628605699904301</v>
      </c>
      <c r="H658" s="17">
        <v>0.15006576657145801</v>
      </c>
      <c r="I658" s="17">
        <v>0.18809150316426099</v>
      </c>
      <c r="J658" s="17">
        <v>0.30152777742340398</v>
      </c>
      <c r="K658" s="17">
        <v>0.34632199839663202</v>
      </c>
      <c r="L658" s="17">
        <v>0.40667438689965302</v>
      </c>
      <c r="M658" s="17"/>
      <c r="N658" s="17">
        <v>0.27992782103854502</v>
      </c>
      <c r="O658" s="17">
        <v>0.269523715032633</v>
      </c>
      <c r="P658" s="17">
        <v>0.27111927286544202</v>
      </c>
      <c r="Q658" s="17">
        <v>0.23288501897081501</v>
      </c>
      <c r="R658" s="17"/>
      <c r="S658" s="17">
        <v>0.200475420372067</v>
      </c>
      <c r="T658" s="17">
        <v>0.245567836976198</v>
      </c>
      <c r="U658" s="17">
        <v>0.30066785765078702</v>
      </c>
      <c r="V658" s="17">
        <v>0.29995917861971</v>
      </c>
      <c r="W658" s="17">
        <v>0.29182607352966999</v>
      </c>
      <c r="X658" s="17">
        <v>0.24288248894549899</v>
      </c>
      <c r="Y658" s="17">
        <v>0.26046022288631898</v>
      </c>
      <c r="Z658" s="17">
        <v>0.303614751111212</v>
      </c>
      <c r="AA658" s="17">
        <v>0.26576807002820002</v>
      </c>
      <c r="AB658" s="17">
        <v>0.29140441991367899</v>
      </c>
      <c r="AC658" s="17">
        <v>0.28605957755699601</v>
      </c>
      <c r="AD658" s="17">
        <v>0.23572386095039</v>
      </c>
      <c r="AE658" s="17"/>
      <c r="AF658" s="17">
        <v>0.286116605685106</v>
      </c>
      <c r="AG658" s="17">
        <v>0.28710177730408998</v>
      </c>
      <c r="AH658" s="17">
        <v>0.17585251127204099</v>
      </c>
      <c r="AI658" s="17"/>
      <c r="AJ658" s="17">
        <v>0.267402372127578</v>
      </c>
      <c r="AK658" s="17">
        <v>0.25328335226600501</v>
      </c>
      <c r="AL658" s="17">
        <v>0.28471254759652898</v>
      </c>
      <c r="AM658" s="17">
        <v>0.44701734462527398</v>
      </c>
      <c r="AN658" s="17">
        <v>0.22166699758023301</v>
      </c>
      <c r="AO658" s="17"/>
      <c r="AP658" s="17">
        <v>0.25848575790357198</v>
      </c>
      <c r="AQ658" s="17">
        <v>0.26640162426840303</v>
      </c>
      <c r="AR658" s="17">
        <v>0.271404859335235</v>
      </c>
      <c r="AS658" s="17"/>
      <c r="AT658" s="17">
        <v>0.26897845849666702</v>
      </c>
      <c r="AU658" s="17">
        <v>0.25366988017113501</v>
      </c>
      <c r="AV658" s="17">
        <v>0.27512998924430099</v>
      </c>
      <c r="AW658" s="17">
        <v>0.19712771407690899</v>
      </c>
      <c r="AX658" s="17">
        <v>0.140188176204636</v>
      </c>
    </row>
    <row r="659" spans="2:50">
      <c r="B659" t="s">
        <v>92</v>
      </c>
      <c r="C659" s="17">
        <v>0.185833186730475</v>
      </c>
      <c r="D659" s="17">
        <v>0.14095611433958</v>
      </c>
      <c r="E659" s="17">
        <v>0.229369567416987</v>
      </c>
      <c r="F659" s="17"/>
      <c r="G659" s="17">
        <v>0.18373590760644801</v>
      </c>
      <c r="H659" s="17">
        <v>0.17137614613857999</v>
      </c>
      <c r="I659" s="17">
        <v>0.210138470481182</v>
      </c>
      <c r="J659" s="17">
        <v>0.217348674138297</v>
      </c>
      <c r="K659" s="17">
        <v>0.18736377875423799</v>
      </c>
      <c r="L659" s="17">
        <v>0.15256557377145</v>
      </c>
      <c r="M659" s="17"/>
      <c r="N659" s="17">
        <v>0.12500505028327</v>
      </c>
      <c r="O659" s="17">
        <v>0.18998358760427</v>
      </c>
      <c r="P659" s="17">
        <v>0.17544151541363501</v>
      </c>
      <c r="Q659" s="17">
        <v>0.25150609030740501</v>
      </c>
      <c r="R659" s="17"/>
      <c r="S659" s="17">
        <v>0.152869477745426</v>
      </c>
      <c r="T659" s="17">
        <v>0.159669168093374</v>
      </c>
      <c r="U659" s="17">
        <v>0.23901865374652401</v>
      </c>
      <c r="V659" s="17">
        <v>0.19257269175950001</v>
      </c>
      <c r="W659" s="17">
        <v>0.150034771264695</v>
      </c>
      <c r="X659" s="17">
        <v>0.156695705562063</v>
      </c>
      <c r="Y659" s="17">
        <v>0.16822401580601901</v>
      </c>
      <c r="Z659" s="17">
        <v>0.18482016641803101</v>
      </c>
      <c r="AA659" s="17">
        <v>0.23673331529319799</v>
      </c>
      <c r="AB659" s="17">
        <v>0.225056824948769</v>
      </c>
      <c r="AC659" s="17">
        <v>0.24733372696823</v>
      </c>
      <c r="AD659" s="17">
        <v>0.10349578346838401</v>
      </c>
      <c r="AE659" s="17"/>
      <c r="AF659" s="17">
        <v>0.154066893982721</v>
      </c>
      <c r="AG659" s="17">
        <v>0.170120650736337</v>
      </c>
      <c r="AH659" s="17">
        <v>0.31909644336142201</v>
      </c>
      <c r="AI659" s="17"/>
      <c r="AJ659" s="17">
        <v>0.15724999705506101</v>
      </c>
      <c r="AK659" s="17">
        <v>0.16621383627018901</v>
      </c>
      <c r="AL659" s="17">
        <v>0.118305095757436</v>
      </c>
      <c r="AM659" s="17">
        <v>5.7401909021481998E-2</v>
      </c>
      <c r="AN659" s="17">
        <v>0.36993061630089802</v>
      </c>
      <c r="AO659" s="17"/>
      <c r="AP659" s="17">
        <v>0.120710249716517</v>
      </c>
      <c r="AQ659" s="17">
        <v>0.16360360960791401</v>
      </c>
      <c r="AR659" s="17">
        <v>0.13421776449539999</v>
      </c>
      <c r="AS659" s="17"/>
      <c r="AT659" s="17">
        <v>0.224593664030732</v>
      </c>
      <c r="AU659" s="17">
        <v>0.17480466537415901</v>
      </c>
      <c r="AV659" s="17">
        <v>0.145185645498385</v>
      </c>
      <c r="AW659" s="17">
        <v>0.12433082744285399</v>
      </c>
      <c r="AX659" s="17">
        <v>0.25125618867910599</v>
      </c>
    </row>
    <row r="660" spans="2:50">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row>
    <row r="661" spans="2:50">
      <c r="B661" s="6" t="s">
        <v>281</v>
      </c>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row>
    <row r="662" spans="2:50">
      <c r="B662" s="24" t="s">
        <v>15</v>
      </c>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row>
    <row r="663" spans="2:50">
      <c r="B663" t="s">
        <v>271</v>
      </c>
      <c r="C663" s="17">
        <v>0.16853387291895</v>
      </c>
      <c r="D663" s="17">
        <v>0.17408745708265</v>
      </c>
      <c r="E663" s="17">
        <v>0.162695837867849</v>
      </c>
      <c r="F663" s="17"/>
      <c r="G663" s="17">
        <v>0.20246021353358701</v>
      </c>
      <c r="H663" s="17">
        <v>0.20085461141962299</v>
      </c>
      <c r="I663" s="17">
        <v>0.151012800829777</v>
      </c>
      <c r="J663" s="17">
        <v>0.16192974592154799</v>
      </c>
      <c r="K663" s="17">
        <v>0.12899647111663401</v>
      </c>
      <c r="L663" s="17">
        <v>0.16588211826008301</v>
      </c>
      <c r="M663" s="17"/>
      <c r="N663" s="17">
        <v>0.206977812144365</v>
      </c>
      <c r="O663" s="17">
        <v>0.14295009127292199</v>
      </c>
      <c r="P663" s="17">
        <v>0.156116730646468</v>
      </c>
      <c r="Q663" s="17">
        <v>0.16314809414235401</v>
      </c>
      <c r="R663" s="17"/>
      <c r="S663" s="17">
        <v>0.20363667831069401</v>
      </c>
      <c r="T663" s="17">
        <v>0.16937573489108301</v>
      </c>
      <c r="U663" s="17">
        <v>0.180173346022657</v>
      </c>
      <c r="V663" s="17">
        <v>0.13603684027257601</v>
      </c>
      <c r="W663" s="17">
        <v>0.146978936826756</v>
      </c>
      <c r="X663" s="17">
        <v>0.112688700469143</v>
      </c>
      <c r="Y663" s="17">
        <v>0.229954847607935</v>
      </c>
      <c r="Z663" s="17">
        <v>0.210161245174212</v>
      </c>
      <c r="AA663" s="17">
        <v>0.13064484528841699</v>
      </c>
      <c r="AB663" s="17">
        <v>0.17663339583226301</v>
      </c>
      <c r="AC663" s="17">
        <v>0.11914572621556301</v>
      </c>
      <c r="AD663" s="17">
        <v>0.262666199892781</v>
      </c>
      <c r="AE663" s="17"/>
      <c r="AF663" s="17">
        <v>0.151266221809461</v>
      </c>
      <c r="AG663" s="17">
        <v>0.19023310083867601</v>
      </c>
      <c r="AH663" s="17">
        <v>0.14472916048235501</v>
      </c>
      <c r="AI663" s="17"/>
      <c r="AJ663" s="17">
        <v>0.16771368067702999</v>
      </c>
      <c r="AK663" s="17">
        <v>0.17477259797549799</v>
      </c>
      <c r="AL663" s="17">
        <v>0.26395126584853201</v>
      </c>
      <c r="AM663" s="17">
        <v>0.2487469423425</v>
      </c>
      <c r="AN663" s="17">
        <v>0.100814888601616</v>
      </c>
      <c r="AO663" s="17"/>
      <c r="AP663" s="17">
        <v>0.16084802347305899</v>
      </c>
      <c r="AQ663" s="17">
        <v>0.183859063401627</v>
      </c>
      <c r="AR663" s="17">
        <v>0.27612566334352401</v>
      </c>
      <c r="AS663" s="17"/>
      <c r="AT663" s="17">
        <v>0.17931419855261199</v>
      </c>
      <c r="AU663" s="17">
        <v>0.15248611118819699</v>
      </c>
      <c r="AV663" s="17">
        <v>0.189608755964885</v>
      </c>
      <c r="AW663" s="17">
        <v>0.20542650645873101</v>
      </c>
      <c r="AX663" s="17">
        <v>0.26509058474805403</v>
      </c>
    </row>
    <row r="664" spans="2:50">
      <c r="B664" t="s">
        <v>272</v>
      </c>
      <c r="C664" s="17">
        <v>0.33815565527868902</v>
      </c>
      <c r="D664" s="17">
        <v>0.31844210753584201</v>
      </c>
      <c r="E664" s="17">
        <v>0.35687529154689701</v>
      </c>
      <c r="F664" s="17"/>
      <c r="G664" s="17">
        <v>0.28200588779726299</v>
      </c>
      <c r="H664" s="17">
        <v>0.36054754129330802</v>
      </c>
      <c r="I664" s="17">
        <v>0.32475916787378301</v>
      </c>
      <c r="J664" s="17">
        <v>0.32024485699537403</v>
      </c>
      <c r="K664" s="17">
        <v>0.38814862985752802</v>
      </c>
      <c r="L664" s="17">
        <v>0.34917038659383298</v>
      </c>
      <c r="M664" s="17"/>
      <c r="N664" s="17">
        <v>0.34689047741346402</v>
      </c>
      <c r="O664" s="17">
        <v>0.35270813179284299</v>
      </c>
      <c r="P664" s="17">
        <v>0.32895100594276699</v>
      </c>
      <c r="Q664" s="17">
        <v>0.32077496806390698</v>
      </c>
      <c r="R664" s="17"/>
      <c r="S664" s="17">
        <v>0.353581586369001</v>
      </c>
      <c r="T664" s="17">
        <v>0.40037288103167701</v>
      </c>
      <c r="U664" s="17">
        <v>0.30244862103292802</v>
      </c>
      <c r="V664" s="17">
        <v>0.34096484419307999</v>
      </c>
      <c r="W664" s="17">
        <v>0.29291713851801099</v>
      </c>
      <c r="X664" s="17">
        <v>0.39900595397816502</v>
      </c>
      <c r="Y664" s="17">
        <v>0.31749824827138601</v>
      </c>
      <c r="Z664" s="17">
        <v>0.28996732977733702</v>
      </c>
      <c r="AA664" s="17">
        <v>0.33060802060482303</v>
      </c>
      <c r="AB664" s="17">
        <v>0.27640287210403602</v>
      </c>
      <c r="AC664" s="17">
        <v>0.33428764856433302</v>
      </c>
      <c r="AD664" s="17">
        <v>0.34570795504955099</v>
      </c>
      <c r="AE664" s="17"/>
      <c r="AF664" s="17">
        <v>0.35317216739214302</v>
      </c>
      <c r="AG664" s="17">
        <v>0.34473401292745098</v>
      </c>
      <c r="AH664" s="17">
        <v>0.302921619980632</v>
      </c>
      <c r="AI664" s="17"/>
      <c r="AJ664" s="17">
        <v>0.35768101392457602</v>
      </c>
      <c r="AK664" s="17">
        <v>0.35979444259724802</v>
      </c>
      <c r="AL664" s="17">
        <v>0.353343302793654</v>
      </c>
      <c r="AM664" s="17">
        <v>0.23823394816454699</v>
      </c>
      <c r="AN664" s="17">
        <v>0.27741869620183202</v>
      </c>
      <c r="AO664" s="17"/>
      <c r="AP664" s="17">
        <v>0.400358315157126</v>
      </c>
      <c r="AQ664" s="17">
        <v>0.34971647864537603</v>
      </c>
      <c r="AR664" s="17">
        <v>0.33154450122506401</v>
      </c>
      <c r="AS664" s="17"/>
      <c r="AT664" s="17">
        <v>0.28871440192519099</v>
      </c>
      <c r="AU664" s="17">
        <v>0.36184778743242102</v>
      </c>
      <c r="AV664" s="17">
        <v>0.35986674738473301</v>
      </c>
      <c r="AW664" s="17">
        <v>0.34840472219457103</v>
      </c>
      <c r="AX664" s="17">
        <v>0.39018872034955498</v>
      </c>
    </row>
    <row r="665" spans="2:50">
      <c r="B665" t="s">
        <v>273</v>
      </c>
      <c r="C665" s="17">
        <v>0.23194851402265701</v>
      </c>
      <c r="D665" s="17">
        <v>0.27147617942153102</v>
      </c>
      <c r="E665" s="17">
        <v>0.194275752897489</v>
      </c>
      <c r="F665" s="17"/>
      <c r="G665" s="17">
        <v>0.239123910095487</v>
      </c>
      <c r="H665" s="17">
        <v>0.211055512411809</v>
      </c>
      <c r="I665" s="17">
        <v>0.24569847330255501</v>
      </c>
      <c r="J665" s="17">
        <v>0.229899118710998</v>
      </c>
      <c r="K665" s="17">
        <v>0.22544039883226499</v>
      </c>
      <c r="L665" s="17">
        <v>0.238974624712494</v>
      </c>
      <c r="M665" s="17"/>
      <c r="N665" s="17">
        <v>0.26638858540066401</v>
      </c>
      <c r="O665" s="17">
        <v>0.23117750700529799</v>
      </c>
      <c r="P665" s="17">
        <v>0.23230848196777201</v>
      </c>
      <c r="Q665" s="17">
        <v>0.199457554528683</v>
      </c>
      <c r="R665" s="17"/>
      <c r="S665" s="17">
        <v>0.24075371613841401</v>
      </c>
      <c r="T665" s="17">
        <v>0.17937771887267201</v>
      </c>
      <c r="U665" s="17">
        <v>0.247894015068747</v>
      </c>
      <c r="V665" s="17">
        <v>0.254730931698259</v>
      </c>
      <c r="W665" s="17">
        <v>0.27786541084543398</v>
      </c>
      <c r="X665" s="17">
        <v>0.27694942266418798</v>
      </c>
      <c r="Y665" s="17">
        <v>0.192126072525382</v>
      </c>
      <c r="Z665" s="17">
        <v>0.24439384990399299</v>
      </c>
      <c r="AA665" s="17">
        <v>0.222644598169046</v>
      </c>
      <c r="AB665" s="17">
        <v>0.23010777042764799</v>
      </c>
      <c r="AC665" s="17">
        <v>0.20260679136840001</v>
      </c>
      <c r="AD665" s="17">
        <v>0.24401539038028</v>
      </c>
      <c r="AE665" s="17"/>
      <c r="AF665" s="17">
        <v>0.23571466109711001</v>
      </c>
      <c r="AG665" s="17">
        <v>0.23714888330359701</v>
      </c>
      <c r="AH665" s="17">
        <v>0.191097182927046</v>
      </c>
      <c r="AI665" s="17"/>
      <c r="AJ665" s="17">
        <v>0.25453447761405901</v>
      </c>
      <c r="AK665" s="17">
        <v>0.21929029749880899</v>
      </c>
      <c r="AL665" s="17">
        <v>0.28003221709710302</v>
      </c>
      <c r="AM665" s="17">
        <v>0.241956772561392</v>
      </c>
      <c r="AN665" s="17">
        <v>0.188233546956142</v>
      </c>
      <c r="AO665" s="17"/>
      <c r="AP665" s="17">
        <v>0.25522549974980802</v>
      </c>
      <c r="AQ665" s="17">
        <v>0.22860815128450199</v>
      </c>
      <c r="AR665" s="17">
        <v>0.25548635778029399</v>
      </c>
      <c r="AS665" s="17"/>
      <c r="AT665" s="17">
        <v>0.20546563991747099</v>
      </c>
      <c r="AU665" s="17">
        <v>0.21893375793103501</v>
      </c>
      <c r="AV665" s="17">
        <v>0.27013852341219502</v>
      </c>
      <c r="AW665" s="17">
        <v>0.265707885775538</v>
      </c>
      <c r="AX665" s="17">
        <v>0.170887599687266</v>
      </c>
    </row>
    <row r="666" spans="2:50">
      <c r="B666" t="s">
        <v>274</v>
      </c>
      <c r="C666" s="17">
        <v>0.10830741961849</v>
      </c>
      <c r="D666" s="17">
        <v>0.12042624285433</v>
      </c>
      <c r="E666" s="17">
        <v>9.6901822463642304E-2</v>
      </c>
      <c r="F666" s="17"/>
      <c r="G666" s="17">
        <v>9.1613616542487605E-2</v>
      </c>
      <c r="H666" s="17">
        <v>6.9505598933474605E-2</v>
      </c>
      <c r="I666" s="17">
        <v>0.10330007174611</v>
      </c>
      <c r="J666" s="17">
        <v>0.119247992022463</v>
      </c>
      <c r="K666" s="17">
        <v>0.109215005888449</v>
      </c>
      <c r="L666" s="17">
        <v>0.145415767777445</v>
      </c>
      <c r="M666" s="17"/>
      <c r="N666" s="17">
        <v>9.2637079038904294E-2</v>
      </c>
      <c r="O666" s="17">
        <v>0.12316923805463</v>
      </c>
      <c r="P666" s="17">
        <v>0.131635537137853</v>
      </c>
      <c r="Q666" s="17">
        <v>9.1200971476991702E-2</v>
      </c>
      <c r="R666" s="17"/>
      <c r="S666" s="17">
        <v>7.2924261420438105E-2</v>
      </c>
      <c r="T666" s="17">
        <v>0.116532747119659</v>
      </c>
      <c r="U666" s="17">
        <v>0.117362634381109</v>
      </c>
      <c r="V666" s="17">
        <v>0.115218707814539</v>
      </c>
      <c r="W666" s="17">
        <v>0.109643068042355</v>
      </c>
      <c r="X666" s="17">
        <v>7.1340134278924494E-2</v>
      </c>
      <c r="Y666" s="17">
        <v>0.122034041383918</v>
      </c>
      <c r="Z666" s="17">
        <v>0.12760873687000099</v>
      </c>
      <c r="AA666" s="17">
        <v>0.122789811198329</v>
      </c>
      <c r="AB666" s="17">
        <v>0.15240203355902199</v>
      </c>
      <c r="AC666" s="17">
        <v>0.11452175456194801</v>
      </c>
      <c r="AD666" s="17">
        <v>4.2244256847217297E-2</v>
      </c>
      <c r="AE666" s="17"/>
      <c r="AF666" s="17">
        <v>0.11748177710400801</v>
      </c>
      <c r="AG666" s="17">
        <v>0.106990597980654</v>
      </c>
      <c r="AH666" s="17">
        <v>9.0408132860121004E-2</v>
      </c>
      <c r="AI666" s="17"/>
      <c r="AJ666" s="17">
        <v>9.5047969407724101E-2</v>
      </c>
      <c r="AK666" s="17">
        <v>0.124960916248938</v>
      </c>
      <c r="AL666" s="17">
        <v>4.9823020750783001E-2</v>
      </c>
      <c r="AM666" s="17">
        <v>0.18689696128126901</v>
      </c>
      <c r="AN666" s="17">
        <v>0.118467165915021</v>
      </c>
      <c r="AO666" s="17"/>
      <c r="AP666" s="17">
        <v>9.0684884357723802E-2</v>
      </c>
      <c r="AQ666" s="17">
        <v>0.109003055540871</v>
      </c>
      <c r="AR666" s="17">
        <v>7.2371843731700705E-2</v>
      </c>
      <c r="AS666" s="17"/>
      <c r="AT666" s="17">
        <v>0.11687968697333399</v>
      </c>
      <c r="AU666" s="17">
        <v>0.12938789277853199</v>
      </c>
      <c r="AV666" s="17">
        <v>8.2116311381056004E-2</v>
      </c>
      <c r="AW666" s="17">
        <v>8.9467179368644498E-2</v>
      </c>
      <c r="AX666" s="17">
        <v>6.6522168551726907E-2</v>
      </c>
    </row>
    <row r="667" spans="2:50">
      <c r="B667" t="s">
        <v>92</v>
      </c>
      <c r="C667" s="17">
        <v>0.153054538161214</v>
      </c>
      <c r="D667" s="17">
        <v>0.115568013105647</v>
      </c>
      <c r="E667" s="17">
        <v>0.18925129522412301</v>
      </c>
      <c r="F667" s="17"/>
      <c r="G667" s="17">
        <v>0.18479637203117499</v>
      </c>
      <c r="H667" s="17">
        <v>0.15803673594178599</v>
      </c>
      <c r="I667" s="17">
        <v>0.17522948624777501</v>
      </c>
      <c r="J667" s="17">
        <v>0.16867828634961701</v>
      </c>
      <c r="K667" s="17">
        <v>0.148199494305124</v>
      </c>
      <c r="L667" s="17">
        <v>0.10055710265614499</v>
      </c>
      <c r="M667" s="17"/>
      <c r="N667" s="17">
        <v>8.7106046002602897E-2</v>
      </c>
      <c r="O667" s="17">
        <v>0.14999503187430599</v>
      </c>
      <c r="P667" s="17">
        <v>0.15098824430513999</v>
      </c>
      <c r="Q667" s="17">
        <v>0.22541841178806299</v>
      </c>
      <c r="R667" s="17"/>
      <c r="S667" s="17">
        <v>0.129103757761453</v>
      </c>
      <c r="T667" s="17">
        <v>0.13434091808491</v>
      </c>
      <c r="U667" s="17">
        <v>0.15212138349456</v>
      </c>
      <c r="V667" s="17">
        <v>0.15304867602154501</v>
      </c>
      <c r="W667" s="17">
        <v>0.17259544576744401</v>
      </c>
      <c r="X667" s="17">
        <v>0.140015788609579</v>
      </c>
      <c r="Y667" s="17">
        <v>0.13838679021137801</v>
      </c>
      <c r="Z667" s="17">
        <v>0.127868838274458</v>
      </c>
      <c r="AA667" s="17">
        <v>0.19331272473938499</v>
      </c>
      <c r="AB667" s="17">
        <v>0.16445392807702999</v>
      </c>
      <c r="AC667" s="17">
        <v>0.22943807928975599</v>
      </c>
      <c r="AD667" s="17">
        <v>0.10536619783017</v>
      </c>
      <c r="AE667" s="17"/>
      <c r="AF667" s="17">
        <v>0.14236517259727799</v>
      </c>
      <c r="AG667" s="17">
        <v>0.120893404949622</v>
      </c>
      <c r="AH667" s="17">
        <v>0.27084390374984602</v>
      </c>
      <c r="AI667" s="17"/>
      <c r="AJ667" s="17">
        <v>0.12502285837661101</v>
      </c>
      <c r="AK667" s="17">
        <v>0.121181745679507</v>
      </c>
      <c r="AL667" s="17">
        <v>5.2850193509928402E-2</v>
      </c>
      <c r="AM667" s="17">
        <v>8.4165375650292695E-2</v>
      </c>
      <c r="AN667" s="17">
        <v>0.31506570232539</v>
      </c>
      <c r="AO667" s="17"/>
      <c r="AP667" s="17">
        <v>9.2883277262284E-2</v>
      </c>
      <c r="AQ667" s="17">
        <v>0.12881325112762301</v>
      </c>
      <c r="AR667" s="17">
        <v>6.4471633919418098E-2</v>
      </c>
      <c r="AS667" s="17"/>
      <c r="AT667" s="17">
        <v>0.20962607263139199</v>
      </c>
      <c r="AU667" s="17">
        <v>0.13734445066981499</v>
      </c>
      <c r="AV667" s="17">
        <v>9.8269661857131096E-2</v>
      </c>
      <c r="AW667" s="17">
        <v>9.0993706202515706E-2</v>
      </c>
      <c r="AX667" s="17">
        <v>0.107310926663399</v>
      </c>
    </row>
    <row r="668" spans="2:50">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row>
    <row r="669" spans="2:50">
      <c r="B669" s="6" t="s">
        <v>282</v>
      </c>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row>
    <row r="670" spans="2:50">
      <c r="B670" s="24" t="s">
        <v>15</v>
      </c>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row>
    <row r="671" spans="2:50">
      <c r="B671" t="s">
        <v>271</v>
      </c>
      <c r="C671" s="17">
        <v>0.12971452418491</v>
      </c>
      <c r="D671" s="17">
        <v>0.13552491284068499</v>
      </c>
      <c r="E671" s="17">
        <v>0.124548355964319</v>
      </c>
      <c r="F671" s="17"/>
      <c r="G671" s="17">
        <v>0.18265107852331899</v>
      </c>
      <c r="H671" s="17">
        <v>0.20509890674582601</v>
      </c>
      <c r="I671" s="17">
        <v>0.14801353282396501</v>
      </c>
      <c r="J671" s="17">
        <v>9.3151807477555804E-2</v>
      </c>
      <c r="K671" s="17">
        <v>0.100224656377947</v>
      </c>
      <c r="L671" s="17">
        <v>6.8008266509130402E-2</v>
      </c>
      <c r="M671" s="17"/>
      <c r="N671" s="17">
        <v>0.13739588812091899</v>
      </c>
      <c r="O671" s="17">
        <v>0.12190664095875101</v>
      </c>
      <c r="P671" s="17">
        <v>0.13687221096066601</v>
      </c>
      <c r="Q671" s="17">
        <v>0.12349144839658099</v>
      </c>
      <c r="R671" s="17"/>
      <c r="S671" s="17">
        <v>0.15680203005419999</v>
      </c>
      <c r="T671" s="17">
        <v>0.15528349708333</v>
      </c>
      <c r="U671" s="17">
        <v>0.101670045375738</v>
      </c>
      <c r="V671" s="17">
        <v>9.0532180910129101E-2</v>
      </c>
      <c r="W671" s="17">
        <v>0.102079198092006</v>
      </c>
      <c r="X671" s="17">
        <v>0.120735952188553</v>
      </c>
      <c r="Y671" s="17">
        <v>0.16105129214123501</v>
      </c>
      <c r="Z671" s="17">
        <v>0.11797871049542601</v>
      </c>
      <c r="AA671" s="17">
        <v>0.12613358650631601</v>
      </c>
      <c r="AB671" s="17">
        <v>0.10536102136841601</v>
      </c>
      <c r="AC671" s="17">
        <v>0.16824150176746699</v>
      </c>
      <c r="AD671" s="17">
        <v>0.13011857259736001</v>
      </c>
      <c r="AE671" s="17"/>
      <c r="AF671" s="17">
        <v>0.119335007710555</v>
      </c>
      <c r="AG671" s="17">
        <v>0.13182337087750401</v>
      </c>
      <c r="AH671" s="17">
        <v>0.12705394167405801</v>
      </c>
      <c r="AI671" s="17"/>
      <c r="AJ671" s="17">
        <v>0.12654545124163799</v>
      </c>
      <c r="AK671" s="17">
        <v>0.15229074108292401</v>
      </c>
      <c r="AL671" s="17">
        <v>0.153711273182569</v>
      </c>
      <c r="AM671" s="17">
        <v>0.26492861725476002</v>
      </c>
      <c r="AN671" s="17">
        <v>8.8573087645210699E-2</v>
      </c>
      <c r="AO671" s="17"/>
      <c r="AP671" s="17">
        <v>0.14609653210802001</v>
      </c>
      <c r="AQ671" s="17">
        <v>0.147068247039221</v>
      </c>
      <c r="AR671" s="17">
        <v>0.13083670997831201</v>
      </c>
      <c r="AS671" s="17"/>
      <c r="AT671" s="17">
        <v>0.117091386617221</v>
      </c>
      <c r="AU671" s="17">
        <v>0.14929188052281001</v>
      </c>
      <c r="AV671" s="17">
        <v>0.13473697698377601</v>
      </c>
      <c r="AW671" s="17">
        <v>0.19191261546299301</v>
      </c>
      <c r="AX671" s="17">
        <v>0.26651038639667202</v>
      </c>
    </row>
    <row r="672" spans="2:50">
      <c r="B672" t="s">
        <v>272</v>
      </c>
      <c r="C672" s="17">
        <v>0.271200829575654</v>
      </c>
      <c r="D672" s="17">
        <v>0.26993796440617301</v>
      </c>
      <c r="E672" s="17">
        <v>0.271251250620762</v>
      </c>
      <c r="F672" s="17"/>
      <c r="G672" s="17">
        <v>0.31860266799524001</v>
      </c>
      <c r="H672" s="17">
        <v>0.29074889861558201</v>
      </c>
      <c r="I672" s="17">
        <v>0.33210539451277599</v>
      </c>
      <c r="J672" s="17">
        <v>0.21584272267304799</v>
      </c>
      <c r="K672" s="17">
        <v>0.255949264086406</v>
      </c>
      <c r="L672" s="17">
        <v>0.22953948759603099</v>
      </c>
      <c r="M672" s="17"/>
      <c r="N672" s="17">
        <v>0.29139726769622099</v>
      </c>
      <c r="O672" s="17">
        <v>0.26349141366117201</v>
      </c>
      <c r="P672" s="17">
        <v>0.29097739177766602</v>
      </c>
      <c r="Q672" s="17">
        <v>0.23729898019631099</v>
      </c>
      <c r="R672" s="17"/>
      <c r="S672" s="17">
        <v>0.31245537009587598</v>
      </c>
      <c r="T672" s="17">
        <v>0.26831142780317502</v>
      </c>
      <c r="U672" s="17">
        <v>0.291811723577593</v>
      </c>
      <c r="V672" s="17">
        <v>0.26403520373005401</v>
      </c>
      <c r="W672" s="17">
        <v>0.26753510722735102</v>
      </c>
      <c r="X672" s="17">
        <v>0.33235603694267601</v>
      </c>
      <c r="Y672" s="17">
        <v>0.25234350350037399</v>
      </c>
      <c r="Z672" s="17">
        <v>0.25985898651329897</v>
      </c>
      <c r="AA672" s="17">
        <v>0.25813078476995699</v>
      </c>
      <c r="AB672" s="17">
        <v>0.229977287391635</v>
      </c>
      <c r="AC672" s="17">
        <v>0.13436903094566</v>
      </c>
      <c r="AD672" s="17">
        <v>0.348651768545156</v>
      </c>
      <c r="AE672" s="17"/>
      <c r="AF672" s="17">
        <v>0.27732270417647598</v>
      </c>
      <c r="AG672" s="17">
        <v>0.27227423398002898</v>
      </c>
      <c r="AH672" s="17">
        <v>0.234711971483685</v>
      </c>
      <c r="AI672" s="17"/>
      <c r="AJ672" s="17">
        <v>0.30613328603387102</v>
      </c>
      <c r="AK672" s="17">
        <v>0.26394971118834698</v>
      </c>
      <c r="AL672" s="17">
        <v>0.242540737418173</v>
      </c>
      <c r="AM672" s="17">
        <v>0.166126327929776</v>
      </c>
      <c r="AN672" s="17">
        <v>0.210662385784877</v>
      </c>
      <c r="AO672" s="17"/>
      <c r="AP672" s="17">
        <v>0.33265312908453998</v>
      </c>
      <c r="AQ672" s="17">
        <v>0.27126153711302298</v>
      </c>
      <c r="AR672" s="17">
        <v>0.21479022604444301</v>
      </c>
      <c r="AS672" s="17"/>
      <c r="AT672" s="17">
        <v>0.26428430471234499</v>
      </c>
      <c r="AU672" s="17">
        <v>0.26022549378320597</v>
      </c>
      <c r="AV672" s="17">
        <v>0.27373953805600598</v>
      </c>
      <c r="AW672" s="17">
        <v>0.2945535121126</v>
      </c>
      <c r="AX672" s="17">
        <v>0.24071364100415699</v>
      </c>
    </row>
    <row r="673" spans="2:50">
      <c r="B673" t="s">
        <v>273</v>
      </c>
      <c r="C673" s="17">
        <v>0.23859213092953599</v>
      </c>
      <c r="D673" s="17">
        <v>0.25353663649080299</v>
      </c>
      <c r="E673" s="17">
        <v>0.22426543907303101</v>
      </c>
      <c r="F673" s="17"/>
      <c r="G673" s="17">
        <v>0.231858516536809</v>
      </c>
      <c r="H673" s="17">
        <v>0.22517667499059599</v>
      </c>
      <c r="I673" s="17">
        <v>0.17210497901204699</v>
      </c>
      <c r="J673" s="17">
        <v>0.26053064546152499</v>
      </c>
      <c r="K673" s="17">
        <v>0.25049614195702002</v>
      </c>
      <c r="L673" s="17">
        <v>0.28232622003045799</v>
      </c>
      <c r="M673" s="17"/>
      <c r="N673" s="17">
        <v>0.256956754413038</v>
      </c>
      <c r="O673" s="17">
        <v>0.24946087556476301</v>
      </c>
      <c r="P673" s="17">
        <v>0.21514772120824799</v>
      </c>
      <c r="Q673" s="17">
        <v>0.23235248220083701</v>
      </c>
      <c r="R673" s="17"/>
      <c r="S673" s="17">
        <v>0.26750335492208499</v>
      </c>
      <c r="T673" s="17">
        <v>0.25318016003610699</v>
      </c>
      <c r="U673" s="17">
        <v>0.19288972867401499</v>
      </c>
      <c r="V673" s="17">
        <v>0.25961353054397701</v>
      </c>
      <c r="W673" s="17">
        <v>0.21748014409387501</v>
      </c>
      <c r="X673" s="17">
        <v>0.23651166144038699</v>
      </c>
      <c r="Y673" s="17">
        <v>0.19502262316708099</v>
      </c>
      <c r="Z673" s="17">
        <v>0.20980759130113399</v>
      </c>
      <c r="AA673" s="17">
        <v>0.24729163843051799</v>
      </c>
      <c r="AB673" s="17">
        <v>0.25143279760692699</v>
      </c>
      <c r="AC673" s="17">
        <v>0.195060024812411</v>
      </c>
      <c r="AD673" s="17">
        <v>0.31239227686236398</v>
      </c>
      <c r="AE673" s="17"/>
      <c r="AF673" s="17">
        <v>0.23261427178333599</v>
      </c>
      <c r="AG673" s="17">
        <v>0.25447797959913598</v>
      </c>
      <c r="AH673" s="17">
        <v>0.23570356776579901</v>
      </c>
      <c r="AI673" s="17"/>
      <c r="AJ673" s="17">
        <v>0.234052304908204</v>
      </c>
      <c r="AK673" s="17">
        <v>0.246053433602375</v>
      </c>
      <c r="AL673" s="17">
        <v>0.34558954529059999</v>
      </c>
      <c r="AM673" s="17">
        <v>0.13144474099734199</v>
      </c>
      <c r="AN673" s="17">
        <v>0.20566607603203901</v>
      </c>
      <c r="AO673" s="17"/>
      <c r="AP673" s="17">
        <v>0.238088241273893</v>
      </c>
      <c r="AQ673" s="17">
        <v>0.246112580590827</v>
      </c>
      <c r="AR673" s="17">
        <v>0.36434027503101102</v>
      </c>
      <c r="AS673" s="17"/>
      <c r="AT673" s="17">
        <v>0.21941652718788801</v>
      </c>
      <c r="AU673" s="17">
        <v>0.240023192512791</v>
      </c>
      <c r="AV673" s="17">
        <v>0.24646416945288699</v>
      </c>
      <c r="AW673" s="17">
        <v>0.28163643992770898</v>
      </c>
      <c r="AX673" s="17">
        <v>0.23394915032708899</v>
      </c>
    </row>
    <row r="674" spans="2:50">
      <c r="B674" t="s">
        <v>274</v>
      </c>
      <c r="C674" s="17">
        <v>0.18075497144233901</v>
      </c>
      <c r="D674" s="17">
        <v>0.20820275319117601</v>
      </c>
      <c r="E674" s="17">
        <v>0.15467174100823</v>
      </c>
      <c r="F674" s="17"/>
      <c r="G674" s="17">
        <v>9.24646970818543E-2</v>
      </c>
      <c r="H674" s="17">
        <v>0.116703291319744</v>
      </c>
      <c r="I674" s="17">
        <v>0.158320094972943</v>
      </c>
      <c r="J674" s="17">
        <v>0.21260777550227</v>
      </c>
      <c r="K674" s="17">
        <v>0.221118973156502</v>
      </c>
      <c r="L674" s="17">
        <v>0.25654374098749799</v>
      </c>
      <c r="M674" s="17"/>
      <c r="N674" s="17">
        <v>0.19520766501286901</v>
      </c>
      <c r="O674" s="17">
        <v>0.17957331242553601</v>
      </c>
      <c r="P674" s="17">
        <v>0.174196159638972</v>
      </c>
      <c r="Q674" s="17">
        <v>0.17133549192120701</v>
      </c>
      <c r="R674" s="17"/>
      <c r="S674" s="17">
        <v>0.12892939223036801</v>
      </c>
      <c r="T674" s="17">
        <v>0.16939817951220701</v>
      </c>
      <c r="U674" s="17">
        <v>0.20439996605230801</v>
      </c>
      <c r="V674" s="17">
        <v>0.17740144722644499</v>
      </c>
      <c r="W674" s="17">
        <v>0.22318543329699</v>
      </c>
      <c r="X674" s="17">
        <v>0.139406551623703</v>
      </c>
      <c r="Y674" s="17">
        <v>0.21644797537729701</v>
      </c>
      <c r="Z674" s="17">
        <v>0.26808370135287402</v>
      </c>
      <c r="AA674" s="17">
        <v>0.18358844301119701</v>
      </c>
      <c r="AB674" s="17">
        <v>0.21264952802957299</v>
      </c>
      <c r="AC674" s="17">
        <v>0.20197214037344499</v>
      </c>
      <c r="AD674" s="17">
        <v>8.9333362244902695E-2</v>
      </c>
      <c r="AE674" s="17"/>
      <c r="AF674" s="17">
        <v>0.20322568187796999</v>
      </c>
      <c r="AG674" s="17">
        <v>0.19052396653192699</v>
      </c>
      <c r="AH674" s="17">
        <v>0.121719120085397</v>
      </c>
      <c r="AI674" s="17"/>
      <c r="AJ674" s="17">
        <v>0.17434984945020501</v>
      </c>
      <c r="AK674" s="17">
        <v>0.19357192308762</v>
      </c>
      <c r="AL674" s="17">
        <v>0.16026194924565501</v>
      </c>
      <c r="AM674" s="17">
        <v>0.35588660265377497</v>
      </c>
      <c r="AN674" s="17">
        <v>0.16032363589700599</v>
      </c>
      <c r="AO674" s="17"/>
      <c r="AP674" s="17">
        <v>0.150318960070838</v>
      </c>
      <c r="AQ674" s="17">
        <v>0.19185358917787099</v>
      </c>
      <c r="AR674" s="17">
        <v>0.172483368013642</v>
      </c>
      <c r="AS674" s="17"/>
      <c r="AT674" s="17">
        <v>0.17474721029092299</v>
      </c>
      <c r="AU674" s="17">
        <v>0.195776986056859</v>
      </c>
      <c r="AV674" s="17">
        <v>0.206614205462511</v>
      </c>
      <c r="AW674" s="17">
        <v>0.14670917547210299</v>
      </c>
      <c r="AX674" s="17">
        <v>6.5914454925395702E-2</v>
      </c>
    </row>
    <row r="675" spans="2:50">
      <c r="B675" t="s">
        <v>92</v>
      </c>
      <c r="C675" s="17">
        <v>0.17973754386756099</v>
      </c>
      <c r="D675" s="17">
        <v>0.13279773307116199</v>
      </c>
      <c r="E675" s="17">
        <v>0.22526321333365701</v>
      </c>
      <c r="F675" s="17"/>
      <c r="G675" s="17">
        <v>0.17442303986277699</v>
      </c>
      <c r="H675" s="17">
        <v>0.162272228328252</v>
      </c>
      <c r="I675" s="17">
        <v>0.18945599867826801</v>
      </c>
      <c r="J675" s="17">
        <v>0.21786704888560099</v>
      </c>
      <c r="K675" s="17">
        <v>0.17221096442212699</v>
      </c>
      <c r="L675" s="17">
        <v>0.16358228487688201</v>
      </c>
      <c r="M675" s="17"/>
      <c r="N675" s="17">
        <v>0.11904242475695399</v>
      </c>
      <c r="O675" s="17">
        <v>0.18556775738977799</v>
      </c>
      <c r="P675" s="17">
        <v>0.18280651641444801</v>
      </c>
      <c r="Q675" s="17">
        <v>0.235521597285064</v>
      </c>
      <c r="R675" s="17"/>
      <c r="S675" s="17">
        <v>0.134309852697471</v>
      </c>
      <c r="T675" s="17">
        <v>0.15382673556518001</v>
      </c>
      <c r="U675" s="17">
        <v>0.20922853632034699</v>
      </c>
      <c r="V675" s="17">
        <v>0.20841763758939499</v>
      </c>
      <c r="W675" s="17">
        <v>0.189720117289777</v>
      </c>
      <c r="X675" s="17">
        <v>0.17098979780468199</v>
      </c>
      <c r="Y675" s="17">
        <v>0.175134605814012</v>
      </c>
      <c r="Z675" s="17">
        <v>0.144271010337267</v>
      </c>
      <c r="AA675" s="17">
        <v>0.18485554728201101</v>
      </c>
      <c r="AB675" s="17">
        <v>0.20057936560344899</v>
      </c>
      <c r="AC675" s="17">
        <v>0.30035730210101602</v>
      </c>
      <c r="AD675" s="17">
        <v>0.119504019750217</v>
      </c>
      <c r="AE675" s="17"/>
      <c r="AF675" s="17">
        <v>0.16750233445166399</v>
      </c>
      <c r="AG675" s="17">
        <v>0.15090044901140501</v>
      </c>
      <c r="AH675" s="17">
        <v>0.280811398991062</v>
      </c>
      <c r="AI675" s="17"/>
      <c r="AJ675" s="17">
        <v>0.158919108366081</v>
      </c>
      <c r="AK675" s="17">
        <v>0.14413419103873401</v>
      </c>
      <c r="AL675" s="17">
        <v>9.7896494863002906E-2</v>
      </c>
      <c r="AM675" s="17">
        <v>8.1613711164346403E-2</v>
      </c>
      <c r="AN675" s="17">
        <v>0.334774814640868</v>
      </c>
      <c r="AO675" s="17"/>
      <c r="AP675" s="17">
        <v>0.13284313746270901</v>
      </c>
      <c r="AQ675" s="17">
        <v>0.14370404607905801</v>
      </c>
      <c r="AR675" s="17">
        <v>0.11754942093259201</v>
      </c>
      <c r="AS675" s="17"/>
      <c r="AT675" s="17">
        <v>0.22446057119162299</v>
      </c>
      <c r="AU675" s="17">
        <v>0.15468244712433499</v>
      </c>
      <c r="AV675" s="17">
        <v>0.13844511004481999</v>
      </c>
      <c r="AW675" s="17">
        <v>8.5188257024595898E-2</v>
      </c>
      <c r="AX675" s="17">
        <v>0.19291236734668599</v>
      </c>
    </row>
    <row r="676" spans="2:50">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row>
    <row r="677" spans="2:50">
      <c r="B677" s="6" t="s">
        <v>283</v>
      </c>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row>
    <row r="678" spans="2:50">
      <c r="B678" s="24" t="s">
        <v>15</v>
      </c>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row>
    <row r="679" spans="2:50">
      <c r="B679" t="s">
        <v>271</v>
      </c>
      <c r="C679" s="17">
        <v>0.23589539391511299</v>
      </c>
      <c r="D679" s="17">
        <v>0.252624067195586</v>
      </c>
      <c r="E679" s="17">
        <v>0.22048694104976399</v>
      </c>
      <c r="F679" s="17"/>
      <c r="G679" s="17">
        <v>0.31560371580769903</v>
      </c>
      <c r="H679" s="17">
        <v>0.248929448430526</v>
      </c>
      <c r="I679" s="17">
        <v>0.18128279858407201</v>
      </c>
      <c r="J679" s="17">
        <v>0.20740402681387199</v>
      </c>
      <c r="K679" s="17">
        <v>0.21315463029731399</v>
      </c>
      <c r="L679" s="17">
        <v>0.25544378641635801</v>
      </c>
      <c r="M679" s="17"/>
      <c r="N679" s="17">
        <v>0.28913119716734498</v>
      </c>
      <c r="O679" s="17">
        <v>0.208379481685803</v>
      </c>
      <c r="P679" s="17">
        <v>0.22797085389508001</v>
      </c>
      <c r="Q679" s="17">
        <v>0.21264384265363101</v>
      </c>
      <c r="R679" s="17"/>
      <c r="S679" s="17">
        <v>0.257855446768609</v>
      </c>
      <c r="T679" s="17">
        <v>0.25846239106362001</v>
      </c>
      <c r="U679" s="17">
        <v>0.21634250278056999</v>
      </c>
      <c r="V679" s="17">
        <v>0.21208712633961099</v>
      </c>
      <c r="W679" s="17">
        <v>0.18591526190619001</v>
      </c>
      <c r="X679" s="17">
        <v>0.231439146290256</v>
      </c>
      <c r="Y679" s="17">
        <v>0.203757185493291</v>
      </c>
      <c r="Z679" s="17">
        <v>0.240219401719593</v>
      </c>
      <c r="AA679" s="17">
        <v>0.23061995597021101</v>
      </c>
      <c r="AB679" s="17">
        <v>0.27263621494574503</v>
      </c>
      <c r="AC679" s="17">
        <v>0.24750228309757999</v>
      </c>
      <c r="AD679" s="17">
        <v>0.25929033509524402</v>
      </c>
      <c r="AE679" s="17"/>
      <c r="AF679" s="17">
        <v>0.23231845799213799</v>
      </c>
      <c r="AG679" s="17">
        <v>0.24065435876673799</v>
      </c>
      <c r="AH679" s="17">
        <v>0.20603957795795799</v>
      </c>
      <c r="AI679" s="17"/>
      <c r="AJ679" s="17">
        <v>0.25777874047942101</v>
      </c>
      <c r="AK679" s="17">
        <v>0.24889977428391699</v>
      </c>
      <c r="AL679" s="17">
        <v>0.23927295148414099</v>
      </c>
      <c r="AM679" s="17">
        <v>0.21397142337436301</v>
      </c>
      <c r="AN679" s="17">
        <v>0.17779487032117799</v>
      </c>
      <c r="AO679" s="17"/>
      <c r="AP679" s="17">
        <v>0.28083504544202098</v>
      </c>
      <c r="AQ679" s="17">
        <v>0.24933433134399399</v>
      </c>
      <c r="AR679" s="17">
        <v>0.25364450333355698</v>
      </c>
      <c r="AS679" s="17"/>
      <c r="AT679" s="17">
        <v>0.212372384376668</v>
      </c>
      <c r="AU679" s="17">
        <v>0.250838225844352</v>
      </c>
      <c r="AV679" s="17">
        <v>0.24640037434751999</v>
      </c>
      <c r="AW679" s="17">
        <v>0.26741622075594301</v>
      </c>
      <c r="AX679" s="17">
        <v>0.452122507406027</v>
      </c>
    </row>
    <row r="680" spans="2:50">
      <c r="B680" t="s">
        <v>272</v>
      </c>
      <c r="C680" s="17">
        <v>0.39062047924753901</v>
      </c>
      <c r="D680" s="17">
        <v>0.39878305409277998</v>
      </c>
      <c r="E680" s="17">
        <v>0.38242953828384202</v>
      </c>
      <c r="F680" s="17"/>
      <c r="G680" s="17">
        <v>0.30935035322330701</v>
      </c>
      <c r="H680" s="17">
        <v>0.36429298651702602</v>
      </c>
      <c r="I680" s="17">
        <v>0.450161395947759</v>
      </c>
      <c r="J680" s="17">
        <v>0.40040754460769301</v>
      </c>
      <c r="K680" s="17">
        <v>0.38667363124499499</v>
      </c>
      <c r="L680" s="17">
        <v>0.41184658146748798</v>
      </c>
      <c r="M680" s="17"/>
      <c r="N680" s="17">
        <v>0.41115283540451297</v>
      </c>
      <c r="O680" s="17">
        <v>0.42211526448430198</v>
      </c>
      <c r="P680" s="17">
        <v>0.38243467716393198</v>
      </c>
      <c r="Q680" s="17">
        <v>0.34577534667410398</v>
      </c>
      <c r="R680" s="17"/>
      <c r="S680" s="17">
        <v>0.41600538679858201</v>
      </c>
      <c r="T680" s="17">
        <v>0.39705757656062901</v>
      </c>
      <c r="U680" s="17">
        <v>0.371104827213521</v>
      </c>
      <c r="V680" s="17">
        <v>0.42890766993070101</v>
      </c>
      <c r="W680" s="17">
        <v>0.36783671520039501</v>
      </c>
      <c r="X680" s="17">
        <v>0.37804278516397199</v>
      </c>
      <c r="Y680" s="17">
        <v>0.41353323858394098</v>
      </c>
      <c r="Z680" s="17">
        <v>0.43610572400190301</v>
      </c>
      <c r="AA680" s="17">
        <v>0.39075630622232499</v>
      </c>
      <c r="AB680" s="17">
        <v>0.33537120814999999</v>
      </c>
      <c r="AC680" s="17">
        <v>0.31904740315046098</v>
      </c>
      <c r="AD680" s="17">
        <v>0.43504179343776</v>
      </c>
      <c r="AE680" s="17"/>
      <c r="AF680" s="17">
        <v>0.38819277904447902</v>
      </c>
      <c r="AG680" s="17">
        <v>0.414874236298445</v>
      </c>
      <c r="AH680" s="17">
        <v>0.36024858916501901</v>
      </c>
      <c r="AI680" s="17"/>
      <c r="AJ680" s="17">
        <v>0.43084180499680702</v>
      </c>
      <c r="AK680" s="17">
        <v>0.395419969619413</v>
      </c>
      <c r="AL680" s="17">
        <v>0.42966554300759402</v>
      </c>
      <c r="AM680" s="17">
        <v>0.25396735409517601</v>
      </c>
      <c r="AN680" s="17">
        <v>0.27840937441490499</v>
      </c>
      <c r="AO680" s="17"/>
      <c r="AP680" s="17">
        <v>0.42670215979480602</v>
      </c>
      <c r="AQ680" s="17">
        <v>0.39812267145716801</v>
      </c>
      <c r="AR680" s="17">
        <v>0.42870391911711803</v>
      </c>
      <c r="AS680" s="17"/>
      <c r="AT680" s="17">
        <v>0.35785861357944998</v>
      </c>
      <c r="AU680" s="17">
        <v>0.39810009354848702</v>
      </c>
      <c r="AV680" s="17">
        <v>0.42855124214799301</v>
      </c>
      <c r="AW680" s="17">
        <v>0.389008345034072</v>
      </c>
      <c r="AX680" s="17">
        <v>0.391410929415829</v>
      </c>
    </row>
    <row r="681" spans="2:50">
      <c r="B681" t="s">
        <v>273</v>
      </c>
      <c r="C681" s="17">
        <v>0.169560305268568</v>
      </c>
      <c r="D681" s="17">
        <v>0.161792533062873</v>
      </c>
      <c r="E681" s="17">
        <v>0.176637068669625</v>
      </c>
      <c r="F681" s="17"/>
      <c r="G681" s="17">
        <v>0.161163617231841</v>
      </c>
      <c r="H681" s="17">
        <v>0.191806489062438</v>
      </c>
      <c r="I681" s="17">
        <v>0.15297454488662701</v>
      </c>
      <c r="J681" s="17">
        <v>0.16199466678876701</v>
      </c>
      <c r="K681" s="17">
        <v>0.15112693315729001</v>
      </c>
      <c r="L681" s="17">
        <v>0.18897783222893499</v>
      </c>
      <c r="M681" s="17"/>
      <c r="N681" s="17">
        <v>0.18012356943907601</v>
      </c>
      <c r="O681" s="17">
        <v>0.16474808564900401</v>
      </c>
      <c r="P681" s="17">
        <v>0.157222032798955</v>
      </c>
      <c r="Q681" s="17">
        <v>0.17542676823107201</v>
      </c>
      <c r="R681" s="17"/>
      <c r="S681" s="17">
        <v>0.18232960866783199</v>
      </c>
      <c r="T681" s="17">
        <v>0.15310694035150399</v>
      </c>
      <c r="U681" s="17">
        <v>0.14023669567770899</v>
      </c>
      <c r="V681" s="17">
        <v>0.19003330181495001</v>
      </c>
      <c r="W681" s="17">
        <v>0.195539836306799</v>
      </c>
      <c r="X681" s="17">
        <v>0.19378422105291401</v>
      </c>
      <c r="Y681" s="17">
        <v>0.16965678653471</v>
      </c>
      <c r="Z681" s="17">
        <v>0.156749249444912</v>
      </c>
      <c r="AA681" s="17">
        <v>0.13219566084707501</v>
      </c>
      <c r="AB681" s="17">
        <v>0.17065632145287499</v>
      </c>
      <c r="AC681" s="17">
        <v>0.20366309522932399</v>
      </c>
      <c r="AD681" s="17">
        <v>0.158600177673347</v>
      </c>
      <c r="AE681" s="17"/>
      <c r="AF681" s="17">
        <v>0.179761675135612</v>
      </c>
      <c r="AG681" s="17">
        <v>0.16897875399505999</v>
      </c>
      <c r="AH681" s="17">
        <v>0.13868159595090601</v>
      </c>
      <c r="AI681" s="17"/>
      <c r="AJ681" s="17">
        <v>0.16287175891524899</v>
      </c>
      <c r="AK681" s="17">
        <v>0.17196052754866001</v>
      </c>
      <c r="AL681" s="17">
        <v>0.18793464107607</v>
      </c>
      <c r="AM681" s="17">
        <v>0.12884123685474499</v>
      </c>
      <c r="AN681" s="17">
        <v>0.155416671956392</v>
      </c>
      <c r="AO681" s="17"/>
      <c r="AP681" s="17">
        <v>0.171914678459613</v>
      </c>
      <c r="AQ681" s="17">
        <v>0.16976073623444801</v>
      </c>
      <c r="AR681" s="17">
        <v>0.182898835689984</v>
      </c>
      <c r="AS681" s="17"/>
      <c r="AT681" s="17">
        <v>0.154317338803869</v>
      </c>
      <c r="AU681" s="17">
        <v>0.159370775752538</v>
      </c>
      <c r="AV681" s="17">
        <v>0.18411412374876701</v>
      </c>
      <c r="AW681" s="17">
        <v>0.204713380648543</v>
      </c>
      <c r="AX681" s="17">
        <v>0</v>
      </c>
    </row>
    <row r="682" spans="2:50">
      <c r="B682" t="s">
        <v>274</v>
      </c>
      <c r="C682" s="17">
        <v>6.72657180710797E-2</v>
      </c>
      <c r="D682" s="17">
        <v>7.3699563489393202E-2</v>
      </c>
      <c r="E682" s="17">
        <v>6.1248469608273702E-2</v>
      </c>
      <c r="F682" s="17"/>
      <c r="G682" s="17">
        <v>4.90011889621993E-2</v>
      </c>
      <c r="H682" s="17">
        <v>6.6202975098642203E-2</v>
      </c>
      <c r="I682" s="17">
        <v>5.1868000331389601E-2</v>
      </c>
      <c r="J682" s="17">
        <v>7.3914786892520595E-2</v>
      </c>
      <c r="K682" s="17">
        <v>9.3372112484950698E-2</v>
      </c>
      <c r="L682" s="17">
        <v>6.9927237441001405E-2</v>
      </c>
      <c r="M682" s="17"/>
      <c r="N682" s="17">
        <v>4.6584534309385799E-2</v>
      </c>
      <c r="O682" s="17">
        <v>6.3587511076718894E-2</v>
      </c>
      <c r="P682" s="17">
        <v>8.7454368184258696E-2</v>
      </c>
      <c r="Q682" s="17">
        <v>7.6817442708553105E-2</v>
      </c>
      <c r="R682" s="17"/>
      <c r="S682" s="17">
        <v>5.55426814860316E-2</v>
      </c>
      <c r="T682" s="17">
        <v>5.86414801348287E-2</v>
      </c>
      <c r="U682" s="17">
        <v>9.8078442050571604E-2</v>
      </c>
      <c r="V682" s="17">
        <v>4.9955102646013702E-2</v>
      </c>
      <c r="W682" s="17">
        <v>9.4493902157352802E-2</v>
      </c>
      <c r="X682" s="17">
        <v>3.9087883449096701E-2</v>
      </c>
      <c r="Y682" s="17">
        <v>6.3541508661711696E-2</v>
      </c>
      <c r="Z682" s="17">
        <v>7.2142540767132807E-2</v>
      </c>
      <c r="AA682" s="17">
        <v>8.0566592767145201E-2</v>
      </c>
      <c r="AB682" s="17">
        <v>8.8919527963884804E-2</v>
      </c>
      <c r="AC682" s="17">
        <v>4.6038005104745199E-2</v>
      </c>
      <c r="AD682" s="17">
        <v>7.4888654520640696E-2</v>
      </c>
      <c r="AE682" s="17"/>
      <c r="AF682" s="17">
        <v>8.7707095776241195E-2</v>
      </c>
      <c r="AG682" s="17">
        <v>5.6131793730088198E-2</v>
      </c>
      <c r="AH682" s="17">
        <v>5.7448904869492598E-2</v>
      </c>
      <c r="AI682" s="17"/>
      <c r="AJ682" s="17">
        <v>5.1458115802026597E-2</v>
      </c>
      <c r="AK682" s="17">
        <v>6.6974395601527098E-2</v>
      </c>
      <c r="AL682" s="17">
        <v>7.2703195351906696E-2</v>
      </c>
      <c r="AM682" s="17">
        <v>0.20045461010562701</v>
      </c>
      <c r="AN682" s="17">
        <v>7.6837619752501599E-2</v>
      </c>
      <c r="AO682" s="17"/>
      <c r="AP682" s="17">
        <v>4.7399774013657199E-2</v>
      </c>
      <c r="AQ682" s="17">
        <v>6.22840422474365E-2</v>
      </c>
      <c r="AR682" s="17">
        <v>7.8781884233952895E-2</v>
      </c>
      <c r="AS682" s="17"/>
      <c r="AT682" s="17">
        <v>8.7674326074537706E-2</v>
      </c>
      <c r="AU682" s="17">
        <v>8.1963667123810494E-2</v>
      </c>
      <c r="AV682" s="17">
        <v>5.3778115793291101E-2</v>
      </c>
      <c r="AW682" s="17">
        <v>5.9424027417657503E-2</v>
      </c>
      <c r="AX682" s="17">
        <v>4.9155636514745499E-2</v>
      </c>
    </row>
    <row r="683" spans="2:50">
      <c r="B683" t="s">
        <v>92</v>
      </c>
      <c r="C683" s="17">
        <v>0.1366581034977</v>
      </c>
      <c r="D683" s="17">
        <v>0.113100782159368</v>
      </c>
      <c r="E683" s="17">
        <v>0.159197982388496</v>
      </c>
      <c r="F683" s="17"/>
      <c r="G683" s="17">
        <v>0.16488112477495401</v>
      </c>
      <c r="H683" s="17">
        <v>0.128768100891368</v>
      </c>
      <c r="I683" s="17">
        <v>0.16371326025015201</v>
      </c>
      <c r="J683" s="17">
        <v>0.15627897489714801</v>
      </c>
      <c r="K683" s="17">
        <v>0.15567269281545101</v>
      </c>
      <c r="L683" s="17">
        <v>7.38045624462174E-2</v>
      </c>
      <c r="M683" s="17"/>
      <c r="N683" s="17">
        <v>7.3007863679680499E-2</v>
      </c>
      <c r="O683" s="17">
        <v>0.14116965710417201</v>
      </c>
      <c r="P683" s="17">
        <v>0.14491806795777501</v>
      </c>
      <c r="Q683" s="17">
        <v>0.18933659973264</v>
      </c>
      <c r="R683" s="17"/>
      <c r="S683" s="17">
        <v>8.8266876278945999E-2</v>
      </c>
      <c r="T683" s="17">
        <v>0.13273161188941801</v>
      </c>
      <c r="U683" s="17">
        <v>0.174237532277629</v>
      </c>
      <c r="V683" s="17">
        <v>0.11901679926872399</v>
      </c>
      <c r="W683" s="17">
        <v>0.156214284429263</v>
      </c>
      <c r="X683" s="17">
        <v>0.15764596404376099</v>
      </c>
      <c r="Y683" s="17">
        <v>0.14951128072634601</v>
      </c>
      <c r="Z683" s="17">
        <v>9.4783084066458204E-2</v>
      </c>
      <c r="AA683" s="17">
        <v>0.16586148419324401</v>
      </c>
      <c r="AB683" s="17">
        <v>0.132416727487495</v>
      </c>
      <c r="AC683" s="17">
        <v>0.18374921341788999</v>
      </c>
      <c r="AD683" s="17">
        <v>7.2179039273008297E-2</v>
      </c>
      <c r="AE683" s="17"/>
      <c r="AF683" s="17">
        <v>0.11201999205153</v>
      </c>
      <c r="AG683" s="17">
        <v>0.11936085720966801</v>
      </c>
      <c r="AH683" s="17">
        <v>0.23758133205662499</v>
      </c>
      <c r="AI683" s="17"/>
      <c r="AJ683" s="17">
        <v>9.7049579806495298E-2</v>
      </c>
      <c r="AK683" s="17">
        <v>0.116745332946483</v>
      </c>
      <c r="AL683" s="17">
        <v>7.0423669080288895E-2</v>
      </c>
      <c r="AM683" s="17">
        <v>0.20276537557009</v>
      </c>
      <c r="AN683" s="17">
        <v>0.31154146355502399</v>
      </c>
      <c r="AO683" s="17"/>
      <c r="AP683" s="17">
        <v>7.3148342289902302E-2</v>
      </c>
      <c r="AQ683" s="17">
        <v>0.120498218716953</v>
      </c>
      <c r="AR683" s="17">
        <v>5.5970857625388101E-2</v>
      </c>
      <c r="AS683" s="17"/>
      <c r="AT683" s="17">
        <v>0.18777733716547501</v>
      </c>
      <c r="AU683" s="17">
        <v>0.109727237730813</v>
      </c>
      <c r="AV683" s="17">
        <v>8.7156143962428503E-2</v>
      </c>
      <c r="AW683" s="17">
        <v>7.9438026143785298E-2</v>
      </c>
      <c r="AX683" s="17">
        <v>0.107310926663399</v>
      </c>
    </row>
    <row r="684" spans="2:50">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row>
    <row r="685" spans="2:50">
      <c r="B685" s="6" t="s">
        <v>284</v>
      </c>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row>
    <row r="686" spans="2:50">
      <c r="B686" s="24" t="s">
        <v>15</v>
      </c>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row>
    <row r="687" spans="2:50">
      <c r="B687" t="s">
        <v>271</v>
      </c>
      <c r="C687" s="17">
        <v>0.35536027431788803</v>
      </c>
      <c r="D687" s="17">
        <v>0.36678445611362098</v>
      </c>
      <c r="E687" s="17">
        <v>0.34268690522837902</v>
      </c>
      <c r="F687" s="17"/>
      <c r="G687" s="17">
        <v>0.33351213981975703</v>
      </c>
      <c r="H687" s="17">
        <v>0.32421559739331701</v>
      </c>
      <c r="I687" s="17">
        <v>0.31932948395662902</v>
      </c>
      <c r="J687" s="17">
        <v>0.40070786833918998</v>
      </c>
      <c r="K687" s="17">
        <v>0.33562716991268599</v>
      </c>
      <c r="L687" s="17">
        <v>0.40075269976397099</v>
      </c>
      <c r="M687" s="17"/>
      <c r="N687" s="17">
        <v>0.43833018761992398</v>
      </c>
      <c r="O687" s="17">
        <v>0.35022131677679103</v>
      </c>
      <c r="P687" s="17">
        <v>0.28449263197240099</v>
      </c>
      <c r="Q687" s="17">
        <v>0.33156428289587597</v>
      </c>
      <c r="R687" s="17"/>
      <c r="S687" s="17">
        <v>0.30551384506399498</v>
      </c>
      <c r="T687" s="17">
        <v>0.37351876399401202</v>
      </c>
      <c r="U687" s="17">
        <v>0.38363413785464301</v>
      </c>
      <c r="V687" s="17">
        <v>0.363473737193239</v>
      </c>
      <c r="W687" s="17">
        <v>0.34662749136194498</v>
      </c>
      <c r="X687" s="17">
        <v>0.32121490866949998</v>
      </c>
      <c r="Y687" s="17">
        <v>0.34810048951078698</v>
      </c>
      <c r="Z687" s="17">
        <v>0.39655578752350501</v>
      </c>
      <c r="AA687" s="17">
        <v>0.36921252883078298</v>
      </c>
      <c r="AB687" s="17">
        <v>0.338216583005925</v>
      </c>
      <c r="AC687" s="17">
        <v>0.37297624349388198</v>
      </c>
      <c r="AD687" s="17">
        <v>0.46752016545876901</v>
      </c>
      <c r="AE687" s="17"/>
      <c r="AF687" s="17">
        <v>0.33788580649072197</v>
      </c>
      <c r="AG687" s="17">
        <v>0.391253855105472</v>
      </c>
      <c r="AH687" s="17">
        <v>0.309243561428582</v>
      </c>
      <c r="AI687" s="17"/>
      <c r="AJ687" s="17">
        <v>0.35332075749413699</v>
      </c>
      <c r="AK687" s="17">
        <v>0.37964336183373398</v>
      </c>
      <c r="AL687" s="17">
        <v>0.41053176405763298</v>
      </c>
      <c r="AM687" s="17">
        <v>0.31635013685923502</v>
      </c>
      <c r="AN687" s="17">
        <v>0.27871231696138499</v>
      </c>
      <c r="AO687" s="17"/>
      <c r="AP687" s="17">
        <v>0.35088432088882998</v>
      </c>
      <c r="AQ687" s="17">
        <v>0.38149574270341302</v>
      </c>
      <c r="AR687" s="17">
        <v>0.48057280459581703</v>
      </c>
      <c r="AS687" s="17"/>
      <c r="AT687" s="17">
        <v>0.30360509590767498</v>
      </c>
      <c r="AU687" s="17">
        <v>0.37854659156229897</v>
      </c>
      <c r="AV687" s="17">
        <v>0.39339750233468801</v>
      </c>
      <c r="AW687" s="17">
        <v>0.44570753017110398</v>
      </c>
      <c r="AX687" s="17">
        <v>0.54069737443228505</v>
      </c>
    </row>
    <row r="688" spans="2:50">
      <c r="B688" t="s">
        <v>272</v>
      </c>
      <c r="C688" s="17">
        <v>0.32132996681883402</v>
      </c>
      <c r="D688" s="17">
        <v>0.31702158861600899</v>
      </c>
      <c r="E688" s="17">
        <v>0.32678303375707402</v>
      </c>
      <c r="F688" s="17"/>
      <c r="G688" s="17">
        <v>0.269118214087472</v>
      </c>
      <c r="H688" s="17">
        <v>0.33990727716878399</v>
      </c>
      <c r="I688" s="17">
        <v>0.32132600146537899</v>
      </c>
      <c r="J688" s="17">
        <v>0.28830101105241401</v>
      </c>
      <c r="K688" s="17">
        <v>0.353217055764735</v>
      </c>
      <c r="L688" s="17">
        <v>0.346272704627479</v>
      </c>
      <c r="M688" s="17"/>
      <c r="N688" s="17">
        <v>0.31775216623048302</v>
      </c>
      <c r="O688" s="17">
        <v>0.35414440015638798</v>
      </c>
      <c r="P688" s="17">
        <v>0.34051895138765498</v>
      </c>
      <c r="Q688" s="17">
        <v>0.27621173651404002</v>
      </c>
      <c r="R688" s="17"/>
      <c r="S688" s="17">
        <v>0.37964181988565598</v>
      </c>
      <c r="T688" s="17">
        <v>0.34995633703742601</v>
      </c>
      <c r="U688" s="17">
        <v>0.30639312414391001</v>
      </c>
      <c r="V688" s="17">
        <v>0.360532069817877</v>
      </c>
      <c r="W688" s="17">
        <v>0.28226607533607401</v>
      </c>
      <c r="X688" s="17">
        <v>0.29149870558789298</v>
      </c>
      <c r="Y688" s="17">
        <v>0.28910278416482599</v>
      </c>
      <c r="Z688" s="17">
        <v>0.29042726140229402</v>
      </c>
      <c r="AA688" s="17">
        <v>0.30005118265876402</v>
      </c>
      <c r="AB688" s="17">
        <v>0.308051100200471</v>
      </c>
      <c r="AC688" s="17">
        <v>0.28553618579386902</v>
      </c>
      <c r="AD688" s="17">
        <v>0.333403959038991</v>
      </c>
      <c r="AE688" s="17"/>
      <c r="AF688" s="17">
        <v>0.32196578376274299</v>
      </c>
      <c r="AG688" s="17">
        <v>0.33708360762883299</v>
      </c>
      <c r="AH688" s="17">
        <v>0.28244133654533998</v>
      </c>
      <c r="AI688" s="17"/>
      <c r="AJ688" s="17">
        <v>0.34489865956639498</v>
      </c>
      <c r="AK688" s="17">
        <v>0.31581449030208097</v>
      </c>
      <c r="AL688" s="17">
        <v>0.37364129117439299</v>
      </c>
      <c r="AM688" s="17">
        <v>0.25972270480418802</v>
      </c>
      <c r="AN688" s="17">
        <v>0.27974900815881798</v>
      </c>
      <c r="AO688" s="17"/>
      <c r="AP688" s="17">
        <v>0.35804232010513398</v>
      </c>
      <c r="AQ688" s="17">
        <v>0.331568559193746</v>
      </c>
      <c r="AR688" s="17">
        <v>0.29042057513985298</v>
      </c>
      <c r="AS688" s="17"/>
      <c r="AT688" s="17">
        <v>0.306858854165173</v>
      </c>
      <c r="AU688" s="17">
        <v>0.33439343714386</v>
      </c>
      <c r="AV688" s="17">
        <v>0.35735700271526499</v>
      </c>
      <c r="AW688" s="17">
        <v>0.28231479778204899</v>
      </c>
      <c r="AX688" s="17">
        <v>0.21330611040319</v>
      </c>
    </row>
    <row r="689" spans="2:50">
      <c r="B689" t="s">
        <v>273</v>
      </c>
      <c r="C689" s="17">
        <v>0.13051732330537699</v>
      </c>
      <c r="D689" s="17">
        <v>0.13568536749245799</v>
      </c>
      <c r="E689" s="17">
        <v>0.12598112265938799</v>
      </c>
      <c r="F689" s="17"/>
      <c r="G689" s="17">
        <v>0.177818975706687</v>
      </c>
      <c r="H689" s="17">
        <v>0.14626129686600201</v>
      </c>
      <c r="I689" s="17">
        <v>0.12559268031305601</v>
      </c>
      <c r="J689" s="17">
        <v>0.115849513766021</v>
      </c>
      <c r="K689" s="17">
        <v>0.105553303648573</v>
      </c>
      <c r="L689" s="17">
        <v>0.119064324700018</v>
      </c>
      <c r="M689" s="17"/>
      <c r="N689" s="17">
        <v>0.11706149924616401</v>
      </c>
      <c r="O689" s="17">
        <v>0.13392139306321801</v>
      </c>
      <c r="P689" s="17">
        <v>0.13677727205912199</v>
      </c>
      <c r="Q689" s="17">
        <v>0.138291161422672</v>
      </c>
      <c r="R689" s="17"/>
      <c r="S689" s="17">
        <v>0.14977295800559901</v>
      </c>
      <c r="T689" s="17">
        <v>0.109802474149336</v>
      </c>
      <c r="U689" s="17">
        <v>9.9318868670701096E-2</v>
      </c>
      <c r="V689" s="17">
        <v>0.11385277966412</v>
      </c>
      <c r="W689" s="17">
        <v>0.141797908736399</v>
      </c>
      <c r="X689" s="17">
        <v>0.206321748795747</v>
      </c>
      <c r="Y689" s="17">
        <v>0.16091648306048401</v>
      </c>
      <c r="Z689" s="17">
        <v>7.83947378816955E-2</v>
      </c>
      <c r="AA689" s="17">
        <v>0.11818592282023101</v>
      </c>
      <c r="AB689" s="17">
        <v>0.12998241227768401</v>
      </c>
      <c r="AC689" s="17">
        <v>0.12872307486330101</v>
      </c>
      <c r="AD689" s="17">
        <v>4.8751397675274602E-2</v>
      </c>
      <c r="AE689" s="17"/>
      <c r="AF689" s="17">
        <v>0.15407659781990901</v>
      </c>
      <c r="AG689" s="17">
        <v>0.111969966057824</v>
      </c>
      <c r="AH689" s="17">
        <v>0.112969752012285</v>
      </c>
      <c r="AI689" s="17"/>
      <c r="AJ689" s="17">
        <v>0.13865505612300399</v>
      </c>
      <c r="AK689" s="17">
        <v>0.14131870320998799</v>
      </c>
      <c r="AL689" s="17">
        <v>0.13094531899178999</v>
      </c>
      <c r="AM689" s="17">
        <v>6.8683109995253802E-2</v>
      </c>
      <c r="AN689" s="17">
        <v>0.101201769929358</v>
      </c>
      <c r="AO689" s="17"/>
      <c r="AP689" s="17">
        <v>0.15829995066095801</v>
      </c>
      <c r="AQ689" s="17">
        <v>0.126235821509531</v>
      </c>
      <c r="AR689" s="17">
        <v>0.119970104068946</v>
      </c>
      <c r="AS689" s="17"/>
      <c r="AT689" s="17">
        <v>0.125954794377554</v>
      </c>
      <c r="AU689" s="17">
        <v>0.139384473851346</v>
      </c>
      <c r="AV689" s="17">
        <v>0.12972785506488099</v>
      </c>
      <c r="AW689" s="17">
        <v>0.13639527875861299</v>
      </c>
      <c r="AX689" s="17">
        <v>0.12802984697282799</v>
      </c>
    </row>
    <row r="690" spans="2:50">
      <c r="B690" t="s">
        <v>274</v>
      </c>
      <c r="C690" s="17">
        <v>6.3295477172452902E-2</v>
      </c>
      <c r="D690" s="17">
        <v>7.5317999968513405E-2</v>
      </c>
      <c r="E690" s="17">
        <v>5.1808949343960298E-2</v>
      </c>
      <c r="F690" s="17"/>
      <c r="G690" s="17">
        <v>4.6480561181820701E-2</v>
      </c>
      <c r="H690" s="17">
        <v>5.9524572307088602E-2</v>
      </c>
      <c r="I690" s="17">
        <v>6.9344512862154706E-2</v>
      </c>
      <c r="J690" s="17">
        <v>6.2498598087431599E-2</v>
      </c>
      <c r="K690" s="17">
        <v>7.3540438529865901E-2</v>
      </c>
      <c r="L690" s="17">
        <v>6.6349345545702001E-2</v>
      </c>
      <c r="M690" s="17"/>
      <c r="N690" s="17">
        <v>5.3508082000298503E-2</v>
      </c>
      <c r="O690" s="17">
        <v>4.5881813032029498E-2</v>
      </c>
      <c r="P690" s="17">
        <v>8.7984114653437501E-2</v>
      </c>
      <c r="Q690" s="17">
        <v>6.9757189410739398E-2</v>
      </c>
      <c r="R690" s="17"/>
      <c r="S690" s="17">
        <v>4.7398100273174301E-2</v>
      </c>
      <c r="T690" s="17">
        <v>6.0677225977473603E-2</v>
      </c>
      <c r="U690" s="17">
        <v>5.7516692972325097E-2</v>
      </c>
      <c r="V690" s="17">
        <v>4.0829498998312001E-2</v>
      </c>
      <c r="W690" s="17">
        <v>8.4070812116811597E-2</v>
      </c>
      <c r="X690" s="17">
        <v>5.7440163331790701E-2</v>
      </c>
      <c r="Y690" s="17">
        <v>7.2092401427371597E-2</v>
      </c>
      <c r="Z690" s="17">
        <v>9.9051110506361298E-2</v>
      </c>
      <c r="AA690" s="17">
        <v>5.4042838158320797E-2</v>
      </c>
      <c r="AB690" s="17">
        <v>0.10116759512946299</v>
      </c>
      <c r="AC690" s="17">
        <v>4.5504906610229302E-2</v>
      </c>
      <c r="AD690" s="17">
        <v>7.9184910739273806E-2</v>
      </c>
      <c r="AE690" s="17"/>
      <c r="AF690" s="17">
        <v>8.5040096245069294E-2</v>
      </c>
      <c r="AG690" s="17">
        <v>5.1190333720095599E-2</v>
      </c>
      <c r="AH690" s="17">
        <v>5.31670844583432E-2</v>
      </c>
      <c r="AI690" s="17"/>
      <c r="AJ690" s="17">
        <v>7.3857889100561694E-2</v>
      </c>
      <c r="AK690" s="17">
        <v>4.01023351230567E-2</v>
      </c>
      <c r="AL690" s="17">
        <v>3.415333830127E-2</v>
      </c>
      <c r="AM690" s="17">
        <v>0.215616646560468</v>
      </c>
      <c r="AN690" s="17">
        <v>6.6221210890721E-2</v>
      </c>
      <c r="AO690" s="17"/>
      <c r="AP690" s="17">
        <v>6.3559077528322794E-2</v>
      </c>
      <c r="AQ690" s="17">
        <v>4.5279014563997397E-2</v>
      </c>
      <c r="AR690" s="17">
        <v>5.8148042676809501E-2</v>
      </c>
      <c r="AS690" s="17"/>
      <c r="AT690" s="17">
        <v>8.5205114267699E-2</v>
      </c>
      <c r="AU690" s="17">
        <v>4.1103642212080599E-2</v>
      </c>
      <c r="AV690" s="17">
        <v>3.5386390688662499E-2</v>
      </c>
      <c r="AW690" s="17">
        <v>6.5488421032486102E-2</v>
      </c>
      <c r="AX690" s="17">
        <v>2.80484007824831E-2</v>
      </c>
    </row>
    <row r="691" spans="2:50">
      <c r="B691" t="s">
        <v>92</v>
      </c>
      <c r="C691" s="17">
        <v>0.129496958385448</v>
      </c>
      <c r="D691" s="17">
        <v>0.10519058780939899</v>
      </c>
      <c r="E691" s="17">
        <v>0.15273998901119901</v>
      </c>
      <c r="F691" s="17"/>
      <c r="G691" s="17">
        <v>0.17307010920426399</v>
      </c>
      <c r="H691" s="17">
        <v>0.130091256264809</v>
      </c>
      <c r="I691" s="17">
        <v>0.164407321402781</v>
      </c>
      <c r="J691" s="17">
        <v>0.132643008754944</v>
      </c>
      <c r="K691" s="17">
        <v>0.13206203214414</v>
      </c>
      <c r="L691" s="17">
        <v>6.7560925362830399E-2</v>
      </c>
      <c r="M691" s="17"/>
      <c r="N691" s="17">
        <v>7.33480649031302E-2</v>
      </c>
      <c r="O691" s="17">
        <v>0.11583107697157401</v>
      </c>
      <c r="P691" s="17">
        <v>0.15022702992738399</v>
      </c>
      <c r="Q691" s="17">
        <v>0.18417562975667201</v>
      </c>
      <c r="R691" s="17"/>
      <c r="S691" s="17">
        <v>0.117673276771576</v>
      </c>
      <c r="T691" s="17">
        <v>0.10604519884175199</v>
      </c>
      <c r="U691" s="17">
        <v>0.15313717635842</v>
      </c>
      <c r="V691" s="17">
        <v>0.121311914326452</v>
      </c>
      <c r="W691" s="17">
        <v>0.14523771244877001</v>
      </c>
      <c r="X691" s="17">
        <v>0.12352447361506801</v>
      </c>
      <c r="Y691" s="17">
        <v>0.129787841836531</v>
      </c>
      <c r="Z691" s="17">
        <v>0.135571102686145</v>
      </c>
      <c r="AA691" s="17">
        <v>0.158507527531902</v>
      </c>
      <c r="AB691" s="17">
        <v>0.12258230938645601</v>
      </c>
      <c r="AC691" s="17">
        <v>0.167259589238719</v>
      </c>
      <c r="AD691" s="17">
        <v>7.1139567087691494E-2</v>
      </c>
      <c r="AE691" s="17"/>
      <c r="AF691" s="17">
        <v>0.101031715681557</v>
      </c>
      <c r="AG691" s="17">
        <v>0.108502237487775</v>
      </c>
      <c r="AH691" s="17">
        <v>0.242178265555449</v>
      </c>
      <c r="AI691" s="17"/>
      <c r="AJ691" s="17">
        <v>8.9267637715902695E-2</v>
      </c>
      <c r="AK691" s="17">
        <v>0.12312110953114</v>
      </c>
      <c r="AL691" s="17">
        <v>5.0728287474914098E-2</v>
      </c>
      <c r="AM691" s="17">
        <v>0.139627401780855</v>
      </c>
      <c r="AN691" s="17">
        <v>0.27411569405971797</v>
      </c>
      <c r="AO691" s="17"/>
      <c r="AP691" s="17">
        <v>6.9214330816755099E-2</v>
      </c>
      <c r="AQ691" s="17">
        <v>0.115420862029312</v>
      </c>
      <c r="AR691" s="17">
        <v>5.0888473518573701E-2</v>
      </c>
      <c r="AS691" s="17"/>
      <c r="AT691" s="17">
        <v>0.17837614128189999</v>
      </c>
      <c r="AU691" s="17">
        <v>0.106571855230414</v>
      </c>
      <c r="AV691" s="17">
        <v>8.4131249196503805E-2</v>
      </c>
      <c r="AW691" s="17">
        <v>7.0093972255747594E-2</v>
      </c>
      <c r="AX691" s="17">
        <v>8.9918267409214395E-2</v>
      </c>
    </row>
    <row r="692" spans="2:50">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row>
    <row r="693" spans="2:50">
      <c r="B693" s="6" t="s">
        <v>285</v>
      </c>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row>
    <row r="694" spans="2:50">
      <c r="B694" s="24" t="s">
        <v>15</v>
      </c>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row>
    <row r="695" spans="2:50">
      <c r="B695" t="s">
        <v>271</v>
      </c>
      <c r="C695" s="17">
        <v>0.15706553958629299</v>
      </c>
      <c r="D695" s="17">
        <v>0.17096313415850301</v>
      </c>
      <c r="E695" s="17">
        <v>0.14187773552917601</v>
      </c>
      <c r="F695" s="17"/>
      <c r="G695" s="17">
        <v>0.18960582197494599</v>
      </c>
      <c r="H695" s="17">
        <v>0.225084794722517</v>
      </c>
      <c r="I695" s="17">
        <v>0.153325724786634</v>
      </c>
      <c r="J695" s="17">
        <v>0.12917858202208701</v>
      </c>
      <c r="K695" s="17">
        <v>0.112827836932054</v>
      </c>
      <c r="L695" s="17">
        <v>0.13553631625992199</v>
      </c>
      <c r="M695" s="17"/>
      <c r="N695" s="17">
        <v>0.171042463346739</v>
      </c>
      <c r="O695" s="17">
        <v>0.148231945232532</v>
      </c>
      <c r="P695" s="17">
        <v>0.167809474613802</v>
      </c>
      <c r="Q695" s="17">
        <v>0.14452955880179399</v>
      </c>
      <c r="R695" s="17"/>
      <c r="S695" s="17">
        <v>0.19116279688847199</v>
      </c>
      <c r="T695" s="17">
        <v>0.15090629793356999</v>
      </c>
      <c r="U695" s="17">
        <v>0.143114196680386</v>
      </c>
      <c r="V695" s="17">
        <v>0.13234772865226499</v>
      </c>
      <c r="W695" s="17">
        <v>0.12512414341349701</v>
      </c>
      <c r="X695" s="17">
        <v>0.18472625539135601</v>
      </c>
      <c r="Y695" s="17">
        <v>0.16349117638753199</v>
      </c>
      <c r="Z695" s="17">
        <v>0.18660795177735001</v>
      </c>
      <c r="AA695" s="17">
        <v>0.17255924804381201</v>
      </c>
      <c r="AB695" s="17">
        <v>0.168066275102007</v>
      </c>
      <c r="AC695" s="17">
        <v>7.3620775585595696E-2</v>
      </c>
      <c r="AD695" s="17">
        <v>0.12058899306578801</v>
      </c>
      <c r="AE695" s="17"/>
      <c r="AF695" s="17">
        <v>0.145788908275443</v>
      </c>
      <c r="AG695" s="17">
        <v>0.17152127969214201</v>
      </c>
      <c r="AH695" s="17">
        <v>0.146483635424207</v>
      </c>
      <c r="AI695" s="17"/>
      <c r="AJ695" s="17">
        <v>0.15175133424954201</v>
      </c>
      <c r="AK695" s="17">
        <v>0.17060848315778199</v>
      </c>
      <c r="AL695" s="17">
        <v>0.21013444884417001</v>
      </c>
      <c r="AM695" s="17">
        <v>0.21800572470787499</v>
      </c>
      <c r="AN695" s="17">
        <v>0.125967220447711</v>
      </c>
      <c r="AO695" s="17"/>
      <c r="AP695" s="17">
        <v>0.18345675354215699</v>
      </c>
      <c r="AQ695" s="17">
        <v>0.17125974045226</v>
      </c>
      <c r="AR695" s="17">
        <v>0.178671899737784</v>
      </c>
      <c r="AS695" s="17"/>
      <c r="AT695" s="17">
        <v>0.136681759047457</v>
      </c>
      <c r="AU695" s="17">
        <v>0.13268994476309801</v>
      </c>
      <c r="AV695" s="17">
        <v>0.17164445829168301</v>
      </c>
      <c r="AW695" s="17">
        <v>0.23848099325719199</v>
      </c>
      <c r="AX695" s="17">
        <v>0.26512323642658198</v>
      </c>
    </row>
    <row r="696" spans="2:50">
      <c r="B696" t="s">
        <v>272</v>
      </c>
      <c r="C696" s="17">
        <v>0.35800129990160301</v>
      </c>
      <c r="D696" s="17">
        <v>0.37281200591847102</v>
      </c>
      <c r="E696" s="17">
        <v>0.34426918112821803</v>
      </c>
      <c r="F696" s="17"/>
      <c r="G696" s="17">
        <v>0.33248201712060899</v>
      </c>
      <c r="H696" s="17">
        <v>0.35920856782829003</v>
      </c>
      <c r="I696" s="17">
        <v>0.35731795341494199</v>
      </c>
      <c r="J696" s="17">
        <v>0.36418671990321699</v>
      </c>
      <c r="K696" s="17">
        <v>0.37281512815177298</v>
      </c>
      <c r="L696" s="17">
        <v>0.35953117031609999</v>
      </c>
      <c r="M696" s="17"/>
      <c r="N696" s="17">
        <v>0.420775052730469</v>
      </c>
      <c r="O696" s="17">
        <v>0.36228661581160498</v>
      </c>
      <c r="P696" s="17">
        <v>0.31170028885488499</v>
      </c>
      <c r="Q696" s="17">
        <v>0.32488290938789499</v>
      </c>
      <c r="R696" s="17"/>
      <c r="S696" s="17">
        <v>0.41126882080275201</v>
      </c>
      <c r="T696" s="17">
        <v>0.35463816261537601</v>
      </c>
      <c r="U696" s="17">
        <v>0.359290612521036</v>
      </c>
      <c r="V696" s="17">
        <v>0.35397649210761101</v>
      </c>
      <c r="W696" s="17">
        <v>0.28757553574901501</v>
      </c>
      <c r="X696" s="17">
        <v>0.385436956152027</v>
      </c>
      <c r="Y696" s="17">
        <v>0.33048655342690803</v>
      </c>
      <c r="Z696" s="17">
        <v>0.27811874046556301</v>
      </c>
      <c r="AA696" s="17">
        <v>0.30366068677536001</v>
      </c>
      <c r="AB696" s="17">
        <v>0.383014092027331</v>
      </c>
      <c r="AC696" s="17">
        <v>0.392710723852503</v>
      </c>
      <c r="AD696" s="17">
        <v>0.46255390669909102</v>
      </c>
      <c r="AE696" s="17"/>
      <c r="AF696" s="17">
        <v>0.36148321621059198</v>
      </c>
      <c r="AG696" s="17">
        <v>0.36445352268032899</v>
      </c>
      <c r="AH696" s="17">
        <v>0.34347664763376201</v>
      </c>
      <c r="AI696" s="17"/>
      <c r="AJ696" s="17">
        <v>0.37917699475595701</v>
      </c>
      <c r="AK696" s="17">
        <v>0.38151468198763999</v>
      </c>
      <c r="AL696" s="17">
        <v>0.27695339003360098</v>
      </c>
      <c r="AM696" s="17">
        <v>0.171475074529819</v>
      </c>
      <c r="AN696" s="17">
        <v>0.29994728935194698</v>
      </c>
      <c r="AO696" s="17"/>
      <c r="AP696" s="17">
        <v>0.39696526374931301</v>
      </c>
      <c r="AQ696" s="17">
        <v>0.36947328504962701</v>
      </c>
      <c r="AR696" s="17">
        <v>0.28785486858994203</v>
      </c>
      <c r="AS696" s="17"/>
      <c r="AT696" s="17">
        <v>0.312477671360887</v>
      </c>
      <c r="AU696" s="17">
        <v>0.39605892862183401</v>
      </c>
      <c r="AV696" s="17">
        <v>0.41046278034058298</v>
      </c>
      <c r="AW696" s="17">
        <v>0.35010673566425998</v>
      </c>
      <c r="AX696" s="17">
        <v>0.42894773021433003</v>
      </c>
    </row>
    <row r="697" spans="2:50">
      <c r="B697" t="s">
        <v>273</v>
      </c>
      <c r="C697" s="17">
        <v>0.247225380603384</v>
      </c>
      <c r="D697" s="17">
        <v>0.25029615452024701</v>
      </c>
      <c r="E697" s="17">
        <v>0.245189359456953</v>
      </c>
      <c r="F697" s="17"/>
      <c r="G697" s="17">
        <v>0.21981820148845199</v>
      </c>
      <c r="H697" s="17">
        <v>0.21945849926209099</v>
      </c>
      <c r="I697" s="17">
        <v>0.23237531072836001</v>
      </c>
      <c r="J697" s="17">
        <v>0.244413810257082</v>
      </c>
      <c r="K697" s="17">
        <v>0.244766506056357</v>
      </c>
      <c r="L697" s="17">
        <v>0.30386795783561898</v>
      </c>
      <c r="M697" s="17"/>
      <c r="N697" s="17">
        <v>0.26356657007971301</v>
      </c>
      <c r="O697" s="17">
        <v>0.25550154742866299</v>
      </c>
      <c r="P697" s="17">
        <v>0.25654551916099499</v>
      </c>
      <c r="Q697" s="17">
        <v>0.21565331907997301</v>
      </c>
      <c r="R697" s="17"/>
      <c r="S697" s="17">
        <v>0.224812877441467</v>
      </c>
      <c r="T697" s="17">
        <v>0.29142126119546702</v>
      </c>
      <c r="U697" s="17">
        <v>0.242307238553996</v>
      </c>
      <c r="V697" s="17">
        <v>0.26081379246903602</v>
      </c>
      <c r="W697" s="17">
        <v>0.32187423975984703</v>
      </c>
      <c r="X697" s="17">
        <v>0.200473493635316</v>
      </c>
      <c r="Y697" s="17">
        <v>0.24637466774959599</v>
      </c>
      <c r="Z697" s="17">
        <v>0.30313452269493901</v>
      </c>
      <c r="AA697" s="17">
        <v>0.23781744841065</v>
      </c>
      <c r="AB697" s="17">
        <v>0.180375635064499</v>
      </c>
      <c r="AC697" s="17">
        <v>0.25057932036446601</v>
      </c>
      <c r="AD697" s="17">
        <v>0.25418315693928201</v>
      </c>
      <c r="AE697" s="17"/>
      <c r="AF697" s="17">
        <v>0.24687116260776801</v>
      </c>
      <c r="AG697" s="17">
        <v>0.27011933052512899</v>
      </c>
      <c r="AH697" s="17">
        <v>0.20764553987637899</v>
      </c>
      <c r="AI697" s="17"/>
      <c r="AJ697" s="17">
        <v>0.27947917871630001</v>
      </c>
      <c r="AK697" s="17">
        <v>0.21944806302412401</v>
      </c>
      <c r="AL697" s="17">
        <v>0.37614329115403999</v>
      </c>
      <c r="AM697" s="17">
        <v>0.156948777269734</v>
      </c>
      <c r="AN697" s="17">
        <v>0.19234779323034701</v>
      </c>
      <c r="AO697" s="17"/>
      <c r="AP697" s="17">
        <v>0.27826288595959697</v>
      </c>
      <c r="AQ697" s="17">
        <v>0.23478341527917401</v>
      </c>
      <c r="AR697" s="17">
        <v>0.32516612594055799</v>
      </c>
      <c r="AS697" s="17"/>
      <c r="AT697" s="17">
        <v>0.23820536233402501</v>
      </c>
      <c r="AU697" s="17">
        <v>0.25560197966314802</v>
      </c>
      <c r="AV697" s="17">
        <v>0.27012883836496299</v>
      </c>
      <c r="AW697" s="17">
        <v>0.25568472853804203</v>
      </c>
      <c r="AX697" s="17">
        <v>0.146344621993799</v>
      </c>
    </row>
    <row r="698" spans="2:50">
      <c r="B698" t="s">
        <v>274</v>
      </c>
      <c r="C698" s="17">
        <v>9.2203680812812605E-2</v>
      </c>
      <c r="D698" s="17">
        <v>9.4865251475807502E-2</v>
      </c>
      <c r="E698" s="17">
        <v>8.9964606005670897E-2</v>
      </c>
      <c r="F698" s="17"/>
      <c r="G698" s="17">
        <v>7.7638171058792005E-2</v>
      </c>
      <c r="H698" s="17">
        <v>6.8542798948870096E-2</v>
      </c>
      <c r="I698" s="17">
        <v>8.3162268261037398E-2</v>
      </c>
      <c r="J698" s="17">
        <v>0.10471144813000299</v>
      </c>
      <c r="K698" s="17">
        <v>0.114702944079111</v>
      </c>
      <c r="L698" s="17">
        <v>0.103239471506209</v>
      </c>
      <c r="M698" s="17"/>
      <c r="N698" s="17">
        <v>6.8463180725904793E-2</v>
      </c>
      <c r="O698" s="17">
        <v>9.2922405355795101E-2</v>
      </c>
      <c r="P698" s="17">
        <v>0.111024933729285</v>
      </c>
      <c r="Q698" s="17">
        <v>9.8086768838723401E-2</v>
      </c>
      <c r="R698" s="17"/>
      <c r="S698" s="17">
        <v>5.3530731065750903E-2</v>
      </c>
      <c r="T698" s="17">
        <v>7.2995407949557903E-2</v>
      </c>
      <c r="U698" s="17">
        <v>9.2927267594683602E-2</v>
      </c>
      <c r="V698" s="17">
        <v>0.10013166537689799</v>
      </c>
      <c r="W698" s="17">
        <v>0.123359221606626</v>
      </c>
      <c r="X698" s="17">
        <v>8.5662038406787794E-2</v>
      </c>
      <c r="Y698" s="17">
        <v>0.110641397417081</v>
      </c>
      <c r="Z698" s="17">
        <v>8.3342700048012905E-2</v>
      </c>
      <c r="AA698" s="17">
        <v>0.124561245468746</v>
      </c>
      <c r="AB698" s="17">
        <v>0.130731693595462</v>
      </c>
      <c r="AC698" s="17">
        <v>5.1341123508653101E-2</v>
      </c>
      <c r="AD698" s="17">
        <v>7.3760638983223603E-2</v>
      </c>
      <c r="AE698" s="17"/>
      <c r="AF698" s="17">
        <v>0.11541183568246401</v>
      </c>
      <c r="AG698" s="17">
        <v>8.2735145075931299E-2</v>
      </c>
      <c r="AH698" s="17">
        <v>5.4016999510087198E-2</v>
      </c>
      <c r="AI698" s="17"/>
      <c r="AJ698" s="17">
        <v>7.8247939103409006E-2</v>
      </c>
      <c r="AK698" s="17">
        <v>9.51562494059221E-2</v>
      </c>
      <c r="AL698" s="17">
        <v>8.80976409967653E-2</v>
      </c>
      <c r="AM698" s="17">
        <v>0.24024133109721099</v>
      </c>
      <c r="AN698" s="17">
        <v>8.6741054690718702E-2</v>
      </c>
      <c r="AO698" s="17"/>
      <c r="AP698" s="17">
        <v>6.7310972328565102E-2</v>
      </c>
      <c r="AQ698" s="17">
        <v>8.4529735617578899E-2</v>
      </c>
      <c r="AR698" s="17">
        <v>0.14051130769490799</v>
      </c>
      <c r="AS698" s="17"/>
      <c r="AT698" s="17">
        <v>0.106542291040562</v>
      </c>
      <c r="AU698" s="17">
        <v>9.8001795384319704E-2</v>
      </c>
      <c r="AV698" s="17">
        <v>6.0853864691879103E-2</v>
      </c>
      <c r="AW698" s="17">
        <v>7.6245721900875599E-2</v>
      </c>
      <c r="AX698" s="17">
        <v>4.9155636514745499E-2</v>
      </c>
    </row>
    <row r="699" spans="2:50">
      <c r="B699" t="s">
        <v>92</v>
      </c>
      <c r="C699" s="17">
        <v>0.145504099095907</v>
      </c>
      <c r="D699" s="17">
        <v>0.11106345392697101</v>
      </c>
      <c r="E699" s="17">
        <v>0.17869911787998199</v>
      </c>
      <c r="F699" s="17"/>
      <c r="G699" s="17">
        <v>0.180455788357201</v>
      </c>
      <c r="H699" s="17">
        <v>0.12770533923823199</v>
      </c>
      <c r="I699" s="17">
        <v>0.17381874280902601</v>
      </c>
      <c r="J699" s="17">
        <v>0.157509439687612</v>
      </c>
      <c r="K699" s="17">
        <v>0.154887584780705</v>
      </c>
      <c r="L699" s="17">
        <v>9.7825084082150002E-2</v>
      </c>
      <c r="M699" s="17"/>
      <c r="N699" s="17">
        <v>7.6152733117174201E-2</v>
      </c>
      <c r="O699" s="17">
        <v>0.14105748617140401</v>
      </c>
      <c r="P699" s="17">
        <v>0.15291978364103301</v>
      </c>
      <c r="Q699" s="17">
        <v>0.21684744389161401</v>
      </c>
      <c r="R699" s="17"/>
      <c r="S699" s="17">
        <v>0.11922477380155801</v>
      </c>
      <c r="T699" s="17">
        <v>0.13003887030602901</v>
      </c>
      <c r="U699" s="17">
        <v>0.162360684649899</v>
      </c>
      <c r="V699" s="17">
        <v>0.15273032139418999</v>
      </c>
      <c r="W699" s="17">
        <v>0.14206685947101599</v>
      </c>
      <c r="X699" s="17">
        <v>0.14370125641451301</v>
      </c>
      <c r="Y699" s="17">
        <v>0.14900620501888501</v>
      </c>
      <c r="Z699" s="17">
        <v>0.14879608501413599</v>
      </c>
      <c r="AA699" s="17">
        <v>0.16140137130143101</v>
      </c>
      <c r="AB699" s="17">
        <v>0.13781230421070101</v>
      </c>
      <c r="AC699" s="17">
        <v>0.23174805668878201</v>
      </c>
      <c r="AD699" s="17">
        <v>8.8913304312615404E-2</v>
      </c>
      <c r="AE699" s="17"/>
      <c r="AF699" s="17">
        <v>0.13044487722373299</v>
      </c>
      <c r="AG699" s="17">
        <v>0.11117072202646799</v>
      </c>
      <c r="AH699" s="17">
        <v>0.24837717755556499</v>
      </c>
      <c r="AI699" s="17"/>
      <c r="AJ699" s="17">
        <v>0.111344553174793</v>
      </c>
      <c r="AK699" s="17">
        <v>0.133272522424531</v>
      </c>
      <c r="AL699" s="17">
        <v>4.8671228971424202E-2</v>
      </c>
      <c r="AM699" s="17">
        <v>0.21332909239536199</v>
      </c>
      <c r="AN699" s="17">
        <v>0.29499664227927602</v>
      </c>
      <c r="AO699" s="17"/>
      <c r="AP699" s="17">
        <v>7.4004124420367606E-2</v>
      </c>
      <c r="AQ699" s="17">
        <v>0.13995382360135999</v>
      </c>
      <c r="AR699" s="17">
        <v>6.7795798036808103E-2</v>
      </c>
      <c r="AS699" s="17"/>
      <c r="AT699" s="17">
        <v>0.20609291621706899</v>
      </c>
      <c r="AU699" s="17">
        <v>0.11764735156760101</v>
      </c>
      <c r="AV699" s="17">
        <v>8.6910058310892296E-2</v>
      </c>
      <c r="AW699" s="17">
        <v>7.9481820639630496E-2</v>
      </c>
      <c r="AX699" s="17">
        <v>0.110428774850544</v>
      </c>
    </row>
    <row r="700" spans="2:50">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row>
    <row r="701" spans="2:50">
      <c r="B701" s="6" t="s">
        <v>286</v>
      </c>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row>
    <row r="702" spans="2:50">
      <c r="B702" s="24" t="s">
        <v>15</v>
      </c>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row>
    <row r="703" spans="2:50">
      <c r="B703" t="s">
        <v>271</v>
      </c>
      <c r="C703" s="17">
        <v>0.11761456673332001</v>
      </c>
      <c r="D703" s="17">
        <v>0.12016214982013899</v>
      </c>
      <c r="E703" s="17">
        <v>0.11442297922156</v>
      </c>
      <c r="F703" s="17"/>
      <c r="G703" s="17">
        <v>0.164470176671766</v>
      </c>
      <c r="H703" s="17">
        <v>0.192656516281801</v>
      </c>
      <c r="I703" s="17">
        <v>0.12835249756968001</v>
      </c>
      <c r="J703" s="17">
        <v>8.7509952267357402E-2</v>
      </c>
      <c r="K703" s="17">
        <v>8.0608702291938797E-2</v>
      </c>
      <c r="L703" s="17">
        <v>6.6125910574916694E-2</v>
      </c>
      <c r="M703" s="17"/>
      <c r="N703" s="17">
        <v>0.116562682081004</v>
      </c>
      <c r="O703" s="17">
        <v>0.113382938626911</v>
      </c>
      <c r="P703" s="17">
        <v>0.14020255253411901</v>
      </c>
      <c r="Q703" s="17">
        <v>0.10538964222611</v>
      </c>
      <c r="R703" s="17"/>
      <c r="S703" s="17">
        <v>0.134880149762971</v>
      </c>
      <c r="T703" s="17">
        <v>0.14198296209407199</v>
      </c>
      <c r="U703" s="17">
        <v>8.8818543916461101E-2</v>
      </c>
      <c r="V703" s="17">
        <v>8.4576472091718202E-2</v>
      </c>
      <c r="W703" s="17">
        <v>8.3211063518592795E-2</v>
      </c>
      <c r="X703" s="17">
        <v>0.10020456055138401</v>
      </c>
      <c r="Y703" s="17">
        <v>0.164492137940978</v>
      </c>
      <c r="Z703" s="17">
        <v>0.11054006055976399</v>
      </c>
      <c r="AA703" s="17">
        <v>0.10231662225178501</v>
      </c>
      <c r="AB703" s="17">
        <v>0.106805014073848</v>
      </c>
      <c r="AC703" s="17">
        <v>0.149289471407375</v>
      </c>
      <c r="AD703" s="17">
        <v>0.159921109490096</v>
      </c>
      <c r="AE703" s="17"/>
      <c r="AF703" s="17">
        <v>0.10926885617024699</v>
      </c>
      <c r="AG703" s="17">
        <v>0.11694233814251299</v>
      </c>
      <c r="AH703" s="17">
        <v>0.114193741397331</v>
      </c>
      <c r="AI703" s="17"/>
      <c r="AJ703" s="17">
        <v>0.108847238425163</v>
      </c>
      <c r="AK703" s="17">
        <v>0.13866193408486199</v>
      </c>
      <c r="AL703" s="17">
        <v>0.14161017409204099</v>
      </c>
      <c r="AM703" s="17">
        <v>0.12656889633482099</v>
      </c>
      <c r="AN703" s="17">
        <v>6.9119993525960599E-2</v>
      </c>
      <c r="AO703" s="17"/>
      <c r="AP703" s="17">
        <v>0.126510424819408</v>
      </c>
      <c r="AQ703" s="17">
        <v>0.13476015385245499</v>
      </c>
      <c r="AR703" s="17">
        <v>0.13066165362475601</v>
      </c>
      <c r="AS703" s="17"/>
      <c r="AT703" s="17">
        <v>8.9301621178769802E-2</v>
      </c>
      <c r="AU703" s="17">
        <v>0.13022008897898199</v>
      </c>
      <c r="AV703" s="17">
        <v>0.112601471549578</v>
      </c>
      <c r="AW703" s="17">
        <v>0.191128279905318</v>
      </c>
      <c r="AX703" s="17">
        <v>0.24688840402074</v>
      </c>
    </row>
    <row r="704" spans="2:50">
      <c r="B704" t="s">
        <v>272</v>
      </c>
      <c r="C704" s="17">
        <v>0.253199626694185</v>
      </c>
      <c r="D704" s="17">
        <v>0.246572941146849</v>
      </c>
      <c r="E704" s="17">
        <v>0.26065033071759702</v>
      </c>
      <c r="F704" s="17"/>
      <c r="G704" s="17">
        <v>0.358741609254007</v>
      </c>
      <c r="H704" s="17">
        <v>0.283614151061713</v>
      </c>
      <c r="I704" s="17">
        <v>0.262896534881568</v>
      </c>
      <c r="J704" s="17">
        <v>0.19127204078069099</v>
      </c>
      <c r="K704" s="17">
        <v>0.22282512757765999</v>
      </c>
      <c r="L704" s="17">
        <v>0.22144434532999999</v>
      </c>
      <c r="M704" s="17"/>
      <c r="N704" s="17">
        <v>0.26184012412553598</v>
      </c>
      <c r="O704" s="17">
        <v>0.25807162734071398</v>
      </c>
      <c r="P704" s="17">
        <v>0.23992206346970099</v>
      </c>
      <c r="Q704" s="17">
        <v>0.25252243275446601</v>
      </c>
      <c r="R704" s="17"/>
      <c r="S704" s="17">
        <v>0.29881741069200901</v>
      </c>
      <c r="T704" s="17">
        <v>0.228810859722135</v>
      </c>
      <c r="U704" s="17">
        <v>0.25853272619668699</v>
      </c>
      <c r="V704" s="17">
        <v>0.25643884389730098</v>
      </c>
      <c r="W704" s="17">
        <v>0.28575931704305302</v>
      </c>
      <c r="X704" s="17">
        <v>0.26965970426511499</v>
      </c>
      <c r="Y704" s="17">
        <v>0.19125294884952099</v>
      </c>
      <c r="Z704" s="17">
        <v>0.28192659453936098</v>
      </c>
      <c r="AA704" s="17">
        <v>0.27644072904980199</v>
      </c>
      <c r="AB704" s="17">
        <v>0.20609197771197199</v>
      </c>
      <c r="AC704" s="17">
        <v>0.19430503745629699</v>
      </c>
      <c r="AD704" s="17">
        <v>0.27771311443834901</v>
      </c>
      <c r="AE704" s="17"/>
      <c r="AF704" s="17">
        <v>0.245243161361578</v>
      </c>
      <c r="AG704" s="17">
        <v>0.24930541021797201</v>
      </c>
      <c r="AH704" s="17">
        <v>0.25547102785398701</v>
      </c>
      <c r="AI704" s="17"/>
      <c r="AJ704" s="17">
        <v>0.274850466846495</v>
      </c>
      <c r="AK704" s="17">
        <v>0.27915383766982699</v>
      </c>
      <c r="AL704" s="17">
        <v>0.207864667905757</v>
      </c>
      <c r="AM704" s="17">
        <v>0.20750684301689101</v>
      </c>
      <c r="AN704" s="17">
        <v>0.17770502730243901</v>
      </c>
      <c r="AO704" s="17"/>
      <c r="AP704" s="17">
        <v>0.30406209376944399</v>
      </c>
      <c r="AQ704" s="17">
        <v>0.274575346317664</v>
      </c>
      <c r="AR704" s="17">
        <v>0.19651329075757901</v>
      </c>
      <c r="AS704" s="17"/>
      <c r="AT704" s="17">
        <v>0.253739092682566</v>
      </c>
      <c r="AU704" s="17">
        <v>0.28805239299943702</v>
      </c>
      <c r="AV704" s="17">
        <v>0.25750149868939798</v>
      </c>
      <c r="AW704" s="17">
        <v>0.28545764817420999</v>
      </c>
      <c r="AX704" s="17">
        <v>0.23680196141835</v>
      </c>
    </row>
    <row r="705" spans="2:50">
      <c r="B705" t="s">
        <v>273</v>
      </c>
      <c r="C705" s="17">
        <v>0.25526572438196399</v>
      </c>
      <c r="D705" s="17">
        <v>0.262591107354821</v>
      </c>
      <c r="E705" s="17">
        <v>0.248439135879192</v>
      </c>
      <c r="F705" s="17"/>
      <c r="G705" s="17">
        <v>0.19120935698073199</v>
      </c>
      <c r="H705" s="17">
        <v>0.24906285990367799</v>
      </c>
      <c r="I705" s="17">
        <v>0.255531909600206</v>
      </c>
      <c r="J705" s="17">
        <v>0.29324203817717898</v>
      </c>
      <c r="K705" s="17">
        <v>0.25592311927774403</v>
      </c>
      <c r="L705" s="17">
        <v>0.27111378391097901</v>
      </c>
      <c r="M705" s="17"/>
      <c r="N705" s="17">
        <v>0.27074061851005998</v>
      </c>
      <c r="O705" s="17">
        <v>0.28209751968422098</v>
      </c>
      <c r="P705" s="17">
        <v>0.245743807538123</v>
      </c>
      <c r="Q705" s="17">
        <v>0.21570438564942401</v>
      </c>
      <c r="R705" s="17"/>
      <c r="S705" s="17">
        <v>0.24818709198269201</v>
      </c>
      <c r="T705" s="17">
        <v>0.30022750585401897</v>
      </c>
      <c r="U705" s="17">
        <v>0.22801449606472901</v>
      </c>
      <c r="V705" s="17">
        <v>0.23869930181224</v>
      </c>
      <c r="W705" s="17">
        <v>0.23650882921740299</v>
      </c>
      <c r="X705" s="17">
        <v>0.32074295321721602</v>
      </c>
      <c r="Y705" s="17">
        <v>0.233855224396742</v>
      </c>
      <c r="Z705" s="17">
        <v>0.22335840541674201</v>
      </c>
      <c r="AA705" s="17">
        <v>0.24680192415685001</v>
      </c>
      <c r="AB705" s="17">
        <v>0.25510919717150199</v>
      </c>
      <c r="AC705" s="17">
        <v>0.217653065570379</v>
      </c>
      <c r="AD705" s="17">
        <v>0.25761925009209802</v>
      </c>
      <c r="AE705" s="17"/>
      <c r="AF705" s="17">
        <v>0.252438280338947</v>
      </c>
      <c r="AG705" s="17">
        <v>0.28274162036417499</v>
      </c>
      <c r="AH705" s="17">
        <v>0.21329924050742999</v>
      </c>
      <c r="AI705" s="17"/>
      <c r="AJ705" s="17">
        <v>0.26658049273510098</v>
      </c>
      <c r="AK705" s="17">
        <v>0.245688787001728</v>
      </c>
      <c r="AL705" s="17">
        <v>0.395530399848806</v>
      </c>
      <c r="AM705" s="17">
        <v>0.168417957316254</v>
      </c>
      <c r="AN705" s="17">
        <v>0.22678284507340099</v>
      </c>
      <c r="AO705" s="17"/>
      <c r="AP705" s="17">
        <v>0.26251452643203199</v>
      </c>
      <c r="AQ705" s="17">
        <v>0.24562714745453099</v>
      </c>
      <c r="AR705" s="17">
        <v>0.36257791784433402</v>
      </c>
      <c r="AS705" s="17"/>
      <c r="AT705" s="17">
        <v>0.233651166044305</v>
      </c>
      <c r="AU705" s="17">
        <v>0.22656943212415701</v>
      </c>
      <c r="AV705" s="17">
        <v>0.29298422792975098</v>
      </c>
      <c r="AW705" s="17">
        <v>0.25215928244208502</v>
      </c>
      <c r="AX705" s="17">
        <v>0.21091098568842301</v>
      </c>
    </row>
    <row r="706" spans="2:50">
      <c r="B706" t="s">
        <v>274</v>
      </c>
      <c r="C706" s="17">
        <v>0.191713973584754</v>
      </c>
      <c r="D706" s="17">
        <v>0.23020932439599801</v>
      </c>
      <c r="E706" s="17">
        <v>0.15381895826720501</v>
      </c>
      <c r="F706" s="17"/>
      <c r="G706" s="17">
        <v>9.5205496339394097E-2</v>
      </c>
      <c r="H706" s="17">
        <v>0.102188923733624</v>
      </c>
      <c r="I706" s="17">
        <v>0.164640231561138</v>
      </c>
      <c r="J706" s="17">
        <v>0.23751351031624299</v>
      </c>
      <c r="K706" s="17">
        <v>0.24008878031606401</v>
      </c>
      <c r="L706" s="17">
        <v>0.28072369385298601</v>
      </c>
      <c r="M706" s="17"/>
      <c r="N706" s="17">
        <v>0.21661864635223399</v>
      </c>
      <c r="O706" s="17">
        <v>0.17166596648841501</v>
      </c>
      <c r="P706" s="17">
        <v>0.18502369634815299</v>
      </c>
      <c r="Q706" s="17">
        <v>0.19166855822152901</v>
      </c>
      <c r="R706" s="17"/>
      <c r="S706" s="17">
        <v>0.148660366546922</v>
      </c>
      <c r="T706" s="17">
        <v>0.17971659629462</v>
      </c>
      <c r="U706" s="17">
        <v>0.22169393216296299</v>
      </c>
      <c r="V706" s="17">
        <v>0.23990149412362699</v>
      </c>
      <c r="W706" s="17">
        <v>0.18879545725244501</v>
      </c>
      <c r="X706" s="17">
        <v>0.14743628267884101</v>
      </c>
      <c r="Y706" s="17">
        <v>0.22243380643426899</v>
      </c>
      <c r="Z706" s="17">
        <v>0.20809674835382899</v>
      </c>
      <c r="AA706" s="17">
        <v>0.19524578103336701</v>
      </c>
      <c r="AB706" s="17">
        <v>0.23286194502459701</v>
      </c>
      <c r="AC706" s="17">
        <v>0.143019324560167</v>
      </c>
      <c r="AD706" s="17">
        <v>0.20088168792598099</v>
      </c>
      <c r="AE706" s="17"/>
      <c r="AF706" s="17">
        <v>0.22790439444091501</v>
      </c>
      <c r="AG706" s="17">
        <v>0.18265971033437201</v>
      </c>
      <c r="AH706" s="17">
        <v>0.1561056307159</v>
      </c>
      <c r="AI706" s="17"/>
      <c r="AJ706" s="17">
        <v>0.19838014679942001</v>
      </c>
      <c r="AK706" s="17">
        <v>0.16374627791830201</v>
      </c>
      <c r="AL706" s="17">
        <v>0.17273628409869099</v>
      </c>
      <c r="AM706" s="17">
        <v>0.25979634834684701</v>
      </c>
      <c r="AN706" s="17">
        <v>0.209884514592489</v>
      </c>
      <c r="AO706" s="17"/>
      <c r="AP706" s="17">
        <v>0.190296741659982</v>
      </c>
      <c r="AQ706" s="17">
        <v>0.175652548719054</v>
      </c>
      <c r="AR706" s="17">
        <v>0.19182121488381701</v>
      </c>
      <c r="AS706" s="17"/>
      <c r="AT706" s="17">
        <v>0.196255184324161</v>
      </c>
      <c r="AU706" s="17">
        <v>0.19499616429403999</v>
      </c>
      <c r="AV706" s="17">
        <v>0.20010788358256701</v>
      </c>
      <c r="AW706" s="17">
        <v>0.165748066120636</v>
      </c>
      <c r="AX706" s="17">
        <v>0.11186341673516099</v>
      </c>
    </row>
    <row r="707" spans="2:50">
      <c r="B707" t="s">
        <v>92</v>
      </c>
      <c r="C707" s="17">
        <v>0.18220610860577699</v>
      </c>
      <c r="D707" s="17">
        <v>0.140464477282192</v>
      </c>
      <c r="E707" s="17">
        <v>0.22266859591444699</v>
      </c>
      <c r="F707" s="17"/>
      <c r="G707" s="17">
        <v>0.190373360754101</v>
      </c>
      <c r="H707" s="17">
        <v>0.172477549019183</v>
      </c>
      <c r="I707" s="17">
        <v>0.188578826387408</v>
      </c>
      <c r="J707" s="17">
        <v>0.19046245845853099</v>
      </c>
      <c r="K707" s="17">
        <v>0.200554270536593</v>
      </c>
      <c r="L707" s="17">
        <v>0.16059226633111801</v>
      </c>
      <c r="M707" s="17"/>
      <c r="N707" s="17">
        <v>0.13423792893116601</v>
      </c>
      <c r="O707" s="17">
        <v>0.174781947859739</v>
      </c>
      <c r="P707" s="17">
        <v>0.18910788010990401</v>
      </c>
      <c r="Q707" s="17">
        <v>0.23471498114847</v>
      </c>
      <c r="R707" s="17"/>
      <c r="S707" s="17">
        <v>0.16945498101540599</v>
      </c>
      <c r="T707" s="17">
        <v>0.14926207603515301</v>
      </c>
      <c r="U707" s="17">
        <v>0.20294030165915999</v>
      </c>
      <c r="V707" s="17">
        <v>0.18038388807511399</v>
      </c>
      <c r="W707" s="17">
        <v>0.20572533296850601</v>
      </c>
      <c r="X707" s="17">
        <v>0.16195649928744399</v>
      </c>
      <c r="Y707" s="17">
        <v>0.18796588237848999</v>
      </c>
      <c r="Z707" s="17">
        <v>0.17607819113030401</v>
      </c>
      <c r="AA707" s="17">
        <v>0.17919494350819701</v>
      </c>
      <c r="AB707" s="17">
        <v>0.199131866018081</v>
      </c>
      <c r="AC707" s="17">
        <v>0.29573310100578298</v>
      </c>
      <c r="AD707" s="17">
        <v>0.103864838053477</v>
      </c>
      <c r="AE707" s="17"/>
      <c r="AF707" s="17">
        <v>0.16514530768831301</v>
      </c>
      <c r="AG707" s="17">
        <v>0.16835092094096801</v>
      </c>
      <c r="AH707" s="17">
        <v>0.26093035952535298</v>
      </c>
      <c r="AI707" s="17"/>
      <c r="AJ707" s="17">
        <v>0.15134165519382101</v>
      </c>
      <c r="AK707" s="17">
        <v>0.17274916332528201</v>
      </c>
      <c r="AL707" s="17">
        <v>8.2258474054705405E-2</v>
      </c>
      <c r="AM707" s="17">
        <v>0.23770995498518699</v>
      </c>
      <c r="AN707" s="17">
        <v>0.31650761950570999</v>
      </c>
      <c r="AO707" s="17"/>
      <c r="AP707" s="17">
        <v>0.11661621331913399</v>
      </c>
      <c r="AQ707" s="17">
        <v>0.16938480365629699</v>
      </c>
      <c r="AR707" s="17">
        <v>0.11842592288951399</v>
      </c>
      <c r="AS707" s="17"/>
      <c r="AT707" s="17">
        <v>0.227052935770198</v>
      </c>
      <c r="AU707" s="17">
        <v>0.16016192160338399</v>
      </c>
      <c r="AV707" s="17">
        <v>0.136804918248705</v>
      </c>
      <c r="AW707" s="17">
        <v>0.10550672335775101</v>
      </c>
      <c r="AX707" s="17">
        <v>0.19353523213732601</v>
      </c>
    </row>
    <row r="708" spans="2:50">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row>
    <row r="709" spans="2:50">
      <c r="B709" s="6" t="s">
        <v>287</v>
      </c>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row>
    <row r="710" spans="2:50">
      <c r="B710" s="24" t="s">
        <v>15</v>
      </c>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row>
    <row r="711" spans="2:50">
      <c r="B711" t="s">
        <v>271</v>
      </c>
      <c r="C711" s="17">
        <v>0.19904783783150301</v>
      </c>
      <c r="D711" s="17">
        <v>0.20254140340128099</v>
      </c>
      <c r="E711" s="17">
        <v>0.19533869536793899</v>
      </c>
      <c r="F711" s="17"/>
      <c r="G711" s="17">
        <v>0.196764001375903</v>
      </c>
      <c r="H711" s="17">
        <v>0.227066783732461</v>
      </c>
      <c r="I711" s="17">
        <v>0.22353159756781901</v>
      </c>
      <c r="J711" s="17">
        <v>0.19147031207901499</v>
      </c>
      <c r="K711" s="17">
        <v>0.14806516867229999</v>
      </c>
      <c r="L711" s="17">
        <v>0.19800741230812399</v>
      </c>
      <c r="M711" s="17"/>
      <c r="N711" s="17">
        <v>0.229002965275521</v>
      </c>
      <c r="O711" s="17">
        <v>0.161284930639124</v>
      </c>
      <c r="P711" s="17">
        <v>0.21695007500442001</v>
      </c>
      <c r="Q711" s="17">
        <v>0.185704982349049</v>
      </c>
      <c r="R711" s="17"/>
      <c r="S711" s="17">
        <v>0.22976347522873999</v>
      </c>
      <c r="T711" s="17">
        <v>0.224797644514907</v>
      </c>
      <c r="U711" s="17">
        <v>0.20638854187337899</v>
      </c>
      <c r="V711" s="17">
        <v>0.16438987502619401</v>
      </c>
      <c r="W711" s="17">
        <v>0.176280817918616</v>
      </c>
      <c r="X711" s="17">
        <v>0.182943219347037</v>
      </c>
      <c r="Y711" s="17">
        <v>0.23874531639580199</v>
      </c>
      <c r="Z711" s="17">
        <v>0.195058811286621</v>
      </c>
      <c r="AA711" s="17">
        <v>0.188412949198207</v>
      </c>
      <c r="AB711" s="17">
        <v>0.15943564003234101</v>
      </c>
      <c r="AC711" s="17">
        <v>0.15733420052442099</v>
      </c>
      <c r="AD711" s="17">
        <v>0.25664673771843999</v>
      </c>
      <c r="AE711" s="17"/>
      <c r="AF711" s="17">
        <v>0.21343865808953599</v>
      </c>
      <c r="AG711" s="17">
        <v>0.177695187765714</v>
      </c>
      <c r="AH711" s="17">
        <v>0.21615930350478299</v>
      </c>
      <c r="AI711" s="17"/>
      <c r="AJ711" s="17">
        <v>0.226196958658404</v>
      </c>
      <c r="AK711" s="17">
        <v>0.203208827358237</v>
      </c>
      <c r="AL711" s="17">
        <v>0.22055096194916499</v>
      </c>
      <c r="AM711" s="17">
        <v>0.17987546494805501</v>
      </c>
      <c r="AN711" s="17">
        <v>0.156648850039768</v>
      </c>
      <c r="AO711" s="17"/>
      <c r="AP711" s="17">
        <v>0.239845586495294</v>
      </c>
      <c r="AQ711" s="17">
        <v>0.21522480044273901</v>
      </c>
      <c r="AR711" s="17">
        <v>0.24097194665591501</v>
      </c>
      <c r="AS711" s="17"/>
      <c r="AT711" s="17">
        <v>0.212673893308576</v>
      </c>
      <c r="AU711" s="17">
        <v>0.19523464352843101</v>
      </c>
      <c r="AV711" s="17">
        <v>0.19585488974829399</v>
      </c>
      <c r="AW711" s="17">
        <v>0.22652538318743801</v>
      </c>
      <c r="AX711" s="17">
        <v>0.27862737004126698</v>
      </c>
    </row>
    <row r="712" spans="2:50">
      <c r="B712" t="s">
        <v>272</v>
      </c>
      <c r="C712" s="17">
        <v>0.31068868863947602</v>
      </c>
      <c r="D712" s="17">
        <v>0.28204914908154699</v>
      </c>
      <c r="E712" s="17">
        <v>0.33868209075968903</v>
      </c>
      <c r="F712" s="17"/>
      <c r="G712" s="17">
        <v>0.303911577600397</v>
      </c>
      <c r="H712" s="17">
        <v>0.311555950726431</v>
      </c>
      <c r="I712" s="17">
        <v>0.32702644273608</v>
      </c>
      <c r="J712" s="17">
        <v>0.24301735220819401</v>
      </c>
      <c r="K712" s="17">
        <v>0.36651797562588401</v>
      </c>
      <c r="L712" s="17">
        <v>0.318861088719815</v>
      </c>
      <c r="M712" s="17"/>
      <c r="N712" s="17">
        <v>0.32878545337457199</v>
      </c>
      <c r="O712" s="17">
        <v>0.33624259748917901</v>
      </c>
      <c r="P712" s="17">
        <v>0.26436138430639999</v>
      </c>
      <c r="Q712" s="17">
        <v>0.306947629268567</v>
      </c>
      <c r="R712" s="17"/>
      <c r="S712" s="17">
        <v>0.33064151688328203</v>
      </c>
      <c r="T712" s="17">
        <v>0.35672108431997401</v>
      </c>
      <c r="U712" s="17">
        <v>0.30163192411237</v>
      </c>
      <c r="V712" s="17">
        <v>0.34719153004136499</v>
      </c>
      <c r="W712" s="17">
        <v>0.30902231304008199</v>
      </c>
      <c r="X712" s="17">
        <v>0.310881196664124</v>
      </c>
      <c r="Y712" s="17">
        <v>0.26576688578489999</v>
      </c>
      <c r="Z712" s="17">
        <v>0.28646788457636002</v>
      </c>
      <c r="AA712" s="17">
        <v>0.32900018186781599</v>
      </c>
      <c r="AB712" s="17">
        <v>0.22667894131327501</v>
      </c>
      <c r="AC712" s="17">
        <v>0.31857630633619999</v>
      </c>
      <c r="AD712" s="17">
        <v>0.25970854320687098</v>
      </c>
      <c r="AE712" s="17"/>
      <c r="AF712" s="17">
        <v>0.31233853799583</v>
      </c>
      <c r="AG712" s="17">
        <v>0.32829868400808199</v>
      </c>
      <c r="AH712" s="17">
        <v>0.27827390371975302</v>
      </c>
      <c r="AI712" s="17"/>
      <c r="AJ712" s="17">
        <v>0.33174484697704998</v>
      </c>
      <c r="AK712" s="17">
        <v>0.332436623693246</v>
      </c>
      <c r="AL712" s="17">
        <v>0.33301340349830699</v>
      </c>
      <c r="AM712" s="17">
        <v>0.28219188434299097</v>
      </c>
      <c r="AN712" s="17">
        <v>0.22795513296284001</v>
      </c>
      <c r="AO712" s="17"/>
      <c r="AP712" s="17">
        <v>0.35355169745910398</v>
      </c>
      <c r="AQ712" s="17">
        <v>0.30329341517466901</v>
      </c>
      <c r="AR712" s="17">
        <v>0.34051815053032403</v>
      </c>
      <c r="AS712" s="17"/>
      <c r="AT712" s="17">
        <v>0.310301984736019</v>
      </c>
      <c r="AU712" s="17">
        <v>0.31704266233159201</v>
      </c>
      <c r="AV712" s="17">
        <v>0.31090304203473101</v>
      </c>
      <c r="AW712" s="17">
        <v>0.34796646547980697</v>
      </c>
      <c r="AX712" s="17">
        <v>0.35450347947932298</v>
      </c>
    </row>
    <row r="713" spans="2:50">
      <c r="B713" t="s">
        <v>273</v>
      </c>
      <c r="C713" s="17">
        <v>0.19908909577265099</v>
      </c>
      <c r="D713" s="17">
        <v>0.215134614413558</v>
      </c>
      <c r="E713" s="17">
        <v>0.18353445121999901</v>
      </c>
      <c r="F713" s="17"/>
      <c r="G713" s="17">
        <v>0.17963458689996201</v>
      </c>
      <c r="H713" s="17">
        <v>0.21233146257405999</v>
      </c>
      <c r="I713" s="17">
        <v>0.17632940672525599</v>
      </c>
      <c r="J713" s="17">
        <v>0.236146170604736</v>
      </c>
      <c r="K713" s="17">
        <v>0.178815200564403</v>
      </c>
      <c r="L713" s="17">
        <v>0.20315623459572599</v>
      </c>
      <c r="M713" s="17"/>
      <c r="N713" s="17">
        <v>0.21744400037634801</v>
      </c>
      <c r="O713" s="17">
        <v>0.20749803030259401</v>
      </c>
      <c r="P713" s="17">
        <v>0.21992034678960601</v>
      </c>
      <c r="Q713" s="17">
        <v>0.15583992764842</v>
      </c>
      <c r="R713" s="17"/>
      <c r="S713" s="17">
        <v>0.20879277617764</v>
      </c>
      <c r="T713" s="17">
        <v>0.19412532644454999</v>
      </c>
      <c r="U713" s="17">
        <v>0.19519722656122901</v>
      </c>
      <c r="V713" s="17">
        <v>0.218839103361469</v>
      </c>
      <c r="W713" s="17">
        <v>0.183216084549537</v>
      </c>
      <c r="X713" s="17">
        <v>0.22061941219582701</v>
      </c>
      <c r="Y713" s="17">
        <v>0.18686083425904401</v>
      </c>
      <c r="Z713" s="17">
        <v>0.196725219974068</v>
      </c>
      <c r="AA713" s="17">
        <v>0.13804063765129901</v>
      </c>
      <c r="AB713" s="17">
        <v>0.22806371539134199</v>
      </c>
      <c r="AC713" s="17">
        <v>0.22119527393740901</v>
      </c>
      <c r="AD713" s="17">
        <v>0.23523678670511899</v>
      </c>
      <c r="AE713" s="17"/>
      <c r="AF713" s="17">
        <v>0.19360948075572701</v>
      </c>
      <c r="AG713" s="17">
        <v>0.21763793697431</v>
      </c>
      <c r="AH713" s="17">
        <v>0.166942200124928</v>
      </c>
      <c r="AI713" s="17"/>
      <c r="AJ713" s="17">
        <v>0.19980179694417299</v>
      </c>
      <c r="AK713" s="17">
        <v>0.18134741989518799</v>
      </c>
      <c r="AL713" s="17">
        <v>0.27002416600595203</v>
      </c>
      <c r="AM713" s="17">
        <v>0.20622672572846801</v>
      </c>
      <c r="AN713" s="17">
        <v>0.16861967108815001</v>
      </c>
      <c r="AO713" s="17"/>
      <c r="AP713" s="17">
        <v>0.20751070106321301</v>
      </c>
      <c r="AQ713" s="17">
        <v>0.198787808348729</v>
      </c>
      <c r="AR713" s="17">
        <v>0.22541531501599199</v>
      </c>
      <c r="AS713" s="17"/>
      <c r="AT713" s="17">
        <v>0.156146109157968</v>
      </c>
      <c r="AU713" s="17">
        <v>0.17833144356410899</v>
      </c>
      <c r="AV713" s="17">
        <v>0.25078278077279698</v>
      </c>
      <c r="AW713" s="17">
        <v>0.23144497111770701</v>
      </c>
      <c r="AX713" s="17">
        <v>7.8489301125886299E-2</v>
      </c>
    </row>
    <row r="714" spans="2:50">
      <c r="B714" t="s">
        <v>274</v>
      </c>
      <c r="C714" s="17">
        <v>0.127367508352425</v>
      </c>
      <c r="D714" s="17">
        <v>0.16340422731035101</v>
      </c>
      <c r="E714" s="17">
        <v>9.2695093362484396E-2</v>
      </c>
      <c r="F714" s="17"/>
      <c r="G714" s="17">
        <v>0.1146835308685</v>
      </c>
      <c r="H714" s="17">
        <v>9.94678043007204E-2</v>
      </c>
      <c r="I714" s="17">
        <v>9.9727658348505402E-2</v>
      </c>
      <c r="J714" s="17">
        <v>0.13609519425136299</v>
      </c>
      <c r="K714" s="17">
        <v>0.14721193586011799</v>
      </c>
      <c r="L714" s="17">
        <v>0.16058275071369801</v>
      </c>
      <c r="M714" s="17"/>
      <c r="N714" s="17">
        <v>0.117292809426914</v>
      </c>
      <c r="O714" s="17">
        <v>0.13404897220456599</v>
      </c>
      <c r="P714" s="17">
        <v>0.14051577405476101</v>
      </c>
      <c r="Q714" s="17">
        <v>0.121997252317202</v>
      </c>
      <c r="R714" s="17"/>
      <c r="S714" s="17">
        <v>0.104791983529904</v>
      </c>
      <c r="T714" s="17">
        <v>9.9457846625835095E-2</v>
      </c>
      <c r="U714" s="17">
        <v>0.116313983800666</v>
      </c>
      <c r="V714" s="17">
        <v>0.12349875750594901</v>
      </c>
      <c r="W714" s="17">
        <v>0.15711357492651701</v>
      </c>
      <c r="X714" s="17">
        <v>9.7873573535299102E-2</v>
      </c>
      <c r="Y714" s="17">
        <v>0.16495591996985301</v>
      </c>
      <c r="Z714" s="17">
        <v>0.141102931974042</v>
      </c>
      <c r="AA714" s="17">
        <v>0.146289752583219</v>
      </c>
      <c r="AB714" s="17">
        <v>0.181069350529208</v>
      </c>
      <c r="AC714" s="17">
        <v>8.8394021276200704E-2</v>
      </c>
      <c r="AD714" s="17">
        <v>0.12964814739396799</v>
      </c>
      <c r="AE714" s="17"/>
      <c r="AF714" s="17">
        <v>0.14131434183538899</v>
      </c>
      <c r="AG714" s="17">
        <v>0.12525705478385499</v>
      </c>
      <c r="AH714" s="17">
        <v>0.106898935081282</v>
      </c>
      <c r="AI714" s="17"/>
      <c r="AJ714" s="17">
        <v>0.118466256559514</v>
      </c>
      <c r="AK714" s="17">
        <v>0.124863096203565</v>
      </c>
      <c r="AL714" s="17">
        <v>0.12226652384344</v>
      </c>
      <c r="AM714" s="17">
        <v>0.219084009503525</v>
      </c>
      <c r="AN714" s="17">
        <v>0.13560582438206001</v>
      </c>
      <c r="AO714" s="17"/>
      <c r="AP714" s="17">
        <v>0.104542092800628</v>
      </c>
      <c r="AQ714" s="17">
        <v>0.133871034331209</v>
      </c>
      <c r="AR714" s="17">
        <v>0.123921834555314</v>
      </c>
      <c r="AS714" s="17"/>
      <c r="AT714" s="17">
        <v>0.124408866671413</v>
      </c>
      <c r="AU714" s="17">
        <v>0.14388148009971599</v>
      </c>
      <c r="AV714" s="17">
        <v>0.12818876282495101</v>
      </c>
      <c r="AW714" s="17">
        <v>0.109034650614051</v>
      </c>
      <c r="AX714" s="17">
        <v>9.5467482006837995E-2</v>
      </c>
    </row>
    <row r="715" spans="2:50">
      <c r="B715" t="s">
        <v>92</v>
      </c>
      <c r="C715" s="17">
        <v>0.16380686940394401</v>
      </c>
      <c r="D715" s="17">
        <v>0.13687060579326399</v>
      </c>
      <c r="E715" s="17">
        <v>0.18974966928988901</v>
      </c>
      <c r="F715" s="17"/>
      <c r="G715" s="17">
        <v>0.205006303255239</v>
      </c>
      <c r="H715" s="17">
        <v>0.14957799866632701</v>
      </c>
      <c r="I715" s="17">
        <v>0.173384894622339</v>
      </c>
      <c r="J715" s="17">
        <v>0.19327097085669201</v>
      </c>
      <c r="K715" s="17">
        <v>0.159389719277296</v>
      </c>
      <c r="L715" s="17">
        <v>0.11939251366263701</v>
      </c>
      <c r="M715" s="17"/>
      <c r="N715" s="17">
        <v>0.107474771546644</v>
      </c>
      <c r="O715" s="17">
        <v>0.160925469364537</v>
      </c>
      <c r="P715" s="17">
        <v>0.158252419844812</v>
      </c>
      <c r="Q715" s="17">
        <v>0.22951020841676201</v>
      </c>
      <c r="R715" s="17"/>
      <c r="S715" s="17">
        <v>0.12601024818043299</v>
      </c>
      <c r="T715" s="17">
        <v>0.124898098094733</v>
      </c>
      <c r="U715" s="17">
        <v>0.18046832365235699</v>
      </c>
      <c r="V715" s="17">
        <v>0.146080734065023</v>
      </c>
      <c r="W715" s="17">
        <v>0.17436720956524701</v>
      </c>
      <c r="X715" s="17">
        <v>0.187682598257714</v>
      </c>
      <c r="Y715" s="17">
        <v>0.143671043590401</v>
      </c>
      <c r="Z715" s="17">
        <v>0.18064515218891</v>
      </c>
      <c r="AA715" s="17">
        <v>0.19825647869945701</v>
      </c>
      <c r="AB715" s="17">
        <v>0.20475235273383399</v>
      </c>
      <c r="AC715" s="17">
        <v>0.21450019792576899</v>
      </c>
      <c r="AD715" s="17">
        <v>0.118759784975602</v>
      </c>
      <c r="AE715" s="17"/>
      <c r="AF715" s="17">
        <v>0.13929898132351701</v>
      </c>
      <c r="AG715" s="17">
        <v>0.151111136468038</v>
      </c>
      <c r="AH715" s="17">
        <v>0.23172565756925401</v>
      </c>
      <c r="AI715" s="17"/>
      <c r="AJ715" s="17">
        <v>0.123790140860859</v>
      </c>
      <c r="AK715" s="17">
        <v>0.158144032849764</v>
      </c>
      <c r="AL715" s="17">
        <v>5.4144944703135398E-2</v>
      </c>
      <c r="AM715" s="17">
        <v>0.112621915476961</v>
      </c>
      <c r="AN715" s="17">
        <v>0.311170521527181</v>
      </c>
      <c r="AO715" s="17"/>
      <c r="AP715" s="17">
        <v>9.45499221817616E-2</v>
      </c>
      <c r="AQ715" s="17">
        <v>0.148822941702654</v>
      </c>
      <c r="AR715" s="17">
        <v>6.9172753242454199E-2</v>
      </c>
      <c r="AS715" s="17"/>
      <c r="AT715" s="17">
        <v>0.19646914612602501</v>
      </c>
      <c r="AU715" s="17">
        <v>0.16550977047615201</v>
      </c>
      <c r="AV715" s="17">
        <v>0.114270524619227</v>
      </c>
      <c r="AW715" s="17">
        <v>8.5028529600996605E-2</v>
      </c>
      <c r="AX715" s="17">
        <v>0.19291236734668599</v>
      </c>
    </row>
    <row r="716" spans="2:50">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row>
    <row r="717" spans="2:50">
      <c r="B717" s="6" t="s">
        <v>288</v>
      </c>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row>
    <row r="718" spans="2:50">
      <c r="B718" s="24" t="s">
        <v>15</v>
      </c>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row>
    <row r="719" spans="2:50">
      <c r="B719" t="s">
        <v>271</v>
      </c>
      <c r="C719" s="17">
        <v>0.19204299582318801</v>
      </c>
      <c r="D719" s="17">
        <v>0.23418582437697599</v>
      </c>
      <c r="E719" s="17">
        <v>0.150589775882118</v>
      </c>
      <c r="F719" s="17"/>
      <c r="G719" s="17">
        <v>0.20974404935642499</v>
      </c>
      <c r="H719" s="17">
        <v>0.214912380230348</v>
      </c>
      <c r="I719" s="17">
        <v>0.16686032970496201</v>
      </c>
      <c r="J719" s="17">
        <v>0.15860131053495899</v>
      </c>
      <c r="K719" s="17">
        <v>0.185700641748129</v>
      </c>
      <c r="L719" s="17">
        <v>0.213666442987621</v>
      </c>
      <c r="M719" s="17"/>
      <c r="N719" s="17">
        <v>0.21975595288097199</v>
      </c>
      <c r="O719" s="17">
        <v>0.15235520972451799</v>
      </c>
      <c r="P719" s="17">
        <v>0.20757848941916399</v>
      </c>
      <c r="Q719" s="17">
        <v>0.19154958885437001</v>
      </c>
      <c r="R719" s="17"/>
      <c r="S719" s="17">
        <v>0.23430480437425599</v>
      </c>
      <c r="T719" s="17">
        <v>0.214239627242505</v>
      </c>
      <c r="U719" s="17">
        <v>0.18684339289195301</v>
      </c>
      <c r="V719" s="17">
        <v>0.155197477526551</v>
      </c>
      <c r="W719" s="17">
        <v>0.13420239936912401</v>
      </c>
      <c r="X719" s="17">
        <v>0.202093576263947</v>
      </c>
      <c r="Y719" s="17">
        <v>0.173824444104965</v>
      </c>
      <c r="Z719" s="17">
        <v>0.25387703823736901</v>
      </c>
      <c r="AA719" s="17">
        <v>0.20146799872531501</v>
      </c>
      <c r="AB719" s="17">
        <v>0.176960677808811</v>
      </c>
      <c r="AC719" s="17">
        <v>0.138591311685721</v>
      </c>
      <c r="AD719" s="17">
        <v>0.193616394683056</v>
      </c>
      <c r="AE719" s="17"/>
      <c r="AF719" s="17">
        <v>0.23584732676515999</v>
      </c>
      <c r="AG719" s="17">
        <v>0.158206759594787</v>
      </c>
      <c r="AH719" s="17">
        <v>0.165433313453691</v>
      </c>
      <c r="AI719" s="17"/>
      <c r="AJ719" s="17">
        <v>0.238586243384138</v>
      </c>
      <c r="AK719" s="17">
        <v>0.14959111425323801</v>
      </c>
      <c r="AL719" s="17">
        <v>0.25685414252312699</v>
      </c>
      <c r="AM719" s="17">
        <v>0.38021207101502902</v>
      </c>
      <c r="AN719" s="17">
        <v>0.13536736093347301</v>
      </c>
      <c r="AO719" s="17"/>
      <c r="AP719" s="17">
        <v>0.25297608577580399</v>
      </c>
      <c r="AQ719" s="17">
        <v>0.16356838773495999</v>
      </c>
      <c r="AR719" s="17">
        <v>0.26977988978806999</v>
      </c>
      <c r="AS719" s="17"/>
      <c r="AT719" s="17">
        <v>0.20775629164600901</v>
      </c>
      <c r="AU719" s="17">
        <v>0.19009480605847401</v>
      </c>
      <c r="AV719" s="17">
        <v>0.173526307482994</v>
      </c>
      <c r="AW719" s="17">
        <v>0.208005695607175</v>
      </c>
      <c r="AX719" s="17">
        <v>0.37231166541161698</v>
      </c>
    </row>
    <row r="720" spans="2:50">
      <c r="B720" t="s">
        <v>272</v>
      </c>
      <c r="C720" s="17">
        <v>0.33738593531014499</v>
      </c>
      <c r="D720" s="17">
        <v>0.34997594142104699</v>
      </c>
      <c r="E720" s="17">
        <v>0.32457834289329801</v>
      </c>
      <c r="F720" s="17"/>
      <c r="G720" s="17">
        <v>0.28025304337600399</v>
      </c>
      <c r="H720" s="17">
        <v>0.33430473554345103</v>
      </c>
      <c r="I720" s="17">
        <v>0.34513841062439199</v>
      </c>
      <c r="J720" s="17">
        <v>0.30916651661035299</v>
      </c>
      <c r="K720" s="17">
        <v>0.35395799666188998</v>
      </c>
      <c r="L720" s="17">
        <v>0.38314570935046099</v>
      </c>
      <c r="M720" s="17"/>
      <c r="N720" s="17">
        <v>0.391347462688234</v>
      </c>
      <c r="O720" s="17">
        <v>0.30909342389547201</v>
      </c>
      <c r="P720" s="17">
        <v>0.32044684624566799</v>
      </c>
      <c r="Q720" s="17">
        <v>0.32324460287854201</v>
      </c>
      <c r="R720" s="17"/>
      <c r="S720" s="17">
        <v>0.30712407545307002</v>
      </c>
      <c r="T720" s="17">
        <v>0.35615209635192302</v>
      </c>
      <c r="U720" s="17">
        <v>0.32654482423479497</v>
      </c>
      <c r="V720" s="17">
        <v>0.37617738842998499</v>
      </c>
      <c r="W720" s="17">
        <v>0.34752001827933099</v>
      </c>
      <c r="X720" s="17">
        <v>0.37347207515644498</v>
      </c>
      <c r="Y720" s="17">
        <v>0.31299678952381299</v>
      </c>
      <c r="Z720" s="17">
        <v>0.373958136663324</v>
      </c>
      <c r="AA720" s="17">
        <v>0.29540870239321099</v>
      </c>
      <c r="AB720" s="17">
        <v>0.31637995900095001</v>
      </c>
      <c r="AC720" s="17">
        <v>0.349346111955609</v>
      </c>
      <c r="AD720" s="17">
        <v>0.391006589360474</v>
      </c>
      <c r="AE720" s="17"/>
      <c r="AF720" s="17">
        <v>0.337192555474012</v>
      </c>
      <c r="AG720" s="17">
        <v>0.36426480546061601</v>
      </c>
      <c r="AH720" s="17">
        <v>0.29947465450306598</v>
      </c>
      <c r="AI720" s="17"/>
      <c r="AJ720" s="17">
        <v>0.37333010889938201</v>
      </c>
      <c r="AK720" s="17">
        <v>0.33073132684128298</v>
      </c>
      <c r="AL720" s="17">
        <v>0.32521880056566399</v>
      </c>
      <c r="AM720" s="17">
        <v>0.37667898411936801</v>
      </c>
      <c r="AN720" s="17">
        <v>0.241403747959055</v>
      </c>
      <c r="AO720" s="17"/>
      <c r="AP720" s="17">
        <v>0.39735670040093202</v>
      </c>
      <c r="AQ720" s="17">
        <v>0.32385780496897099</v>
      </c>
      <c r="AR720" s="17">
        <v>0.31670595999829299</v>
      </c>
      <c r="AS720" s="17"/>
      <c r="AT720" s="17">
        <v>0.30642284998320102</v>
      </c>
      <c r="AU720" s="17">
        <v>0.32638445083774098</v>
      </c>
      <c r="AV720" s="17">
        <v>0.38731974435499</v>
      </c>
      <c r="AW720" s="17">
        <v>0.34021154748490001</v>
      </c>
      <c r="AX720" s="17">
        <v>0.20841307981537699</v>
      </c>
    </row>
    <row r="721" spans="2:50">
      <c r="B721" t="s">
        <v>273</v>
      </c>
      <c r="C721" s="17">
        <v>0.200491050212562</v>
      </c>
      <c r="D721" s="17">
        <v>0.20233335591343199</v>
      </c>
      <c r="E721" s="17">
        <v>0.199472259995843</v>
      </c>
      <c r="F721" s="17"/>
      <c r="G721" s="17">
        <v>0.19548654578573299</v>
      </c>
      <c r="H721" s="17">
        <v>0.20394703644050499</v>
      </c>
      <c r="I721" s="17">
        <v>0.16513587567242999</v>
      </c>
      <c r="J721" s="17">
        <v>0.22158384682551699</v>
      </c>
      <c r="K721" s="17">
        <v>0.223790374964496</v>
      </c>
      <c r="L721" s="17">
        <v>0.197131393511949</v>
      </c>
      <c r="M721" s="17"/>
      <c r="N721" s="17">
        <v>0.20800433281411601</v>
      </c>
      <c r="O721" s="17">
        <v>0.24479672275985501</v>
      </c>
      <c r="P721" s="17">
        <v>0.19228962616494999</v>
      </c>
      <c r="Q721" s="17">
        <v>0.153646129078962</v>
      </c>
      <c r="R721" s="17"/>
      <c r="S721" s="17">
        <v>0.20230194994787901</v>
      </c>
      <c r="T721" s="17">
        <v>0.19890409377371501</v>
      </c>
      <c r="U721" s="17">
        <v>0.20584389973308101</v>
      </c>
      <c r="V721" s="17">
        <v>0.19228106277994</v>
      </c>
      <c r="W721" s="17">
        <v>0.22521226624410501</v>
      </c>
      <c r="X721" s="17">
        <v>0.218446216316624</v>
      </c>
      <c r="Y721" s="17">
        <v>0.213631144822054</v>
      </c>
      <c r="Z721" s="17">
        <v>0.17269449121543801</v>
      </c>
      <c r="AA721" s="17">
        <v>0.18770163590209499</v>
      </c>
      <c r="AB721" s="17">
        <v>0.19143762798760899</v>
      </c>
      <c r="AC721" s="17">
        <v>0.208444314887268</v>
      </c>
      <c r="AD721" s="17">
        <v>0.16050372291061199</v>
      </c>
      <c r="AE721" s="17"/>
      <c r="AF721" s="17">
        <v>0.19930318224573401</v>
      </c>
      <c r="AG721" s="17">
        <v>0.21986103107744401</v>
      </c>
      <c r="AH721" s="17">
        <v>0.14890740910341799</v>
      </c>
      <c r="AI721" s="17"/>
      <c r="AJ721" s="17">
        <v>0.200004348544911</v>
      </c>
      <c r="AK721" s="17">
        <v>0.224659044260693</v>
      </c>
      <c r="AL721" s="17">
        <v>0.293254457264158</v>
      </c>
      <c r="AM721" s="17">
        <v>3.6084079754793497E-2</v>
      </c>
      <c r="AN721" s="17">
        <v>0.14984063291795499</v>
      </c>
      <c r="AO721" s="17"/>
      <c r="AP721" s="17">
        <v>0.206078705286111</v>
      </c>
      <c r="AQ721" s="17">
        <v>0.23146123046108499</v>
      </c>
      <c r="AR721" s="17">
        <v>0.24038832793450399</v>
      </c>
      <c r="AS721" s="17"/>
      <c r="AT721" s="17">
        <v>0.17743877029527599</v>
      </c>
      <c r="AU721" s="17">
        <v>0.21148128375867201</v>
      </c>
      <c r="AV721" s="17">
        <v>0.227573570535201</v>
      </c>
      <c r="AW721" s="17">
        <v>0.24952033379717201</v>
      </c>
      <c r="AX721" s="17">
        <v>0.18325309207889201</v>
      </c>
    </row>
    <row r="722" spans="2:50">
      <c r="B722" t="s">
        <v>274</v>
      </c>
      <c r="C722" s="17">
        <v>9.9347487685014793E-2</v>
      </c>
      <c r="D722" s="17">
        <v>8.5714193899181196E-2</v>
      </c>
      <c r="E722" s="17">
        <v>0.113037926775221</v>
      </c>
      <c r="F722" s="17"/>
      <c r="G722" s="17">
        <v>0.124829961361088</v>
      </c>
      <c r="H722" s="17">
        <v>8.3053991213901501E-2</v>
      </c>
      <c r="I722" s="17">
        <v>0.110957949837468</v>
      </c>
      <c r="J722" s="17">
        <v>0.10431748643870301</v>
      </c>
      <c r="K722" s="17">
        <v>8.4358471929036394E-2</v>
      </c>
      <c r="L722" s="17">
        <v>9.2253290768923704E-2</v>
      </c>
      <c r="M722" s="17"/>
      <c r="N722" s="17">
        <v>7.6698091849058098E-2</v>
      </c>
      <c r="O722" s="17">
        <v>0.104382716215008</v>
      </c>
      <c r="P722" s="17">
        <v>0.10257648075157599</v>
      </c>
      <c r="Q722" s="17">
        <v>0.117437351008716</v>
      </c>
      <c r="R722" s="17"/>
      <c r="S722" s="17">
        <v>9.6483014630708297E-2</v>
      </c>
      <c r="T722" s="17">
        <v>9.0861715470403906E-2</v>
      </c>
      <c r="U722" s="17">
        <v>0.123862948467076</v>
      </c>
      <c r="V722" s="17">
        <v>8.5350620921965201E-2</v>
      </c>
      <c r="W722" s="17">
        <v>0.118687069040849</v>
      </c>
      <c r="X722" s="17">
        <v>7.5788943915408205E-2</v>
      </c>
      <c r="Y722" s="17">
        <v>0.12098609427759</v>
      </c>
      <c r="Z722" s="17">
        <v>5.0994939893176897E-2</v>
      </c>
      <c r="AA722" s="17">
        <v>0.101529563758144</v>
      </c>
      <c r="AB722" s="17">
        <v>0.114572454791734</v>
      </c>
      <c r="AC722" s="17">
        <v>8.1782503323994199E-2</v>
      </c>
      <c r="AD722" s="17">
        <v>0.13427418995277399</v>
      </c>
      <c r="AE722" s="17"/>
      <c r="AF722" s="17">
        <v>9.7158598463909798E-2</v>
      </c>
      <c r="AG722" s="17">
        <v>0.101870711888608</v>
      </c>
      <c r="AH722" s="17">
        <v>8.4021367085053297E-2</v>
      </c>
      <c r="AI722" s="17"/>
      <c r="AJ722" s="17">
        <v>6.4800839969616497E-2</v>
      </c>
      <c r="AK722" s="17">
        <v>0.12848381233973599</v>
      </c>
      <c r="AL722" s="17">
        <v>4.2433652908594702E-2</v>
      </c>
      <c r="AM722" s="17">
        <v>9.4402949633848696E-2</v>
      </c>
      <c r="AN722" s="17">
        <v>0.14207532453987701</v>
      </c>
      <c r="AO722" s="17"/>
      <c r="AP722" s="17">
        <v>5.8153858269321602E-2</v>
      </c>
      <c r="AQ722" s="17">
        <v>0.126734859053272</v>
      </c>
      <c r="AR722" s="17">
        <v>8.11754659250737E-2</v>
      </c>
      <c r="AS722" s="17"/>
      <c r="AT722" s="17">
        <v>0.10182092520401199</v>
      </c>
      <c r="AU722" s="17">
        <v>0.119090653572265</v>
      </c>
      <c r="AV722" s="17">
        <v>8.3186067173944098E-2</v>
      </c>
      <c r="AW722" s="17">
        <v>9.9886218776038302E-2</v>
      </c>
      <c r="AX722" s="17">
        <v>4.5463052872864999E-2</v>
      </c>
    </row>
    <row r="723" spans="2:50">
      <c r="B723" t="s">
        <v>92</v>
      </c>
      <c r="C723" s="17">
        <v>0.17073253096909</v>
      </c>
      <c r="D723" s="17">
        <v>0.127790684389363</v>
      </c>
      <c r="E723" s="17">
        <v>0.21232169445352</v>
      </c>
      <c r="F723" s="17"/>
      <c r="G723" s="17">
        <v>0.189686400120749</v>
      </c>
      <c r="H723" s="17">
        <v>0.163781856571794</v>
      </c>
      <c r="I723" s="17">
        <v>0.211907434160747</v>
      </c>
      <c r="J723" s="17">
        <v>0.206330839590469</v>
      </c>
      <c r="K723" s="17">
        <v>0.15219251469644901</v>
      </c>
      <c r="L723" s="17">
        <v>0.113803163381046</v>
      </c>
      <c r="M723" s="17"/>
      <c r="N723" s="17">
        <v>0.10419415976762</v>
      </c>
      <c r="O723" s="17">
        <v>0.18937192740514699</v>
      </c>
      <c r="P723" s="17">
        <v>0.17710855741864201</v>
      </c>
      <c r="Q723" s="17">
        <v>0.21412232817940999</v>
      </c>
      <c r="R723" s="17"/>
      <c r="S723" s="17">
        <v>0.15978615559408599</v>
      </c>
      <c r="T723" s="17">
        <v>0.13984246716145299</v>
      </c>
      <c r="U723" s="17">
        <v>0.15690493467309599</v>
      </c>
      <c r="V723" s="17">
        <v>0.19099345034155901</v>
      </c>
      <c r="W723" s="17">
        <v>0.17437824706659</v>
      </c>
      <c r="X723" s="17">
        <v>0.13019918834757599</v>
      </c>
      <c r="Y723" s="17">
        <v>0.17856152727157801</v>
      </c>
      <c r="Z723" s="17">
        <v>0.14847539399069201</v>
      </c>
      <c r="AA723" s="17">
        <v>0.213892099221236</v>
      </c>
      <c r="AB723" s="17">
        <v>0.200649280410896</v>
      </c>
      <c r="AC723" s="17">
        <v>0.221835758147408</v>
      </c>
      <c r="AD723" s="17">
        <v>0.120599103093084</v>
      </c>
      <c r="AE723" s="17"/>
      <c r="AF723" s="17">
        <v>0.13049833705118299</v>
      </c>
      <c r="AG723" s="17">
        <v>0.15579669197854501</v>
      </c>
      <c r="AH723" s="17">
        <v>0.302163255854771</v>
      </c>
      <c r="AI723" s="17"/>
      <c r="AJ723" s="17">
        <v>0.123278459201953</v>
      </c>
      <c r="AK723" s="17">
        <v>0.16653470230504899</v>
      </c>
      <c r="AL723" s="17">
        <v>8.2238946738456803E-2</v>
      </c>
      <c r="AM723" s="17">
        <v>0.112621915476961</v>
      </c>
      <c r="AN723" s="17">
        <v>0.33131293364963899</v>
      </c>
      <c r="AO723" s="17"/>
      <c r="AP723" s="17">
        <v>8.5434650267831994E-2</v>
      </c>
      <c r="AQ723" s="17">
        <v>0.154377717781713</v>
      </c>
      <c r="AR723" s="17">
        <v>9.1950356354059404E-2</v>
      </c>
      <c r="AS723" s="17"/>
      <c r="AT723" s="17">
        <v>0.206561162871502</v>
      </c>
      <c r="AU723" s="17">
        <v>0.152948805772849</v>
      </c>
      <c r="AV723" s="17">
        <v>0.128394310452871</v>
      </c>
      <c r="AW723" s="17">
        <v>0.102376204334715</v>
      </c>
      <c r="AX723" s="17">
        <v>0.19055910982124899</v>
      </c>
    </row>
    <row r="724" spans="2:50">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row>
    <row r="725" spans="2:50">
      <c r="B725" s="6" t="s">
        <v>289</v>
      </c>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row>
    <row r="726" spans="2:50">
      <c r="B726" s="24" t="s">
        <v>18</v>
      </c>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row>
    <row r="727" spans="2:50">
      <c r="B727" t="s">
        <v>290</v>
      </c>
      <c r="C727" s="17">
        <v>0.13807023170302199</v>
      </c>
      <c r="D727" s="17">
        <v>0.142672011277513</v>
      </c>
      <c r="E727" s="17">
        <v>0.13240939864103099</v>
      </c>
      <c r="F727" s="17"/>
      <c r="G727" s="17">
        <v>0.202459925672061</v>
      </c>
      <c r="H727" s="17">
        <v>0.15244992211265601</v>
      </c>
      <c r="I727" s="17">
        <v>0.19215631781088599</v>
      </c>
      <c r="J727" s="17">
        <v>9.4065227499114307E-2</v>
      </c>
      <c r="K727" s="17">
        <v>0.114120989421731</v>
      </c>
      <c r="L727" s="17">
        <v>8.8303444920297902E-2</v>
      </c>
      <c r="M727" s="17"/>
      <c r="N727" s="17">
        <v>0.15239489720919899</v>
      </c>
      <c r="O727" s="17">
        <v>0.123000956105338</v>
      </c>
      <c r="P727" s="17">
        <v>0.122151390214625</v>
      </c>
      <c r="Q727" s="17">
        <v>0.15152694208350401</v>
      </c>
      <c r="R727" s="17"/>
      <c r="S727" s="17">
        <v>0.17253991444347699</v>
      </c>
      <c r="T727" s="17">
        <v>0.129767492308034</v>
      </c>
      <c r="U727" s="17">
        <v>8.35677355539588E-2</v>
      </c>
      <c r="V727" s="17">
        <v>0.137699083056569</v>
      </c>
      <c r="W727" s="17">
        <v>0.13024390213742901</v>
      </c>
      <c r="X727" s="17">
        <v>0.170537780922007</v>
      </c>
      <c r="Y727" s="17">
        <v>0.13076943047269801</v>
      </c>
      <c r="Z727" s="17">
        <v>0.15659952376634501</v>
      </c>
      <c r="AA727" s="17">
        <v>0.11975080726128</v>
      </c>
      <c r="AB727" s="17">
        <v>0.147204749138412</v>
      </c>
      <c r="AC727" s="17">
        <v>0.108710382247878</v>
      </c>
      <c r="AD727" s="17">
        <v>0.14406220567306999</v>
      </c>
      <c r="AE727" s="17"/>
      <c r="AF727" s="17">
        <v>0.124602147844661</v>
      </c>
      <c r="AG727" s="17">
        <v>0.14146400088667699</v>
      </c>
      <c r="AH727" s="17">
        <v>0.14752434272454401</v>
      </c>
      <c r="AI727" s="17"/>
      <c r="AJ727" s="17">
        <v>0.13594430966194301</v>
      </c>
      <c r="AK727" s="17">
        <v>0.14156996695361099</v>
      </c>
      <c r="AL727" s="17">
        <v>0.200175984795704</v>
      </c>
      <c r="AM727" s="17">
        <v>0.119570905017462</v>
      </c>
      <c r="AN727" s="17">
        <v>0.124851156114772</v>
      </c>
      <c r="AO727" s="17"/>
      <c r="AP727" s="17">
        <v>0.156213192377401</v>
      </c>
      <c r="AQ727" s="17">
        <v>0.141080340571312</v>
      </c>
      <c r="AR727" s="17">
        <v>0.16882924774511901</v>
      </c>
      <c r="AS727" s="17"/>
      <c r="AT727" s="17">
        <v>0.14191156394414001</v>
      </c>
      <c r="AU727" s="17">
        <v>0.132528428796371</v>
      </c>
      <c r="AV727" s="17">
        <v>0.14335761261000801</v>
      </c>
      <c r="AW727" s="17">
        <v>0.17337798956223999</v>
      </c>
      <c r="AX727" s="17">
        <v>0.18902413695720399</v>
      </c>
    </row>
    <row r="728" spans="2:50">
      <c r="B728" t="s">
        <v>291</v>
      </c>
      <c r="C728" s="17">
        <v>0.35837750399469598</v>
      </c>
      <c r="D728" s="17">
        <v>0.34407925424226299</v>
      </c>
      <c r="E728" s="17">
        <v>0.37268660106725299</v>
      </c>
      <c r="F728" s="17"/>
      <c r="G728" s="17">
        <v>0.34640059897994502</v>
      </c>
      <c r="H728" s="17">
        <v>0.37609000470779302</v>
      </c>
      <c r="I728" s="17">
        <v>0.40058297999396802</v>
      </c>
      <c r="J728" s="17">
        <v>0.34153489766640199</v>
      </c>
      <c r="K728" s="17">
        <v>0.38739021910385601</v>
      </c>
      <c r="L728" s="17">
        <v>0.31330202768223903</v>
      </c>
      <c r="M728" s="17"/>
      <c r="N728" s="17">
        <v>0.33977614536977102</v>
      </c>
      <c r="O728" s="17">
        <v>0.36908415470370898</v>
      </c>
      <c r="P728" s="17">
        <v>0.38665733205632802</v>
      </c>
      <c r="Q728" s="17">
        <v>0.34258992651990999</v>
      </c>
      <c r="R728" s="17"/>
      <c r="S728" s="17">
        <v>0.346176072300097</v>
      </c>
      <c r="T728" s="17">
        <v>0.35576800970334199</v>
      </c>
      <c r="U728" s="17">
        <v>0.34494804039299998</v>
      </c>
      <c r="V728" s="17">
        <v>0.34646464463464299</v>
      </c>
      <c r="W728" s="17">
        <v>0.36131475154714898</v>
      </c>
      <c r="X728" s="17">
        <v>0.36722862098368098</v>
      </c>
      <c r="Y728" s="17">
        <v>0.40456139640621402</v>
      </c>
      <c r="Z728" s="17">
        <v>0.33390550223656901</v>
      </c>
      <c r="AA728" s="17">
        <v>0.39995927963925099</v>
      </c>
      <c r="AB728" s="17">
        <v>0.30857367987446699</v>
      </c>
      <c r="AC728" s="17">
        <v>0.32923721252976101</v>
      </c>
      <c r="AD728" s="17">
        <v>0.40961818879487999</v>
      </c>
      <c r="AE728" s="17"/>
      <c r="AF728" s="17">
        <v>0.34095506057889702</v>
      </c>
      <c r="AG728" s="17">
        <v>0.35859293151209298</v>
      </c>
      <c r="AH728" s="17">
        <v>0.42372511692928</v>
      </c>
      <c r="AI728" s="17"/>
      <c r="AJ728" s="17">
        <v>0.37168400613369701</v>
      </c>
      <c r="AK728" s="17">
        <v>0.380390688838733</v>
      </c>
      <c r="AL728" s="17">
        <v>0.302945916819366</v>
      </c>
      <c r="AM728" s="17">
        <v>0.31499266234558698</v>
      </c>
      <c r="AN728" s="17">
        <v>0.32229804113451599</v>
      </c>
      <c r="AO728" s="17"/>
      <c r="AP728" s="17">
        <v>0.38966022322036198</v>
      </c>
      <c r="AQ728" s="17">
        <v>0.38901031123188601</v>
      </c>
      <c r="AR728" s="17">
        <v>0.32134285341767099</v>
      </c>
      <c r="AS728" s="17"/>
      <c r="AT728" s="17">
        <v>0.36921591942216397</v>
      </c>
      <c r="AU728" s="17">
        <v>0.35291419288577902</v>
      </c>
      <c r="AV728" s="17">
        <v>0.37004453955969902</v>
      </c>
      <c r="AW728" s="17">
        <v>0.35026223383307897</v>
      </c>
      <c r="AX728" s="17">
        <v>0.34597823584610798</v>
      </c>
    </row>
    <row r="729" spans="2:50">
      <c r="B729" t="s">
        <v>292</v>
      </c>
      <c r="C729" s="17">
        <v>0.28300944587974097</v>
      </c>
      <c r="D729" s="17">
        <v>0.30438288907168798</v>
      </c>
      <c r="E729" s="17">
        <v>0.26176295257917598</v>
      </c>
      <c r="F729" s="17"/>
      <c r="G729" s="17">
        <v>0.26360830944910801</v>
      </c>
      <c r="H729" s="17">
        <v>0.26954454501942798</v>
      </c>
      <c r="I729" s="17">
        <v>0.263151169827405</v>
      </c>
      <c r="J729" s="17">
        <v>0.31874310289803198</v>
      </c>
      <c r="K729" s="17">
        <v>0.246525301679338</v>
      </c>
      <c r="L729" s="17">
        <v>0.31930425803061502</v>
      </c>
      <c r="M729" s="17"/>
      <c r="N729" s="17">
        <v>0.30280635887116297</v>
      </c>
      <c r="O729" s="17">
        <v>0.25149209795442401</v>
      </c>
      <c r="P729" s="17">
        <v>0.30424777427685001</v>
      </c>
      <c r="Q729" s="17">
        <v>0.27588956557722599</v>
      </c>
      <c r="R729" s="17"/>
      <c r="S729" s="17">
        <v>0.29418747363337799</v>
      </c>
      <c r="T729" s="17">
        <v>0.24840768472012201</v>
      </c>
      <c r="U729" s="17">
        <v>0.35787346607346099</v>
      </c>
      <c r="V729" s="17">
        <v>0.29994335431415597</v>
      </c>
      <c r="W729" s="17">
        <v>0.309163953945993</v>
      </c>
      <c r="X729" s="17">
        <v>0.284158903358045</v>
      </c>
      <c r="Y729" s="17">
        <v>0.28003768741753399</v>
      </c>
      <c r="Z729" s="17">
        <v>0.28062174124845901</v>
      </c>
      <c r="AA729" s="17">
        <v>0.23958268260870699</v>
      </c>
      <c r="AB729" s="17">
        <v>0.30624689111452202</v>
      </c>
      <c r="AC729" s="17">
        <v>0.24802270100537499</v>
      </c>
      <c r="AD729" s="17">
        <v>0.25243989157848501</v>
      </c>
      <c r="AE729" s="17"/>
      <c r="AF729" s="17">
        <v>0.31398726298388602</v>
      </c>
      <c r="AG729" s="17">
        <v>0.27575373189769797</v>
      </c>
      <c r="AH729" s="17">
        <v>0.23573567278656199</v>
      </c>
      <c r="AI729" s="17"/>
      <c r="AJ729" s="17">
        <v>0.28377104732491598</v>
      </c>
      <c r="AK729" s="17">
        <v>0.26657925329044901</v>
      </c>
      <c r="AL729" s="17">
        <v>0.304406614117265</v>
      </c>
      <c r="AM729" s="17">
        <v>0.35784914790119698</v>
      </c>
      <c r="AN729" s="17">
        <v>0.225970180026343</v>
      </c>
      <c r="AO729" s="17"/>
      <c r="AP729" s="17">
        <v>0.283615033800932</v>
      </c>
      <c r="AQ729" s="17">
        <v>0.26195779002347302</v>
      </c>
      <c r="AR729" s="17">
        <v>0.31478205674882598</v>
      </c>
      <c r="AS729" s="17"/>
      <c r="AT729" s="17">
        <v>0.26312365925604098</v>
      </c>
      <c r="AU729" s="17">
        <v>0.29987390895587202</v>
      </c>
      <c r="AV729" s="17">
        <v>0.30878927959441599</v>
      </c>
      <c r="AW729" s="17">
        <v>0.225247861666027</v>
      </c>
      <c r="AX729" s="17">
        <v>0.27172360472027102</v>
      </c>
    </row>
    <row r="730" spans="2:50">
      <c r="B730" t="s">
        <v>293</v>
      </c>
      <c r="C730" s="17">
        <v>0.108937307568939</v>
      </c>
      <c r="D730" s="17">
        <v>0.11868698048410101</v>
      </c>
      <c r="E730" s="17">
        <v>9.9583410083884299E-2</v>
      </c>
      <c r="F730" s="17"/>
      <c r="G730" s="17">
        <v>9.1821161162476697E-2</v>
      </c>
      <c r="H730" s="17">
        <v>0.10764083120633799</v>
      </c>
      <c r="I730" s="17">
        <v>4.8766225423588799E-2</v>
      </c>
      <c r="J730" s="17">
        <v>0.13423503925395999</v>
      </c>
      <c r="K730" s="17">
        <v>0.13874798656828399</v>
      </c>
      <c r="L730" s="17">
        <v>0.12961434919879899</v>
      </c>
      <c r="M730" s="17"/>
      <c r="N730" s="17">
        <v>0.129787279893568</v>
      </c>
      <c r="O730" s="17">
        <v>0.12637555560455899</v>
      </c>
      <c r="P730" s="17">
        <v>8.6216297350968404E-2</v>
      </c>
      <c r="Q730" s="17">
        <v>8.1738607123872598E-2</v>
      </c>
      <c r="R730" s="17"/>
      <c r="S730" s="17">
        <v>8.8248796120688394E-2</v>
      </c>
      <c r="T730" s="17">
        <v>0.15266658743948999</v>
      </c>
      <c r="U730" s="17">
        <v>0.101055444909571</v>
      </c>
      <c r="V730" s="17">
        <v>9.7664915612785994E-2</v>
      </c>
      <c r="W730" s="17">
        <v>0.10694863749907101</v>
      </c>
      <c r="X730" s="17">
        <v>9.2050468115958198E-2</v>
      </c>
      <c r="Y730" s="17">
        <v>9.00095567479757E-2</v>
      </c>
      <c r="Z730" s="17">
        <v>0.119189743096127</v>
      </c>
      <c r="AA730" s="17">
        <v>8.9570988381487707E-2</v>
      </c>
      <c r="AB730" s="17">
        <v>0.167376856542756</v>
      </c>
      <c r="AC730" s="17">
        <v>8.3723409455539896E-2</v>
      </c>
      <c r="AD730" s="17">
        <v>0.104361808721944</v>
      </c>
      <c r="AE730" s="17"/>
      <c r="AF730" s="17">
        <v>9.2893171246306597E-2</v>
      </c>
      <c r="AG730" s="17">
        <v>0.13047339816248299</v>
      </c>
      <c r="AH730" s="17">
        <v>8.7304762511020803E-2</v>
      </c>
      <c r="AI730" s="17"/>
      <c r="AJ730" s="17">
        <v>0.103348685189214</v>
      </c>
      <c r="AK730" s="17">
        <v>9.5699363511302593E-2</v>
      </c>
      <c r="AL730" s="17">
        <v>0.11404106119964</v>
      </c>
      <c r="AM730" s="17">
        <v>4.6039051241782203E-2</v>
      </c>
      <c r="AN730" s="17">
        <v>0.12209838856344001</v>
      </c>
      <c r="AO730" s="17"/>
      <c r="AP730" s="17">
        <v>7.7449651576231904E-2</v>
      </c>
      <c r="AQ730" s="17">
        <v>0.108813764321998</v>
      </c>
      <c r="AR730" s="17">
        <v>0.108275781220561</v>
      </c>
      <c r="AS730" s="17"/>
      <c r="AT730" s="17">
        <v>0.104122510208899</v>
      </c>
      <c r="AU730" s="17">
        <v>9.5954443822138302E-2</v>
      </c>
      <c r="AV730" s="17">
        <v>8.7559037006713206E-2</v>
      </c>
      <c r="AW730" s="17">
        <v>0.14065629090349099</v>
      </c>
      <c r="AX730" s="17">
        <v>0.19327402247641601</v>
      </c>
    </row>
    <row r="731" spans="2:50">
      <c r="B731" t="s">
        <v>92</v>
      </c>
      <c r="C731" s="17">
        <v>0.111605510853602</v>
      </c>
      <c r="D731" s="17">
        <v>9.0178864924435304E-2</v>
      </c>
      <c r="E731" s="17">
        <v>0.133557637628656</v>
      </c>
      <c r="F731" s="17"/>
      <c r="G731" s="17">
        <v>9.5710004736409907E-2</v>
      </c>
      <c r="H731" s="17">
        <v>9.4274696953785306E-2</v>
      </c>
      <c r="I731" s="17">
        <v>9.5343306944153203E-2</v>
      </c>
      <c r="J731" s="17">
        <v>0.111421732682492</v>
      </c>
      <c r="K731" s="17">
        <v>0.113215503226792</v>
      </c>
      <c r="L731" s="17">
        <v>0.149475920168049</v>
      </c>
      <c r="M731" s="17"/>
      <c r="N731" s="17">
        <v>7.5235318656298497E-2</v>
      </c>
      <c r="O731" s="17">
        <v>0.13004723563196999</v>
      </c>
      <c r="P731" s="17">
        <v>0.10072720610123</v>
      </c>
      <c r="Q731" s="17">
        <v>0.14825495869548799</v>
      </c>
      <c r="R731" s="17"/>
      <c r="S731" s="17">
        <v>9.88477435023596E-2</v>
      </c>
      <c r="T731" s="17">
        <v>0.113390225829012</v>
      </c>
      <c r="U731" s="17">
        <v>0.112555313070009</v>
      </c>
      <c r="V731" s="17">
        <v>0.118228002381846</v>
      </c>
      <c r="W731" s="17">
        <v>9.2328754870357702E-2</v>
      </c>
      <c r="X731" s="17">
        <v>8.6024226620309702E-2</v>
      </c>
      <c r="Y731" s="17">
        <v>9.4621928955578097E-2</v>
      </c>
      <c r="Z731" s="17">
        <v>0.10968348965249899</v>
      </c>
      <c r="AA731" s="17">
        <v>0.15113624210927401</v>
      </c>
      <c r="AB731" s="17">
        <v>7.0597823329842505E-2</v>
      </c>
      <c r="AC731" s="17">
        <v>0.23030629476144601</v>
      </c>
      <c r="AD731" s="17">
        <v>8.9517905231620606E-2</v>
      </c>
      <c r="AE731" s="17"/>
      <c r="AF731" s="17">
        <v>0.12756235734624999</v>
      </c>
      <c r="AG731" s="17">
        <v>9.3715937541048594E-2</v>
      </c>
      <c r="AH731" s="17">
        <v>0.105710105048594</v>
      </c>
      <c r="AI731" s="17"/>
      <c r="AJ731" s="17">
        <v>0.10525195169022999</v>
      </c>
      <c r="AK731" s="17">
        <v>0.115760727405904</v>
      </c>
      <c r="AL731" s="17">
        <v>7.8430423068024502E-2</v>
      </c>
      <c r="AM731" s="17">
        <v>0.16154823349397099</v>
      </c>
      <c r="AN731" s="17">
        <v>0.204782234160929</v>
      </c>
      <c r="AO731" s="17"/>
      <c r="AP731" s="17">
        <v>9.3061899025072295E-2</v>
      </c>
      <c r="AQ731" s="17">
        <v>9.9137793851331105E-2</v>
      </c>
      <c r="AR731" s="17">
        <v>8.6770060867823101E-2</v>
      </c>
      <c r="AS731" s="17"/>
      <c r="AT731" s="17">
        <v>0.121626347168757</v>
      </c>
      <c r="AU731" s="17">
        <v>0.11872902553984099</v>
      </c>
      <c r="AV731" s="17">
        <v>9.0249531229164001E-2</v>
      </c>
      <c r="AW731" s="17">
        <v>0.110455624035162</v>
      </c>
      <c r="AX731" s="17">
        <v>0</v>
      </c>
    </row>
    <row r="732" spans="2:50">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row>
    <row r="733" spans="2:50">
      <c r="B733" s="6" t="s">
        <v>294</v>
      </c>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row>
    <row r="734" spans="2:50">
      <c r="B734" s="27" t="s">
        <v>19</v>
      </c>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row>
    <row r="735" spans="2:50">
      <c r="B735" t="s">
        <v>290</v>
      </c>
      <c r="C735" s="17">
        <v>6.9436797439650602E-2</v>
      </c>
      <c r="D735" s="17">
        <v>7.4742780586479499E-2</v>
      </c>
      <c r="E735" s="17">
        <v>6.4355971201839599E-2</v>
      </c>
      <c r="F735" s="17"/>
      <c r="G735" s="17">
        <v>0.105568187817444</v>
      </c>
      <c r="H735" s="17">
        <v>0.100249728646342</v>
      </c>
      <c r="I735" s="17">
        <v>0.114668349116005</v>
      </c>
      <c r="J735" s="17">
        <v>3.7846851796473902E-2</v>
      </c>
      <c r="K735" s="17">
        <v>4.6221121373969901E-2</v>
      </c>
      <c r="L735" s="17">
        <v>2.9973711666700001E-2</v>
      </c>
      <c r="M735" s="17"/>
      <c r="N735" s="17">
        <v>8.2653429516969301E-2</v>
      </c>
      <c r="O735" s="17">
        <v>6.1558859962490997E-2</v>
      </c>
      <c r="P735" s="17">
        <v>6.0542914939054601E-2</v>
      </c>
      <c r="Q735" s="17">
        <v>7.1061203904464895E-2</v>
      </c>
      <c r="R735" s="17"/>
      <c r="S735" s="17">
        <v>0.10275587759969</v>
      </c>
      <c r="T735" s="17">
        <v>5.6278178458262003E-2</v>
      </c>
      <c r="U735" s="17">
        <v>4.6517274386608597E-2</v>
      </c>
      <c r="V735" s="17">
        <v>0.108270401879819</v>
      </c>
      <c r="W735" s="17">
        <v>2.62997563302351E-2</v>
      </c>
      <c r="X735" s="17">
        <v>6.3817475559757295E-2</v>
      </c>
      <c r="Y735" s="17">
        <v>6.4196427566711206E-2</v>
      </c>
      <c r="Z735" s="17">
        <v>9.5049934635161606E-2</v>
      </c>
      <c r="AA735" s="17">
        <v>6.9249297399390106E-2</v>
      </c>
      <c r="AB735" s="17">
        <v>6.1896346053715801E-2</v>
      </c>
      <c r="AC735" s="17">
        <v>5.0705295411081999E-2</v>
      </c>
      <c r="AD735" s="17">
        <v>5.4982787519014399E-2</v>
      </c>
      <c r="AE735" s="17"/>
      <c r="AF735" s="17">
        <v>5.2395669778168598E-2</v>
      </c>
      <c r="AG735" s="17">
        <v>7.6071310027137698E-2</v>
      </c>
      <c r="AH735" s="17">
        <v>8.74692274996859E-2</v>
      </c>
      <c r="AI735" s="17"/>
      <c r="AJ735" s="17">
        <v>7.3685499656213099E-2</v>
      </c>
      <c r="AK735" s="17">
        <v>7.3652674014914599E-2</v>
      </c>
      <c r="AL735" s="17">
        <v>7.0645647012401502E-2</v>
      </c>
      <c r="AM735" s="17">
        <v>0</v>
      </c>
      <c r="AN735" s="17">
        <v>6.8795956852920906E-2</v>
      </c>
      <c r="AO735" s="17"/>
      <c r="AP735" s="17">
        <v>7.3750011182425398E-2</v>
      </c>
      <c r="AQ735" s="17">
        <v>8.8894133906660205E-2</v>
      </c>
      <c r="AR735" s="17">
        <v>6.1881765347732702E-2</v>
      </c>
      <c r="AS735" s="17"/>
      <c r="AT735" s="17">
        <v>6.9093195510541605E-2</v>
      </c>
      <c r="AU735" s="17">
        <v>6.6718768853468099E-2</v>
      </c>
      <c r="AV735" s="17">
        <v>8.0476393661113907E-2</v>
      </c>
      <c r="AW735" s="17">
        <v>0.112628592403596</v>
      </c>
      <c r="AX735" s="17">
        <v>0.208044334280518</v>
      </c>
    </row>
    <row r="736" spans="2:50">
      <c r="B736" t="s">
        <v>291</v>
      </c>
      <c r="C736" s="17">
        <v>0.24444345115581501</v>
      </c>
      <c r="D736" s="17">
        <v>0.26006446027869801</v>
      </c>
      <c r="E736" s="17">
        <v>0.22817006993271499</v>
      </c>
      <c r="F736" s="17"/>
      <c r="G736" s="17">
        <v>0.32672119917037201</v>
      </c>
      <c r="H736" s="17">
        <v>0.35694422594121</v>
      </c>
      <c r="I736" s="17">
        <v>0.27352490514082101</v>
      </c>
      <c r="J736" s="17">
        <v>0.201819565250307</v>
      </c>
      <c r="K736" s="17">
        <v>0.18724853323054599</v>
      </c>
      <c r="L736" s="17">
        <v>0.15621908659519201</v>
      </c>
      <c r="M736" s="17"/>
      <c r="N736" s="17">
        <v>0.22709338502642201</v>
      </c>
      <c r="O736" s="17">
        <v>0.24512028087120899</v>
      </c>
      <c r="P736" s="17">
        <v>0.27822961617813202</v>
      </c>
      <c r="Q736" s="17">
        <v>0.23443676228563201</v>
      </c>
      <c r="R736" s="17"/>
      <c r="S736" s="17">
        <v>0.29605152766170101</v>
      </c>
      <c r="T736" s="17">
        <v>0.24881199008912999</v>
      </c>
      <c r="U736" s="17">
        <v>0.219052971112175</v>
      </c>
      <c r="V736" s="17">
        <v>0.20885283138885999</v>
      </c>
      <c r="W736" s="17">
        <v>0.236232285552893</v>
      </c>
      <c r="X736" s="17">
        <v>0.22897155314442999</v>
      </c>
      <c r="Y736" s="17">
        <v>0.26737303444606803</v>
      </c>
      <c r="Z736" s="17">
        <v>0.31199412105732599</v>
      </c>
      <c r="AA736" s="17">
        <v>0.21857974056855201</v>
      </c>
      <c r="AB736" s="17">
        <v>0.23704781120503701</v>
      </c>
      <c r="AC736" s="17">
        <v>0.20570698449115299</v>
      </c>
      <c r="AD736" s="17">
        <v>0.24836816968464201</v>
      </c>
      <c r="AE736" s="17"/>
      <c r="AF736" s="17">
        <v>0.24266306413143901</v>
      </c>
      <c r="AG736" s="17">
        <v>0.239809150816129</v>
      </c>
      <c r="AH736" s="17">
        <v>0.240688317476557</v>
      </c>
      <c r="AI736" s="17"/>
      <c r="AJ736" s="17">
        <v>0.23583310658091899</v>
      </c>
      <c r="AK736" s="17">
        <v>0.293389131727539</v>
      </c>
      <c r="AL736" s="17">
        <v>0.22991131645317101</v>
      </c>
      <c r="AM736" s="17">
        <v>0.35265960362194299</v>
      </c>
      <c r="AN736" s="17">
        <v>0.16764290316267699</v>
      </c>
      <c r="AO736" s="17"/>
      <c r="AP736" s="17">
        <v>0.272817902382397</v>
      </c>
      <c r="AQ736" s="17">
        <v>0.253496292720366</v>
      </c>
      <c r="AR736" s="17">
        <v>0.282072583318632</v>
      </c>
      <c r="AS736" s="17"/>
      <c r="AT736" s="17">
        <v>0.22880237881745899</v>
      </c>
      <c r="AU736" s="17">
        <v>0.24117844030920299</v>
      </c>
      <c r="AV736" s="17">
        <v>0.26515777083853898</v>
      </c>
      <c r="AW736" s="17">
        <v>0.26866278954589601</v>
      </c>
      <c r="AX736" s="17">
        <v>0.21316919779865001</v>
      </c>
    </row>
    <row r="737" spans="2:50">
      <c r="B737" t="s">
        <v>292</v>
      </c>
      <c r="C737" s="17">
        <v>0.32369592589759899</v>
      </c>
      <c r="D737" s="17">
        <v>0.31833918377042902</v>
      </c>
      <c r="E737" s="17">
        <v>0.32807241941738902</v>
      </c>
      <c r="F737" s="17"/>
      <c r="G737" s="17">
        <v>0.30555536258669802</v>
      </c>
      <c r="H737" s="17">
        <v>0.26209212744047899</v>
      </c>
      <c r="I737" s="17">
        <v>0.32713683958969803</v>
      </c>
      <c r="J737" s="17">
        <v>0.36981981064404101</v>
      </c>
      <c r="K737" s="17">
        <v>0.34512031228247397</v>
      </c>
      <c r="L737" s="17">
        <v>0.33091224642041001</v>
      </c>
      <c r="M737" s="17"/>
      <c r="N737" s="17">
        <v>0.34295706419382899</v>
      </c>
      <c r="O737" s="17">
        <v>0.32284706551961401</v>
      </c>
      <c r="P737" s="17">
        <v>0.30988541762824701</v>
      </c>
      <c r="Q737" s="17">
        <v>0.31297346191250602</v>
      </c>
      <c r="R737" s="17"/>
      <c r="S737" s="17">
        <v>0.26046026848177001</v>
      </c>
      <c r="T737" s="17">
        <v>0.32408083066052801</v>
      </c>
      <c r="U737" s="17">
        <v>0.329472482781141</v>
      </c>
      <c r="V737" s="17">
        <v>0.348275720941643</v>
      </c>
      <c r="W737" s="17">
        <v>0.34395662206363298</v>
      </c>
      <c r="X737" s="17">
        <v>0.36189503385473498</v>
      </c>
      <c r="Y737" s="17">
        <v>0.37687133034161302</v>
      </c>
      <c r="Z737" s="17">
        <v>0.32897477380574802</v>
      </c>
      <c r="AA737" s="17">
        <v>0.30483510422645399</v>
      </c>
      <c r="AB737" s="17">
        <v>0.33031660034666199</v>
      </c>
      <c r="AC737" s="17">
        <v>0.26982101198316</v>
      </c>
      <c r="AD737" s="17">
        <v>0.361404750717776</v>
      </c>
      <c r="AE737" s="17"/>
      <c r="AF737" s="17">
        <v>0.32601364422756901</v>
      </c>
      <c r="AG737" s="17">
        <v>0.34300932322402</v>
      </c>
      <c r="AH737" s="17">
        <v>0.28552988041918298</v>
      </c>
      <c r="AI737" s="17"/>
      <c r="AJ737" s="17">
        <v>0.31283986093508998</v>
      </c>
      <c r="AK737" s="17">
        <v>0.32433302706088701</v>
      </c>
      <c r="AL737" s="17">
        <v>0.42638494562223</v>
      </c>
      <c r="AM737" s="17">
        <v>0.38456988160583</v>
      </c>
      <c r="AN737" s="17">
        <v>0.27607625565447003</v>
      </c>
      <c r="AO737" s="17"/>
      <c r="AP737" s="17">
        <v>0.31861080004216102</v>
      </c>
      <c r="AQ737" s="17">
        <v>0.32585815770309601</v>
      </c>
      <c r="AR737" s="17">
        <v>0.3808822234475</v>
      </c>
      <c r="AS737" s="17"/>
      <c r="AT737" s="17">
        <v>0.31861664479236801</v>
      </c>
      <c r="AU737" s="17">
        <v>0.30465727061904402</v>
      </c>
      <c r="AV737" s="17">
        <v>0.31531923854916799</v>
      </c>
      <c r="AW737" s="17">
        <v>0.30371002465053598</v>
      </c>
      <c r="AX737" s="17">
        <v>0.225652061297825</v>
      </c>
    </row>
    <row r="738" spans="2:50">
      <c r="B738" t="s">
        <v>293</v>
      </c>
      <c r="C738" s="17">
        <v>0.26039017705365097</v>
      </c>
      <c r="D738" s="17">
        <v>0.25966932349657201</v>
      </c>
      <c r="E738" s="17">
        <v>0.26206606424831702</v>
      </c>
      <c r="F738" s="17"/>
      <c r="G738" s="17">
        <v>0.192647724347078</v>
      </c>
      <c r="H738" s="17">
        <v>0.18547993172180199</v>
      </c>
      <c r="I738" s="17">
        <v>0.176998614720938</v>
      </c>
      <c r="J738" s="17">
        <v>0.29091103652227701</v>
      </c>
      <c r="K738" s="17">
        <v>0.32082693005750201</v>
      </c>
      <c r="L738" s="17">
        <v>0.35768957600824203</v>
      </c>
      <c r="M738" s="17"/>
      <c r="N738" s="17">
        <v>0.27741582933750702</v>
      </c>
      <c r="O738" s="17">
        <v>0.26184648488980999</v>
      </c>
      <c r="P738" s="17">
        <v>0.252427527645046</v>
      </c>
      <c r="Q738" s="17">
        <v>0.24529036941673399</v>
      </c>
      <c r="R738" s="17"/>
      <c r="S738" s="17">
        <v>0.230001677256091</v>
      </c>
      <c r="T738" s="17">
        <v>0.25172459573700701</v>
      </c>
      <c r="U738" s="17">
        <v>0.32065077649323898</v>
      </c>
      <c r="V738" s="17">
        <v>0.27125501328739998</v>
      </c>
      <c r="W738" s="17">
        <v>0.28972162258120299</v>
      </c>
      <c r="X738" s="17">
        <v>0.28626640944554799</v>
      </c>
      <c r="Y738" s="17">
        <v>0.22573201188369399</v>
      </c>
      <c r="Z738" s="17">
        <v>0.190432798701895</v>
      </c>
      <c r="AA738" s="17">
        <v>0.25949004786917901</v>
      </c>
      <c r="AB738" s="17">
        <v>0.25857883282980698</v>
      </c>
      <c r="AC738" s="17">
        <v>0.32601461224356798</v>
      </c>
      <c r="AD738" s="17">
        <v>0.195948661502055</v>
      </c>
      <c r="AE738" s="17"/>
      <c r="AF738" s="17">
        <v>0.26565401265445998</v>
      </c>
      <c r="AG738" s="17">
        <v>0.25260074669937099</v>
      </c>
      <c r="AH738" s="17">
        <v>0.28358478276059701</v>
      </c>
      <c r="AI738" s="17"/>
      <c r="AJ738" s="17">
        <v>0.29122238706752601</v>
      </c>
      <c r="AK738" s="17">
        <v>0.21512379298168999</v>
      </c>
      <c r="AL738" s="17">
        <v>0.18638101031125701</v>
      </c>
      <c r="AM738" s="17">
        <v>0.16237510951269901</v>
      </c>
      <c r="AN738" s="17">
        <v>0.29227328384791601</v>
      </c>
      <c r="AO738" s="17"/>
      <c r="AP738" s="17">
        <v>0.25537126007984701</v>
      </c>
      <c r="AQ738" s="17">
        <v>0.24454594261204801</v>
      </c>
      <c r="AR738" s="17">
        <v>0.19605028049159001</v>
      </c>
      <c r="AS738" s="17"/>
      <c r="AT738" s="17">
        <v>0.27766122061945703</v>
      </c>
      <c r="AU738" s="17">
        <v>0.27497154286745001</v>
      </c>
      <c r="AV738" s="17">
        <v>0.25827504247104599</v>
      </c>
      <c r="AW738" s="17">
        <v>0.21891852804303899</v>
      </c>
      <c r="AX738" s="17">
        <v>0.25008191385612899</v>
      </c>
    </row>
    <row r="739" spans="2:50">
      <c r="B739" t="s">
        <v>92</v>
      </c>
      <c r="C739" s="17">
        <v>0.102033648453285</v>
      </c>
      <c r="D739" s="17">
        <v>8.7184251867821694E-2</v>
      </c>
      <c r="E739" s="17">
        <v>0.11733547519974</v>
      </c>
      <c r="F739" s="17"/>
      <c r="G739" s="17">
        <v>6.9507526078408002E-2</v>
      </c>
      <c r="H739" s="17">
        <v>9.5233986250167199E-2</v>
      </c>
      <c r="I739" s="17">
        <v>0.10767129143253799</v>
      </c>
      <c r="J739" s="17">
        <v>9.9602735786901597E-2</v>
      </c>
      <c r="K739" s="17">
        <v>0.10058310305550799</v>
      </c>
      <c r="L739" s="17">
        <v>0.12520537930945599</v>
      </c>
      <c r="M739" s="17"/>
      <c r="N739" s="17">
        <v>6.9880291925271995E-2</v>
      </c>
      <c r="O739" s="17">
        <v>0.108627308756876</v>
      </c>
      <c r="P739" s="17">
        <v>9.8914523609521104E-2</v>
      </c>
      <c r="Q739" s="17">
        <v>0.13623820248066401</v>
      </c>
      <c r="R739" s="17"/>
      <c r="S739" s="17">
        <v>0.110730649000748</v>
      </c>
      <c r="T739" s="17">
        <v>0.119104405055074</v>
      </c>
      <c r="U739" s="17">
        <v>8.4306495226835906E-2</v>
      </c>
      <c r="V739" s="17">
        <v>6.3346032502277605E-2</v>
      </c>
      <c r="W739" s="17">
        <v>0.103789713472036</v>
      </c>
      <c r="X739" s="17">
        <v>5.9049527995528699E-2</v>
      </c>
      <c r="Y739" s="17">
        <v>6.5827195761913898E-2</v>
      </c>
      <c r="Z739" s="17">
        <v>7.3548371799869297E-2</v>
      </c>
      <c r="AA739" s="17">
        <v>0.14784580993642599</v>
      </c>
      <c r="AB739" s="17">
        <v>0.112160409564778</v>
      </c>
      <c r="AC739" s="17">
        <v>0.14775209587103699</v>
      </c>
      <c r="AD739" s="17">
        <v>0.13929563057651301</v>
      </c>
      <c r="AE739" s="17"/>
      <c r="AF739" s="17">
        <v>0.113273609208363</v>
      </c>
      <c r="AG739" s="17">
        <v>8.8509469233341895E-2</v>
      </c>
      <c r="AH739" s="17">
        <v>0.102727791843977</v>
      </c>
      <c r="AI739" s="17"/>
      <c r="AJ739" s="17">
        <v>8.6419145760251795E-2</v>
      </c>
      <c r="AK739" s="17">
        <v>9.3501374214969596E-2</v>
      </c>
      <c r="AL739" s="17">
        <v>8.6677080600940898E-2</v>
      </c>
      <c r="AM739" s="17">
        <v>0.100395405259528</v>
      </c>
      <c r="AN739" s="17">
        <v>0.195211600482016</v>
      </c>
      <c r="AO739" s="17"/>
      <c r="AP739" s="17">
        <v>7.9450026313169497E-2</v>
      </c>
      <c r="AQ739" s="17">
        <v>8.7205473057829996E-2</v>
      </c>
      <c r="AR739" s="17">
        <v>7.9113147394545294E-2</v>
      </c>
      <c r="AS739" s="17"/>
      <c r="AT739" s="17">
        <v>0.10582656026017299</v>
      </c>
      <c r="AU739" s="17">
        <v>0.112473977350835</v>
      </c>
      <c r="AV739" s="17">
        <v>8.0771554480132499E-2</v>
      </c>
      <c r="AW739" s="17">
        <v>9.6080065356932601E-2</v>
      </c>
      <c r="AX739" s="17">
        <v>0.103052492766878</v>
      </c>
    </row>
    <row r="740" spans="2:50">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row>
    <row r="741" spans="2:50">
      <c r="B741" s="6" t="s">
        <v>295</v>
      </c>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row>
    <row r="742" spans="2:50">
      <c r="B742" s="24" t="s">
        <v>20</v>
      </c>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row>
    <row r="743" spans="2:50">
      <c r="B743" t="s">
        <v>290</v>
      </c>
      <c r="C743" s="17">
        <v>0.100387991733053</v>
      </c>
      <c r="D743" s="17">
        <v>0.11012390465097199</v>
      </c>
      <c r="E743" s="17">
        <v>8.7982995007323206E-2</v>
      </c>
      <c r="F743" s="17"/>
      <c r="G743" s="17">
        <v>0.138196689951535</v>
      </c>
      <c r="H743" s="17">
        <v>0.120160485446115</v>
      </c>
      <c r="I743" s="17">
        <v>0.156200371649069</v>
      </c>
      <c r="J743" s="17">
        <v>6.8873424097704902E-2</v>
      </c>
      <c r="K743" s="17">
        <v>7.8093700696710594E-2</v>
      </c>
      <c r="L743" s="17">
        <v>5.6776887530399098E-2</v>
      </c>
      <c r="M743" s="17"/>
      <c r="N743" s="17">
        <v>0.115483757509695</v>
      </c>
      <c r="O743" s="17">
        <v>8.0313456687532203E-2</v>
      </c>
      <c r="P743" s="17">
        <v>9.3832861723646993E-2</v>
      </c>
      <c r="Q743" s="17">
        <v>0.108363782556084</v>
      </c>
      <c r="R743" s="17"/>
      <c r="S743" s="17">
        <v>0.14224871038756401</v>
      </c>
      <c r="T743" s="17">
        <v>0.115727143429662</v>
      </c>
      <c r="U743" s="17">
        <v>7.9824416389019007E-2</v>
      </c>
      <c r="V743" s="17">
        <v>0.146508345246285</v>
      </c>
      <c r="W743" s="17">
        <v>6.8197506522506293E-2</v>
      </c>
      <c r="X743" s="17">
        <v>6.6433799951190906E-2</v>
      </c>
      <c r="Y743" s="17">
        <v>0.102739564846096</v>
      </c>
      <c r="Z743" s="17">
        <v>0.169665323666295</v>
      </c>
      <c r="AA743" s="17">
        <v>8.0340881927582694E-2</v>
      </c>
      <c r="AB743" s="17">
        <v>8.6900731716551702E-2</v>
      </c>
      <c r="AC743" s="17">
        <v>3.7262049652945099E-2</v>
      </c>
      <c r="AD743" s="17">
        <v>1.57201682835914E-2</v>
      </c>
      <c r="AE743" s="17"/>
      <c r="AF743" s="17">
        <v>8.7736196687954501E-2</v>
      </c>
      <c r="AG743" s="17">
        <v>0.11165391542552899</v>
      </c>
      <c r="AH743" s="17">
        <v>9.3166322121487205E-2</v>
      </c>
      <c r="AI743" s="17"/>
      <c r="AJ743" s="17">
        <v>0.12315683592042501</v>
      </c>
      <c r="AK743" s="17">
        <v>0.102023597089397</v>
      </c>
      <c r="AL743" s="17">
        <v>0.13714721192734899</v>
      </c>
      <c r="AM743" s="17">
        <v>0</v>
      </c>
      <c r="AN743" s="17">
        <v>4.2184209201326303E-2</v>
      </c>
      <c r="AO743" s="17"/>
      <c r="AP743" s="17">
        <v>0.148991346576032</v>
      </c>
      <c r="AQ743" s="17">
        <v>9.69218633476185E-2</v>
      </c>
      <c r="AR743" s="17">
        <v>0.119490846346443</v>
      </c>
      <c r="AS743" s="17"/>
      <c r="AT743" s="17">
        <v>9.1773948828914903E-2</v>
      </c>
      <c r="AU743" s="17">
        <v>9.7038600898720906E-2</v>
      </c>
      <c r="AV743" s="17">
        <v>0.11386669203156</v>
      </c>
      <c r="AW743" s="17">
        <v>0.110893259643467</v>
      </c>
      <c r="AX743" s="17">
        <v>0.236940276371707</v>
      </c>
    </row>
    <row r="744" spans="2:50">
      <c r="B744" t="s">
        <v>291</v>
      </c>
      <c r="C744" s="17">
        <v>0.324883142368601</v>
      </c>
      <c r="D744" s="17">
        <v>0.30891182059980399</v>
      </c>
      <c r="E744" s="17">
        <v>0.342352811266176</v>
      </c>
      <c r="F744" s="17"/>
      <c r="G744" s="17">
        <v>0.34083429377534802</v>
      </c>
      <c r="H744" s="17">
        <v>0.356568471558877</v>
      </c>
      <c r="I744" s="17">
        <v>0.34484170726990998</v>
      </c>
      <c r="J744" s="17">
        <v>0.30060319509095701</v>
      </c>
      <c r="K744" s="17">
        <v>0.32621027572825301</v>
      </c>
      <c r="L744" s="17">
        <v>0.29308730549821799</v>
      </c>
      <c r="M744" s="17"/>
      <c r="N744" s="17">
        <v>0.32833869533936999</v>
      </c>
      <c r="O744" s="17">
        <v>0.32001699704295899</v>
      </c>
      <c r="P744" s="17">
        <v>0.36938667149716797</v>
      </c>
      <c r="Q744" s="17">
        <v>0.287237239267564</v>
      </c>
      <c r="R744" s="17"/>
      <c r="S744" s="17">
        <v>0.29811553968198701</v>
      </c>
      <c r="T744" s="17">
        <v>0.31438634941288901</v>
      </c>
      <c r="U744" s="17">
        <v>0.33110551009067601</v>
      </c>
      <c r="V744" s="17">
        <v>0.30870747257988501</v>
      </c>
      <c r="W744" s="17">
        <v>0.31608170175438599</v>
      </c>
      <c r="X744" s="17">
        <v>0.38733131079039701</v>
      </c>
      <c r="Y744" s="17">
        <v>0.37910957915020399</v>
      </c>
      <c r="Z744" s="17">
        <v>0.26053144460375</v>
      </c>
      <c r="AA744" s="17">
        <v>0.29302392177831199</v>
      </c>
      <c r="AB744" s="17">
        <v>0.32305360540497102</v>
      </c>
      <c r="AC744" s="17">
        <v>0.33603814726596598</v>
      </c>
      <c r="AD744" s="17">
        <v>0.41076483831287403</v>
      </c>
      <c r="AE744" s="17"/>
      <c r="AF744" s="17">
        <v>0.34365111323499098</v>
      </c>
      <c r="AG744" s="17">
        <v>0.31348527412996002</v>
      </c>
      <c r="AH744" s="17">
        <v>0.31743508896797901</v>
      </c>
      <c r="AI744" s="17"/>
      <c r="AJ744" s="17">
        <v>0.33523364732258898</v>
      </c>
      <c r="AK744" s="17">
        <v>0.33140048598422001</v>
      </c>
      <c r="AL744" s="17">
        <v>0.35304628436663499</v>
      </c>
      <c r="AM744" s="17">
        <v>0.42678850845107402</v>
      </c>
      <c r="AN744" s="17">
        <v>0.27569545724005801</v>
      </c>
      <c r="AO744" s="17"/>
      <c r="AP744" s="17">
        <v>0.34774197758959002</v>
      </c>
      <c r="AQ744" s="17">
        <v>0.32650515379648398</v>
      </c>
      <c r="AR744" s="17">
        <v>0.35506372508617801</v>
      </c>
      <c r="AS744" s="17"/>
      <c r="AT744" s="17">
        <v>0.332563266033648</v>
      </c>
      <c r="AU744" s="17">
        <v>0.30311464241448699</v>
      </c>
      <c r="AV744" s="17">
        <v>0.33974980482986999</v>
      </c>
      <c r="AW744" s="17">
        <v>0.33888922615304901</v>
      </c>
      <c r="AX744" s="17">
        <v>0.28991868253394498</v>
      </c>
    </row>
    <row r="745" spans="2:50">
      <c r="B745" t="s">
        <v>292</v>
      </c>
      <c r="C745" s="17">
        <v>0.325017736064379</v>
      </c>
      <c r="D745" s="17">
        <v>0.352939715916403</v>
      </c>
      <c r="E745" s="17">
        <v>0.29694549263636599</v>
      </c>
      <c r="F745" s="17"/>
      <c r="G745" s="17">
        <v>0.32591765287498697</v>
      </c>
      <c r="H745" s="17">
        <v>0.26794867877734202</v>
      </c>
      <c r="I745" s="17">
        <v>0.30403749486153597</v>
      </c>
      <c r="J745" s="17">
        <v>0.38493170340633998</v>
      </c>
      <c r="K745" s="17">
        <v>0.32075338023064298</v>
      </c>
      <c r="L745" s="17">
        <v>0.34245216597863098</v>
      </c>
      <c r="M745" s="17"/>
      <c r="N745" s="17">
        <v>0.34147787877545499</v>
      </c>
      <c r="O745" s="17">
        <v>0.30200511207469299</v>
      </c>
      <c r="P745" s="17">
        <v>0.33510376596481301</v>
      </c>
      <c r="Q745" s="17">
        <v>0.318741126010604</v>
      </c>
      <c r="R745" s="17"/>
      <c r="S745" s="17">
        <v>0.326867336887388</v>
      </c>
      <c r="T745" s="17">
        <v>0.28913364165119099</v>
      </c>
      <c r="U745" s="17">
        <v>0.29025275119251898</v>
      </c>
      <c r="V745" s="17">
        <v>0.29141262061769801</v>
      </c>
      <c r="W745" s="17">
        <v>0.39069673625905499</v>
      </c>
      <c r="X745" s="17">
        <v>0.29488127583889101</v>
      </c>
      <c r="Y745" s="17">
        <v>0.33933924287997902</v>
      </c>
      <c r="Z745" s="17">
        <v>0.36207487382897002</v>
      </c>
      <c r="AA745" s="17">
        <v>0.38018622332169599</v>
      </c>
      <c r="AB745" s="17">
        <v>0.32039850990448299</v>
      </c>
      <c r="AC745" s="17">
        <v>0.329263418560509</v>
      </c>
      <c r="AD745" s="17">
        <v>0.33478917304765998</v>
      </c>
      <c r="AE745" s="17"/>
      <c r="AF745" s="17">
        <v>0.32098194929208201</v>
      </c>
      <c r="AG745" s="17">
        <v>0.32914773430577798</v>
      </c>
      <c r="AH745" s="17">
        <v>0.31956502732203401</v>
      </c>
      <c r="AI745" s="17"/>
      <c r="AJ745" s="17">
        <v>0.31244954082119297</v>
      </c>
      <c r="AK745" s="17">
        <v>0.31847790018720401</v>
      </c>
      <c r="AL745" s="17">
        <v>0.306441840393471</v>
      </c>
      <c r="AM745" s="17">
        <v>0.43310586728292499</v>
      </c>
      <c r="AN745" s="17">
        <v>0.33084811198553299</v>
      </c>
      <c r="AO745" s="17"/>
      <c r="AP745" s="17">
        <v>0.30673237501843198</v>
      </c>
      <c r="AQ745" s="17">
        <v>0.31868034672107398</v>
      </c>
      <c r="AR745" s="17">
        <v>0.34533358108567003</v>
      </c>
      <c r="AS745" s="17"/>
      <c r="AT745" s="17">
        <v>0.32929411729968899</v>
      </c>
      <c r="AU745" s="17">
        <v>0.35431856205004802</v>
      </c>
      <c r="AV745" s="17">
        <v>0.32833151032770902</v>
      </c>
      <c r="AW745" s="17">
        <v>0.30447261697206901</v>
      </c>
      <c r="AX745" s="17">
        <v>0.13680452617150601</v>
      </c>
    </row>
    <row r="746" spans="2:50">
      <c r="B746" t="s">
        <v>293</v>
      </c>
      <c r="C746" s="17">
        <v>0.131622389555974</v>
      </c>
      <c r="D746" s="17">
        <v>0.126597994471873</v>
      </c>
      <c r="E746" s="17">
        <v>0.137227797711091</v>
      </c>
      <c r="F746" s="17"/>
      <c r="G746" s="17">
        <v>0.11637584446252899</v>
      </c>
      <c r="H746" s="17">
        <v>0.131937179075718</v>
      </c>
      <c r="I746" s="17">
        <v>8.1850241417570094E-2</v>
      </c>
      <c r="J746" s="17">
        <v>0.142989822668701</v>
      </c>
      <c r="K746" s="17">
        <v>0.16313319334245199</v>
      </c>
      <c r="L746" s="17">
        <v>0.15103665945641401</v>
      </c>
      <c r="M746" s="17"/>
      <c r="N746" s="17">
        <v>0.137962261789741</v>
      </c>
      <c r="O746" s="17">
        <v>0.14633943064915</v>
      </c>
      <c r="P746" s="17">
        <v>0.103580260749061</v>
      </c>
      <c r="Q746" s="17">
        <v>0.13132481048830999</v>
      </c>
      <c r="R746" s="17"/>
      <c r="S746" s="17">
        <v>0.113753904206153</v>
      </c>
      <c r="T746" s="17">
        <v>0.163922375608759</v>
      </c>
      <c r="U746" s="17">
        <v>0.147358993345445</v>
      </c>
      <c r="V746" s="17">
        <v>0.14918604402400801</v>
      </c>
      <c r="W746" s="17">
        <v>0.125798180519369</v>
      </c>
      <c r="X746" s="17">
        <v>0.16114595905352899</v>
      </c>
      <c r="Y746" s="17">
        <v>8.6071033912286696E-2</v>
      </c>
      <c r="Z746" s="17">
        <v>0.113282960990899</v>
      </c>
      <c r="AA746" s="17">
        <v>0.115955482462272</v>
      </c>
      <c r="AB746" s="17">
        <v>0.127659444319387</v>
      </c>
      <c r="AC746" s="17">
        <v>0.13279201209226199</v>
      </c>
      <c r="AD746" s="17">
        <v>0.12006516713941601</v>
      </c>
      <c r="AE746" s="17"/>
      <c r="AF746" s="17">
        <v>0.10762703079102701</v>
      </c>
      <c r="AG746" s="17">
        <v>0.15482666344582</v>
      </c>
      <c r="AH746" s="17">
        <v>0.12980252191567401</v>
      </c>
      <c r="AI746" s="17"/>
      <c r="AJ746" s="17">
        <v>0.122721493386899</v>
      </c>
      <c r="AK746" s="17">
        <v>0.136153592574739</v>
      </c>
      <c r="AL746" s="17">
        <v>0.109854117821802</v>
      </c>
      <c r="AM746" s="17">
        <v>8.9911222018725298E-2</v>
      </c>
      <c r="AN746" s="17">
        <v>0.15441773846882301</v>
      </c>
      <c r="AO746" s="17"/>
      <c r="AP746" s="17">
        <v>0.103340802432823</v>
      </c>
      <c r="AQ746" s="17">
        <v>0.15211212939506299</v>
      </c>
      <c r="AR746" s="17">
        <v>0.105155936336937</v>
      </c>
      <c r="AS746" s="17"/>
      <c r="AT746" s="17">
        <v>0.13224877391607701</v>
      </c>
      <c r="AU746" s="17">
        <v>0.121301503122812</v>
      </c>
      <c r="AV746" s="17">
        <v>0.124122815747592</v>
      </c>
      <c r="AW746" s="17">
        <v>0.147913608545506</v>
      </c>
      <c r="AX746" s="17">
        <v>0.235694074634479</v>
      </c>
    </row>
    <row r="747" spans="2:50">
      <c r="B747" t="s">
        <v>92</v>
      </c>
      <c r="C747" s="17">
        <v>0.118088740277994</v>
      </c>
      <c r="D747" s="17">
        <v>0.101426564360948</v>
      </c>
      <c r="E747" s="17">
        <v>0.13549090337904399</v>
      </c>
      <c r="F747" s="17"/>
      <c r="G747" s="17">
        <v>7.8675518935602207E-2</v>
      </c>
      <c r="H747" s="17">
        <v>0.123385185141948</v>
      </c>
      <c r="I747" s="17">
        <v>0.113070184801915</v>
      </c>
      <c r="J747" s="17">
        <v>0.102601854736297</v>
      </c>
      <c r="K747" s="17">
        <v>0.11180945000193999</v>
      </c>
      <c r="L747" s="17">
        <v>0.15664698153633799</v>
      </c>
      <c r="M747" s="17"/>
      <c r="N747" s="17">
        <v>7.6737406585739104E-2</v>
      </c>
      <c r="O747" s="17">
        <v>0.151325003545666</v>
      </c>
      <c r="P747" s="17">
        <v>9.8096440065311097E-2</v>
      </c>
      <c r="Q747" s="17">
        <v>0.154333041677438</v>
      </c>
      <c r="R747" s="17"/>
      <c r="S747" s="17">
        <v>0.11901450883690901</v>
      </c>
      <c r="T747" s="17">
        <v>0.116830489897499</v>
      </c>
      <c r="U747" s="17">
        <v>0.15145832898234099</v>
      </c>
      <c r="V747" s="17">
        <v>0.104185517532125</v>
      </c>
      <c r="W747" s="17">
        <v>9.9225874944684198E-2</v>
      </c>
      <c r="X747" s="17">
        <v>9.0207654365991805E-2</v>
      </c>
      <c r="Y747" s="17">
        <v>9.2740579211433805E-2</v>
      </c>
      <c r="Z747" s="17">
        <v>9.4445396910086299E-2</v>
      </c>
      <c r="AA747" s="17">
        <v>0.13049349051013601</v>
      </c>
      <c r="AB747" s="17">
        <v>0.141987708654607</v>
      </c>
      <c r="AC747" s="17">
        <v>0.164644372428319</v>
      </c>
      <c r="AD747" s="17">
        <v>0.118660653216458</v>
      </c>
      <c r="AE747" s="17"/>
      <c r="AF747" s="17">
        <v>0.14000370999394601</v>
      </c>
      <c r="AG747" s="17">
        <v>9.0886412692912005E-2</v>
      </c>
      <c r="AH747" s="17">
        <v>0.14003103967282601</v>
      </c>
      <c r="AI747" s="17"/>
      <c r="AJ747" s="17">
        <v>0.106438482548893</v>
      </c>
      <c r="AK747" s="17">
        <v>0.11194442416444</v>
      </c>
      <c r="AL747" s="17">
        <v>9.3510545490742905E-2</v>
      </c>
      <c r="AM747" s="17">
        <v>5.0194402247275803E-2</v>
      </c>
      <c r="AN747" s="17">
        <v>0.19685448310425899</v>
      </c>
      <c r="AO747" s="17"/>
      <c r="AP747" s="17">
        <v>9.3193498383123199E-2</v>
      </c>
      <c r="AQ747" s="17">
        <v>0.10578050673976</v>
      </c>
      <c r="AR747" s="17">
        <v>7.4955911144772E-2</v>
      </c>
      <c r="AS747" s="17"/>
      <c r="AT747" s="17">
        <v>0.114119893921671</v>
      </c>
      <c r="AU747" s="17">
        <v>0.124226691513931</v>
      </c>
      <c r="AV747" s="17">
        <v>9.3929177063269198E-2</v>
      </c>
      <c r="AW747" s="17">
        <v>9.7831288685909595E-2</v>
      </c>
      <c r="AX747" s="17">
        <v>0.100642440288364</v>
      </c>
    </row>
    <row r="748" spans="2:50">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row>
    <row r="749" spans="2:50">
      <c r="B749" s="6" t="s">
        <v>296</v>
      </c>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row>
    <row r="750" spans="2:50">
      <c r="B750" s="27" t="s">
        <v>21</v>
      </c>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row>
    <row r="751" spans="2:50">
      <c r="B751" t="s">
        <v>290</v>
      </c>
      <c r="C751" s="17">
        <v>0.118724903690376</v>
      </c>
      <c r="D751" s="17">
        <v>0.11673515034597499</v>
      </c>
      <c r="E751" s="17">
        <v>0.121188632632089</v>
      </c>
      <c r="F751" s="17"/>
      <c r="G751" s="17">
        <v>0.15987012472744799</v>
      </c>
      <c r="H751" s="17">
        <v>0.156918358411056</v>
      </c>
      <c r="I751" s="17">
        <v>0.14663811746719299</v>
      </c>
      <c r="J751" s="17">
        <v>9.00755520040179E-2</v>
      </c>
      <c r="K751" s="17">
        <v>8.9630218177988497E-2</v>
      </c>
      <c r="L751" s="17">
        <v>8.4640147344524699E-2</v>
      </c>
      <c r="M751" s="17"/>
      <c r="N751" s="17">
        <v>0.12645986234325099</v>
      </c>
      <c r="O751" s="17">
        <v>9.3209081924928994E-2</v>
      </c>
      <c r="P751" s="17">
        <v>0.150112002973083</v>
      </c>
      <c r="Q751" s="17">
        <v>0.10794211757734801</v>
      </c>
      <c r="R751" s="17"/>
      <c r="S751" s="17">
        <v>0.147591835776096</v>
      </c>
      <c r="T751" s="17">
        <v>0.13531311509958299</v>
      </c>
      <c r="U751" s="17">
        <v>6.1577775581536501E-2</v>
      </c>
      <c r="V751" s="17">
        <v>0.12966509393572101</v>
      </c>
      <c r="W751" s="17">
        <v>7.89433000010306E-2</v>
      </c>
      <c r="X751" s="17">
        <v>7.8770486587251803E-2</v>
      </c>
      <c r="Y751" s="17">
        <v>0.111389140074812</v>
      </c>
      <c r="Z751" s="17">
        <v>0.212018108645217</v>
      </c>
      <c r="AA751" s="17">
        <v>0.106678764586688</v>
      </c>
      <c r="AB751" s="17">
        <v>0.121731993379406</v>
      </c>
      <c r="AC751" s="17">
        <v>0.1242532858306</v>
      </c>
      <c r="AD751" s="17">
        <v>0.14939142720101301</v>
      </c>
      <c r="AE751" s="17"/>
      <c r="AF751" s="17">
        <v>0.109510368300948</v>
      </c>
      <c r="AG751" s="17">
        <v>0.122094340312523</v>
      </c>
      <c r="AH751" s="17">
        <v>0.111204365480155</v>
      </c>
      <c r="AI751" s="17"/>
      <c r="AJ751" s="17">
        <v>0.123525557093374</v>
      </c>
      <c r="AK751" s="17">
        <v>0.123322975206164</v>
      </c>
      <c r="AL751" s="17">
        <v>0.11899312723232</v>
      </c>
      <c r="AM751" s="17">
        <v>3.5895863609981801E-2</v>
      </c>
      <c r="AN751" s="17">
        <v>6.8041603558056593E-2</v>
      </c>
      <c r="AO751" s="17"/>
      <c r="AP751" s="17">
        <v>0.12879678943324499</v>
      </c>
      <c r="AQ751" s="17">
        <v>0.13230432601053299</v>
      </c>
      <c r="AR751" s="17">
        <v>0.11568438959232299</v>
      </c>
      <c r="AS751" s="17"/>
      <c r="AT751" s="17">
        <v>0.13531606619539499</v>
      </c>
      <c r="AU751" s="17">
        <v>0.12586788668709301</v>
      </c>
      <c r="AV751" s="17">
        <v>0.142434117012124</v>
      </c>
      <c r="AW751" s="17">
        <v>0.12765673484958501</v>
      </c>
      <c r="AX751" s="17">
        <v>0.127014040886575</v>
      </c>
    </row>
    <row r="752" spans="2:50">
      <c r="B752" t="s">
        <v>291</v>
      </c>
      <c r="C752" s="17">
        <v>0.34686404792994302</v>
      </c>
      <c r="D752" s="17">
        <v>0.34661814589770501</v>
      </c>
      <c r="E752" s="17">
        <v>0.344774581249497</v>
      </c>
      <c r="F752" s="17"/>
      <c r="G752" s="17">
        <v>0.33479245474922498</v>
      </c>
      <c r="H752" s="17">
        <v>0.36016998242784398</v>
      </c>
      <c r="I752" s="17">
        <v>0.37791275827113902</v>
      </c>
      <c r="J752" s="17">
        <v>0.33859647886901401</v>
      </c>
      <c r="K752" s="17">
        <v>0.33500406341162903</v>
      </c>
      <c r="L752" s="17">
        <v>0.33486618028759402</v>
      </c>
      <c r="M752" s="17"/>
      <c r="N752" s="17">
        <v>0.36237366882557698</v>
      </c>
      <c r="O752" s="17">
        <v>0.35978474922569698</v>
      </c>
      <c r="P752" s="17">
        <v>0.33476044591652898</v>
      </c>
      <c r="Q752" s="17">
        <v>0.32842702540738899</v>
      </c>
      <c r="R752" s="17"/>
      <c r="S752" s="17">
        <v>0.41023818014672198</v>
      </c>
      <c r="T752" s="17">
        <v>0.32245273463533702</v>
      </c>
      <c r="U752" s="17">
        <v>0.36336379250366302</v>
      </c>
      <c r="V752" s="17">
        <v>0.30629788898590998</v>
      </c>
      <c r="W752" s="17">
        <v>0.29744188731984</v>
      </c>
      <c r="X752" s="17">
        <v>0.34415330171673902</v>
      </c>
      <c r="Y752" s="17">
        <v>0.46177839697414802</v>
      </c>
      <c r="Z752" s="17">
        <v>0.393663835552158</v>
      </c>
      <c r="AA752" s="17">
        <v>0.28626950931366402</v>
      </c>
      <c r="AB752" s="17">
        <v>0.33457972888530402</v>
      </c>
      <c r="AC752" s="17">
        <v>0.28422670545142098</v>
      </c>
      <c r="AD752" s="17">
        <v>0.345381076446798</v>
      </c>
      <c r="AE752" s="17"/>
      <c r="AF752" s="17">
        <v>0.32578212292907599</v>
      </c>
      <c r="AG752" s="17">
        <v>0.37406136353212499</v>
      </c>
      <c r="AH752" s="17">
        <v>0.36257467648173902</v>
      </c>
      <c r="AI752" s="17"/>
      <c r="AJ752" s="17">
        <v>0.376058912580232</v>
      </c>
      <c r="AK752" s="17">
        <v>0.37758217309478298</v>
      </c>
      <c r="AL752" s="17">
        <v>0.3063679597274</v>
      </c>
      <c r="AM752" s="17">
        <v>0.36776932142122498</v>
      </c>
      <c r="AN752" s="17">
        <v>0.25201948233374699</v>
      </c>
      <c r="AO752" s="17"/>
      <c r="AP752" s="17">
        <v>0.39449239889867499</v>
      </c>
      <c r="AQ752" s="17">
        <v>0.36671692368801601</v>
      </c>
      <c r="AR752" s="17">
        <v>0.351158060234675</v>
      </c>
      <c r="AS752" s="17"/>
      <c r="AT752" s="17">
        <v>0.31589231595944001</v>
      </c>
      <c r="AU752" s="17">
        <v>0.33727494335873098</v>
      </c>
      <c r="AV752" s="17">
        <v>0.340244301619752</v>
      </c>
      <c r="AW752" s="17">
        <v>0.38958699415771503</v>
      </c>
      <c r="AX752" s="17">
        <v>0.43468438833541601</v>
      </c>
    </row>
    <row r="753" spans="2:50">
      <c r="B753" t="s">
        <v>292</v>
      </c>
      <c r="C753" s="17">
        <v>0.308636254147861</v>
      </c>
      <c r="D753" s="17">
        <v>0.33095239284455402</v>
      </c>
      <c r="E753" s="17">
        <v>0.28688397582826197</v>
      </c>
      <c r="F753" s="17"/>
      <c r="G753" s="17">
        <v>0.27706479293865699</v>
      </c>
      <c r="H753" s="17">
        <v>0.25452309919660399</v>
      </c>
      <c r="I753" s="17">
        <v>0.296098607517226</v>
      </c>
      <c r="J753" s="17">
        <v>0.364397159279025</v>
      </c>
      <c r="K753" s="17">
        <v>0.33542667571469698</v>
      </c>
      <c r="L753" s="17">
        <v>0.31996852219135202</v>
      </c>
      <c r="M753" s="17"/>
      <c r="N753" s="17">
        <v>0.31271461366215297</v>
      </c>
      <c r="O753" s="17">
        <v>0.319425210626125</v>
      </c>
      <c r="P753" s="17">
        <v>0.32920882788285699</v>
      </c>
      <c r="Q753" s="17">
        <v>0.27253005196940799</v>
      </c>
      <c r="R753" s="17"/>
      <c r="S753" s="17">
        <v>0.25668068089393697</v>
      </c>
      <c r="T753" s="17">
        <v>0.260095153952975</v>
      </c>
      <c r="U753" s="17">
        <v>0.34209156992747902</v>
      </c>
      <c r="V753" s="17">
        <v>0.31953481323688698</v>
      </c>
      <c r="W753" s="17">
        <v>0.31678619304081601</v>
      </c>
      <c r="X753" s="17">
        <v>0.35767488314456403</v>
      </c>
      <c r="Y753" s="17">
        <v>0.27467660441109698</v>
      </c>
      <c r="Z753" s="17">
        <v>0.26166720505841801</v>
      </c>
      <c r="AA753" s="17">
        <v>0.33854585031759399</v>
      </c>
      <c r="AB753" s="17">
        <v>0.36274995801542598</v>
      </c>
      <c r="AC753" s="17">
        <v>0.34935335643308102</v>
      </c>
      <c r="AD753" s="17">
        <v>0.30567241602159601</v>
      </c>
      <c r="AE753" s="17"/>
      <c r="AF753" s="17">
        <v>0.33090519567262999</v>
      </c>
      <c r="AG753" s="17">
        <v>0.29679907899761698</v>
      </c>
      <c r="AH753" s="17">
        <v>0.294785548082525</v>
      </c>
      <c r="AI753" s="17"/>
      <c r="AJ753" s="17">
        <v>0.2904049959028</v>
      </c>
      <c r="AK753" s="17">
        <v>0.296000892378744</v>
      </c>
      <c r="AL753" s="17">
        <v>0.42038160334153202</v>
      </c>
      <c r="AM753" s="17">
        <v>0.43338866595778203</v>
      </c>
      <c r="AN753" s="17">
        <v>0.28598266872824701</v>
      </c>
      <c r="AO753" s="17"/>
      <c r="AP753" s="17">
        <v>0.29030653853537702</v>
      </c>
      <c r="AQ753" s="17">
        <v>0.290676687243559</v>
      </c>
      <c r="AR753" s="17">
        <v>0.348132173667</v>
      </c>
      <c r="AS753" s="17"/>
      <c r="AT753" s="17">
        <v>0.30330808985895202</v>
      </c>
      <c r="AU753" s="17">
        <v>0.31570303835973601</v>
      </c>
      <c r="AV753" s="17">
        <v>0.310225858196296</v>
      </c>
      <c r="AW753" s="17">
        <v>0.31463282353959099</v>
      </c>
      <c r="AX753" s="17">
        <v>0.24304190892378999</v>
      </c>
    </row>
    <row r="754" spans="2:50">
      <c r="B754" t="s">
        <v>293</v>
      </c>
      <c r="C754" s="17">
        <v>0.124109897627337</v>
      </c>
      <c r="D754" s="17">
        <v>0.112404986324161</v>
      </c>
      <c r="E754" s="17">
        <v>0.136544275559979</v>
      </c>
      <c r="F754" s="17"/>
      <c r="G754" s="17">
        <v>0.111402274773009</v>
      </c>
      <c r="H754" s="17">
        <v>0.131614914397719</v>
      </c>
      <c r="I754" s="17">
        <v>6.8437097608209499E-2</v>
      </c>
      <c r="J754" s="17">
        <v>0.13158760799758901</v>
      </c>
      <c r="K754" s="17">
        <v>0.158474484411259</v>
      </c>
      <c r="L754" s="17">
        <v>0.138798703223662</v>
      </c>
      <c r="M754" s="17"/>
      <c r="N754" s="17">
        <v>0.121052536600495</v>
      </c>
      <c r="O754" s="17">
        <v>0.13042976433116801</v>
      </c>
      <c r="P754" s="17">
        <v>0.10069227869038801</v>
      </c>
      <c r="Q754" s="17">
        <v>0.141296607045271</v>
      </c>
      <c r="R754" s="17"/>
      <c r="S754" s="17">
        <v>9.2313256748714004E-2</v>
      </c>
      <c r="T754" s="17">
        <v>0.16302546380170499</v>
      </c>
      <c r="U754" s="17">
        <v>0.10388995114939099</v>
      </c>
      <c r="V754" s="17">
        <v>0.15153493982946101</v>
      </c>
      <c r="W754" s="17">
        <v>0.19830846238505601</v>
      </c>
      <c r="X754" s="17">
        <v>0.13046271486916899</v>
      </c>
      <c r="Y754" s="17">
        <v>9.8318509781155999E-2</v>
      </c>
      <c r="Z754" s="17">
        <v>4.4998850365355302E-2</v>
      </c>
      <c r="AA754" s="17">
        <v>0.13358668409275401</v>
      </c>
      <c r="AB754" s="17">
        <v>0.107529351309058</v>
      </c>
      <c r="AC754" s="17">
        <v>0.119966781231753</v>
      </c>
      <c r="AD754" s="17">
        <v>8.1553070069224007E-2</v>
      </c>
      <c r="AE754" s="17"/>
      <c r="AF754" s="17">
        <v>0.124334070929892</v>
      </c>
      <c r="AG754" s="17">
        <v>0.12676357125409901</v>
      </c>
      <c r="AH754" s="17">
        <v>0.11072659095362999</v>
      </c>
      <c r="AI754" s="17"/>
      <c r="AJ754" s="17">
        <v>0.11747207533007401</v>
      </c>
      <c r="AK754" s="17">
        <v>0.11198664601074</v>
      </c>
      <c r="AL754" s="17">
        <v>8.7532900318011003E-2</v>
      </c>
      <c r="AM754" s="17">
        <v>5.7866313558235502E-2</v>
      </c>
      <c r="AN754" s="17">
        <v>0.18309232749155399</v>
      </c>
      <c r="AO754" s="17"/>
      <c r="AP754" s="17">
        <v>0.111615908395115</v>
      </c>
      <c r="AQ754" s="17">
        <v>0.122725468575846</v>
      </c>
      <c r="AR754" s="17">
        <v>0.11827823690202199</v>
      </c>
      <c r="AS754" s="17"/>
      <c r="AT754" s="17">
        <v>0.13701045021188801</v>
      </c>
      <c r="AU754" s="17">
        <v>0.113345423717033</v>
      </c>
      <c r="AV754" s="17">
        <v>0.12441017767977</v>
      </c>
      <c r="AW754" s="17">
        <v>8.7409514058750998E-2</v>
      </c>
      <c r="AX754" s="17">
        <v>0.171330832322513</v>
      </c>
    </row>
    <row r="755" spans="2:50">
      <c r="B755" t="s">
        <v>92</v>
      </c>
      <c r="C755" s="17">
        <v>0.101664896604483</v>
      </c>
      <c r="D755" s="17">
        <v>9.3289324587604402E-2</v>
      </c>
      <c r="E755" s="17">
        <v>0.110608534730172</v>
      </c>
      <c r="F755" s="17"/>
      <c r="G755" s="17">
        <v>0.116870352811661</v>
      </c>
      <c r="H755" s="17">
        <v>9.6773645566777006E-2</v>
      </c>
      <c r="I755" s="17">
        <v>0.110913419136232</v>
      </c>
      <c r="J755" s="17">
        <v>7.5343201850353703E-2</v>
      </c>
      <c r="K755" s="17">
        <v>8.1464558284426905E-2</v>
      </c>
      <c r="L755" s="17">
        <v>0.12172644695286799</v>
      </c>
      <c r="M755" s="17"/>
      <c r="N755" s="17">
        <v>7.73993185685245E-2</v>
      </c>
      <c r="O755" s="17">
        <v>9.7151193892080004E-2</v>
      </c>
      <c r="P755" s="17">
        <v>8.5226444537142496E-2</v>
      </c>
      <c r="Q755" s="17">
        <v>0.149804198000584</v>
      </c>
      <c r="R755" s="17"/>
      <c r="S755" s="17">
        <v>9.3176046434530299E-2</v>
      </c>
      <c r="T755" s="17">
        <v>0.119113532510399</v>
      </c>
      <c r="U755" s="17">
        <v>0.12907691083792999</v>
      </c>
      <c r="V755" s="17">
        <v>9.2967264012020503E-2</v>
      </c>
      <c r="W755" s="17">
        <v>0.108520157253257</v>
      </c>
      <c r="X755" s="17">
        <v>8.8938613682275902E-2</v>
      </c>
      <c r="Y755" s="17">
        <v>5.38373487587872E-2</v>
      </c>
      <c r="Z755" s="17">
        <v>8.7652000378851902E-2</v>
      </c>
      <c r="AA755" s="17">
        <v>0.134919191689299</v>
      </c>
      <c r="AB755" s="17">
        <v>7.3408968410806505E-2</v>
      </c>
      <c r="AC755" s="17">
        <v>0.122199871053145</v>
      </c>
      <c r="AD755" s="17">
        <v>0.118002010261369</v>
      </c>
      <c r="AE755" s="17"/>
      <c r="AF755" s="17">
        <v>0.109468242167454</v>
      </c>
      <c r="AG755" s="17">
        <v>8.0281645903636303E-2</v>
      </c>
      <c r="AH755" s="17">
        <v>0.120708819001951</v>
      </c>
      <c r="AI755" s="17"/>
      <c r="AJ755" s="17">
        <v>9.2538459093519806E-2</v>
      </c>
      <c r="AK755" s="17">
        <v>9.1107313309568894E-2</v>
      </c>
      <c r="AL755" s="17">
        <v>6.6724409380737204E-2</v>
      </c>
      <c r="AM755" s="17">
        <v>0.10507983545277599</v>
      </c>
      <c r="AN755" s="17">
        <v>0.21086391788839501</v>
      </c>
      <c r="AO755" s="17"/>
      <c r="AP755" s="17">
        <v>7.4788364737588695E-2</v>
      </c>
      <c r="AQ755" s="17">
        <v>8.7576594482046896E-2</v>
      </c>
      <c r="AR755" s="17">
        <v>6.6747139603980904E-2</v>
      </c>
      <c r="AS755" s="17"/>
      <c r="AT755" s="17">
        <v>0.10847307777432399</v>
      </c>
      <c r="AU755" s="17">
        <v>0.107808707877407</v>
      </c>
      <c r="AV755" s="17">
        <v>8.2685545492057394E-2</v>
      </c>
      <c r="AW755" s="17">
        <v>8.0713933394357701E-2</v>
      </c>
      <c r="AX755" s="17">
        <v>2.3928829531705401E-2</v>
      </c>
    </row>
    <row r="756" spans="2:50">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row>
    <row r="757" spans="2:50">
      <c r="B757" s="6" t="s">
        <v>297</v>
      </c>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row>
    <row r="758" spans="2:50">
      <c r="B758" s="24" t="s">
        <v>15</v>
      </c>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row>
    <row r="759" spans="2:50">
      <c r="B759" t="s">
        <v>298</v>
      </c>
      <c r="C759" s="17">
        <v>0.45412311562316199</v>
      </c>
      <c r="D759" s="17">
        <v>0.42072304911543101</v>
      </c>
      <c r="E759" s="17">
        <v>0.48673888562390999</v>
      </c>
      <c r="F759" s="17"/>
      <c r="G759" s="17">
        <v>0.40944099141776003</v>
      </c>
      <c r="H759" s="17">
        <v>0.41191353456930202</v>
      </c>
      <c r="I759" s="17">
        <v>0.363583063948763</v>
      </c>
      <c r="J759" s="17">
        <v>0.42706352288562199</v>
      </c>
      <c r="K759" s="17">
        <v>0.512370080681392</v>
      </c>
      <c r="L759" s="17">
        <v>0.57474005987177901</v>
      </c>
      <c r="M759" s="17"/>
      <c r="N759" s="17">
        <v>0.449616691220592</v>
      </c>
      <c r="O759" s="17">
        <v>0.45559145744115198</v>
      </c>
      <c r="P759" s="17">
        <v>0.41563192791270098</v>
      </c>
      <c r="Q759" s="17">
        <v>0.48597539823658698</v>
      </c>
      <c r="R759" s="17"/>
      <c r="S759" s="17">
        <v>0.37107696690429398</v>
      </c>
      <c r="T759" s="17">
        <v>0.45044784272281602</v>
      </c>
      <c r="U759" s="17">
        <v>0.485252845599914</v>
      </c>
      <c r="V759" s="17">
        <v>0.52852693794896399</v>
      </c>
      <c r="W759" s="17">
        <v>0.505813012007167</v>
      </c>
      <c r="X759" s="17">
        <v>0.45536584197355301</v>
      </c>
      <c r="Y759" s="17">
        <v>0.45292461511349602</v>
      </c>
      <c r="Z759" s="17">
        <v>0.41469266324913501</v>
      </c>
      <c r="AA759" s="17">
        <v>0.39684835489084502</v>
      </c>
      <c r="AB759" s="17">
        <v>0.48628712089551202</v>
      </c>
      <c r="AC759" s="17">
        <v>0.49181263335443198</v>
      </c>
      <c r="AD759" s="17">
        <v>0.53381174496276795</v>
      </c>
      <c r="AE759" s="17"/>
      <c r="AF759" s="17">
        <v>0.46327794888233398</v>
      </c>
      <c r="AG759" s="17">
        <v>0.47838332205088302</v>
      </c>
      <c r="AH759" s="17">
        <v>0.37877308414185801</v>
      </c>
      <c r="AI759" s="17"/>
      <c r="AJ759" s="17">
        <v>0.45463572193843599</v>
      </c>
      <c r="AK759" s="17">
        <v>0.499159785078514</v>
      </c>
      <c r="AL759" s="17">
        <v>0.479469930223824</v>
      </c>
      <c r="AM759" s="17">
        <v>0.36786355632156897</v>
      </c>
      <c r="AN759" s="17">
        <v>0.36561795878290898</v>
      </c>
      <c r="AO759" s="17"/>
      <c r="AP759" s="17">
        <v>0.44203613211251902</v>
      </c>
      <c r="AQ759" s="17">
        <v>0.48966779030565799</v>
      </c>
      <c r="AR759" s="17">
        <v>0.474569954180804</v>
      </c>
      <c r="AS759" s="17"/>
      <c r="AT759" s="17">
        <v>0.45488945301303801</v>
      </c>
      <c r="AU759" s="17">
        <v>0.40987070302053102</v>
      </c>
      <c r="AV759" s="17">
        <v>0.43705133831887699</v>
      </c>
      <c r="AW759" s="17">
        <v>0.44342774889398601</v>
      </c>
      <c r="AX759" s="17">
        <v>0.39590467043667499</v>
      </c>
    </row>
    <row r="760" spans="2:50">
      <c r="B760" t="s">
        <v>299</v>
      </c>
      <c r="C760" s="17">
        <v>0.34785618965248799</v>
      </c>
      <c r="D760" s="17">
        <v>0.33017323613808303</v>
      </c>
      <c r="E760" s="17">
        <v>0.36530175683761901</v>
      </c>
      <c r="F760" s="17"/>
      <c r="G760" s="17">
        <v>0.30789296946743999</v>
      </c>
      <c r="H760" s="17">
        <v>0.35073044983651402</v>
      </c>
      <c r="I760" s="17">
        <v>0.35316862152024098</v>
      </c>
      <c r="J760" s="17">
        <v>0.41847353142931198</v>
      </c>
      <c r="K760" s="17">
        <v>0.342442147428697</v>
      </c>
      <c r="L760" s="17">
        <v>0.31388048270471097</v>
      </c>
      <c r="M760" s="17"/>
      <c r="N760" s="17">
        <v>0.33651816771423398</v>
      </c>
      <c r="O760" s="17">
        <v>0.33891768997586702</v>
      </c>
      <c r="P760" s="17">
        <v>0.36296934816082899</v>
      </c>
      <c r="Q760" s="17">
        <v>0.354038248926204</v>
      </c>
      <c r="R760" s="17"/>
      <c r="S760" s="17">
        <v>0.32518096986023098</v>
      </c>
      <c r="T760" s="17">
        <v>0.34549799001340697</v>
      </c>
      <c r="U760" s="17">
        <v>0.353311736481564</v>
      </c>
      <c r="V760" s="17">
        <v>0.36939766958495301</v>
      </c>
      <c r="W760" s="17">
        <v>0.26057206217338402</v>
      </c>
      <c r="X760" s="17">
        <v>0.33575109037450601</v>
      </c>
      <c r="Y760" s="17">
        <v>0.38846956738576999</v>
      </c>
      <c r="Z760" s="17">
        <v>0.40539732329531297</v>
      </c>
      <c r="AA760" s="17">
        <v>0.366554353058691</v>
      </c>
      <c r="AB760" s="17">
        <v>0.328632225743199</v>
      </c>
      <c r="AC760" s="17">
        <v>0.35778673615527401</v>
      </c>
      <c r="AD760" s="17">
        <v>0.41230356761130199</v>
      </c>
      <c r="AE760" s="17"/>
      <c r="AF760" s="17">
        <v>0.36109834186304601</v>
      </c>
      <c r="AG760" s="17">
        <v>0.35419377446210099</v>
      </c>
      <c r="AH760" s="17">
        <v>0.31986407854900301</v>
      </c>
      <c r="AI760" s="17"/>
      <c r="AJ760" s="17">
        <v>0.35507365867686003</v>
      </c>
      <c r="AK760" s="17">
        <v>0.36331456952659802</v>
      </c>
      <c r="AL760" s="17">
        <v>0.348293255584192</v>
      </c>
      <c r="AM760" s="17">
        <v>0.27399837690769402</v>
      </c>
      <c r="AN760" s="17">
        <v>0.3560710950307</v>
      </c>
      <c r="AO760" s="17"/>
      <c r="AP760" s="17">
        <v>0.32998178873117501</v>
      </c>
      <c r="AQ760" s="17">
        <v>0.37245100576384899</v>
      </c>
      <c r="AR760" s="17">
        <v>0.337519245671979</v>
      </c>
      <c r="AS760" s="17"/>
      <c r="AT760" s="17">
        <v>0.35342280858556702</v>
      </c>
      <c r="AU760" s="17">
        <v>0.30741191207755603</v>
      </c>
      <c r="AV760" s="17">
        <v>0.35858649031939899</v>
      </c>
      <c r="AW760" s="17">
        <v>0.35876785883679402</v>
      </c>
      <c r="AX760" s="17">
        <v>0.354584239163867</v>
      </c>
    </row>
    <row r="761" spans="2:50">
      <c r="B761" t="s">
        <v>300</v>
      </c>
      <c r="C761" s="17">
        <v>0.27727988594123698</v>
      </c>
      <c r="D761" s="17">
        <v>0.27156094468708297</v>
      </c>
      <c r="E761" s="17">
        <v>0.28210598081993699</v>
      </c>
      <c r="F761" s="17"/>
      <c r="G761" s="17">
        <v>0.24104976702349401</v>
      </c>
      <c r="H761" s="17">
        <v>0.256968634687959</v>
      </c>
      <c r="I761" s="17">
        <v>0.26564007899168501</v>
      </c>
      <c r="J761" s="17">
        <v>0.26569129611685899</v>
      </c>
      <c r="K761" s="17">
        <v>0.258480397286797</v>
      </c>
      <c r="L761" s="17">
        <v>0.34909545744426101</v>
      </c>
      <c r="M761" s="17"/>
      <c r="N761" s="17">
        <v>0.283341319574273</v>
      </c>
      <c r="O761" s="17">
        <v>0.25460298620405902</v>
      </c>
      <c r="P761" s="17">
        <v>0.29694819027036901</v>
      </c>
      <c r="Q761" s="17">
        <v>0.273860400371497</v>
      </c>
      <c r="R761" s="17"/>
      <c r="S761" s="17">
        <v>0.30127397605887701</v>
      </c>
      <c r="T761" s="17">
        <v>0.23383522553584701</v>
      </c>
      <c r="U761" s="17">
        <v>0.255432252592105</v>
      </c>
      <c r="V761" s="17">
        <v>0.32676136678602002</v>
      </c>
      <c r="W761" s="17">
        <v>0.29570169594057</v>
      </c>
      <c r="X761" s="17">
        <v>0.282717257136886</v>
      </c>
      <c r="Y761" s="17">
        <v>0.26807146347969901</v>
      </c>
      <c r="Z761" s="17">
        <v>0.30006813955502099</v>
      </c>
      <c r="AA761" s="17">
        <v>0.27278424475262603</v>
      </c>
      <c r="AB761" s="17">
        <v>0.260273780932615</v>
      </c>
      <c r="AC761" s="17">
        <v>0.27720065060830801</v>
      </c>
      <c r="AD761" s="17">
        <v>0.265977202453137</v>
      </c>
      <c r="AE761" s="17"/>
      <c r="AF761" s="17">
        <v>0.28099987128748699</v>
      </c>
      <c r="AG761" s="17">
        <v>0.28669417847387002</v>
      </c>
      <c r="AH761" s="17">
        <v>0.23241978514723299</v>
      </c>
      <c r="AI761" s="17"/>
      <c r="AJ761" s="17">
        <v>0.29422830793644</v>
      </c>
      <c r="AK761" s="17">
        <v>0.29283000780345497</v>
      </c>
      <c r="AL761" s="17">
        <v>0.32850276548048102</v>
      </c>
      <c r="AM761" s="17">
        <v>0.26351673425751598</v>
      </c>
      <c r="AN761" s="17">
        <v>0.21188906339279201</v>
      </c>
      <c r="AO761" s="17"/>
      <c r="AP761" s="17">
        <v>0.29637404659118999</v>
      </c>
      <c r="AQ761" s="17">
        <v>0.29345296960977502</v>
      </c>
      <c r="AR761" s="17">
        <v>0.37120182906839599</v>
      </c>
      <c r="AS761" s="17"/>
      <c r="AT761" s="17">
        <v>0.29227321954153201</v>
      </c>
      <c r="AU761" s="17">
        <v>0.28937697086657699</v>
      </c>
      <c r="AV761" s="17">
        <v>0.30948571202027803</v>
      </c>
      <c r="AW761" s="17">
        <v>0.20192747788752499</v>
      </c>
      <c r="AX761" s="17">
        <v>0.21622334947942801</v>
      </c>
    </row>
    <row r="762" spans="2:50">
      <c r="B762" t="s">
        <v>301</v>
      </c>
      <c r="C762" s="17">
        <v>0.24927885996076499</v>
      </c>
      <c r="D762" s="17">
        <v>0.23441075828975</v>
      </c>
      <c r="E762" s="17">
        <v>0.26408707932866998</v>
      </c>
      <c r="F762" s="17"/>
      <c r="G762" s="17">
        <v>0.22475947931106599</v>
      </c>
      <c r="H762" s="17">
        <v>0.20830004389866899</v>
      </c>
      <c r="I762" s="17">
        <v>0.21901042295416601</v>
      </c>
      <c r="J762" s="17">
        <v>0.24684902564827199</v>
      </c>
      <c r="K762" s="17">
        <v>0.27883657718330701</v>
      </c>
      <c r="L762" s="17">
        <v>0.30564394649795201</v>
      </c>
      <c r="M762" s="17"/>
      <c r="N762" s="17">
        <v>0.25709711465912999</v>
      </c>
      <c r="O762" s="17">
        <v>0.23031265387010499</v>
      </c>
      <c r="P762" s="17">
        <v>0.27931529416608403</v>
      </c>
      <c r="Q762" s="17">
        <v>0.236515852225546</v>
      </c>
      <c r="R762" s="17"/>
      <c r="S762" s="17">
        <v>0.277903028708396</v>
      </c>
      <c r="T762" s="17">
        <v>0.20312465038289801</v>
      </c>
      <c r="U762" s="17">
        <v>0.27518309665473301</v>
      </c>
      <c r="V762" s="17">
        <v>0.249940045500541</v>
      </c>
      <c r="W762" s="17">
        <v>0.24905939076609199</v>
      </c>
      <c r="X762" s="17">
        <v>0.30320712511625503</v>
      </c>
      <c r="Y762" s="17">
        <v>0.29038814195069601</v>
      </c>
      <c r="Z762" s="17">
        <v>0.24059811662714001</v>
      </c>
      <c r="AA762" s="17">
        <v>0.21153664065465799</v>
      </c>
      <c r="AB762" s="17">
        <v>0.24619802204119101</v>
      </c>
      <c r="AC762" s="17">
        <v>0.23529505640009399</v>
      </c>
      <c r="AD762" s="17">
        <v>0.156590746669479</v>
      </c>
      <c r="AE762" s="17"/>
      <c r="AF762" s="17">
        <v>0.27765530797207</v>
      </c>
      <c r="AG762" s="17">
        <v>0.24201086581464301</v>
      </c>
      <c r="AH762" s="17">
        <v>0.210326348342109</v>
      </c>
      <c r="AI762" s="17"/>
      <c r="AJ762" s="17">
        <v>0.302920341968761</v>
      </c>
      <c r="AK762" s="17">
        <v>0.23889657413472001</v>
      </c>
      <c r="AL762" s="17">
        <v>0.248724720444646</v>
      </c>
      <c r="AM762" s="17">
        <v>0.26279623210873299</v>
      </c>
      <c r="AN762" s="17">
        <v>0.18209857862749099</v>
      </c>
      <c r="AO762" s="17"/>
      <c r="AP762" s="17">
        <v>0.32473992943679297</v>
      </c>
      <c r="AQ762" s="17">
        <v>0.23604916937887599</v>
      </c>
      <c r="AR762" s="17">
        <v>0.24321438193627201</v>
      </c>
      <c r="AS762" s="17"/>
      <c r="AT762" s="17">
        <v>0.26421377636702198</v>
      </c>
      <c r="AU762" s="17">
        <v>0.22559028956243099</v>
      </c>
      <c r="AV762" s="17">
        <v>0.22138167843640699</v>
      </c>
      <c r="AW762" s="17">
        <v>0.217810235482468</v>
      </c>
      <c r="AX762" s="17">
        <v>0.18819149238852101</v>
      </c>
    </row>
    <row r="763" spans="2:50">
      <c r="B763" t="s">
        <v>302</v>
      </c>
      <c r="C763" s="17">
        <v>0.198462621775883</v>
      </c>
      <c r="D763" s="17">
        <v>0.18762911463374499</v>
      </c>
      <c r="E763" s="17">
        <v>0.20757014824994899</v>
      </c>
      <c r="F763" s="17"/>
      <c r="G763" s="17">
        <v>0.22305066209480601</v>
      </c>
      <c r="H763" s="17">
        <v>0.24478097830193499</v>
      </c>
      <c r="I763" s="17">
        <v>0.23854889076507799</v>
      </c>
      <c r="J763" s="17">
        <v>0.18151414600207799</v>
      </c>
      <c r="K763" s="17">
        <v>0.191227758713097</v>
      </c>
      <c r="L763" s="17">
        <v>0.13057140457728</v>
      </c>
      <c r="M763" s="17"/>
      <c r="N763" s="17">
        <v>0.169795264572978</v>
      </c>
      <c r="O763" s="17">
        <v>0.17980131317856199</v>
      </c>
      <c r="P763" s="17">
        <v>0.23945282256904399</v>
      </c>
      <c r="Q763" s="17">
        <v>0.21243558506964899</v>
      </c>
      <c r="R763" s="17"/>
      <c r="S763" s="17">
        <v>0.190894393928072</v>
      </c>
      <c r="T763" s="17">
        <v>0.186101615387991</v>
      </c>
      <c r="U763" s="17">
        <v>0.19444271101164101</v>
      </c>
      <c r="V763" s="17">
        <v>0.188154980169884</v>
      </c>
      <c r="W763" s="17">
        <v>0.209218430318101</v>
      </c>
      <c r="X763" s="17">
        <v>0.21408379428803601</v>
      </c>
      <c r="Y763" s="17">
        <v>0.20596532468315401</v>
      </c>
      <c r="Z763" s="17">
        <v>0.23366720440095001</v>
      </c>
      <c r="AA763" s="17">
        <v>0.20297763973607499</v>
      </c>
      <c r="AB763" s="17">
        <v>0.13936747049716</v>
      </c>
      <c r="AC763" s="17">
        <v>0.225138969497092</v>
      </c>
      <c r="AD763" s="17">
        <v>0.30583814820647298</v>
      </c>
      <c r="AE763" s="17"/>
      <c r="AF763" s="17">
        <v>0.19596416209811399</v>
      </c>
      <c r="AG763" s="17">
        <v>0.189854988248536</v>
      </c>
      <c r="AH763" s="17">
        <v>0.23318031837594899</v>
      </c>
      <c r="AI763" s="17"/>
      <c r="AJ763" s="17">
        <v>0.19036847725366801</v>
      </c>
      <c r="AK763" s="17">
        <v>0.20505742935634</v>
      </c>
      <c r="AL763" s="17">
        <v>0.138529830970162</v>
      </c>
      <c r="AM763" s="17">
        <v>0.116049250782558</v>
      </c>
      <c r="AN763" s="17">
        <v>0.21394702234655599</v>
      </c>
      <c r="AO763" s="17"/>
      <c r="AP763" s="17">
        <v>0.17576488272500401</v>
      </c>
      <c r="AQ763" s="17">
        <v>0.20611443365457599</v>
      </c>
      <c r="AR763" s="17">
        <v>0.17995422652445101</v>
      </c>
      <c r="AS763" s="17"/>
      <c r="AT763" s="17">
        <v>0.217785561805205</v>
      </c>
      <c r="AU763" s="17">
        <v>0.21524410812327299</v>
      </c>
      <c r="AV763" s="17">
        <v>0.196776185610083</v>
      </c>
      <c r="AW763" s="17">
        <v>0.219623567973175</v>
      </c>
      <c r="AX763" s="17">
        <v>0.14181823263086599</v>
      </c>
    </row>
    <row r="764" spans="2:50">
      <c r="B764" t="s">
        <v>303</v>
      </c>
      <c r="C764" s="17">
        <v>0.18491457076103199</v>
      </c>
      <c r="D764" s="17">
        <v>0.17463469629063699</v>
      </c>
      <c r="E764" s="17">
        <v>0.1945916679162</v>
      </c>
      <c r="F764" s="17"/>
      <c r="G764" s="17">
        <v>0.204145332751687</v>
      </c>
      <c r="H764" s="17">
        <v>0.14516450227564601</v>
      </c>
      <c r="I764" s="17">
        <v>0.16423283209357201</v>
      </c>
      <c r="J764" s="17">
        <v>0.19048875886608199</v>
      </c>
      <c r="K764" s="17">
        <v>0.19825174829298101</v>
      </c>
      <c r="L764" s="17">
        <v>0.207910395713262</v>
      </c>
      <c r="M764" s="17"/>
      <c r="N764" s="17">
        <v>0.214821797299839</v>
      </c>
      <c r="O764" s="17">
        <v>0.21589997304789901</v>
      </c>
      <c r="P764" s="17">
        <v>0.14930721909293199</v>
      </c>
      <c r="Q764" s="17">
        <v>0.15510462993212601</v>
      </c>
      <c r="R764" s="17"/>
      <c r="S764" s="17">
        <v>0.19377829821389</v>
      </c>
      <c r="T764" s="17">
        <v>0.195567730365968</v>
      </c>
      <c r="U764" s="17">
        <v>0.217217751343975</v>
      </c>
      <c r="V764" s="17">
        <v>0.21008832625662399</v>
      </c>
      <c r="W764" s="17">
        <v>0.18160887150963601</v>
      </c>
      <c r="X764" s="17">
        <v>0.16670100746354299</v>
      </c>
      <c r="Y764" s="17">
        <v>0.14561810352365501</v>
      </c>
      <c r="Z764" s="17">
        <v>0.165073587669784</v>
      </c>
      <c r="AA764" s="17">
        <v>0.165267216355407</v>
      </c>
      <c r="AB764" s="17">
        <v>0.19564208302569799</v>
      </c>
      <c r="AC764" s="17">
        <v>0.18236725408465901</v>
      </c>
      <c r="AD764" s="17">
        <v>0.173680567139952</v>
      </c>
      <c r="AE764" s="17"/>
      <c r="AF764" s="17">
        <v>0.170462750127787</v>
      </c>
      <c r="AG764" s="17">
        <v>0.19760387596951301</v>
      </c>
      <c r="AH764" s="17">
        <v>0.17830765026458401</v>
      </c>
      <c r="AI764" s="17"/>
      <c r="AJ764" s="17">
        <v>0.18669855570715299</v>
      </c>
      <c r="AK764" s="17">
        <v>0.205416556909718</v>
      </c>
      <c r="AL764" s="17">
        <v>0.16103423225837901</v>
      </c>
      <c r="AM764" s="17">
        <v>6.1815715690137399E-2</v>
      </c>
      <c r="AN764" s="17">
        <v>0.12909698514871301</v>
      </c>
      <c r="AO764" s="17"/>
      <c r="AP764" s="17">
        <v>0.17373827428038699</v>
      </c>
      <c r="AQ764" s="17">
        <v>0.19369395531577399</v>
      </c>
      <c r="AR764" s="17">
        <v>0.18774085787234801</v>
      </c>
      <c r="AS764" s="17"/>
      <c r="AT764" s="17">
        <v>0.163354681951735</v>
      </c>
      <c r="AU764" s="17">
        <v>0.198096433308036</v>
      </c>
      <c r="AV764" s="17">
        <v>0.20104466654536701</v>
      </c>
      <c r="AW764" s="17">
        <v>0.194790501960275</v>
      </c>
      <c r="AX764" s="17">
        <v>0.12794490780953799</v>
      </c>
    </row>
    <row r="765" spans="2:50">
      <c r="B765" t="s">
        <v>304</v>
      </c>
      <c r="C765" s="17">
        <v>0.16878418671018999</v>
      </c>
      <c r="D765" s="17">
        <v>0.18361911197427599</v>
      </c>
      <c r="E765" s="17">
        <v>0.15496301416018199</v>
      </c>
      <c r="F765" s="17"/>
      <c r="G765" s="17">
        <v>0.20728121592568299</v>
      </c>
      <c r="H765" s="17">
        <v>0.22061960004573</v>
      </c>
      <c r="I765" s="17">
        <v>0.18570814899455901</v>
      </c>
      <c r="J765" s="17">
        <v>0.113275824038267</v>
      </c>
      <c r="K765" s="17">
        <v>0.15413491474068</v>
      </c>
      <c r="L765" s="17">
        <v>0.142326980578942</v>
      </c>
      <c r="M765" s="17"/>
      <c r="N765" s="17">
        <v>0.16584764993992199</v>
      </c>
      <c r="O765" s="17">
        <v>0.167113097871636</v>
      </c>
      <c r="P765" s="17">
        <v>0.20052020598154099</v>
      </c>
      <c r="Q765" s="17">
        <v>0.14721934260481301</v>
      </c>
      <c r="R765" s="17"/>
      <c r="S765" s="17">
        <v>0.26367259361185102</v>
      </c>
      <c r="T765" s="17">
        <v>0.16390171771056</v>
      </c>
      <c r="U765" s="17">
        <v>0.13822982112534399</v>
      </c>
      <c r="V765" s="17">
        <v>0.121569562038123</v>
      </c>
      <c r="W765" s="17">
        <v>0.147623559653561</v>
      </c>
      <c r="X765" s="17">
        <v>0.14564619153115901</v>
      </c>
      <c r="Y765" s="17">
        <v>0.12428443798441099</v>
      </c>
      <c r="Z765" s="17">
        <v>0.16874625696676401</v>
      </c>
      <c r="AA765" s="17">
        <v>0.15464607064587799</v>
      </c>
      <c r="AB765" s="17">
        <v>0.22273870887935601</v>
      </c>
      <c r="AC765" s="17">
        <v>0.156938106691837</v>
      </c>
      <c r="AD765" s="17">
        <v>0.11781025760703701</v>
      </c>
      <c r="AE765" s="17"/>
      <c r="AF765" s="17">
        <v>0.148961576110166</v>
      </c>
      <c r="AG765" s="17">
        <v>0.17680726226431701</v>
      </c>
      <c r="AH765" s="17">
        <v>0.19203380870631301</v>
      </c>
      <c r="AI765" s="17"/>
      <c r="AJ765" s="17">
        <v>0.15737010068368401</v>
      </c>
      <c r="AK765" s="17">
        <v>0.18257915717315501</v>
      </c>
      <c r="AL765" s="17">
        <v>0.192172234843386</v>
      </c>
      <c r="AM765" s="17">
        <v>0.273165552970348</v>
      </c>
      <c r="AN765" s="17">
        <v>0.185801140704173</v>
      </c>
      <c r="AO765" s="17"/>
      <c r="AP765" s="17">
        <v>0.174012219718957</v>
      </c>
      <c r="AQ765" s="17">
        <v>0.181404231143422</v>
      </c>
      <c r="AR765" s="17">
        <v>0.187312707818973</v>
      </c>
      <c r="AS765" s="17"/>
      <c r="AT765" s="17">
        <v>0.14514158737076999</v>
      </c>
      <c r="AU765" s="17">
        <v>0.182640616933574</v>
      </c>
      <c r="AV765" s="17">
        <v>0.18624790903830701</v>
      </c>
      <c r="AW765" s="17">
        <v>0.156602561864462</v>
      </c>
      <c r="AX765" s="17">
        <v>0.215695612452275</v>
      </c>
    </row>
    <row r="766" spans="2:50">
      <c r="B766" t="s">
        <v>305</v>
      </c>
      <c r="C766" s="17">
        <v>0.12998031770118701</v>
      </c>
      <c r="D766" s="17">
        <v>0.13380190404025699</v>
      </c>
      <c r="E766" s="17">
        <v>0.12675600520070199</v>
      </c>
      <c r="F766" s="17"/>
      <c r="G766" s="17">
        <v>0.15399731353409901</v>
      </c>
      <c r="H766" s="17">
        <v>0.18788386813330701</v>
      </c>
      <c r="I766" s="17">
        <v>0.14070870111172801</v>
      </c>
      <c r="J766" s="17">
        <v>0.14677901006042399</v>
      </c>
      <c r="K766" s="17">
        <v>8.1487644494134495E-2</v>
      </c>
      <c r="L766" s="17">
        <v>7.7080160580298998E-2</v>
      </c>
      <c r="M766" s="17"/>
      <c r="N766" s="17">
        <v>0.16552054509952399</v>
      </c>
      <c r="O766" s="17">
        <v>0.127068090710999</v>
      </c>
      <c r="P766" s="17">
        <v>0.109845982288671</v>
      </c>
      <c r="Q766" s="17">
        <v>0.112755986037494</v>
      </c>
      <c r="R766" s="17"/>
      <c r="S766" s="17">
        <v>0.13292823577145901</v>
      </c>
      <c r="T766" s="17">
        <v>0.148515638659348</v>
      </c>
      <c r="U766" s="17">
        <v>0.12803817214277999</v>
      </c>
      <c r="V766" s="17">
        <v>9.5331120274077003E-2</v>
      </c>
      <c r="W766" s="17">
        <v>0.172208794607219</v>
      </c>
      <c r="X766" s="17">
        <v>0.161917132963175</v>
      </c>
      <c r="Y766" s="17">
        <v>0.14714813631793999</v>
      </c>
      <c r="Z766" s="17">
        <v>9.2905313271215095E-2</v>
      </c>
      <c r="AA766" s="17">
        <v>0.103456181429068</v>
      </c>
      <c r="AB766" s="17">
        <v>0.130886940744221</v>
      </c>
      <c r="AC766" s="17">
        <v>9.8120693237447501E-2</v>
      </c>
      <c r="AD766" s="17">
        <v>0.101926250277918</v>
      </c>
      <c r="AE766" s="17"/>
      <c r="AF766" s="17">
        <v>0.115214331995089</v>
      </c>
      <c r="AG766" s="17">
        <v>0.150101611536198</v>
      </c>
      <c r="AH766" s="17">
        <v>0.11082735974374</v>
      </c>
      <c r="AI766" s="17"/>
      <c r="AJ766" s="17">
        <v>0.13231427460872999</v>
      </c>
      <c r="AK766" s="17">
        <v>0.164682206550857</v>
      </c>
      <c r="AL766" s="17">
        <v>0.14206120950513501</v>
      </c>
      <c r="AM766" s="17">
        <v>5.49072822879021E-2</v>
      </c>
      <c r="AN766" s="17">
        <v>7.6507209783322802E-2</v>
      </c>
      <c r="AO766" s="17"/>
      <c r="AP766" s="17">
        <v>0.14492033782401101</v>
      </c>
      <c r="AQ766" s="17">
        <v>0.13154915079690299</v>
      </c>
      <c r="AR766" s="17">
        <v>0.161510649444397</v>
      </c>
      <c r="AS766" s="17"/>
      <c r="AT766" s="17">
        <v>9.6383616611200498E-2</v>
      </c>
      <c r="AU766" s="17">
        <v>0.114565568488613</v>
      </c>
      <c r="AV766" s="17">
        <v>0.16326977665651199</v>
      </c>
      <c r="AW766" s="17">
        <v>0.13134225669013799</v>
      </c>
      <c r="AX766" s="17">
        <v>0.22589777474942899</v>
      </c>
    </row>
    <row r="767" spans="2:50">
      <c r="B767" t="s">
        <v>306</v>
      </c>
      <c r="C767" s="17">
        <v>0.12875295886726201</v>
      </c>
      <c r="D767" s="17">
        <v>0.153072236051216</v>
      </c>
      <c r="E767" s="17">
        <v>0.105520688535728</v>
      </c>
      <c r="F767" s="17"/>
      <c r="G767" s="17">
        <v>0.15709831948148001</v>
      </c>
      <c r="H767" s="17">
        <v>0.14366427021842501</v>
      </c>
      <c r="I767" s="17">
        <v>0.104744924801024</v>
      </c>
      <c r="J767" s="17">
        <v>0.11487655171688201</v>
      </c>
      <c r="K767" s="17">
        <v>0.13372155902169999</v>
      </c>
      <c r="L767" s="17">
        <v>0.12543586796702799</v>
      </c>
      <c r="M767" s="17"/>
      <c r="N767" s="17">
        <v>0.13843425995353201</v>
      </c>
      <c r="O767" s="17">
        <v>0.129711650443947</v>
      </c>
      <c r="P767" s="17">
        <v>0.11229029143991399</v>
      </c>
      <c r="Q767" s="17">
        <v>0.131773212653959</v>
      </c>
      <c r="R767" s="17"/>
      <c r="S767" s="17">
        <v>0.15056971692416199</v>
      </c>
      <c r="T767" s="17">
        <v>0.12700446330571399</v>
      </c>
      <c r="U767" s="17">
        <v>0.121322672061196</v>
      </c>
      <c r="V767" s="17">
        <v>0.11730848398312101</v>
      </c>
      <c r="W767" s="17">
        <v>0.145829746757764</v>
      </c>
      <c r="X767" s="17">
        <v>0.13627924970250099</v>
      </c>
      <c r="Y767" s="17">
        <v>0.10532168869085499</v>
      </c>
      <c r="Z767" s="17">
        <v>0.16098406438275101</v>
      </c>
      <c r="AA767" s="17">
        <v>0.10693090294386</v>
      </c>
      <c r="AB767" s="17">
        <v>0.13977363052178399</v>
      </c>
      <c r="AC767" s="17">
        <v>6.2806223851370899E-2</v>
      </c>
      <c r="AD767" s="17">
        <v>0.202629310743004</v>
      </c>
      <c r="AE767" s="17"/>
      <c r="AF767" s="17">
        <v>0.125814311043283</v>
      </c>
      <c r="AG767" s="17">
        <v>0.14773522547595</v>
      </c>
      <c r="AH767" s="17">
        <v>9.25282988925646E-2</v>
      </c>
      <c r="AI767" s="17"/>
      <c r="AJ767" s="17">
        <v>0.115774495627588</v>
      </c>
      <c r="AK767" s="17">
        <v>0.148511596895507</v>
      </c>
      <c r="AL767" s="17">
        <v>0.13365834904250301</v>
      </c>
      <c r="AM767" s="17">
        <v>0.226816146481014</v>
      </c>
      <c r="AN767" s="17">
        <v>7.44916074751759E-2</v>
      </c>
      <c r="AO767" s="17"/>
      <c r="AP767" s="17">
        <v>0.13315611612699199</v>
      </c>
      <c r="AQ767" s="17">
        <v>0.14648278861073799</v>
      </c>
      <c r="AR767" s="17">
        <v>0.153436800833538</v>
      </c>
      <c r="AS767" s="17"/>
      <c r="AT767" s="17">
        <v>0.13908828783202101</v>
      </c>
      <c r="AU767" s="17">
        <v>0.14317348393799101</v>
      </c>
      <c r="AV767" s="17">
        <v>0.129630933508213</v>
      </c>
      <c r="AW767" s="17">
        <v>0.174091768736927</v>
      </c>
      <c r="AX767" s="17">
        <v>0.14555532599357801</v>
      </c>
    </row>
    <row r="768" spans="2:50">
      <c r="B768" t="s">
        <v>307</v>
      </c>
      <c r="C768" s="17">
        <v>9.6691797263480206E-2</v>
      </c>
      <c r="D768" s="17">
        <v>0.104694618088176</v>
      </c>
      <c r="E768" s="17">
        <v>8.9257768754629804E-2</v>
      </c>
      <c r="F768" s="17"/>
      <c r="G768" s="17">
        <v>0.13656161202605099</v>
      </c>
      <c r="H768" s="17">
        <v>0.119748287762971</v>
      </c>
      <c r="I768" s="17">
        <v>0.12893070133364401</v>
      </c>
      <c r="J768" s="17">
        <v>7.5701009216704696E-2</v>
      </c>
      <c r="K768" s="17">
        <v>8.9645520051653105E-2</v>
      </c>
      <c r="L768" s="17">
        <v>4.7137645185418797E-2</v>
      </c>
      <c r="M768" s="17"/>
      <c r="N768" s="17">
        <v>0.12548924267480099</v>
      </c>
      <c r="O768" s="17">
        <v>8.1399038637129897E-2</v>
      </c>
      <c r="P768" s="17">
        <v>0.105391545288451</v>
      </c>
      <c r="Q768" s="17">
        <v>7.5623332130268506E-2</v>
      </c>
      <c r="R768" s="17"/>
      <c r="S768" s="17">
        <v>0.12788417973859201</v>
      </c>
      <c r="T768" s="17">
        <v>0.116867599700576</v>
      </c>
      <c r="U768" s="17">
        <v>7.8213577585858104E-2</v>
      </c>
      <c r="V768" s="17">
        <v>0.10236934712392</v>
      </c>
      <c r="W768" s="17">
        <v>8.6871171735223296E-2</v>
      </c>
      <c r="X768" s="17">
        <v>9.2985385987594801E-2</v>
      </c>
      <c r="Y768" s="17">
        <v>8.8363686384334603E-2</v>
      </c>
      <c r="Z768" s="17">
        <v>9.1909410705226596E-2</v>
      </c>
      <c r="AA768" s="17">
        <v>0.101735117490433</v>
      </c>
      <c r="AB768" s="17">
        <v>8.5927168530167505E-2</v>
      </c>
      <c r="AC768" s="17">
        <v>4.7402631568094503E-2</v>
      </c>
      <c r="AD768" s="17">
        <v>5.46672328898717E-2</v>
      </c>
      <c r="AE768" s="17"/>
      <c r="AF768" s="17">
        <v>8.4691932396444902E-2</v>
      </c>
      <c r="AG768" s="17">
        <v>0.11405521645316601</v>
      </c>
      <c r="AH768" s="17">
        <v>7.5208167928171907E-2</v>
      </c>
      <c r="AI768" s="17"/>
      <c r="AJ768" s="17">
        <v>8.4167028336326499E-2</v>
      </c>
      <c r="AK768" s="17">
        <v>0.118515096724308</v>
      </c>
      <c r="AL768" s="17">
        <v>0.141872915291057</v>
      </c>
      <c r="AM768" s="17">
        <v>0.133659484737463</v>
      </c>
      <c r="AN768" s="17">
        <v>7.3285667979149594E-2</v>
      </c>
      <c r="AO768" s="17"/>
      <c r="AP768" s="17">
        <v>0.104047429034155</v>
      </c>
      <c r="AQ768" s="17">
        <v>0.102452111888774</v>
      </c>
      <c r="AR768" s="17">
        <v>0.1189433183185</v>
      </c>
      <c r="AS768" s="17"/>
      <c r="AT768" s="17">
        <v>5.9456805431254603E-2</v>
      </c>
      <c r="AU768" s="17">
        <v>8.4376503705939798E-2</v>
      </c>
      <c r="AV768" s="17">
        <v>0.124156467520096</v>
      </c>
      <c r="AW768" s="17">
        <v>0.12700393374007399</v>
      </c>
      <c r="AX768" s="17">
        <v>0.14922405353808799</v>
      </c>
    </row>
    <row r="769" spans="2:50">
      <c r="B769" t="s">
        <v>92</v>
      </c>
      <c r="C769" s="17">
        <v>8.6301599321718298E-2</v>
      </c>
      <c r="D769" s="17">
        <v>7.0328941971924394E-2</v>
      </c>
      <c r="E769" s="17">
        <v>0.101244116738456</v>
      </c>
      <c r="F769" s="17"/>
      <c r="G769" s="17">
        <v>9.5024655561235294E-2</v>
      </c>
      <c r="H769" s="17">
        <v>9.8467808774533497E-2</v>
      </c>
      <c r="I769" s="17">
        <v>0.10624492999932</v>
      </c>
      <c r="J769" s="17">
        <v>0.101437306853902</v>
      </c>
      <c r="K769" s="17">
        <v>6.3641749936760098E-2</v>
      </c>
      <c r="L769" s="17">
        <v>5.7249348319856501E-2</v>
      </c>
      <c r="M769" s="17"/>
      <c r="N769" s="17">
        <v>5.7199351142847799E-2</v>
      </c>
      <c r="O769" s="17">
        <v>9.7808355341882397E-2</v>
      </c>
      <c r="P769" s="17">
        <v>6.26353871683165E-2</v>
      </c>
      <c r="Q769" s="17">
        <v>0.12567286674464101</v>
      </c>
      <c r="R769" s="17"/>
      <c r="S769" s="17">
        <v>8.4282865465152401E-2</v>
      </c>
      <c r="T769" s="17">
        <v>8.0081590925947604E-2</v>
      </c>
      <c r="U769" s="17">
        <v>9.5886851026668496E-2</v>
      </c>
      <c r="V769" s="17">
        <v>8.4036529638536597E-2</v>
      </c>
      <c r="W769" s="17">
        <v>6.2639284100408504E-2</v>
      </c>
      <c r="X769" s="17">
        <v>8.6474751206695094E-2</v>
      </c>
      <c r="Y769" s="17">
        <v>8.1008284124441707E-2</v>
      </c>
      <c r="Z769" s="17">
        <v>7.1234912924812599E-2</v>
      </c>
      <c r="AA769" s="17">
        <v>0.108257309800228</v>
      </c>
      <c r="AB769" s="17">
        <v>9.5771671896789104E-2</v>
      </c>
      <c r="AC769" s="17">
        <v>9.6155679791057602E-2</v>
      </c>
      <c r="AD769" s="17">
        <v>6.7773814659055798E-2</v>
      </c>
      <c r="AE769" s="17"/>
      <c r="AF769" s="17">
        <v>7.1869110028872696E-2</v>
      </c>
      <c r="AG769" s="17">
        <v>6.7159237641264899E-2</v>
      </c>
      <c r="AH769" s="17">
        <v>0.16455500152854499</v>
      </c>
      <c r="AI769" s="17"/>
      <c r="AJ769" s="17">
        <v>4.7421303975775202E-2</v>
      </c>
      <c r="AK769" s="17">
        <v>6.02610719695977E-2</v>
      </c>
      <c r="AL769" s="17">
        <v>6.8099821299008503E-2</v>
      </c>
      <c r="AM769" s="17">
        <v>9.3477703612778101E-2</v>
      </c>
      <c r="AN769" s="17">
        <v>0.201233828333541</v>
      </c>
      <c r="AO769" s="17"/>
      <c r="AP769" s="17">
        <v>4.0584539405161199E-2</v>
      </c>
      <c r="AQ769" s="17">
        <v>6.9759887195280604E-2</v>
      </c>
      <c r="AR769" s="17">
        <v>4.7311328995550302E-2</v>
      </c>
      <c r="AS769" s="17"/>
      <c r="AT769" s="17">
        <v>0.104298248802526</v>
      </c>
      <c r="AU769" s="17">
        <v>8.2701748696391103E-2</v>
      </c>
      <c r="AV769" s="17">
        <v>6.3654447721163396E-2</v>
      </c>
      <c r="AW769" s="17">
        <v>6.7842094019256505E-2</v>
      </c>
      <c r="AX769" s="17">
        <v>9.8137376861913594E-2</v>
      </c>
    </row>
    <row r="770" spans="2:50">
      <c r="B770" t="s">
        <v>308</v>
      </c>
      <c r="C770" s="17">
        <v>4.6018104004292001E-2</v>
      </c>
      <c r="D770" s="17">
        <v>5.7276616765618002E-2</v>
      </c>
      <c r="E770" s="17">
        <v>3.5210018034861103E-2</v>
      </c>
      <c r="F770" s="17"/>
      <c r="G770" s="17">
        <v>1.80098920217335E-2</v>
      </c>
      <c r="H770" s="17">
        <v>9.1406205151010802E-3</v>
      </c>
      <c r="I770" s="17">
        <v>5.1567411879823499E-2</v>
      </c>
      <c r="J770" s="17">
        <v>4.4345091881422001E-2</v>
      </c>
      <c r="K770" s="17">
        <v>6.4305348276886706E-2</v>
      </c>
      <c r="L770" s="17">
        <v>7.9090270154664299E-2</v>
      </c>
      <c r="M770" s="17"/>
      <c r="N770" s="17">
        <v>4.6278090779347802E-2</v>
      </c>
      <c r="O770" s="17">
        <v>5.9884782671359597E-2</v>
      </c>
      <c r="P770" s="17">
        <v>3.7652379364160098E-2</v>
      </c>
      <c r="Q770" s="17">
        <v>3.9512835701215998E-2</v>
      </c>
      <c r="R770" s="17"/>
      <c r="S770" s="17">
        <v>1.8229999198094898E-2</v>
      </c>
      <c r="T770" s="17">
        <v>5.44267715398414E-2</v>
      </c>
      <c r="U770" s="17">
        <v>6.0725883045179098E-2</v>
      </c>
      <c r="V770" s="17">
        <v>3.8772749128994401E-2</v>
      </c>
      <c r="W770" s="17">
        <v>5.9324051762905797E-2</v>
      </c>
      <c r="X770" s="17">
        <v>2.2128142214871301E-2</v>
      </c>
      <c r="Y770" s="17">
        <v>5.6981160042152701E-2</v>
      </c>
      <c r="Z770" s="17">
        <v>1.9831664099953201E-2</v>
      </c>
      <c r="AA770" s="17">
        <v>7.3306647172997799E-2</v>
      </c>
      <c r="AB770" s="17">
        <v>3.1034797269646301E-2</v>
      </c>
      <c r="AC770" s="17">
        <v>8.4439201264108601E-2</v>
      </c>
      <c r="AD770" s="17">
        <v>4.8634196805169297E-2</v>
      </c>
      <c r="AE770" s="17"/>
      <c r="AF770" s="17">
        <v>5.8294122401730597E-2</v>
      </c>
      <c r="AG770" s="17">
        <v>3.9822134652449201E-2</v>
      </c>
      <c r="AH770" s="17">
        <v>3.93673003803066E-2</v>
      </c>
      <c r="AI770" s="17"/>
      <c r="AJ770" s="17">
        <v>5.4779505154111501E-2</v>
      </c>
      <c r="AK770" s="17">
        <v>2.6523080096291899E-2</v>
      </c>
      <c r="AL770" s="17">
        <v>2.0827741554134398E-2</v>
      </c>
      <c r="AM770" s="17">
        <v>8.8160920621213806E-2</v>
      </c>
      <c r="AN770" s="17">
        <v>7.2371285310818795E-2</v>
      </c>
      <c r="AO770" s="17"/>
      <c r="AP770" s="17">
        <v>5.1185336449856803E-2</v>
      </c>
      <c r="AQ770" s="17">
        <v>3.5386842734120197E-2</v>
      </c>
      <c r="AR770" s="17">
        <v>3.0535804845525E-2</v>
      </c>
      <c r="AS770" s="17"/>
      <c r="AT770" s="17">
        <v>5.3329830753162E-2</v>
      </c>
      <c r="AU770" s="17">
        <v>6.5777784107362597E-2</v>
      </c>
      <c r="AV770" s="17">
        <v>4.1441213218587798E-2</v>
      </c>
      <c r="AW770" s="17">
        <v>2.8257399616187898E-2</v>
      </c>
      <c r="AX770" s="17">
        <v>3.2049877860911902E-2</v>
      </c>
    </row>
    <row r="771" spans="2:50">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row>
    <row r="772" spans="2:50">
      <c r="B772" s="6" t="s">
        <v>309</v>
      </c>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row>
    <row r="773" spans="2:50">
      <c r="B773" s="24" t="s">
        <v>15</v>
      </c>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row>
    <row r="774" spans="2:50">
      <c r="B774" t="s">
        <v>298</v>
      </c>
      <c r="C774" s="17">
        <v>0.473372558830915</v>
      </c>
      <c r="D774" s="17">
        <v>0.45290116312803402</v>
      </c>
      <c r="E774" s="17">
        <v>0.49344635906749801</v>
      </c>
      <c r="F774" s="17"/>
      <c r="G774" s="17">
        <v>0.40906700832051102</v>
      </c>
      <c r="H774" s="17">
        <v>0.35392274492915299</v>
      </c>
      <c r="I774" s="17">
        <v>0.433201628616038</v>
      </c>
      <c r="J774" s="17">
        <v>0.46413819059047801</v>
      </c>
      <c r="K774" s="17">
        <v>0.51957933695537295</v>
      </c>
      <c r="L774" s="17">
        <v>0.62218298371650604</v>
      </c>
      <c r="M774" s="17"/>
      <c r="N774" s="17">
        <v>0.48536833552122599</v>
      </c>
      <c r="O774" s="17">
        <v>0.47505473654128</v>
      </c>
      <c r="P774" s="17">
        <v>0.45448524137683899</v>
      </c>
      <c r="Q774" s="17">
        <v>0.46974602698211598</v>
      </c>
      <c r="R774" s="17"/>
      <c r="S774" s="17">
        <v>0.38396743153429003</v>
      </c>
      <c r="T774" s="17">
        <v>0.45651527506036199</v>
      </c>
      <c r="U774" s="17">
        <v>0.50871602507262903</v>
      </c>
      <c r="V774" s="17">
        <v>0.527828486241391</v>
      </c>
      <c r="W774" s="17">
        <v>0.55005240842688596</v>
      </c>
      <c r="X774" s="17">
        <v>0.44265804198776099</v>
      </c>
      <c r="Y774" s="17">
        <v>0.552490414377108</v>
      </c>
      <c r="Z774" s="17">
        <v>0.44590380119765999</v>
      </c>
      <c r="AA774" s="17">
        <v>0.45844052123253498</v>
      </c>
      <c r="AB774" s="17">
        <v>0.45169741384519402</v>
      </c>
      <c r="AC774" s="17">
        <v>0.51447698545675402</v>
      </c>
      <c r="AD774" s="17">
        <v>0.49551231581307698</v>
      </c>
      <c r="AE774" s="17"/>
      <c r="AF774" s="17">
        <v>0.47613549813948097</v>
      </c>
      <c r="AG774" s="17">
        <v>0.49948873046921399</v>
      </c>
      <c r="AH774" s="17">
        <v>0.41904049077743899</v>
      </c>
      <c r="AI774" s="17"/>
      <c r="AJ774" s="17">
        <v>0.48669652731129798</v>
      </c>
      <c r="AK774" s="17">
        <v>0.50859891928707601</v>
      </c>
      <c r="AL774" s="17">
        <v>0.43685147225603699</v>
      </c>
      <c r="AM774" s="17">
        <v>0.41331799739607</v>
      </c>
      <c r="AN774" s="17">
        <v>0.386190231318912</v>
      </c>
      <c r="AO774" s="17"/>
      <c r="AP774" s="17">
        <v>0.44437988073044099</v>
      </c>
      <c r="AQ774" s="17">
        <v>0.52329148188170804</v>
      </c>
      <c r="AR774" s="17">
        <v>0.49009226027644798</v>
      </c>
      <c r="AS774" s="17"/>
      <c r="AT774" s="17">
        <v>0.51384746886645605</v>
      </c>
      <c r="AU774" s="17">
        <v>0.47626692922653602</v>
      </c>
      <c r="AV774" s="17">
        <v>0.41880601436653297</v>
      </c>
      <c r="AW774" s="17">
        <v>0.46090075536680902</v>
      </c>
      <c r="AX774" s="17">
        <v>0.44822787594176999</v>
      </c>
    </row>
    <row r="775" spans="2:50">
      <c r="B775" t="s">
        <v>299</v>
      </c>
      <c r="C775" s="17">
        <v>0.32276910586428997</v>
      </c>
      <c r="D775" s="17">
        <v>0.30855605801161401</v>
      </c>
      <c r="E775" s="17">
        <v>0.33673099444309701</v>
      </c>
      <c r="F775" s="17"/>
      <c r="G775" s="17">
        <v>0.30484959068922302</v>
      </c>
      <c r="H775" s="17">
        <v>0.35590417822633602</v>
      </c>
      <c r="I775" s="17">
        <v>0.38607501713353598</v>
      </c>
      <c r="J775" s="17">
        <v>0.34172605128471201</v>
      </c>
      <c r="K775" s="17">
        <v>0.32969332631292603</v>
      </c>
      <c r="L775" s="17">
        <v>0.23615768048472899</v>
      </c>
      <c r="M775" s="17"/>
      <c r="N775" s="17">
        <v>0.30452291635418</v>
      </c>
      <c r="O775" s="17">
        <v>0.30831088782805799</v>
      </c>
      <c r="P775" s="17">
        <v>0.35134977692075298</v>
      </c>
      <c r="Q775" s="17">
        <v>0.33608436778029799</v>
      </c>
      <c r="R775" s="17"/>
      <c r="S775" s="17">
        <v>0.29217652714393599</v>
      </c>
      <c r="T775" s="17">
        <v>0.31564942239455002</v>
      </c>
      <c r="U775" s="17">
        <v>0.30222970107515901</v>
      </c>
      <c r="V775" s="17">
        <v>0.35350783128310098</v>
      </c>
      <c r="W775" s="17">
        <v>0.314237634340026</v>
      </c>
      <c r="X775" s="17">
        <v>0.36153264588144701</v>
      </c>
      <c r="Y775" s="17">
        <v>0.31373970026832998</v>
      </c>
      <c r="Z775" s="17">
        <v>0.33929792356933702</v>
      </c>
      <c r="AA775" s="17">
        <v>0.32691634525915497</v>
      </c>
      <c r="AB775" s="17">
        <v>0.30975284481409499</v>
      </c>
      <c r="AC775" s="17">
        <v>0.36866045064788</v>
      </c>
      <c r="AD775" s="17">
        <v>0.31199889702747602</v>
      </c>
      <c r="AE775" s="17"/>
      <c r="AF775" s="17">
        <v>0.334274159602655</v>
      </c>
      <c r="AG775" s="17">
        <v>0.30647526924138302</v>
      </c>
      <c r="AH775" s="17">
        <v>0.36487985556014502</v>
      </c>
      <c r="AI775" s="17"/>
      <c r="AJ775" s="17">
        <v>0.32908114689010998</v>
      </c>
      <c r="AK775" s="17">
        <v>0.312910526832476</v>
      </c>
      <c r="AL775" s="17">
        <v>0.28324839951564401</v>
      </c>
      <c r="AM775" s="17">
        <v>0.41725016951170102</v>
      </c>
      <c r="AN775" s="17">
        <v>0.34825237160012701</v>
      </c>
      <c r="AO775" s="17"/>
      <c r="AP775" s="17">
        <v>0.30330847216929502</v>
      </c>
      <c r="AQ775" s="17">
        <v>0.35055335438329699</v>
      </c>
      <c r="AR775" s="17">
        <v>0.379827019994882</v>
      </c>
      <c r="AS775" s="17"/>
      <c r="AT775" s="17">
        <v>0.32372549444675203</v>
      </c>
      <c r="AU775" s="17">
        <v>0.32496286699898502</v>
      </c>
      <c r="AV775" s="17">
        <v>0.31060873273106598</v>
      </c>
      <c r="AW775" s="17">
        <v>0.30922768457855199</v>
      </c>
      <c r="AX775" s="17">
        <v>0.19108339279812001</v>
      </c>
    </row>
    <row r="776" spans="2:50">
      <c r="B776" t="s">
        <v>300</v>
      </c>
      <c r="C776" s="17">
        <v>0.31080980582893297</v>
      </c>
      <c r="D776" s="17">
        <v>0.32579749325134999</v>
      </c>
      <c r="E776" s="17">
        <v>0.29448578521875401</v>
      </c>
      <c r="F776" s="17"/>
      <c r="G776" s="17">
        <v>0.256846071682304</v>
      </c>
      <c r="H776" s="17">
        <v>0.232893378264903</v>
      </c>
      <c r="I776" s="17">
        <v>0.24624762683243101</v>
      </c>
      <c r="J776" s="17">
        <v>0.34909231509842498</v>
      </c>
      <c r="K776" s="17">
        <v>0.32967982818875402</v>
      </c>
      <c r="L776" s="17">
        <v>0.41860217550648399</v>
      </c>
      <c r="M776" s="17"/>
      <c r="N776" s="17">
        <v>0.34827318387044798</v>
      </c>
      <c r="O776" s="17">
        <v>0.33885271304182402</v>
      </c>
      <c r="P776" s="17">
        <v>0.27688879724631599</v>
      </c>
      <c r="Q776" s="17">
        <v>0.26506750542512703</v>
      </c>
      <c r="R776" s="17"/>
      <c r="S776" s="17">
        <v>0.32226637415274501</v>
      </c>
      <c r="T776" s="17">
        <v>0.26080717033180401</v>
      </c>
      <c r="U776" s="17">
        <v>0.34022764724198701</v>
      </c>
      <c r="V776" s="17">
        <v>0.323751673733989</v>
      </c>
      <c r="W776" s="17">
        <v>0.31398552534378499</v>
      </c>
      <c r="X776" s="17">
        <v>0.31397214518321998</v>
      </c>
      <c r="Y776" s="17">
        <v>0.20745936444010199</v>
      </c>
      <c r="Z776" s="17">
        <v>0.41592171200228001</v>
      </c>
      <c r="AA776" s="17">
        <v>0.31465204086199999</v>
      </c>
      <c r="AB776" s="17">
        <v>0.32101259298560503</v>
      </c>
      <c r="AC776" s="17">
        <v>0.339328722176716</v>
      </c>
      <c r="AD776" s="17">
        <v>0.38262153501261198</v>
      </c>
      <c r="AE776" s="17"/>
      <c r="AF776" s="17">
        <v>0.32604016976561201</v>
      </c>
      <c r="AG776" s="17">
        <v>0.32769920334208402</v>
      </c>
      <c r="AH776" s="17">
        <v>0.22205332833066699</v>
      </c>
      <c r="AI776" s="17"/>
      <c r="AJ776" s="17">
        <v>0.34701237827299403</v>
      </c>
      <c r="AK776" s="17">
        <v>0.29283845949975001</v>
      </c>
      <c r="AL776" s="17">
        <v>0.37516428121120299</v>
      </c>
      <c r="AM776" s="17">
        <v>0.32962664600278102</v>
      </c>
      <c r="AN776" s="17">
        <v>0.224100504384531</v>
      </c>
      <c r="AO776" s="17"/>
      <c r="AP776" s="17">
        <v>0.36955016623047798</v>
      </c>
      <c r="AQ776" s="17">
        <v>0.29595935076713498</v>
      </c>
      <c r="AR776" s="17">
        <v>0.38192582251478002</v>
      </c>
      <c r="AS776" s="17"/>
      <c r="AT776" s="17">
        <v>0.27623661779818698</v>
      </c>
      <c r="AU776" s="17">
        <v>0.31640615145929601</v>
      </c>
      <c r="AV776" s="17">
        <v>0.36335238764590699</v>
      </c>
      <c r="AW776" s="17">
        <v>0.22752558172481099</v>
      </c>
      <c r="AX776" s="17">
        <v>0.43830164056883297</v>
      </c>
    </row>
    <row r="777" spans="2:50">
      <c r="B777" t="s">
        <v>301</v>
      </c>
      <c r="C777" s="17">
        <v>0.29706168928393401</v>
      </c>
      <c r="D777" s="17">
        <v>0.267375301308303</v>
      </c>
      <c r="E777" s="17">
        <v>0.324950412283527</v>
      </c>
      <c r="F777" s="17"/>
      <c r="G777" s="17">
        <v>0.234551854709415</v>
      </c>
      <c r="H777" s="17">
        <v>0.26055002153298901</v>
      </c>
      <c r="I777" s="17">
        <v>0.24535900756982801</v>
      </c>
      <c r="J777" s="17">
        <v>0.28362674642267999</v>
      </c>
      <c r="K777" s="17">
        <v>0.381389447208619</v>
      </c>
      <c r="L777" s="17">
        <v>0.364759228222575</v>
      </c>
      <c r="M777" s="17"/>
      <c r="N777" s="17">
        <v>0.31558672409023197</v>
      </c>
      <c r="O777" s="17">
        <v>0.29871527358949501</v>
      </c>
      <c r="P777" s="17">
        <v>0.28136698800563997</v>
      </c>
      <c r="Q777" s="17">
        <v>0.28489913853882298</v>
      </c>
      <c r="R777" s="17"/>
      <c r="S777" s="17">
        <v>0.30709270194250798</v>
      </c>
      <c r="T777" s="17">
        <v>0.26278090711482899</v>
      </c>
      <c r="U777" s="17">
        <v>0.34647557997654899</v>
      </c>
      <c r="V777" s="17">
        <v>0.287738994274015</v>
      </c>
      <c r="W777" s="17">
        <v>0.29355413653058998</v>
      </c>
      <c r="X777" s="17">
        <v>0.34705425953154301</v>
      </c>
      <c r="Y777" s="17">
        <v>0.37661484607843598</v>
      </c>
      <c r="Z777" s="17">
        <v>0.26983459531091403</v>
      </c>
      <c r="AA777" s="17">
        <v>0.28259326331268497</v>
      </c>
      <c r="AB777" s="17">
        <v>0.26088673903770998</v>
      </c>
      <c r="AC777" s="17">
        <v>0.206574272246173</v>
      </c>
      <c r="AD777" s="17">
        <v>0.290247142043489</v>
      </c>
      <c r="AE777" s="17"/>
      <c r="AF777" s="17">
        <v>0.338451856028673</v>
      </c>
      <c r="AG777" s="17">
        <v>0.29289043059673397</v>
      </c>
      <c r="AH777" s="17">
        <v>0.219614397760163</v>
      </c>
      <c r="AI777" s="17"/>
      <c r="AJ777" s="17">
        <v>0.36297053617661201</v>
      </c>
      <c r="AK777" s="17">
        <v>0.27369851013865398</v>
      </c>
      <c r="AL777" s="17">
        <v>0.30932413651676599</v>
      </c>
      <c r="AM777" s="17">
        <v>0.25262746038778899</v>
      </c>
      <c r="AN777" s="17">
        <v>0.21965693045903001</v>
      </c>
      <c r="AO777" s="17"/>
      <c r="AP777" s="17">
        <v>0.390572786986918</v>
      </c>
      <c r="AQ777" s="17">
        <v>0.27253935182486699</v>
      </c>
      <c r="AR777" s="17">
        <v>0.27998528418928498</v>
      </c>
      <c r="AS777" s="17"/>
      <c r="AT777" s="17">
        <v>0.31172174083376503</v>
      </c>
      <c r="AU777" s="17">
        <v>0.31969172913178201</v>
      </c>
      <c r="AV777" s="17">
        <v>0.27766684421443499</v>
      </c>
      <c r="AW777" s="17">
        <v>0.27206857096197401</v>
      </c>
      <c r="AX777" s="17">
        <v>0.15824544336854601</v>
      </c>
    </row>
    <row r="778" spans="2:50">
      <c r="B778" t="s">
        <v>303</v>
      </c>
      <c r="C778" s="17">
        <v>0.25908687418369197</v>
      </c>
      <c r="D778" s="17">
        <v>0.24506953184081601</v>
      </c>
      <c r="E778" s="17">
        <v>0.27377281375685603</v>
      </c>
      <c r="F778" s="17"/>
      <c r="G778" s="17">
        <v>0.23248171971821099</v>
      </c>
      <c r="H778" s="17">
        <v>0.274936944981024</v>
      </c>
      <c r="I778" s="17">
        <v>0.25468086269179102</v>
      </c>
      <c r="J778" s="17">
        <v>0.216644074748191</v>
      </c>
      <c r="K778" s="17">
        <v>0.27220981273167799</v>
      </c>
      <c r="L778" s="17">
        <v>0.29306951104756701</v>
      </c>
      <c r="M778" s="17"/>
      <c r="N778" s="17">
        <v>0.27495071074404398</v>
      </c>
      <c r="O778" s="17">
        <v>0.27202127832126399</v>
      </c>
      <c r="P778" s="17">
        <v>0.241359841590601</v>
      </c>
      <c r="Q778" s="17">
        <v>0.247023369102433</v>
      </c>
      <c r="R778" s="17"/>
      <c r="S778" s="17">
        <v>0.27129245602526397</v>
      </c>
      <c r="T778" s="17">
        <v>0.25554287288153399</v>
      </c>
      <c r="U778" s="17">
        <v>0.28584704521440402</v>
      </c>
      <c r="V778" s="17">
        <v>0.28042333307662798</v>
      </c>
      <c r="W778" s="17">
        <v>0.25451018741748099</v>
      </c>
      <c r="X778" s="17">
        <v>0.226700519211116</v>
      </c>
      <c r="Y778" s="17">
        <v>0.20125563515548101</v>
      </c>
      <c r="Z778" s="17">
        <v>0.23325154051205399</v>
      </c>
      <c r="AA778" s="17">
        <v>0.283718490831394</v>
      </c>
      <c r="AB778" s="17">
        <v>0.252340414929976</v>
      </c>
      <c r="AC778" s="17">
        <v>0.23441260410520401</v>
      </c>
      <c r="AD778" s="17">
        <v>0.350153445886558</v>
      </c>
      <c r="AE778" s="17"/>
      <c r="AF778" s="17">
        <v>0.22158755689939499</v>
      </c>
      <c r="AG778" s="17">
        <v>0.296965297815105</v>
      </c>
      <c r="AH778" s="17">
        <v>0.246067307828536</v>
      </c>
      <c r="AI778" s="17"/>
      <c r="AJ778" s="17">
        <v>0.254885042102241</v>
      </c>
      <c r="AK778" s="17">
        <v>0.26161202855100102</v>
      </c>
      <c r="AL778" s="17">
        <v>0.32912110341680501</v>
      </c>
      <c r="AM778" s="17">
        <v>0.164529311364805</v>
      </c>
      <c r="AN778" s="17">
        <v>0.25122816170127699</v>
      </c>
      <c r="AO778" s="17"/>
      <c r="AP778" s="17">
        <v>0.24027236554397599</v>
      </c>
      <c r="AQ778" s="17">
        <v>0.26205977764712401</v>
      </c>
      <c r="AR778" s="17">
        <v>0.338391682449241</v>
      </c>
      <c r="AS778" s="17"/>
      <c r="AT778" s="17">
        <v>0.238079071154356</v>
      </c>
      <c r="AU778" s="17">
        <v>0.24930655406587299</v>
      </c>
      <c r="AV778" s="17">
        <v>0.28088661086831901</v>
      </c>
      <c r="AW778" s="17">
        <v>0.29827330439996802</v>
      </c>
      <c r="AX778" s="17">
        <v>0.202475117291114</v>
      </c>
    </row>
    <row r="779" spans="2:50">
      <c r="B779" t="s">
        <v>304</v>
      </c>
      <c r="C779" s="17">
        <v>0.18194609633739001</v>
      </c>
      <c r="D779" s="17">
        <v>0.18332637575722699</v>
      </c>
      <c r="E779" s="17">
        <v>0.181306123939245</v>
      </c>
      <c r="F779" s="17"/>
      <c r="G779" s="17">
        <v>0.217199181119345</v>
      </c>
      <c r="H779" s="17">
        <v>0.225343145923109</v>
      </c>
      <c r="I779" s="17">
        <v>0.16013371780424501</v>
      </c>
      <c r="J779" s="17">
        <v>0.152185084272075</v>
      </c>
      <c r="K779" s="17">
        <v>0.18326770187850699</v>
      </c>
      <c r="L779" s="17">
        <v>0.16448161987517401</v>
      </c>
      <c r="M779" s="17"/>
      <c r="N779" s="17">
        <v>0.159532478941976</v>
      </c>
      <c r="O779" s="17">
        <v>0.16961534064297901</v>
      </c>
      <c r="P779" s="17">
        <v>0.22425494284119499</v>
      </c>
      <c r="Q779" s="17">
        <v>0.18106756827985601</v>
      </c>
      <c r="R779" s="17"/>
      <c r="S779" s="17">
        <v>0.25125437269698198</v>
      </c>
      <c r="T779" s="17">
        <v>0.19701412929780701</v>
      </c>
      <c r="U779" s="17">
        <v>0.129827074646896</v>
      </c>
      <c r="V779" s="17">
        <v>0.186058040771928</v>
      </c>
      <c r="W779" s="17">
        <v>0.15505421032748701</v>
      </c>
      <c r="X779" s="17">
        <v>0.18225748210387599</v>
      </c>
      <c r="Y779" s="17">
        <v>0.133805602418793</v>
      </c>
      <c r="Z779" s="17">
        <v>0.14543319727534501</v>
      </c>
      <c r="AA779" s="17">
        <v>0.13842024761996199</v>
      </c>
      <c r="AB779" s="17">
        <v>0.214510918393406</v>
      </c>
      <c r="AC779" s="17">
        <v>0.181208584608889</v>
      </c>
      <c r="AD779" s="17">
        <v>0.22282603285715999</v>
      </c>
      <c r="AE779" s="17"/>
      <c r="AF779" s="17">
        <v>0.17446064365159999</v>
      </c>
      <c r="AG779" s="17">
        <v>0.177397979336607</v>
      </c>
      <c r="AH779" s="17">
        <v>0.20260426920852001</v>
      </c>
      <c r="AI779" s="17"/>
      <c r="AJ779" s="17">
        <v>0.169289426998225</v>
      </c>
      <c r="AK779" s="17">
        <v>0.218938897809273</v>
      </c>
      <c r="AL779" s="17">
        <v>0.148034818605252</v>
      </c>
      <c r="AM779" s="17">
        <v>0.15944116814272499</v>
      </c>
      <c r="AN779" s="17">
        <v>0.158473684199577</v>
      </c>
      <c r="AO779" s="17"/>
      <c r="AP779" s="17">
        <v>0.170443637354665</v>
      </c>
      <c r="AQ779" s="17">
        <v>0.18209715173434701</v>
      </c>
      <c r="AR779" s="17">
        <v>0.16944868691937301</v>
      </c>
      <c r="AS779" s="17"/>
      <c r="AT779" s="17">
        <v>0.19389837264946599</v>
      </c>
      <c r="AU779" s="17">
        <v>0.18027316328824999</v>
      </c>
      <c r="AV779" s="17">
        <v>0.18497464857114801</v>
      </c>
      <c r="AW779" s="17">
        <v>0.195021027691925</v>
      </c>
      <c r="AX779" s="17">
        <v>0.26666531662584902</v>
      </c>
    </row>
    <row r="780" spans="2:50">
      <c r="B780" t="s">
        <v>302</v>
      </c>
      <c r="C780" s="17">
        <v>0.178864059631856</v>
      </c>
      <c r="D780" s="17">
        <v>0.17733446294928901</v>
      </c>
      <c r="E780" s="17">
        <v>0.18105178700195099</v>
      </c>
      <c r="F780" s="17"/>
      <c r="G780" s="17">
        <v>0.17719186331391101</v>
      </c>
      <c r="H780" s="17">
        <v>0.21099297746124901</v>
      </c>
      <c r="I780" s="17">
        <v>0.20015377930704301</v>
      </c>
      <c r="J780" s="17">
        <v>0.187049366713125</v>
      </c>
      <c r="K780" s="17">
        <v>0.180261943369706</v>
      </c>
      <c r="L780" s="17">
        <v>0.12898046722604001</v>
      </c>
      <c r="M780" s="17"/>
      <c r="N780" s="17">
        <v>0.16597481671656</v>
      </c>
      <c r="O780" s="17">
        <v>0.17067091990234501</v>
      </c>
      <c r="P780" s="17">
        <v>0.198334220919549</v>
      </c>
      <c r="Q780" s="17">
        <v>0.184982513607863</v>
      </c>
      <c r="R780" s="17"/>
      <c r="S780" s="17">
        <v>0.14440823229321401</v>
      </c>
      <c r="T780" s="17">
        <v>0.23547566018503999</v>
      </c>
      <c r="U780" s="17">
        <v>0.13895388123826499</v>
      </c>
      <c r="V780" s="17">
        <v>0.17810204666856999</v>
      </c>
      <c r="W780" s="17">
        <v>0.157660758701586</v>
      </c>
      <c r="X780" s="17">
        <v>0.166811201848026</v>
      </c>
      <c r="Y780" s="17">
        <v>0.22499204735249201</v>
      </c>
      <c r="Z780" s="17">
        <v>0.14549110224553399</v>
      </c>
      <c r="AA780" s="17">
        <v>0.21528733707044101</v>
      </c>
      <c r="AB780" s="17">
        <v>0.15425870983867099</v>
      </c>
      <c r="AC780" s="17">
        <v>0.148689636298244</v>
      </c>
      <c r="AD780" s="17">
        <v>0.20082897315993301</v>
      </c>
      <c r="AE780" s="17"/>
      <c r="AF780" s="17">
        <v>0.202070533269323</v>
      </c>
      <c r="AG780" s="17">
        <v>0.16902033198815999</v>
      </c>
      <c r="AH780" s="17">
        <v>0.15673898865441199</v>
      </c>
      <c r="AI780" s="17"/>
      <c r="AJ780" s="17">
        <v>0.17872390612649799</v>
      </c>
      <c r="AK780" s="17">
        <v>0.18125891072459199</v>
      </c>
      <c r="AL780" s="17">
        <v>0.21070372975523899</v>
      </c>
      <c r="AM780" s="17">
        <v>0.18546868905119299</v>
      </c>
      <c r="AN780" s="17">
        <v>0.165807239144764</v>
      </c>
      <c r="AO780" s="17"/>
      <c r="AP780" s="17">
        <v>0.195503206714844</v>
      </c>
      <c r="AQ780" s="17">
        <v>0.18056694975898299</v>
      </c>
      <c r="AR780" s="17">
        <v>0.152327832138687</v>
      </c>
      <c r="AS780" s="17"/>
      <c r="AT780" s="17">
        <v>0.18107708085791399</v>
      </c>
      <c r="AU780" s="17">
        <v>0.20256268707384201</v>
      </c>
      <c r="AV780" s="17">
        <v>0.181819526503363</v>
      </c>
      <c r="AW780" s="17">
        <v>0.13102695517806001</v>
      </c>
      <c r="AX780" s="17">
        <v>0.18027140711258999</v>
      </c>
    </row>
    <row r="781" spans="2:50">
      <c r="B781" t="s">
        <v>305</v>
      </c>
      <c r="C781" s="17">
        <v>0.15970840517875701</v>
      </c>
      <c r="D781" s="17">
        <v>0.183689104608801</v>
      </c>
      <c r="E781" s="17">
        <v>0.13692683149075</v>
      </c>
      <c r="F781" s="17"/>
      <c r="G781" s="17">
        <v>0.228140072386779</v>
      </c>
      <c r="H781" s="17">
        <v>0.217430876154178</v>
      </c>
      <c r="I781" s="17">
        <v>0.14713279314739899</v>
      </c>
      <c r="J781" s="17">
        <v>0.141433095236635</v>
      </c>
      <c r="K781" s="17">
        <v>0.10842247923161</v>
      </c>
      <c r="L781" s="17">
        <v>0.12693533054459999</v>
      </c>
      <c r="M781" s="17"/>
      <c r="N781" s="17">
        <v>0.20015210930990199</v>
      </c>
      <c r="O781" s="17">
        <v>0.15408959796757499</v>
      </c>
      <c r="P781" s="17">
        <v>0.15872491154773799</v>
      </c>
      <c r="Q781" s="17">
        <v>0.123615778689116</v>
      </c>
      <c r="R781" s="17"/>
      <c r="S781" s="17">
        <v>0.18602820570613099</v>
      </c>
      <c r="T781" s="17">
        <v>0.16733596627390299</v>
      </c>
      <c r="U781" s="17">
        <v>0.124957254596825</v>
      </c>
      <c r="V781" s="17">
        <v>0.16288738418399001</v>
      </c>
      <c r="W781" s="17">
        <v>0.13423085867950499</v>
      </c>
      <c r="X781" s="17">
        <v>0.209140967040644</v>
      </c>
      <c r="Y781" s="17">
        <v>0.134420608346044</v>
      </c>
      <c r="Z781" s="17">
        <v>0.11216809951737999</v>
      </c>
      <c r="AA781" s="17">
        <v>0.17667916023505001</v>
      </c>
      <c r="AB781" s="17">
        <v>0.167954989312813</v>
      </c>
      <c r="AC781" s="17">
        <v>0.13936239880922899</v>
      </c>
      <c r="AD781" s="17">
        <v>7.6792527976998898E-2</v>
      </c>
      <c r="AE781" s="17"/>
      <c r="AF781" s="17">
        <v>0.123602570362928</v>
      </c>
      <c r="AG781" s="17">
        <v>0.18721404128337901</v>
      </c>
      <c r="AH781" s="17">
        <v>0.13670605643224201</v>
      </c>
      <c r="AI781" s="17"/>
      <c r="AJ781" s="17">
        <v>0.15427591851519101</v>
      </c>
      <c r="AK781" s="17">
        <v>0.18846783655287899</v>
      </c>
      <c r="AL781" s="17">
        <v>0.18179459289591701</v>
      </c>
      <c r="AM781" s="17">
        <v>0.14408610084260401</v>
      </c>
      <c r="AN781" s="17">
        <v>0.103047696509901</v>
      </c>
      <c r="AO781" s="17"/>
      <c r="AP781" s="17">
        <v>0.15984249049117399</v>
      </c>
      <c r="AQ781" s="17">
        <v>0.20469921868083599</v>
      </c>
      <c r="AR781" s="17">
        <v>0.16566892945677</v>
      </c>
      <c r="AS781" s="17"/>
      <c r="AT781" s="17">
        <v>0.119863004940311</v>
      </c>
      <c r="AU781" s="17">
        <v>0.15534046396788301</v>
      </c>
      <c r="AV781" s="17">
        <v>0.20214797158349401</v>
      </c>
      <c r="AW781" s="17">
        <v>0.206726193488001</v>
      </c>
      <c r="AX781" s="17">
        <v>0.11283049488793</v>
      </c>
    </row>
    <row r="782" spans="2:50">
      <c r="B782" t="s">
        <v>306</v>
      </c>
      <c r="C782" s="17">
        <v>0.13834016469278099</v>
      </c>
      <c r="D782" s="17">
        <v>0.162075514833703</v>
      </c>
      <c r="E782" s="17">
        <v>0.11571498835911399</v>
      </c>
      <c r="F782" s="17"/>
      <c r="G782" s="17">
        <v>0.15967773091645401</v>
      </c>
      <c r="H782" s="17">
        <v>0.15981439841631001</v>
      </c>
      <c r="I782" s="17">
        <v>0.12510481208436</v>
      </c>
      <c r="J782" s="17">
        <v>0.120587122266666</v>
      </c>
      <c r="K782" s="17">
        <v>0.12411671082676901</v>
      </c>
      <c r="L782" s="17">
        <v>0.14148837782628401</v>
      </c>
      <c r="M782" s="17"/>
      <c r="N782" s="17">
        <v>0.14951590073887799</v>
      </c>
      <c r="O782" s="17">
        <v>0.13052906276776899</v>
      </c>
      <c r="P782" s="17">
        <v>0.13816846204775099</v>
      </c>
      <c r="Q782" s="17">
        <v>0.13494546125941001</v>
      </c>
      <c r="R782" s="17"/>
      <c r="S782" s="17">
        <v>0.14409017218380801</v>
      </c>
      <c r="T782" s="17">
        <v>0.147686188590054</v>
      </c>
      <c r="U782" s="17">
        <v>0.14018046671231399</v>
      </c>
      <c r="V782" s="17">
        <v>0.11938858732573999</v>
      </c>
      <c r="W782" s="17">
        <v>0.125117529884926</v>
      </c>
      <c r="X782" s="17">
        <v>0.16408351755529799</v>
      </c>
      <c r="Y782" s="17">
        <v>0.153694096748271</v>
      </c>
      <c r="Z782" s="17">
        <v>0.14326028066743901</v>
      </c>
      <c r="AA782" s="17">
        <v>6.5450194636062706E-2</v>
      </c>
      <c r="AB782" s="17">
        <v>0.21986786025361299</v>
      </c>
      <c r="AC782" s="17">
        <v>0.108681567438354</v>
      </c>
      <c r="AD782" s="17">
        <v>0.101607376249777</v>
      </c>
      <c r="AE782" s="17"/>
      <c r="AF782" s="17">
        <v>0.124281657666988</v>
      </c>
      <c r="AG782" s="17">
        <v>0.164094012272545</v>
      </c>
      <c r="AH782" s="17">
        <v>0.112962169671584</v>
      </c>
      <c r="AI782" s="17"/>
      <c r="AJ782" s="17">
        <v>0.13882861114384701</v>
      </c>
      <c r="AK782" s="17">
        <v>0.14772025207366801</v>
      </c>
      <c r="AL782" s="17">
        <v>0.154006353891946</v>
      </c>
      <c r="AM782" s="17">
        <v>3.1298754617301403E-2</v>
      </c>
      <c r="AN782" s="17">
        <v>0.10153144788459</v>
      </c>
      <c r="AO782" s="17"/>
      <c r="AP782" s="17">
        <v>0.16946220143552601</v>
      </c>
      <c r="AQ782" s="17">
        <v>0.133882452962066</v>
      </c>
      <c r="AR782" s="17">
        <v>0.16905283970510901</v>
      </c>
      <c r="AS782" s="17"/>
      <c r="AT782" s="17">
        <v>0.14368226718819699</v>
      </c>
      <c r="AU782" s="17">
        <v>9.4817779851679607E-2</v>
      </c>
      <c r="AV782" s="17">
        <v>0.17346252800328099</v>
      </c>
      <c r="AW782" s="17">
        <v>0.19129653756235801</v>
      </c>
      <c r="AX782" s="17">
        <v>0.18356198499118201</v>
      </c>
    </row>
    <row r="783" spans="2:50">
      <c r="B783" t="s">
        <v>307</v>
      </c>
      <c r="C783" s="17">
        <v>8.9334149627915499E-2</v>
      </c>
      <c r="D783" s="17">
        <v>9.9860487015161398E-2</v>
      </c>
      <c r="E783" s="17">
        <v>7.9408893414632101E-2</v>
      </c>
      <c r="F783" s="17"/>
      <c r="G783" s="17">
        <v>0.143230699194834</v>
      </c>
      <c r="H783" s="17">
        <v>0.12638782414368899</v>
      </c>
      <c r="I783" s="17">
        <v>9.3161001983338196E-2</v>
      </c>
      <c r="J783" s="17">
        <v>7.4745446254155398E-2</v>
      </c>
      <c r="K783" s="17">
        <v>5.8007031056831602E-2</v>
      </c>
      <c r="L783" s="17">
        <v>5.3282118417043597E-2</v>
      </c>
      <c r="M783" s="17"/>
      <c r="N783" s="17">
        <v>9.2572601477927702E-2</v>
      </c>
      <c r="O783" s="17">
        <v>0.106323181426354</v>
      </c>
      <c r="P783" s="17">
        <v>8.1499732120906596E-2</v>
      </c>
      <c r="Q783" s="17">
        <v>7.4348705022324699E-2</v>
      </c>
      <c r="R783" s="17"/>
      <c r="S783" s="17">
        <v>0.104568329414508</v>
      </c>
      <c r="T783" s="17">
        <v>0.118481636390079</v>
      </c>
      <c r="U783" s="17">
        <v>8.7162059218171398E-2</v>
      </c>
      <c r="V783" s="17">
        <v>4.3034355648349697E-2</v>
      </c>
      <c r="W783" s="17">
        <v>9.8032122310282202E-2</v>
      </c>
      <c r="X783" s="17">
        <v>6.6465071291668204E-2</v>
      </c>
      <c r="Y783" s="17">
        <v>9.8842594260125094E-2</v>
      </c>
      <c r="Z783" s="17">
        <v>6.8319983589364794E-2</v>
      </c>
      <c r="AA783" s="17">
        <v>0.112691923543528</v>
      </c>
      <c r="AB783" s="17">
        <v>7.2825218342236597E-2</v>
      </c>
      <c r="AC783" s="17">
        <v>6.69672301124727E-2</v>
      </c>
      <c r="AD783" s="17">
        <v>8.8450739338938905E-2</v>
      </c>
      <c r="AE783" s="17"/>
      <c r="AF783" s="17">
        <v>8.3507398515930406E-2</v>
      </c>
      <c r="AG783" s="17">
        <v>9.5644814578860496E-2</v>
      </c>
      <c r="AH783" s="17">
        <v>9.2453553239167194E-2</v>
      </c>
      <c r="AI783" s="17"/>
      <c r="AJ783" s="17">
        <v>7.7257765783045995E-2</v>
      </c>
      <c r="AK783" s="17">
        <v>0.113323178900141</v>
      </c>
      <c r="AL783" s="17">
        <v>0.12176812474658801</v>
      </c>
      <c r="AM783" s="17">
        <v>9.6498594253099895E-2</v>
      </c>
      <c r="AN783" s="17">
        <v>8.0774419532982297E-2</v>
      </c>
      <c r="AO783" s="17"/>
      <c r="AP783" s="17">
        <v>9.5817597966843499E-2</v>
      </c>
      <c r="AQ783" s="17">
        <v>0.10516895586312699</v>
      </c>
      <c r="AR783" s="17">
        <v>8.9956903391660695E-2</v>
      </c>
      <c r="AS783" s="17"/>
      <c r="AT783" s="17">
        <v>6.7163222995464997E-2</v>
      </c>
      <c r="AU783" s="17">
        <v>9.6140610883797106E-2</v>
      </c>
      <c r="AV783" s="17">
        <v>0.119606493242238</v>
      </c>
      <c r="AW783" s="17">
        <v>0.117915069649869</v>
      </c>
      <c r="AX783" s="17">
        <v>0.16039827295131401</v>
      </c>
    </row>
    <row r="784" spans="2:50">
      <c r="B784" t="s">
        <v>92</v>
      </c>
      <c r="C784" s="17">
        <v>7.54465237577817E-2</v>
      </c>
      <c r="D784" s="17">
        <v>6.5024858323158602E-2</v>
      </c>
      <c r="E784" s="17">
        <v>8.4929784953853699E-2</v>
      </c>
      <c r="F784" s="17"/>
      <c r="G784" s="17">
        <v>8.83355064876057E-2</v>
      </c>
      <c r="H784" s="17">
        <v>6.3375969369055096E-2</v>
      </c>
      <c r="I784" s="17">
        <v>0.104372318030432</v>
      </c>
      <c r="J784" s="17">
        <v>8.6159168629432598E-2</v>
      </c>
      <c r="K784" s="17">
        <v>5.7753480194540401E-2</v>
      </c>
      <c r="L784" s="17">
        <v>5.6281151120919901E-2</v>
      </c>
      <c r="M784" s="17"/>
      <c r="N784" s="17">
        <v>4.8374533311877799E-2</v>
      </c>
      <c r="O784" s="17">
        <v>7.6540687099727694E-2</v>
      </c>
      <c r="P784" s="17">
        <v>6.5885376312618205E-2</v>
      </c>
      <c r="Q784" s="17">
        <v>0.11319267566145701</v>
      </c>
      <c r="R784" s="17"/>
      <c r="S784" s="17">
        <v>7.2532529350563202E-2</v>
      </c>
      <c r="T784" s="17">
        <v>4.6799609816537198E-2</v>
      </c>
      <c r="U784" s="17">
        <v>9.7528445751147705E-2</v>
      </c>
      <c r="V784" s="17">
        <v>6.7508462448454695E-2</v>
      </c>
      <c r="W784" s="17">
        <v>7.9796371858813095E-2</v>
      </c>
      <c r="X784" s="17">
        <v>5.8793382925419503E-2</v>
      </c>
      <c r="Y784" s="17">
        <v>7.9674145833106697E-2</v>
      </c>
      <c r="Z784" s="17">
        <v>6.9785219016595207E-2</v>
      </c>
      <c r="AA784" s="17">
        <v>9.0399497980246796E-2</v>
      </c>
      <c r="AB784" s="17">
        <v>7.7722473304183901E-2</v>
      </c>
      <c r="AC784" s="17">
        <v>0.115667727861915</v>
      </c>
      <c r="AD784" s="17">
        <v>8.5401646370042703E-2</v>
      </c>
      <c r="AE784" s="17"/>
      <c r="AF784" s="17">
        <v>6.6250465982631596E-2</v>
      </c>
      <c r="AG784" s="17">
        <v>5.7927352917316002E-2</v>
      </c>
      <c r="AH784" s="17">
        <v>0.13994512318027799</v>
      </c>
      <c r="AI784" s="17"/>
      <c r="AJ784" s="17">
        <v>4.6972280568869998E-2</v>
      </c>
      <c r="AK784" s="17">
        <v>5.4382209214698399E-2</v>
      </c>
      <c r="AL784" s="17">
        <v>1.16785427956026E-2</v>
      </c>
      <c r="AM784" s="17">
        <v>0.117113740563438</v>
      </c>
      <c r="AN784" s="17">
        <v>0.174974482682033</v>
      </c>
      <c r="AO784" s="17"/>
      <c r="AP784" s="17">
        <v>4.25834466452093E-2</v>
      </c>
      <c r="AQ784" s="17">
        <v>5.04957268010333E-2</v>
      </c>
      <c r="AR784" s="17">
        <v>1.93223112855158E-2</v>
      </c>
      <c r="AS784" s="17"/>
      <c r="AT784" s="17">
        <v>9.1210089502693006E-2</v>
      </c>
      <c r="AU784" s="17">
        <v>7.1963346240245293E-2</v>
      </c>
      <c r="AV784" s="17">
        <v>4.7915340428194897E-2</v>
      </c>
      <c r="AW784" s="17">
        <v>4.6286274684361903E-2</v>
      </c>
      <c r="AX784" s="17">
        <v>0.126142267518253</v>
      </c>
    </row>
    <row r="785" spans="2:50">
      <c r="B785" t="s">
        <v>308</v>
      </c>
      <c r="C785" s="17">
        <v>2.1279140085907498E-2</v>
      </c>
      <c r="D785" s="17">
        <v>2.4448883744697499E-2</v>
      </c>
      <c r="E785" s="17">
        <v>1.8268552507662902E-2</v>
      </c>
      <c r="F785" s="17"/>
      <c r="G785" s="17">
        <v>1.14389388672347E-2</v>
      </c>
      <c r="H785" s="17">
        <v>0</v>
      </c>
      <c r="I785" s="17">
        <v>3.7933677023519699E-2</v>
      </c>
      <c r="J785" s="17">
        <v>2.3688619487061E-2</v>
      </c>
      <c r="K785" s="17">
        <v>3.3529590919428101E-2</v>
      </c>
      <c r="L785" s="17">
        <v>2.1365119676562998E-2</v>
      </c>
      <c r="M785" s="17"/>
      <c r="N785" s="17">
        <v>1.3991133999354401E-2</v>
      </c>
      <c r="O785" s="17">
        <v>2.3996844709499199E-2</v>
      </c>
      <c r="P785" s="17">
        <v>2.1854905190374099E-2</v>
      </c>
      <c r="Q785" s="17">
        <v>2.61788054734916E-2</v>
      </c>
      <c r="R785" s="17"/>
      <c r="S785" s="17">
        <v>1.0377913712809999E-2</v>
      </c>
      <c r="T785" s="17">
        <v>2.4106410795608501E-2</v>
      </c>
      <c r="U785" s="17">
        <v>2.6349288662862E-2</v>
      </c>
      <c r="V785" s="17">
        <v>8.7902456577020893E-3</v>
      </c>
      <c r="W785" s="17">
        <v>3.7407053079883901E-2</v>
      </c>
      <c r="X785" s="17">
        <v>1.6016238807435201E-2</v>
      </c>
      <c r="Y785" s="17">
        <v>2.81000938020361E-2</v>
      </c>
      <c r="Z785" s="17">
        <v>3.0782772379042402E-2</v>
      </c>
      <c r="AA785" s="17">
        <v>3.0866270214197598E-2</v>
      </c>
      <c r="AB785" s="17">
        <v>2.6820055655976401E-2</v>
      </c>
      <c r="AC785" s="17">
        <v>8.7165557319628592E-3</v>
      </c>
      <c r="AD785" s="17">
        <v>0</v>
      </c>
      <c r="AE785" s="17"/>
      <c r="AF785" s="17">
        <v>2.4458432732069799E-2</v>
      </c>
      <c r="AG785" s="17">
        <v>1.9292829893428599E-2</v>
      </c>
      <c r="AH785" s="17">
        <v>2.4849436744550601E-2</v>
      </c>
      <c r="AI785" s="17"/>
      <c r="AJ785" s="17">
        <v>1.72979915648734E-2</v>
      </c>
      <c r="AK785" s="17">
        <v>1.50329594654011E-2</v>
      </c>
      <c r="AL785" s="17">
        <v>1.94287068666852E-2</v>
      </c>
      <c r="AM785" s="17">
        <v>3.2620512840555199E-2</v>
      </c>
      <c r="AN785" s="17">
        <v>4.5194452451589699E-2</v>
      </c>
      <c r="AO785" s="17"/>
      <c r="AP785" s="17">
        <v>1.1906930957976101E-2</v>
      </c>
      <c r="AQ785" s="17">
        <v>8.7527052207873393E-3</v>
      </c>
      <c r="AR785" s="17">
        <v>2.2280767366907799E-2</v>
      </c>
      <c r="AS785" s="17"/>
      <c r="AT785" s="17">
        <v>1.8966661747203298E-2</v>
      </c>
      <c r="AU785" s="17">
        <v>1.6104696625000799E-2</v>
      </c>
      <c r="AV785" s="17">
        <v>1.8859674077692401E-2</v>
      </c>
      <c r="AW785" s="17">
        <v>2.7897636562007399E-2</v>
      </c>
      <c r="AX785" s="17">
        <v>0</v>
      </c>
    </row>
    <row r="786" spans="2:50">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row>
    <row r="787" spans="2:50">
      <c r="B787" s="6" t="s">
        <v>310</v>
      </c>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row>
    <row r="788" spans="2:50">
      <c r="B788" s="24" t="s">
        <v>15</v>
      </c>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row>
    <row r="789" spans="2:50">
      <c r="B789" t="s">
        <v>298</v>
      </c>
      <c r="C789" s="17">
        <v>0.436434311388188</v>
      </c>
      <c r="D789" s="17">
        <v>0.40765314309364897</v>
      </c>
      <c r="E789" s="17">
        <v>0.46438470610115001</v>
      </c>
      <c r="F789" s="17"/>
      <c r="G789" s="17">
        <v>0.32891715164887497</v>
      </c>
      <c r="H789" s="17">
        <v>0.363407093655361</v>
      </c>
      <c r="I789" s="17">
        <v>0.38022918865952798</v>
      </c>
      <c r="J789" s="17">
        <v>0.42942052100064099</v>
      </c>
      <c r="K789" s="17">
        <v>0.49895543129504499</v>
      </c>
      <c r="L789" s="17">
        <v>0.57647153555071695</v>
      </c>
      <c r="M789" s="17"/>
      <c r="N789" s="17">
        <v>0.439351227587301</v>
      </c>
      <c r="O789" s="17">
        <v>0.425641313395488</v>
      </c>
      <c r="P789" s="17">
        <v>0.43838189129189498</v>
      </c>
      <c r="Q789" s="17">
        <v>0.43671863966282698</v>
      </c>
      <c r="R789" s="17"/>
      <c r="S789" s="17">
        <v>0.34975838029066098</v>
      </c>
      <c r="T789" s="17">
        <v>0.42754867488895398</v>
      </c>
      <c r="U789" s="17">
        <v>0.45639336295248101</v>
      </c>
      <c r="V789" s="17">
        <v>0.46612339186489998</v>
      </c>
      <c r="W789" s="17">
        <v>0.49252900064255301</v>
      </c>
      <c r="X789" s="17">
        <v>0.46614612121179999</v>
      </c>
      <c r="Y789" s="17">
        <v>0.483507048958423</v>
      </c>
      <c r="Z789" s="17">
        <v>0.44533778655689898</v>
      </c>
      <c r="AA789" s="17">
        <v>0.39450379538779001</v>
      </c>
      <c r="AB789" s="17">
        <v>0.43877414396916198</v>
      </c>
      <c r="AC789" s="17">
        <v>0.40659564679287302</v>
      </c>
      <c r="AD789" s="17">
        <v>0.57604825336906895</v>
      </c>
      <c r="AE789" s="17"/>
      <c r="AF789" s="17">
        <v>0.44072629945097902</v>
      </c>
      <c r="AG789" s="17">
        <v>0.458517492415212</v>
      </c>
      <c r="AH789" s="17">
        <v>0.41069658176038099</v>
      </c>
      <c r="AI789" s="17"/>
      <c r="AJ789" s="17">
        <v>0.44957508501274901</v>
      </c>
      <c r="AK789" s="17">
        <v>0.47115411482252001</v>
      </c>
      <c r="AL789" s="17">
        <v>0.45566852483868597</v>
      </c>
      <c r="AM789" s="17">
        <v>0.180823060346718</v>
      </c>
      <c r="AN789" s="17">
        <v>0.30578153227603699</v>
      </c>
      <c r="AO789" s="17"/>
      <c r="AP789" s="17">
        <v>0.45278039286689298</v>
      </c>
      <c r="AQ789" s="17">
        <v>0.45620716116176502</v>
      </c>
      <c r="AR789" s="17">
        <v>0.45787799735363199</v>
      </c>
      <c r="AS789" s="17"/>
      <c r="AT789" s="17">
        <v>0.46655121246017001</v>
      </c>
      <c r="AU789" s="17">
        <v>0.41898397495802298</v>
      </c>
      <c r="AV789" s="17">
        <v>0.39344047727964698</v>
      </c>
      <c r="AW789" s="17">
        <v>0.41365764870821897</v>
      </c>
      <c r="AX789" s="17">
        <v>0.34373813054091001</v>
      </c>
    </row>
    <row r="790" spans="2:50">
      <c r="B790" t="s">
        <v>300</v>
      </c>
      <c r="C790" s="17">
        <v>0.369667077162812</v>
      </c>
      <c r="D790" s="17">
        <v>0.396172589951995</v>
      </c>
      <c r="E790" s="17">
        <v>0.343494296658237</v>
      </c>
      <c r="F790" s="17"/>
      <c r="G790" s="17">
        <v>0.28444140841615501</v>
      </c>
      <c r="H790" s="17">
        <v>0.28379399393277299</v>
      </c>
      <c r="I790" s="17">
        <v>0.30350515409991602</v>
      </c>
      <c r="J790" s="17">
        <v>0.426835823551317</v>
      </c>
      <c r="K790" s="17">
        <v>0.39545145861339998</v>
      </c>
      <c r="L790" s="17">
        <v>0.48592269698789597</v>
      </c>
      <c r="M790" s="17"/>
      <c r="N790" s="17">
        <v>0.42671636859738499</v>
      </c>
      <c r="O790" s="17">
        <v>0.41897502423604299</v>
      </c>
      <c r="P790" s="17">
        <v>0.313067940370019</v>
      </c>
      <c r="Q790" s="17">
        <v>0.303684473937607</v>
      </c>
      <c r="R790" s="17"/>
      <c r="S790" s="17">
        <v>0.37624292097631401</v>
      </c>
      <c r="T790" s="17">
        <v>0.40382254184035499</v>
      </c>
      <c r="U790" s="17">
        <v>0.342607035543814</v>
      </c>
      <c r="V790" s="17">
        <v>0.34556113279710998</v>
      </c>
      <c r="W790" s="17">
        <v>0.39684232103108602</v>
      </c>
      <c r="X790" s="17">
        <v>0.39703565740098101</v>
      </c>
      <c r="Y790" s="17">
        <v>0.33776259377938</v>
      </c>
      <c r="Z790" s="17">
        <v>0.27771479833947499</v>
      </c>
      <c r="AA790" s="17">
        <v>0.33166531350671302</v>
      </c>
      <c r="AB790" s="17">
        <v>0.40636514429177201</v>
      </c>
      <c r="AC790" s="17">
        <v>0.38559610494865798</v>
      </c>
      <c r="AD790" s="17">
        <v>0.40107090692837599</v>
      </c>
      <c r="AE790" s="17"/>
      <c r="AF790" s="17">
        <v>0.37587690573580101</v>
      </c>
      <c r="AG790" s="17">
        <v>0.40682621880241698</v>
      </c>
      <c r="AH790" s="17">
        <v>0.245131907413593</v>
      </c>
      <c r="AI790" s="17"/>
      <c r="AJ790" s="17">
        <v>0.408722896369142</v>
      </c>
      <c r="AK790" s="17">
        <v>0.33656812990657797</v>
      </c>
      <c r="AL790" s="17">
        <v>0.46496519519528701</v>
      </c>
      <c r="AM790" s="17">
        <v>0.35914599321297802</v>
      </c>
      <c r="AN790" s="17">
        <v>0.285206600629545</v>
      </c>
      <c r="AO790" s="17"/>
      <c r="AP790" s="17">
        <v>0.37417652626961401</v>
      </c>
      <c r="AQ790" s="17">
        <v>0.35732097304815602</v>
      </c>
      <c r="AR790" s="17">
        <v>0.50878472300954403</v>
      </c>
      <c r="AS790" s="17"/>
      <c r="AT790" s="17">
        <v>0.33940335685031597</v>
      </c>
      <c r="AU790" s="17">
        <v>0.379728219148385</v>
      </c>
      <c r="AV790" s="17">
        <v>0.43134778281345298</v>
      </c>
      <c r="AW790" s="17">
        <v>0.26998699269676202</v>
      </c>
      <c r="AX790" s="17">
        <v>0.44570930086678201</v>
      </c>
    </row>
    <row r="791" spans="2:50">
      <c r="B791" t="s">
        <v>301</v>
      </c>
      <c r="C791" s="17">
        <v>0.352892808950096</v>
      </c>
      <c r="D791" s="17">
        <v>0.34670892166519901</v>
      </c>
      <c r="E791" s="17">
        <v>0.35806297309638402</v>
      </c>
      <c r="F791" s="17"/>
      <c r="G791" s="17">
        <v>0.26517980766247101</v>
      </c>
      <c r="H791" s="17">
        <v>0.26220806780344402</v>
      </c>
      <c r="I791" s="17">
        <v>0.33029719826378001</v>
      </c>
      <c r="J791" s="17">
        <v>0.32954823532620398</v>
      </c>
      <c r="K791" s="17">
        <v>0.44858948632351298</v>
      </c>
      <c r="L791" s="17">
        <v>0.45796219247351899</v>
      </c>
      <c r="M791" s="17"/>
      <c r="N791" s="17">
        <v>0.38118900152438201</v>
      </c>
      <c r="O791" s="17">
        <v>0.38262295423338899</v>
      </c>
      <c r="P791" s="17">
        <v>0.32645603297962</v>
      </c>
      <c r="Q791" s="17">
        <v>0.312851067276954</v>
      </c>
      <c r="R791" s="17"/>
      <c r="S791" s="17">
        <v>0.31837662448054799</v>
      </c>
      <c r="T791" s="17">
        <v>0.32793847373907797</v>
      </c>
      <c r="U791" s="17">
        <v>0.37036328451370598</v>
      </c>
      <c r="V791" s="17">
        <v>0.381087451367704</v>
      </c>
      <c r="W791" s="17">
        <v>0.41157298092339401</v>
      </c>
      <c r="X791" s="17">
        <v>0.364993254928349</v>
      </c>
      <c r="Y791" s="17">
        <v>0.385057062769392</v>
      </c>
      <c r="Z791" s="17">
        <v>0.33872778779072099</v>
      </c>
      <c r="AA791" s="17">
        <v>0.34833568001470699</v>
      </c>
      <c r="AB791" s="17">
        <v>0.35862383545892901</v>
      </c>
      <c r="AC791" s="17">
        <v>0.27786531328868502</v>
      </c>
      <c r="AD791" s="17">
        <v>0.37550935117844098</v>
      </c>
      <c r="AE791" s="17"/>
      <c r="AF791" s="17">
        <v>0.39491954165275001</v>
      </c>
      <c r="AG791" s="17">
        <v>0.33381121909332101</v>
      </c>
      <c r="AH791" s="17">
        <v>0.30787388101822699</v>
      </c>
      <c r="AI791" s="17"/>
      <c r="AJ791" s="17">
        <v>0.40167634423718201</v>
      </c>
      <c r="AK791" s="17">
        <v>0.32791281933737199</v>
      </c>
      <c r="AL791" s="17">
        <v>0.342723755491884</v>
      </c>
      <c r="AM791" s="17">
        <v>0.38574120232067399</v>
      </c>
      <c r="AN791" s="17">
        <v>0.31819801054276498</v>
      </c>
      <c r="AO791" s="17"/>
      <c r="AP791" s="17">
        <v>0.39458673016179002</v>
      </c>
      <c r="AQ791" s="17">
        <v>0.35363324666888701</v>
      </c>
      <c r="AR791" s="17">
        <v>0.34843021516393902</v>
      </c>
      <c r="AS791" s="17"/>
      <c r="AT791" s="17">
        <v>0.37044024567865502</v>
      </c>
      <c r="AU791" s="17">
        <v>0.332476785086257</v>
      </c>
      <c r="AV791" s="17">
        <v>0.37795290472479898</v>
      </c>
      <c r="AW791" s="17">
        <v>0.31399388820670998</v>
      </c>
      <c r="AX791" s="17">
        <v>0.40642337971147902</v>
      </c>
    </row>
    <row r="792" spans="2:50">
      <c r="B792" t="s">
        <v>303</v>
      </c>
      <c r="C792" s="17">
        <v>0.29296722553612697</v>
      </c>
      <c r="D792" s="17">
        <v>0.27738699010366102</v>
      </c>
      <c r="E792" s="17">
        <v>0.30747767106464302</v>
      </c>
      <c r="F792" s="17"/>
      <c r="G792" s="17">
        <v>0.26253595833382398</v>
      </c>
      <c r="H792" s="17">
        <v>0.25399456755387201</v>
      </c>
      <c r="I792" s="17">
        <v>0.25692552039861299</v>
      </c>
      <c r="J792" s="17">
        <v>0.29798916779253098</v>
      </c>
      <c r="K792" s="17">
        <v>0.31136283319448999</v>
      </c>
      <c r="L792" s="17">
        <v>0.35770010323417001</v>
      </c>
      <c r="M792" s="17"/>
      <c r="N792" s="17">
        <v>0.32560000676399198</v>
      </c>
      <c r="O792" s="17">
        <v>0.29868763027183298</v>
      </c>
      <c r="P792" s="17">
        <v>0.27550637724716698</v>
      </c>
      <c r="Q792" s="17">
        <v>0.26910979642342497</v>
      </c>
      <c r="R792" s="17"/>
      <c r="S792" s="17">
        <v>0.28862358911529701</v>
      </c>
      <c r="T792" s="17">
        <v>0.34177712296464702</v>
      </c>
      <c r="U792" s="17">
        <v>0.36501184199585301</v>
      </c>
      <c r="V792" s="17">
        <v>0.31911620435141902</v>
      </c>
      <c r="W792" s="17">
        <v>0.27565742552658601</v>
      </c>
      <c r="X792" s="17">
        <v>0.26436618015435798</v>
      </c>
      <c r="Y792" s="17">
        <v>0.28012951705732902</v>
      </c>
      <c r="Z792" s="17">
        <v>0.23215261485012301</v>
      </c>
      <c r="AA792" s="17">
        <v>0.285105842931479</v>
      </c>
      <c r="AB792" s="17">
        <v>0.24746428273504401</v>
      </c>
      <c r="AC792" s="17">
        <v>0.286554355550726</v>
      </c>
      <c r="AD792" s="17">
        <v>0.248793195457199</v>
      </c>
      <c r="AE792" s="17"/>
      <c r="AF792" s="17">
        <v>0.265986718242817</v>
      </c>
      <c r="AG792" s="17">
        <v>0.321345639876564</v>
      </c>
      <c r="AH792" s="17">
        <v>0.27870014600422299</v>
      </c>
      <c r="AI792" s="17"/>
      <c r="AJ792" s="17">
        <v>0.30149355523583199</v>
      </c>
      <c r="AK792" s="17">
        <v>0.30128054995035303</v>
      </c>
      <c r="AL792" s="17">
        <v>0.33101165859589698</v>
      </c>
      <c r="AM792" s="17">
        <v>0.28360696087406201</v>
      </c>
      <c r="AN792" s="17">
        <v>0.25541310292275399</v>
      </c>
      <c r="AO792" s="17"/>
      <c r="AP792" s="17">
        <v>0.29541208718339101</v>
      </c>
      <c r="AQ792" s="17">
        <v>0.31103675144700299</v>
      </c>
      <c r="AR792" s="17">
        <v>0.33299828910603502</v>
      </c>
      <c r="AS792" s="17"/>
      <c r="AT792" s="17">
        <v>0.257854576602501</v>
      </c>
      <c r="AU792" s="17">
        <v>0.31376148345815302</v>
      </c>
      <c r="AV792" s="17">
        <v>0.31650666407529299</v>
      </c>
      <c r="AW792" s="17">
        <v>0.300775309201951</v>
      </c>
      <c r="AX792" s="17">
        <v>0.27176947647461802</v>
      </c>
    </row>
    <row r="793" spans="2:50">
      <c r="B793" t="s">
        <v>299</v>
      </c>
      <c r="C793" s="17">
        <v>0.26680906239549201</v>
      </c>
      <c r="D793" s="17">
        <v>0.22867907216903699</v>
      </c>
      <c r="E793" s="17">
        <v>0.30398262385948499</v>
      </c>
      <c r="F793" s="17"/>
      <c r="G793" s="17">
        <v>0.275117854435521</v>
      </c>
      <c r="H793" s="17">
        <v>0.31770958628580598</v>
      </c>
      <c r="I793" s="17">
        <v>0.33946517710648999</v>
      </c>
      <c r="J793" s="17">
        <v>0.27737010283376601</v>
      </c>
      <c r="K793" s="17">
        <v>0.25065216326267298</v>
      </c>
      <c r="L793" s="17">
        <v>0.16304727821703199</v>
      </c>
      <c r="M793" s="17"/>
      <c r="N793" s="17">
        <v>0.24554626179932201</v>
      </c>
      <c r="O793" s="17">
        <v>0.23219690182495201</v>
      </c>
      <c r="P793" s="17">
        <v>0.275183220534092</v>
      </c>
      <c r="Q793" s="17">
        <v>0.320919877897826</v>
      </c>
      <c r="R793" s="17"/>
      <c r="S793" s="17">
        <v>0.20258333954542199</v>
      </c>
      <c r="T793" s="17">
        <v>0.2334131414301</v>
      </c>
      <c r="U793" s="17">
        <v>0.28133784853708499</v>
      </c>
      <c r="V793" s="17">
        <v>0.29127070932858101</v>
      </c>
      <c r="W793" s="17">
        <v>0.22895947429252</v>
      </c>
      <c r="X793" s="17">
        <v>0.27522578228369499</v>
      </c>
      <c r="Y793" s="17">
        <v>0.31957034833665698</v>
      </c>
      <c r="Z793" s="17">
        <v>0.29663372050185599</v>
      </c>
      <c r="AA793" s="17">
        <v>0.333553467854454</v>
      </c>
      <c r="AB793" s="17">
        <v>0.25942842934883298</v>
      </c>
      <c r="AC793" s="17">
        <v>0.27458960501665702</v>
      </c>
      <c r="AD793" s="17">
        <v>0.24617390093032601</v>
      </c>
      <c r="AE793" s="17"/>
      <c r="AF793" s="17">
        <v>0.26459816476457798</v>
      </c>
      <c r="AG793" s="17">
        <v>0.25778769087717901</v>
      </c>
      <c r="AH793" s="17">
        <v>0.31609574254661499</v>
      </c>
      <c r="AI793" s="17"/>
      <c r="AJ793" s="17">
        <v>0.25281530456432699</v>
      </c>
      <c r="AK793" s="17">
        <v>0.28985825082387101</v>
      </c>
      <c r="AL793" s="17">
        <v>0.24331495902501701</v>
      </c>
      <c r="AM793" s="17">
        <v>0.37391103113268898</v>
      </c>
      <c r="AN793" s="17">
        <v>0.30048629974881702</v>
      </c>
      <c r="AO793" s="17"/>
      <c r="AP793" s="17">
        <v>0.24492113626800499</v>
      </c>
      <c r="AQ793" s="17">
        <v>0.271391487271823</v>
      </c>
      <c r="AR793" s="17">
        <v>0.23223602580532099</v>
      </c>
      <c r="AS793" s="17"/>
      <c r="AT793" s="17">
        <v>0.26350963653068799</v>
      </c>
      <c r="AU793" s="17">
        <v>0.27597363081480603</v>
      </c>
      <c r="AV793" s="17">
        <v>0.25468325791345298</v>
      </c>
      <c r="AW793" s="17">
        <v>0.29077420435734103</v>
      </c>
      <c r="AX793" s="17">
        <v>8.3406430139517998E-2</v>
      </c>
    </row>
    <row r="794" spans="2:50">
      <c r="B794" t="s">
        <v>304</v>
      </c>
      <c r="C794" s="17">
        <v>0.185437223516635</v>
      </c>
      <c r="D794" s="17">
        <v>0.18574795942037101</v>
      </c>
      <c r="E794" s="17">
        <v>0.18585455799100101</v>
      </c>
      <c r="F794" s="17"/>
      <c r="G794" s="17">
        <v>0.23215562462779499</v>
      </c>
      <c r="H794" s="17">
        <v>0.22379188979779299</v>
      </c>
      <c r="I794" s="17">
        <v>0.16387480409369401</v>
      </c>
      <c r="J794" s="17">
        <v>0.174478743079681</v>
      </c>
      <c r="K794" s="17">
        <v>0.16317421959574699</v>
      </c>
      <c r="L794" s="17">
        <v>0.16475396801962</v>
      </c>
      <c r="M794" s="17"/>
      <c r="N794" s="17">
        <v>0.172933920119339</v>
      </c>
      <c r="O794" s="17">
        <v>0.17903473160629599</v>
      </c>
      <c r="P794" s="17">
        <v>0.189642338912062</v>
      </c>
      <c r="Q794" s="17">
        <v>0.201252686498025</v>
      </c>
      <c r="R794" s="17"/>
      <c r="S794" s="17">
        <v>0.18070856771312399</v>
      </c>
      <c r="T794" s="17">
        <v>0.19269137509752299</v>
      </c>
      <c r="U794" s="17">
        <v>0.190200674031717</v>
      </c>
      <c r="V794" s="17">
        <v>0.18816946219242101</v>
      </c>
      <c r="W794" s="17">
        <v>0.180649767765582</v>
      </c>
      <c r="X794" s="17">
        <v>0.22982680573655001</v>
      </c>
      <c r="Y794" s="17">
        <v>0.19726481550004399</v>
      </c>
      <c r="Z794" s="17">
        <v>0.18599987988309799</v>
      </c>
      <c r="AA794" s="17">
        <v>0.15018908517902399</v>
      </c>
      <c r="AB794" s="17">
        <v>0.21048858709283599</v>
      </c>
      <c r="AC794" s="17">
        <v>0.117337023563378</v>
      </c>
      <c r="AD794" s="17">
        <v>0.16892955497054801</v>
      </c>
      <c r="AE794" s="17"/>
      <c r="AF794" s="17">
        <v>0.18188370502197099</v>
      </c>
      <c r="AG794" s="17">
        <v>0.196490510449645</v>
      </c>
      <c r="AH794" s="17">
        <v>0.16397952126564699</v>
      </c>
      <c r="AI794" s="17"/>
      <c r="AJ794" s="17">
        <v>0.17796204169857799</v>
      </c>
      <c r="AK794" s="17">
        <v>0.19799506827948701</v>
      </c>
      <c r="AL794" s="17">
        <v>0.16811867172015801</v>
      </c>
      <c r="AM794" s="17">
        <v>9.2572685957902898E-2</v>
      </c>
      <c r="AN794" s="17">
        <v>0.17957605581061301</v>
      </c>
      <c r="AO794" s="17"/>
      <c r="AP794" s="17">
        <v>0.19997175584888899</v>
      </c>
      <c r="AQ794" s="17">
        <v>0.17776936555235301</v>
      </c>
      <c r="AR794" s="17">
        <v>0.19733037638863299</v>
      </c>
      <c r="AS794" s="17"/>
      <c r="AT794" s="17">
        <v>0.177023823944292</v>
      </c>
      <c r="AU794" s="17">
        <v>0.17529953410017801</v>
      </c>
      <c r="AV794" s="17">
        <v>0.19007993111042401</v>
      </c>
      <c r="AW794" s="17">
        <v>0.21574589316599699</v>
      </c>
      <c r="AX794" s="17">
        <v>0.25055892230997001</v>
      </c>
    </row>
    <row r="795" spans="2:50">
      <c r="B795" t="s">
        <v>305</v>
      </c>
      <c r="C795" s="17">
        <v>0.15919989911085899</v>
      </c>
      <c r="D795" s="17">
        <v>0.16092274832204501</v>
      </c>
      <c r="E795" s="17">
        <v>0.15813723392649701</v>
      </c>
      <c r="F795" s="17"/>
      <c r="G795" s="17">
        <v>0.19963783185915801</v>
      </c>
      <c r="H795" s="17">
        <v>0.21997452709611801</v>
      </c>
      <c r="I795" s="17">
        <v>0.19412245639279499</v>
      </c>
      <c r="J795" s="17">
        <v>0.13058726634502499</v>
      </c>
      <c r="K795" s="17">
        <v>0.106993663939516</v>
      </c>
      <c r="L795" s="17">
        <v>0.112756094817029</v>
      </c>
      <c r="M795" s="17"/>
      <c r="N795" s="17">
        <v>0.17617768193411601</v>
      </c>
      <c r="O795" s="17">
        <v>0.12918337202889499</v>
      </c>
      <c r="P795" s="17">
        <v>0.19849968080922201</v>
      </c>
      <c r="Q795" s="17">
        <v>0.140375015296689</v>
      </c>
      <c r="R795" s="17"/>
      <c r="S795" s="17">
        <v>0.185754823524171</v>
      </c>
      <c r="T795" s="17">
        <v>0.15195210509086499</v>
      </c>
      <c r="U795" s="17">
        <v>0.112498380012343</v>
      </c>
      <c r="V795" s="17">
        <v>0.16526029642975301</v>
      </c>
      <c r="W795" s="17">
        <v>9.1534703992207797E-2</v>
      </c>
      <c r="X795" s="17">
        <v>0.17534262210887999</v>
      </c>
      <c r="Y795" s="17">
        <v>0.17225772246573501</v>
      </c>
      <c r="Z795" s="17">
        <v>0.20804832013389399</v>
      </c>
      <c r="AA795" s="17">
        <v>0.18311314896790401</v>
      </c>
      <c r="AB795" s="17">
        <v>0.13648280329346699</v>
      </c>
      <c r="AC795" s="17">
        <v>0.16794597675135101</v>
      </c>
      <c r="AD795" s="17">
        <v>0.148584544625188</v>
      </c>
      <c r="AE795" s="17"/>
      <c r="AF795" s="17">
        <v>0.128628629634292</v>
      </c>
      <c r="AG795" s="17">
        <v>0.19234036323695899</v>
      </c>
      <c r="AH795" s="17">
        <v>0.123796930077024</v>
      </c>
      <c r="AI795" s="17"/>
      <c r="AJ795" s="17">
        <v>0.141057908822113</v>
      </c>
      <c r="AK795" s="17">
        <v>0.20422909337474901</v>
      </c>
      <c r="AL795" s="17">
        <v>0.18495481997212199</v>
      </c>
      <c r="AM795" s="17">
        <v>8.0227826791527707E-2</v>
      </c>
      <c r="AN795" s="17">
        <v>0.10752560068778701</v>
      </c>
      <c r="AO795" s="17"/>
      <c r="AP795" s="17">
        <v>0.160989676979444</v>
      </c>
      <c r="AQ795" s="17">
        <v>0.185299501729245</v>
      </c>
      <c r="AR795" s="17">
        <v>0.20997584021371399</v>
      </c>
      <c r="AS795" s="17"/>
      <c r="AT795" s="17">
        <v>0.122507771296802</v>
      </c>
      <c r="AU795" s="17">
        <v>0.168531234380663</v>
      </c>
      <c r="AV795" s="17">
        <v>0.17242828747066999</v>
      </c>
      <c r="AW795" s="17">
        <v>0.21445650531714799</v>
      </c>
      <c r="AX795" s="17">
        <v>0.28756773819320902</v>
      </c>
    </row>
    <row r="796" spans="2:50">
      <c r="B796" t="s">
        <v>302</v>
      </c>
      <c r="C796" s="17">
        <v>0.14668824749112899</v>
      </c>
      <c r="D796" s="17">
        <v>0.15139795749971399</v>
      </c>
      <c r="E796" s="17">
        <v>0.14266216096187401</v>
      </c>
      <c r="F796" s="17"/>
      <c r="G796" s="17">
        <v>0.148395155113282</v>
      </c>
      <c r="H796" s="17">
        <v>0.177401101341711</v>
      </c>
      <c r="I796" s="17">
        <v>0.15435562039846801</v>
      </c>
      <c r="J796" s="17">
        <v>0.159441828691297</v>
      </c>
      <c r="K796" s="17">
        <v>0.138528340636903</v>
      </c>
      <c r="L796" s="17">
        <v>0.109478590619232</v>
      </c>
      <c r="M796" s="17"/>
      <c r="N796" s="17">
        <v>0.138341991033779</v>
      </c>
      <c r="O796" s="17">
        <v>0.145513944772176</v>
      </c>
      <c r="P796" s="17">
        <v>0.16066133135410399</v>
      </c>
      <c r="Q796" s="17">
        <v>0.14526801612145299</v>
      </c>
      <c r="R796" s="17"/>
      <c r="S796" s="17">
        <v>0.14024040097020299</v>
      </c>
      <c r="T796" s="17">
        <v>0.13587217542195401</v>
      </c>
      <c r="U796" s="17">
        <v>0.14068186023394</v>
      </c>
      <c r="V796" s="17">
        <v>0.12719477840521901</v>
      </c>
      <c r="W796" s="17">
        <v>0.14551308694213699</v>
      </c>
      <c r="X796" s="17">
        <v>0.17989452758630101</v>
      </c>
      <c r="Y796" s="17">
        <v>0.12484664844313501</v>
      </c>
      <c r="Z796" s="17">
        <v>0.19078675589515401</v>
      </c>
      <c r="AA796" s="17">
        <v>0.15422205843199599</v>
      </c>
      <c r="AB796" s="17">
        <v>0.140477010923867</v>
      </c>
      <c r="AC796" s="17">
        <v>0.16003030133276899</v>
      </c>
      <c r="AD796" s="17">
        <v>0.16921176372226199</v>
      </c>
      <c r="AE796" s="17"/>
      <c r="AF796" s="17">
        <v>0.17314677070119799</v>
      </c>
      <c r="AG796" s="17">
        <v>0.13028711772306001</v>
      </c>
      <c r="AH796" s="17">
        <v>0.139144484769748</v>
      </c>
      <c r="AI796" s="17"/>
      <c r="AJ796" s="17">
        <v>0.162172937431216</v>
      </c>
      <c r="AK796" s="17">
        <v>0.150232147418322</v>
      </c>
      <c r="AL796" s="17">
        <v>0.10847810352612</v>
      </c>
      <c r="AM796" s="17">
        <v>0.117649246862988</v>
      </c>
      <c r="AN796" s="17">
        <v>0.122901331141076</v>
      </c>
      <c r="AO796" s="17"/>
      <c r="AP796" s="17">
        <v>0.14738842332334701</v>
      </c>
      <c r="AQ796" s="17">
        <v>0.15793310552794601</v>
      </c>
      <c r="AR796" s="17">
        <v>0.13280274877533699</v>
      </c>
      <c r="AS796" s="17"/>
      <c r="AT796" s="17">
        <v>0.16516383888089001</v>
      </c>
      <c r="AU796" s="17">
        <v>0.149753868270188</v>
      </c>
      <c r="AV796" s="17">
        <v>0.13443969048197499</v>
      </c>
      <c r="AW796" s="17">
        <v>0.103710000536248</v>
      </c>
      <c r="AX796" s="17">
        <v>0.154171476980245</v>
      </c>
    </row>
    <row r="797" spans="2:50">
      <c r="B797" t="s">
        <v>306</v>
      </c>
      <c r="C797" s="17">
        <v>0.13220391421049299</v>
      </c>
      <c r="D797" s="17">
        <v>0.15785020264474101</v>
      </c>
      <c r="E797" s="17">
        <v>0.107690056243265</v>
      </c>
      <c r="F797" s="17"/>
      <c r="G797" s="17">
        <v>0.17015320987111399</v>
      </c>
      <c r="H797" s="17">
        <v>0.14688988389773999</v>
      </c>
      <c r="I797" s="17">
        <v>9.2486038471429999E-2</v>
      </c>
      <c r="J797" s="17">
        <v>0.136172568252348</v>
      </c>
      <c r="K797" s="17">
        <v>0.12732718749459601</v>
      </c>
      <c r="L797" s="17">
        <v>0.12760200291650101</v>
      </c>
      <c r="M797" s="17"/>
      <c r="N797" s="17">
        <v>0.13022039457184101</v>
      </c>
      <c r="O797" s="17">
        <v>0.106535673141628</v>
      </c>
      <c r="P797" s="17">
        <v>0.16151614860730701</v>
      </c>
      <c r="Q797" s="17">
        <v>0.13757542399897801</v>
      </c>
      <c r="R797" s="17"/>
      <c r="S797" s="17">
        <v>0.181856966509931</v>
      </c>
      <c r="T797" s="17">
        <v>0.129390845120952</v>
      </c>
      <c r="U797" s="17">
        <v>0.12970162593576501</v>
      </c>
      <c r="V797" s="17">
        <v>0.117788818812032</v>
      </c>
      <c r="W797" s="17">
        <v>0.13426901795885299</v>
      </c>
      <c r="X797" s="17">
        <v>0.109807486860113</v>
      </c>
      <c r="Y797" s="17">
        <v>0.118861595539314</v>
      </c>
      <c r="Z797" s="17">
        <v>0.14990330468819399</v>
      </c>
      <c r="AA797" s="17">
        <v>8.7754488449488896E-2</v>
      </c>
      <c r="AB797" s="17">
        <v>0.17357496072307901</v>
      </c>
      <c r="AC797" s="17">
        <v>9.2435180906360603E-2</v>
      </c>
      <c r="AD797" s="17">
        <v>0.14219676589597299</v>
      </c>
      <c r="AE797" s="17"/>
      <c r="AF797" s="17">
        <v>0.12818517315910499</v>
      </c>
      <c r="AG797" s="17">
        <v>0.146263021098929</v>
      </c>
      <c r="AH797" s="17">
        <v>9.7200180190315497E-2</v>
      </c>
      <c r="AI797" s="17"/>
      <c r="AJ797" s="17">
        <v>0.12493754597303799</v>
      </c>
      <c r="AK797" s="17">
        <v>0.15597349319363199</v>
      </c>
      <c r="AL797" s="17">
        <v>0.14120554563482399</v>
      </c>
      <c r="AM797" s="17">
        <v>0.11787993461874301</v>
      </c>
      <c r="AN797" s="17">
        <v>0.10493085404425</v>
      </c>
      <c r="AO797" s="17"/>
      <c r="AP797" s="17">
        <v>0.149165384689357</v>
      </c>
      <c r="AQ797" s="17">
        <v>0.14993289379941099</v>
      </c>
      <c r="AR797" s="17">
        <v>0.12678947380653399</v>
      </c>
      <c r="AS797" s="17"/>
      <c r="AT797" s="17">
        <v>0.14303815251698199</v>
      </c>
      <c r="AU797" s="17">
        <v>0.121902620953559</v>
      </c>
      <c r="AV797" s="17">
        <v>0.144672445455962</v>
      </c>
      <c r="AW797" s="17">
        <v>0.18582305616136</v>
      </c>
      <c r="AX797" s="17">
        <v>0.112517301066933</v>
      </c>
    </row>
    <row r="798" spans="2:50">
      <c r="B798" t="s">
        <v>307</v>
      </c>
      <c r="C798" s="17">
        <v>9.5788989130864796E-2</v>
      </c>
      <c r="D798" s="17">
        <v>0.113767731831882</v>
      </c>
      <c r="E798" s="17">
        <v>7.8616197532443796E-2</v>
      </c>
      <c r="F798" s="17"/>
      <c r="G798" s="17">
        <v>0.12700590595519701</v>
      </c>
      <c r="H798" s="17">
        <v>0.14858668036116099</v>
      </c>
      <c r="I798" s="17">
        <v>0.12024597965094901</v>
      </c>
      <c r="J798" s="17">
        <v>7.2348487011784798E-2</v>
      </c>
      <c r="K798" s="17">
        <v>5.5993072538398601E-2</v>
      </c>
      <c r="L798" s="17">
        <v>5.7959778452565898E-2</v>
      </c>
      <c r="M798" s="17"/>
      <c r="N798" s="17">
        <v>0.113151112736242</v>
      </c>
      <c r="O798" s="17">
        <v>8.0068149957196605E-2</v>
      </c>
      <c r="P798" s="17">
        <v>9.0725523086912896E-2</v>
      </c>
      <c r="Q798" s="17">
        <v>9.9545302891026005E-2</v>
      </c>
      <c r="R798" s="17"/>
      <c r="S798" s="17">
        <v>0.170504647971816</v>
      </c>
      <c r="T798" s="17">
        <v>0.115666960281886</v>
      </c>
      <c r="U798" s="17">
        <v>0.110700723319016</v>
      </c>
      <c r="V798" s="17">
        <v>0.103325379527536</v>
      </c>
      <c r="W798" s="17">
        <v>7.6305692208174195E-2</v>
      </c>
      <c r="X798" s="17">
        <v>5.0505573445235701E-2</v>
      </c>
      <c r="Y798" s="17">
        <v>8.6924682238840506E-2</v>
      </c>
      <c r="Z798" s="17">
        <v>5.4837009297408403E-2</v>
      </c>
      <c r="AA798" s="17">
        <v>8.8079557777720099E-2</v>
      </c>
      <c r="AB798" s="17">
        <v>5.0432602701801797E-2</v>
      </c>
      <c r="AC798" s="17">
        <v>6.73834570028541E-2</v>
      </c>
      <c r="AD798" s="17">
        <v>7.0039737246467504E-2</v>
      </c>
      <c r="AE798" s="17"/>
      <c r="AF798" s="17">
        <v>8.4488653231739097E-2</v>
      </c>
      <c r="AG798" s="17">
        <v>0.109605562130458</v>
      </c>
      <c r="AH798" s="17">
        <v>7.9525636207124301E-2</v>
      </c>
      <c r="AI798" s="17"/>
      <c r="AJ798" s="17">
        <v>9.2152425229678606E-2</v>
      </c>
      <c r="AK798" s="17">
        <v>0.10836534497474801</v>
      </c>
      <c r="AL798" s="17">
        <v>0.13304267287819299</v>
      </c>
      <c r="AM798" s="17">
        <v>3.2299807193432201E-2</v>
      </c>
      <c r="AN798" s="17">
        <v>5.4841265890669399E-2</v>
      </c>
      <c r="AO798" s="17"/>
      <c r="AP798" s="17">
        <v>0.102328160897417</v>
      </c>
      <c r="AQ798" s="17">
        <v>0.103058386394152</v>
      </c>
      <c r="AR798" s="17">
        <v>0.12507515165776101</v>
      </c>
      <c r="AS798" s="17"/>
      <c r="AT798" s="17">
        <v>6.9389547699393095E-2</v>
      </c>
      <c r="AU798" s="17">
        <v>0.125040598127201</v>
      </c>
      <c r="AV798" s="17">
        <v>0.11602841500288</v>
      </c>
      <c r="AW798" s="17">
        <v>0.10996401094639401</v>
      </c>
      <c r="AX798" s="17">
        <v>0.13097692700903599</v>
      </c>
    </row>
    <row r="799" spans="2:50">
      <c r="B799" t="s">
        <v>92</v>
      </c>
      <c r="C799" s="17">
        <v>8.0760445908322598E-2</v>
      </c>
      <c r="D799" s="17">
        <v>7.0077311660166397E-2</v>
      </c>
      <c r="E799" s="17">
        <v>9.0519516935538002E-2</v>
      </c>
      <c r="F799" s="17"/>
      <c r="G799" s="17">
        <v>9.2731506608558403E-2</v>
      </c>
      <c r="H799" s="17">
        <v>8.5454528128324006E-2</v>
      </c>
      <c r="I799" s="17">
        <v>0.101970521971949</v>
      </c>
      <c r="J799" s="17">
        <v>7.8246773329669797E-2</v>
      </c>
      <c r="K799" s="17">
        <v>7.7983083772348694E-2</v>
      </c>
      <c r="L799" s="17">
        <v>5.5668272467025402E-2</v>
      </c>
      <c r="M799" s="17"/>
      <c r="N799" s="17">
        <v>5.2135946811086097E-2</v>
      </c>
      <c r="O799" s="17">
        <v>9.0055039316216001E-2</v>
      </c>
      <c r="P799" s="17">
        <v>6.64085074175952E-2</v>
      </c>
      <c r="Q799" s="17">
        <v>0.113636525368134</v>
      </c>
      <c r="R799" s="17"/>
      <c r="S799" s="17">
        <v>7.52793678833929E-2</v>
      </c>
      <c r="T799" s="17">
        <v>7.6379855823842005E-2</v>
      </c>
      <c r="U799" s="17">
        <v>8.1284532565846696E-2</v>
      </c>
      <c r="V799" s="17">
        <v>7.3218820975486001E-2</v>
      </c>
      <c r="W799" s="17">
        <v>8.9969805441119099E-2</v>
      </c>
      <c r="X799" s="17">
        <v>6.2896747969306999E-2</v>
      </c>
      <c r="Y799" s="17">
        <v>8.69241273133564E-2</v>
      </c>
      <c r="Z799" s="17">
        <v>4.92636404479058E-2</v>
      </c>
      <c r="AA799" s="17">
        <v>0.106743576940735</v>
      </c>
      <c r="AB799" s="17">
        <v>6.9748869036504804E-2</v>
      </c>
      <c r="AC799" s="17">
        <v>0.114697260156567</v>
      </c>
      <c r="AD799" s="17">
        <v>8.5370550125737896E-2</v>
      </c>
      <c r="AE799" s="17"/>
      <c r="AF799" s="17">
        <v>6.8408517635141206E-2</v>
      </c>
      <c r="AG799" s="17">
        <v>5.92995097433043E-2</v>
      </c>
      <c r="AH799" s="17">
        <v>0.15977292984407501</v>
      </c>
      <c r="AI799" s="17"/>
      <c r="AJ799" s="17">
        <v>5.0470541426983297E-2</v>
      </c>
      <c r="AK799" s="17">
        <v>5.4555100792762802E-2</v>
      </c>
      <c r="AL799" s="17">
        <v>5.6058476870266702E-2</v>
      </c>
      <c r="AM799" s="17">
        <v>0.159894611994574</v>
      </c>
      <c r="AN799" s="17">
        <v>0.20283378113221401</v>
      </c>
      <c r="AO799" s="17"/>
      <c r="AP799" s="17">
        <v>5.3234798011373798E-2</v>
      </c>
      <c r="AQ799" s="17">
        <v>5.7576493653713402E-2</v>
      </c>
      <c r="AR799" s="17">
        <v>4.5562741786829702E-2</v>
      </c>
      <c r="AS799" s="17"/>
      <c r="AT799" s="17">
        <v>9.9130919600388501E-2</v>
      </c>
      <c r="AU799" s="17">
        <v>7.1479788641451006E-2</v>
      </c>
      <c r="AV799" s="17">
        <v>5.5962867416533502E-2</v>
      </c>
      <c r="AW799" s="17">
        <v>6.1247383697637603E-2</v>
      </c>
      <c r="AX799" s="17">
        <v>9.8137376861913594E-2</v>
      </c>
    </row>
    <row r="800" spans="2:50">
      <c r="B800" t="s">
        <v>308</v>
      </c>
      <c r="C800" s="17">
        <v>1.3869895521091099E-2</v>
      </c>
      <c r="D800" s="17">
        <v>1.34326535842039E-2</v>
      </c>
      <c r="E800" s="17">
        <v>1.4350484880175001E-2</v>
      </c>
      <c r="F800" s="17"/>
      <c r="G800" s="17">
        <v>1.4403374953325099E-2</v>
      </c>
      <c r="H800" s="17">
        <v>0</v>
      </c>
      <c r="I800" s="17">
        <v>2.8199981245053799E-2</v>
      </c>
      <c r="J800" s="17">
        <v>1.59711753207913E-2</v>
      </c>
      <c r="K800" s="17">
        <v>1.3976511214079E-2</v>
      </c>
      <c r="L800" s="17">
        <v>1.1330724006631701E-2</v>
      </c>
      <c r="M800" s="17"/>
      <c r="N800" s="17">
        <v>7.3882549069916497E-3</v>
      </c>
      <c r="O800" s="17">
        <v>9.8776304187809597E-3</v>
      </c>
      <c r="P800" s="17">
        <v>1.72111439816558E-2</v>
      </c>
      <c r="Q800" s="17">
        <v>2.23029927083114E-2</v>
      </c>
      <c r="R800" s="17"/>
      <c r="S800" s="17">
        <v>9.7556131110238808E-3</v>
      </c>
      <c r="T800" s="17">
        <v>1.50073096541808E-2</v>
      </c>
      <c r="U800" s="17">
        <v>2.5496999980242699E-2</v>
      </c>
      <c r="V800" s="17">
        <v>0</v>
      </c>
      <c r="W800" s="17">
        <v>1.5931273712443898E-2</v>
      </c>
      <c r="X800" s="17">
        <v>1.5641628361869699E-2</v>
      </c>
      <c r="Y800" s="17">
        <v>6.1310060115612299E-3</v>
      </c>
      <c r="Z800" s="17">
        <v>4.0338319515857403E-2</v>
      </c>
      <c r="AA800" s="17">
        <v>1.8878413229314901E-2</v>
      </c>
      <c r="AB800" s="17">
        <v>1.5158708763167199E-2</v>
      </c>
      <c r="AC800" s="17">
        <v>8.7165557319628592E-3</v>
      </c>
      <c r="AD800" s="17">
        <v>0</v>
      </c>
      <c r="AE800" s="17"/>
      <c r="AF800" s="17">
        <v>2.0709304174485899E-2</v>
      </c>
      <c r="AG800" s="17">
        <v>8.0361569399607403E-3</v>
      </c>
      <c r="AH800" s="17">
        <v>1.44805115286938E-2</v>
      </c>
      <c r="AI800" s="17"/>
      <c r="AJ800" s="17">
        <v>1.6267186946582801E-2</v>
      </c>
      <c r="AK800" s="17">
        <v>5.6156797858320602E-3</v>
      </c>
      <c r="AL800" s="17">
        <v>6.24153553253976E-3</v>
      </c>
      <c r="AM800" s="17">
        <v>3.2620512840555199E-2</v>
      </c>
      <c r="AN800" s="17">
        <v>2.7940160561957E-2</v>
      </c>
      <c r="AO800" s="17"/>
      <c r="AP800" s="17">
        <v>1.51394125478554E-2</v>
      </c>
      <c r="AQ800" s="17">
        <v>6.5292529708297804E-3</v>
      </c>
      <c r="AR800" s="17">
        <v>0</v>
      </c>
      <c r="AS800" s="17"/>
      <c r="AT800" s="17">
        <v>2.00848642801712E-2</v>
      </c>
      <c r="AU800" s="17">
        <v>1.89308238726449E-2</v>
      </c>
      <c r="AV800" s="17">
        <v>6.4472703400811496E-3</v>
      </c>
      <c r="AW800" s="17">
        <v>1.14175074031605E-2</v>
      </c>
      <c r="AX800" s="17">
        <v>0</v>
      </c>
    </row>
    <row r="801" spans="2:50">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row>
    <row r="802" spans="2:50">
      <c r="B802" s="6" t="s">
        <v>311</v>
      </c>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row>
    <row r="803" spans="2:50">
      <c r="B803" s="24" t="s">
        <v>17</v>
      </c>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row>
    <row r="804" spans="2:50">
      <c r="B804" t="s">
        <v>312</v>
      </c>
      <c r="C804" s="17">
        <v>0.193739623070455</v>
      </c>
      <c r="D804" s="17">
        <v>0.18071004871497301</v>
      </c>
      <c r="E804" s="17">
        <v>0.207174295365191</v>
      </c>
      <c r="F804" s="17"/>
      <c r="G804" s="17">
        <v>0.18068550934996899</v>
      </c>
      <c r="H804" s="17">
        <v>0.20728037161496499</v>
      </c>
      <c r="I804" s="17">
        <v>0.24073138418978099</v>
      </c>
      <c r="J804" s="17">
        <v>0.177785212963878</v>
      </c>
      <c r="K804" s="17">
        <v>0.14904982282006199</v>
      </c>
      <c r="L804" s="17">
        <v>0.18681507998937399</v>
      </c>
      <c r="M804" s="17"/>
      <c r="N804" s="17">
        <v>0.20510174359271399</v>
      </c>
      <c r="O804" s="17">
        <v>0.14422685460172299</v>
      </c>
      <c r="P804" s="17">
        <v>0.22178774986800301</v>
      </c>
      <c r="Q804" s="17">
        <v>0.20567914489637601</v>
      </c>
      <c r="R804" s="17"/>
      <c r="S804" s="17">
        <v>0.24185563367813001</v>
      </c>
      <c r="T804" s="17">
        <v>0.181458191139345</v>
      </c>
      <c r="U804" s="17">
        <v>0.21002591028662701</v>
      </c>
      <c r="V804" s="17">
        <v>0.203149217823484</v>
      </c>
      <c r="W804" s="17">
        <v>0.213649273663922</v>
      </c>
      <c r="X804" s="17">
        <v>0.197498503912098</v>
      </c>
      <c r="Y804" s="17">
        <v>0.13541010535165199</v>
      </c>
      <c r="Z804" s="17">
        <v>0.15244719488870101</v>
      </c>
      <c r="AA804" s="17">
        <v>0.18599850246049501</v>
      </c>
      <c r="AB804" s="17">
        <v>0.16295099158503401</v>
      </c>
      <c r="AC804" s="17">
        <v>0.20483158369044599</v>
      </c>
      <c r="AD804" s="17">
        <v>0.24020332027469099</v>
      </c>
      <c r="AE804" s="17"/>
      <c r="AF804" s="17">
        <v>0.208281082519192</v>
      </c>
      <c r="AG804" s="17">
        <v>0.213996437929907</v>
      </c>
      <c r="AH804" s="17">
        <v>0.12288870491724101</v>
      </c>
      <c r="AI804" s="17"/>
      <c r="AJ804" s="17">
        <v>0.178358703633893</v>
      </c>
      <c r="AK804" s="17">
        <v>0.219802789638879</v>
      </c>
      <c r="AL804" s="17">
        <v>0.37746914235269302</v>
      </c>
      <c r="AM804" s="17">
        <v>0</v>
      </c>
      <c r="AN804" s="17">
        <v>6.1876885817774799E-2</v>
      </c>
      <c r="AO804" s="17"/>
      <c r="AP804" s="17">
        <v>0.17306255656365599</v>
      </c>
      <c r="AQ804" s="17">
        <v>0.225961868466687</v>
      </c>
      <c r="AR804" s="17">
        <v>0.30109178416017102</v>
      </c>
      <c r="AS804" s="17"/>
      <c r="AT804" s="17">
        <v>0.23924012435318201</v>
      </c>
      <c r="AU804" s="17">
        <v>0.135157223373329</v>
      </c>
      <c r="AV804" s="17">
        <v>0.20608098576282399</v>
      </c>
      <c r="AW804" s="17">
        <v>0.20752573181347</v>
      </c>
      <c r="AX804" s="17">
        <v>0.14286633199776699</v>
      </c>
    </row>
    <row r="805" spans="2:50">
      <c r="B805" t="s">
        <v>313</v>
      </c>
      <c r="C805" s="17">
        <v>0.32253283812130501</v>
      </c>
      <c r="D805" s="17">
        <v>0.28300279738525402</v>
      </c>
      <c r="E805" s="17">
        <v>0.36253263657745199</v>
      </c>
      <c r="F805" s="17"/>
      <c r="G805" s="17">
        <v>0.32817620271254999</v>
      </c>
      <c r="H805" s="17">
        <v>0.33972582059345502</v>
      </c>
      <c r="I805" s="17">
        <v>0.39650164740333899</v>
      </c>
      <c r="J805" s="17">
        <v>0.34394927455712698</v>
      </c>
      <c r="K805" s="17">
        <v>0.27338733995098302</v>
      </c>
      <c r="L805" s="17">
        <v>0.24961093945538099</v>
      </c>
      <c r="M805" s="17"/>
      <c r="N805" s="17">
        <v>0.28819676748602202</v>
      </c>
      <c r="O805" s="17">
        <v>0.32884045463339101</v>
      </c>
      <c r="P805" s="17">
        <v>0.372864976533404</v>
      </c>
      <c r="Q805" s="17">
        <v>0.31542182520028</v>
      </c>
      <c r="R805" s="17"/>
      <c r="S805" s="17">
        <v>0.33324389391694798</v>
      </c>
      <c r="T805" s="17">
        <v>0.36119442500375099</v>
      </c>
      <c r="U805" s="17">
        <v>0.30674498066581102</v>
      </c>
      <c r="V805" s="17">
        <v>0.33198054436973101</v>
      </c>
      <c r="W805" s="17">
        <v>0.16060342021951901</v>
      </c>
      <c r="X805" s="17">
        <v>0.31982442414001699</v>
      </c>
      <c r="Y805" s="17">
        <v>0.400819173095393</v>
      </c>
      <c r="Z805" s="17">
        <v>0.355127292798262</v>
      </c>
      <c r="AA805" s="17">
        <v>0.35811995091920101</v>
      </c>
      <c r="AB805" s="17">
        <v>0.30378754869938701</v>
      </c>
      <c r="AC805" s="17">
        <v>0.30050097339614601</v>
      </c>
      <c r="AD805" s="17">
        <v>0.19013510423248201</v>
      </c>
      <c r="AE805" s="17"/>
      <c r="AF805" s="17">
        <v>0.325324301443917</v>
      </c>
      <c r="AG805" s="17">
        <v>0.32539629134409598</v>
      </c>
      <c r="AH805" s="17">
        <v>0.318513369671517</v>
      </c>
      <c r="AI805" s="17"/>
      <c r="AJ805" s="17">
        <v>0.33969730418740601</v>
      </c>
      <c r="AK805" s="17">
        <v>0.36512099493506101</v>
      </c>
      <c r="AL805" s="17">
        <v>0.15308491733012899</v>
      </c>
      <c r="AM805" s="17">
        <v>0.39271316586365301</v>
      </c>
      <c r="AN805" s="17">
        <v>0.24586934332816199</v>
      </c>
      <c r="AO805" s="17"/>
      <c r="AP805" s="17">
        <v>0.35978077752400001</v>
      </c>
      <c r="AQ805" s="17">
        <v>0.380187878598992</v>
      </c>
      <c r="AR805" s="17">
        <v>0.15472117733625901</v>
      </c>
      <c r="AS805" s="17"/>
      <c r="AT805" s="17">
        <v>0.34565393660979299</v>
      </c>
      <c r="AU805" s="17">
        <v>0.35629390298295399</v>
      </c>
      <c r="AV805" s="17">
        <v>0.32216120369822698</v>
      </c>
      <c r="AW805" s="17">
        <v>0.25671336571588799</v>
      </c>
      <c r="AX805" s="17">
        <v>0.23821816260388901</v>
      </c>
    </row>
    <row r="806" spans="2:50">
      <c r="B806" t="s">
        <v>314</v>
      </c>
      <c r="C806" s="17">
        <v>0.24070016815088699</v>
      </c>
      <c r="D806" s="17">
        <v>0.24306027144623699</v>
      </c>
      <c r="E806" s="17">
        <v>0.23905612905638299</v>
      </c>
      <c r="F806" s="17"/>
      <c r="G806" s="17">
        <v>0.22889089719828101</v>
      </c>
      <c r="H806" s="17">
        <v>0.27988465522505102</v>
      </c>
      <c r="I806" s="17">
        <v>0.19679683172881299</v>
      </c>
      <c r="J806" s="17">
        <v>0.19386397631862301</v>
      </c>
      <c r="K806" s="17">
        <v>0.2320980079187</v>
      </c>
      <c r="L806" s="17">
        <v>0.29701970612547701</v>
      </c>
      <c r="M806" s="17"/>
      <c r="N806" s="17">
        <v>0.21866864464043301</v>
      </c>
      <c r="O806" s="17">
        <v>0.26742783848493601</v>
      </c>
      <c r="P806" s="17">
        <v>0.22738108915699501</v>
      </c>
      <c r="Q806" s="17">
        <v>0.252479092993044</v>
      </c>
      <c r="R806" s="17"/>
      <c r="S806" s="17">
        <v>0.22333143463598901</v>
      </c>
      <c r="T806" s="17">
        <v>0.169228101321862</v>
      </c>
      <c r="U806" s="17">
        <v>0.27175560692351303</v>
      </c>
      <c r="V806" s="17">
        <v>0.30820791857628199</v>
      </c>
      <c r="W806" s="17">
        <v>0.30494523161146803</v>
      </c>
      <c r="X806" s="17">
        <v>0.22444577557178699</v>
      </c>
      <c r="Y806" s="17">
        <v>0.272374327327426</v>
      </c>
      <c r="Z806" s="17">
        <v>0.113919073816854</v>
      </c>
      <c r="AA806" s="17">
        <v>0.234016135858307</v>
      </c>
      <c r="AB806" s="17">
        <v>0.28539433796838598</v>
      </c>
      <c r="AC806" s="17">
        <v>0.15448714166219499</v>
      </c>
      <c r="AD806" s="17">
        <v>0.29235718883612299</v>
      </c>
      <c r="AE806" s="17"/>
      <c r="AF806" s="17">
        <v>0.235959150786513</v>
      </c>
      <c r="AG806" s="17">
        <v>0.23885159062652001</v>
      </c>
      <c r="AH806" s="17">
        <v>0.25814500523342399</v>
      </c>
      <c r="AI806" s="17"/>
      <c r="AJ806" s="17">
        <v>0.23487832714055701</v>
      </c>
      <c r="AK806" s="17">
        <v>0.22742479949697</v>
      </c>
      <c r="AL806" s="17">
        <v>0.17902516226119</v>
      </c>
      <c r="AM806" s="17">
        <v>0.27526750177961801</v>
      </c>
      <c r="AN806" s="17">
        <v>0.32001496761813902</v>
      </c>
      <c r="AO806" s="17"/>
      <c r="AP806" s="17">
        <v>0.229136722723744</v>
      </c>
      <c r="AQ806" s="17">
        <v>0.217332967767356</v>
      </c>
      <c r="AR806" s="17">
        <v>0.26166508142401701</v>
      </c>
      <c r="AS806" s="17"/>
      <c r="AT806" s="17">
        <v>0.21867500745997301</v>
      </c>
      <c r="AU806" s="17">
        <v>0.33614309467700298</v>
      </c>
      <c r="AV806" s="17">
        <v>0.19155549743516501</v>
      </c>
      <c r="AW806" s="17">
        <v>0.235272193129481</v>
      </c>
      <c r="AX806" s="17">
        <v>0.13208224956984699</v>
      </c>
    </row>
    <row r="807" spans="2:50">
      <c r="B807" t="s">
        <v>315</v>
      </c>
      <c r="C807" s="17">
        <v>0.116984923896872</v>
      </c>
      <c r="D807" s="17">
        <v>0.13884548881166101</v>
      </c>
      <c r="E807" s="17">
        <v>9.5709997424304902E-2</v>
      </c>
      <c r="F807" s="17"/>
      <c r="G807" s="17">
        <v>0.120550714712158</v>
      </c>
      <c r="H807" s="17">
        <v>6.5553174140636494E-2</v>
      </c>
      <c r="I807" s="17">
        <v>6.3877091185650103E-2</v>
      </c>
      <c r="J807" s="17">
        <v>9.7339679719452704E-2</v>
      </c>
      <c r="K807" s="17">
        <v>0.23638330423475001</v>
      </c>
      <c r="L807" s="17">
        <v>0.151485676573484</v>
      </c>
      <c r="M807" s="17"/>
      <c r="N807" s="17">
        <v>0.17793673292992401</v>
      </c>
      <c r="O807" s="17">
        <v>0.12222334660695799</v>
      </c>
      <c r="P807" s="17">
        <v>7.3411254596890393E-2</v>
      </c>
      <c r="Q807" s="17">
        <v>7.9759674798153199E-2</v>
      </c>
      <c r="R807" s="17"/>
      <c r="S807" s="17">
        <v>9.5391257645848507E-2</v>
      </c>
      <c r="T807" s="17">
        <v>0.130842535954869</v>
      </c>
      <c r="U807" s="17">
        <v>9.9963283828753302E-2</v>
      </c>
      <c r="V807" s="17">
        <v>8.0062094484265003E-2</v>
      </c>
      <c r="W807" s="17">
        <v>0.23149103031601501</v>
      </c>
      <c r="X807" s="17">
        <v>6.6415611903170399E-2</v>
      </c>
      <c r="Y807" s="17">
        <v>9.1926559476567096E-2</v>
      </c>
      <c r="Z807" s="17">
        <v>0.190015969669134</v>
      </c>
      <c r="AA807" s="17">
        <v>0.112579020235407</v>
      </c>
      <c r="AB807" s="17">
        <v>0.11352756540662599</v>
      </c>
      <c r="AC807" s="17">
        <v>0.13308836339722099</v>
      </c>
      <c r="AD807" s="17">
        <v>0.182289905917356</v>
      </c>
      <c r="AE807" s="17"/>
      <c r="AF807" s="17">
        <v>0.114673654399653</v>
      </c>
      <c r="AG807" s="17">
        <v>0.129706510830466</v>
      </c>
      <c r="AH807" s="17">
        <v>8.8937809447959898E-2</v>
      </c>
      <c r="AI807" s="17"/>
      <c r="AJ807" s="17">
        <v>0.13700314873234101</v>
      </c>
      <c r="AK807" s="17">
        <v>8.0621522835549506E-2</v>
      </c>
      <c r="AL807" s="17">
        <v>0.176714494664092</v>
      </c>
      <c r="AM807" s="17">
        <v>0.167696554269335</v>
      </c>
      <c r="AN807" s="17">
        <v>0.10101870370749801</v>
      </c>
      <c r="AO807" s="17"/>
      <c r="AP807" s="17">
        <v>0.112135093347</v>
      </c>
      <c r="AQ807" s="17">
        <v>9.5013834586144499E-2</v>
      </c>
      <c r="AR807" s="17">
        <v>0.178923051781881</v>
      </c>
      <c r="AS807" s="17"/>
      <c r="AT807" s="17">
        <v>8.3691041007242506E-2</v>
      </c>
      <c r="AU807" s="17">
        <v>7.3225444837933598E-2</v>
      </c>
      <c r="AV807" s="17">
        <v>0.17577943006987701</v>
      </c>
      <c r="AW807" s="17">
        <v>0.137227949317869</v>
      </c>
      <c r="AX807" s="17">
        <v>8.9381492606098303E-2</v>
      </c>
    </row>
    <row r="808" spans="2:50">
      <c r="B808" t="s">
        <v>316</v>
      </c>
      <c r="C808" s="17">
        <v>6.3552795280906793E-2</v>
      </c>
      <c r="D808" s="17">
        <v>0.10378404817438899</v>
      </c>
      <c r="E808" s="17">
        <v>2.1102535123928699E-2</v>
      </c>
      <c r="F808" s="17"/>
      <c r="G808" s="17">
        <v>7.1413865298353502E-2</v>
      </c>
      <c r="H808" s="17">
        <v>6.2980321817349694E-2</v>
      </c>
      <c r="I808" s="17">
        <v>2.4791453044319799E-2</v>
      </c>
      <c r="J808" s="17">
        <v>9.8769595563054702E-2</v>
      </c>
      <c r="K808" s="17">
        <v>5.2438446243568797E-2</v>
      </c>
      <c r="L808" s="17">
        <v>7.3037293767702002E-2</v>
      </c>
      <c r="M808" s="17"/>
      <c r="N808" s="17">
        <v>7.7215184349641003E-2</v>
      </c>
      <c r="O808" s="17">
        <v>5.4032576530853901E-2</v>
      </c>
      <c r="P808" s="17">
        <v>3.4025769114638102E-2</v>
      </c>
      <c r="Q808" s="17">
        <v>8.5651449744708397E-2</v>
      </c>
      <c r="R808" s="17"/>
      <c r="S808" s="17">
        <v>5.3008016285249697E-2</v>
      </c>
      <c r="T808" s="17">
        <v>7.6420216615481595E-2</v>
      </c>
      <c r="U808" s="17">
        <v>7.8792280090277805E-2</v>
      </c>
      <c r="V808" s="17">
        <v>2.7210724649947799E-2</v>
      </c>
      <c r="W808" s="17">
        <v>6.6644128003266301E-2</v>
      </c>
      <c r="X808" s="17">
        <v>0.10493388053107899</v>
      </c>
      <c r="Y808" s="17">
        <v>5.99578663582696E-2</v>
      </c>
      <c r="Z808" s="17">
        <v>0.100151418238944</v>
      </c>
      <c r="AA808" s="17">
        <v>4.1988601653268898E-2</v>
      </c>
      <c r="AB808" s="17">
        <v>6.6441617403964398E-2</v>
      </c>
      <c r="AC808" s="17">
        <v>6.5318507632079498E-2</v>
      </c>
      <c r="AD808" s="17">
        <v>4.7507240369673499E-2</v>
      </c>
      <c r="AE808" s="17"/>
      <c r="AF808" s="17">
        <v>6.3979093142794194E-2</v>
      </c>
      <c r="AG808" s="17">
        <v>4.4285267051189403E-2</v>
      </c>
      <c r="AH808" s="17">
        <v>0.11543507379908299</v>
      </c>
      <c r="AI808" s="17"/>
      <c r="AJ808" s="17">
        <v>6.1332990118538301E-2</v>
      </c>
      <c r="AK808" s="17">
        <v>6.2324927299602699E-2</v>
      </c>
      <c r="AL808" s="17">
        <v>7.4052688220135401E-2</v>
      </c>
      <c r="AM808" s="17">
        <v>0.16432277808739301</v>
      </c>
      <c r="AN808" s="17">
        <v>9.8155564342210497E-2</v>
      </c>
      <c r="AO808" s="17"/>
      <c r="AP808" s="17">
        <v>7.4185187514307402E-2</v>
      </c>
      <c r="AQ808" s="17">
        <v>4.32466745161195E-2</v>
      </c>
      <c r="AR808" s="17">
        <v>6.08971834673614E-2</v>
      </c>
      <c r="AS808" s="17"/>
      <c r="AT808" s="17">
        <v>6.6315880207480096E-2</v>
      </c>
      <c r="AU808" s="17">
        <v>4.6852441155152601E-2</v>
      </c>
      <c r="AV808" s="17">
        <v>3.0604672218583699E-2</v>
      </c>
      <c r="AW808" s="17">
        <v>0.104796813607964</v>
      </c>
      <c r="AX808" s="17">
        <v>0.34876086302589399</v>
      </c>
    </row>
    <row r="809" spans="2:50">
      <c r="B809" t="s">
        <v>92</v>
      </c>
      <c r="C809" s="17">
        <v>6.2489651479572902E-2</v>
      </c>
      <c r="D809" s="17">
        <v>5.05973454674866E-2</v>
      </c>
      <c r="E809" s="17">
        <v>7.4424406452739303E-2</v>
      </c>
      <c r="F809" s="17"/>
      <c r="G809" s="17">
        <v>7.0282810728689596E-2</v>
      </c>
      <c r="H809" s="17">
        <v>4.4575656608542E-2</v>
      </c>
      <c r="I809" s="17">
        <v>7.7301592448097298E-2</v>
      </c>
      <c r="J809" s="17">
        <v>8.8292260877864195E-2</v>
      </c>
      <c r="K809" s="17">
        <v>5.6643078831936998E-2</v>
      </c>
      <c r="L809" s="17">
        <v>4.2031304088580503E-2</v>
      </c>
      <c r="M809" s="17"/>
      <c r="N809" s="17">
        <v>3.2880927001266602E-2</v>
      </c>
      <c r="O809" s="17">
        <v>8.3248929142137496E-2</v>
      </c>
      <c r="P809" s="17">
        <v>7.0529160730068499E-2</v>
      </c>
      <c r="Q809" s="17">
        <v>6.10088123674382E-2</v>
      </c>
      <c r="R809" s="17"/>
      <c r="S809" s="17">
        <v>5.31697638378354E-2</v>
      </c>
      <c r="T809" s="17">
        <v>8.0856529964691407E-2</v>
      </c>
      <c r="U809" s="17">
        <v>3.27179382050179E-2</v>
      </c>
      <c r="V809" s="17">
        <v>4.9389500096290201E-2</v>
      </c>
      <c r="W809" s="17">
        <v>2.2666916185810199E-2</v>
      </c>
      <c r="X809" s="17">
        <v>8.6881803941848607E-2</v>
      </c>
      <c r="Y809" s="17">
        <v>3.9511968390693403E-2</v>
      </c>
      <c r="Z809" s="17">
        <v>8.8339050588104803E-2</v>
      </c>
      <c r="AA809" s="17">
        <v>6.7297788873320705E-2</v>
      </c>
      <c r="AB809" s="17">
        <v>6.7897938936602606E-2</v>
      </c>
      <c r="AC809" s="17">
        <v>0.14177343022191299</v>
      </c>
      <c r="AD809" s="17">
        <v>4.7507240369673499E-2</v>
      </c>
      <c r="AE809" s="17"/>
      <c r="AF809" s="17">
        <v>5.1782717707931102E-2</v>
      </c>
      <c r="AG809" s="17">
        <v>4.7763902217821702E-2</v>
      </c>
      <c r="AH809" s="17">
        <v>9.6080036930773605E-2</v>
      </c>
      <c r="AI809" s="17"/>
      <c r="AJ809" s="17">
        <v>4.8729526187265303E-2</v>
      </c>
      <c r="AK809" s="17">
        <v>4.47049657939377E-2</v>
      </c>
      <c r="AL809" s="17">
        <v>3.9653595171761001E-2</v>
      </c>
      <c r="AM809" s="17">
        <v>0</v>
      </c>
      <c r="AN809" s="17">
        <v>0.17306453518621501</v>
      </c>
      <c r="AO809" s="17"/>
      <c r="AP809" s="17">
        <v>5.1699662327292499E-2</v>
      </c>
      <c r="AQ809" s="17">
        <v>3.82567760647015E-2</v>
      </c>
      <c r="AR809" s="17">
        <v>4.2701721830310201E-2</v>
      </c>
      <c r="AS809" s="17"/>
      <c r="AT809" s="17">
        <v>4.6424010362328599E-2</v>
      </c>
      <c r="AU809" s="17">
        <v>5.2327892973627201E-2</v>
      </c>
      <c r="AV809" s="17">
        <v>7.3818210815322402E-2</v>
      </c>
      <c r="AW809" s="17">
        <v>5.8463946415328802E-2</v>
      </c>
      <c r="AX809" s="17">
        <v>4.8690900196505002E-2</v>
      </c>
    </row>
    <row r="810" spans="2:50">
      <c r="B810" t="s">
        <v>317</v>
      </c>
      <c r="C810" s="17">
        <v>0.51627246119176096</v>
      </c>
      <c r="D810" s="17">
        <v>0.46371284610022701</v>
      </c>
      <c r="E810" s="17">
        <v>0.56970693194264399</v>
      </c>
      <c r="F810" s="17"/>
      <c r="G810" s="17">
        <v>0.50886171206251896</v>
      </c>
      <c r="H810" s="17">
        <v>0.54700619220841995</v>
      </c>
      <c r="I810" s="17">
        <v>0.63723303159311995</v>
      </c>
      <c r="J810" s="17">
        <v>0.52173448752100504</v>
      </c>
      <c r="K810" s="17">
        <v>0.42243716277104398</v>
      </c>
      <c r="L810" s="17">
        <v>0.43642601944475601</v>
      </c>
      <c r="M810" s="17"/>
      <c r="N810" s="17">
        <v>0.49329851107873601</v>
      </c>
      <c r="O810" s="17">
        <v>0.47306730923511497</v>
      </c>
      <c r="P810" s="17">
        <v>0.59465272640140798</v>
      </c>
      <c r="Q810" s="17">
        <v>0.52110097009665601</v>
      </c>
      <c r="R810" s="17"/>
      <c r="S810" s="17">
        <v>0.57509952759507799</v>
      </c>
      <c r="T810" s="17">
        <v>0.54265261614309701</v>
      </c>
      <c r="U810" s="17">
        <v>0.516770890952438</v>
      </c>
      <c r="V810" s="17">
        <v>0.53512976219321495</v>
      </c>
      <c r="W810" s="17">
        <v>0.37425269388344101</v>
      </c>
      <c r="X810" s="17">
        <v>0.51732292805211499</v>
      </c>
      <c r="Y810" s="17">
        <v>0.53622927844704404</v>
      </c>
      <c r="Z810" s="17">
        <v>0.507574487686964</v>
      </c>
      <c r="AA810" s="17">
        <v>0.544118453379696</v>
      </c>
      <c r="AB810" s="17">
        <v>0.46673854028442002</v>
      </c>
      <c r="AC810" s="17">
        <v>0.50533255708659197</v>
      </c>
      <c r="AD810" s="17">
        <v>0.43033842450717302</v>
      </c>
      <c r="AE810" s="17"/>
      <c r="AF810" s="17">
        <v>0.53360538396310797</v>
      </c>
      <c r="AG810" s="17">
        <v>0.53939272927400295</v>
      </c>
      <c r="AH810" s="17">
        <v>0.44140207458875902</v>
      </c>
      <c r="AI810" s="17"/>
      <c r="AJ810" s="17">
        <v>0.51805600782129901</v>
      </c>
      <c r="AK810" s="17">
        <v>0.58492378457394001</v>
      </c>
      <c r="AL810" s="17">
        <v>0.53055405968282199</v>
      </c>
      <c r="AM810" s="17">
        <v>0.39271316586365301</v>
      </c>
      <c r="AN810" s="17">
        <v>0.30774622914593702</v>
      </c>
      <c r="AO810" s="17"/>
      <c r="AP810" s="17">
        <v>0.53284333408765605</v>
      </c>
      <c r="AQ810" s="17">
        <v>0.60614974706567804</v>
      </c>
      <c r="AR810" s="17">
        <v>0.45581296149643002</v>
      </c>
      <c r="AS810" s="17"/>
      <c r="AT810" s="17">
        <v>0.58489406096297603</v>
      </c>
      <c r="AU810" s="17">
        <v>0.49145112635628402</v>
      </c>
      <c r="AV810" s="17">
        <v>0.52824218946105195</v>
      </c>
      <c r="AW810" s="17">
        <v>0.46423909752935699</v>
      </c>
      <c r="AX810" s="17">
        <v>0.381084494601656</v>
      </c>
    </row>
    <row r="811" spans="2:50">
      <c r="B811" t="s">
        <v>318</v>
      </c>
      <c r="C811" s="17">
        <v>0.180537719177779</v>
      </c>
      <c r="D811" s="17">
        <v>0.24262953698605</v>
      </c>
      <c r="E811" s="17">
        <v>0.116812532548234</v>
      </c>
      <c r="F811" s="17"/>
      <c r="G811" s="17">
        <v>0.191964580010511</v>
      </c>
      <c r="H811" s="17">
        <v>0.12853349595798599</v>
      </c>
      <c r="I811" s="17">
        <v>8.8668544229969906E-2</v>
      </c>
      <c r="J811" s="17">
        <v>0.19610927528250699</v>
      </c>
      <c r="K811" s="17">
        <v>0.28882175047831898</v>
      </c>
      <c r="L811" s="17">
        <v>0.22452297034118601</v>
      </c>
      <c r="M811" s="17"/>
      <c r="N811" s="17">
        <v>0.25515191727956499</v>
      </c>
      <c r="O811" s="17">
        <v>0.17625592313781199</v>
      </c>
      <c r="P811" s="17">
        <v>0.10743702371152899</v>
      </c>
      <c r="Q811" s="17">
        <v>0.165411124542862</v>
      </c>
      <c r="R811" s="17"/>
      <c r="S811" s="17">
        <v>0.148399273931098</v>
      </c>
      <c r="T811" s="17">
        <v>0.20726275257035001</v>
      </c>
      <c r="U811" s="17">
        <v>0.178755563919031</v>
      </c>
      <c r="V811" s="17">
        <v>0.10727281913421299</v>
      </c>
      <c r="W811" s="17">
        <v>0.298135158319281</v>
      </c>
      <c r="X811" s="17">
        <v>0.17134949243424999</v>
      </c>
      <c r="Y811" s="17">
        <v>0.15188442583483699</v>
      </c>
      <c r="Z811" s="17">
        <v>0.290167387908078</v>
      </c>
      <c r="AA811" s="17">
        <v>0.15456762188867601</v>
      </c>
      <c r="AB811" s="17">
        <v>0.17996918281059099</v>
      </c>
      <c r="AC811" s="17">
        <v>0.19840687102929999</v>
      </c>
      <c r="AD811" s="17">
        <v>0.22979714628702999</v>
      </c>
      <c r="AE811" s="17"/>
      <c r="AF811" s="17">
        <v>0.178652747542448</v>
      </c>
      <c r="AG811" s="17">
        <v>0.17399177788165501</v>
      </c>
      <c r="AH811" s="17">
        <v>0.204372883247043</v>
      </c>
      <c r="AI811" s="17"/>
      <c r="AJ811" s="17">
        <v>0.198336138850879</v>
      </c>
      <c r="AK811" s="17">
        <v>0.142946450135152</v>
      </c>
      <c r="AL811" s="17">
        <v>0.250767182884227</v>
      </c>
      <c r="AM811" s="17">
        <v>0.33201933235672898</v>
      </c>
      <c r="AN811" s="17">
        <v>0.199174268049709</v>
      </c>
      <c r="AO811" s="17"/>
      <c r="AP811" s="17">
        <v>0.186320280861308</v>
      </c>
      <c r="AQ811" s="17">
        <v>0.13826050910226401</v>
      </c>
      <c r="AR811" s="17">
        <v>0.23982023524924301</v>
      </c>
      <c r="AS811" s="17"/>
      <c r="AT811" s="17">
        <v>0.150006921214723</v>
      </c>
      <c r="AU811" s="17">
        <v>0.120077885993086</v>
      </c>
      <c r="AV811" s="17">
        <v>0.20638410228846099</v>
      </c>
      <c r="AW811" s="17">
        <v>0.242024762925833</v>
      </c>
      <c r="AX811" s="17">
        <v>0.438142355631992</v>
      </c>
    </row>
    <row r="812" spans="2:50">
      <c r="B812" t="s">
        <v>251</v>
      </c>
      <c r="C812" s="17">
        <v>0.33573474201398201</v>
      </c>
      <c r="D812" s="17">
        <v>0.22108330911417701</v>
      </c>
      <c r="E812" s="17">
        <v>0.45289439939441001</v>
      </c>
      <c r="F812" s="17"/>
      <c r="G812" s="17">
        <v>0.31689713205200798</v>
      </c>
      <c r="H812" s="17">
        <v>0.41847269625043398</v>
      </c>
      <c r="I812" s="17">
        <v>0.54856448736315</v>
      </c>
      <c r="J812" s="17">
        <v>0.325625212238498</v>
      </c>
      <c r="K812" s="17">
        <v>0.133615412292726</v>
      </c>
      <c r="L812" s="17">
        <v>0.211903049103569</v>
      </c>
      <c r="M812" s="17"/>
      <c r="N812" s="17">
        <v>0.238146593799171</v>
      </c>
      <c r="O812" s="17">
        <v>0.29681138609730301</v>
      </c>
      <c r="P812" s="17">
        <v>0.48721570268987902</v>
      </c>
      <c r="Q812" s="17">
        <v>0.35568984555379402</v>
      </c>
      <c r="R812" s="17"/>
      <c r="S812" s="17">
        <v>0.42670025366398001</v>
      </c>
      <c r="T812" s="17">
        <v>0.33538986357274603</v>
      </c>
      <c r="U812" s="17">
        <v>0.33801532703340598</v>
      </c>
      <c r="V812" s="17">
        <v>0.42785694305900202</v>
      </c>
      <c r="W812" s="17">
        <v>7.6117535564160094E-2</v>
      </c>
      <c r="X812" s="17">
        <v>0.34597343561786498</v>
      </c>
      <c r="Y812" s="17">
        <v>0.38434485261220702</v>
      </c>
      <c r="Z812" s="17">
        <v>0.217407099778886</v>
      </c>
      <c r="AA812" s="17">
        <v>0.38955083149102099</v>
      </c>
      <c r="AB812" s="17">
        <v>0.28676935747382998</v>
      </c>
      <c r="AC812" s="17">
        <v>0.30692568605729198</v>
      </c>
      <c r="AD812" s="17">
        <v>0.200541278220144</v>
      </c>
      <c r="AE812" s="17"/>
      <c r="AF812" s="17">
        <v>0.35495263642066099</v>
      </c>
      <c r="AG812" s="17">
        <v>0.36540095139234802</v>
      </c>
      <c r="AH812" s="17">
        <v>0.23702919134171499</v>
      </c>
      <c r="AI812" s="17"/>
      <c r="AJ812" s="17">
        <v>0.31971986897041998</v>
      </c>
      <c r="AK812" s="17">
        <v>0.44197733443878801</v>
      </c>
      <c r="AL812" s="17">
        <v>0.27978687679859499</v>
      </c>
      <c r="AM812" s="17">
        <v>6.0693833506923901E-2</v>
      </c>
      <c r="AN812" s="17">
        <v>0.10857196109622801</v>
      </c>
      <c r="AO812" s="17"/>
      <c r="AP812" s="17">
        <v>0.34652305322634802</v>
      </c>
      <c r="AQ812" s="17">
        <v>0.46788923796341397</v>
      </c>
      <c r="AR812" s="17">
        <v>0.21599272624718699</v>
      </c>
      <c r="AS812" s="17"/>
      <c r="AT812" s="17">
        <v>0.43488713974825299</v>
      </c>
      <c r="AU812" s="17">
        <v>0.37137324036319702</v>
      </c>
      <c r="AV812" s="17">
        <v>0.32185808717259101</v>
      </c>
      <c r="AW812" s="17">
        <v>0.22221433460352399</v>
      </c>
      <c r="AX812" s="17">
        <v>-5.7057861030335603E-2</v>
      </c>
    </row>
    <row r="813" spans="2:50">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row>
    <row r="814" spans="2:50">
      <c r="B814" s="6" t="s">
        <v>319</v>
      </c>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row>
    <row r="815" spans="2:50">
      <c r="B815" s="24" t="s">
        <v>17</v>
      </c>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row>
    <row r="816" spans="2:50">
      <c r="B816" t="s">
        <v>312</v>
      </c>
      <c r="C816" s="17">
        <v>0.25473817413468097</v>
      </c>
      <c r="D816" s="17">
        <v>0.24599180615156399</v>
      </c>
      <c r="E816" s="17">
        <v>0.263894377364844</v>
      </c>
      <c r="F816" s="17"/>
      <c r="G816" s="17">
        <v>0.25307430199650499</v>
      </c>
      <c r="H816" s="17">
        <v>0.24975101751172701</v>
      </c>
      <c r="I816" s="17">
        <v>0.37262023867123201</v>
      </c>
      <c r="J816" s="17">
        <v>0.26589198156716398</v>
      </c>
      <c r="K816" s="17">
        <v>0.16687509790628399</v>
      </c>
      <c r="L816" s="17">
        <v>0.23252932745773999</v>
      </c>
      <c r="M816" s="17"/>
      <c r="N816" s="17">
        <v>0.22853389408427399</v>
      </c>
      <c r="O816" s="17">
        <v>0.25050351932585102</v>
      </c>
      <c r="P816" s="17">
        <v>0.28152452331938399</v>
      </c>
      <c r="Q816" s="17">
        <v>0.26302714351720702</v>
      </c>
      <c r="R816" s="17"/>
      <c r="S816" s="17">
        <v>0.24319685699758001</v>
      </c>
      <c r="T816" s="17">
        <v>0.203612432778189</v>
      </c>
      <c r="U816" s="17">
        <v>0.198316664050007</v>
      </c>
      <c r="V816" s="17">
        <v>0.35543288261288603</v>
      </c>
      <c r="W816" s="17">
        <v>0.14403543716975201</v>
      </c>
      <c r="X816" s="17">
        <v>0.33158183842184602</v>
      </c>
      <c r="Y816" s="17">
        <v>0.27967100822841801</v>
      </c>
      <c r="Z816" s="17">
        <v>0.25125012301867899</v>
      </c>
      <c r="AA816" s="17">
        <v>0.31137688755467702</v>
      </c>
      <c r="AB816" s="17">
        <v>0.19577791929612001</v>
      </c>
      <c r="AC816" s="17">
        <v>0.270678274842022</v>
      </c>
      <c r="AD816" s="17">
        <v>0.25684414880308498</v>
      </c>
      <c r="AE816" s="17"/>
      <c r="AF816" s="17">
        <v>0.27350710680204798</v>
      </c>
      <c r="AG816" s="17">
        <v>0.22470289570081101</v>
      </c>
      <c r="AH816" s="17">
        <v>0.31416094684641999</v>
      </c>
      <c r="AI816" s="17"/>
      <c r="AJ816" s="17">
        <v>0.24727498266034201</v>
      </c>
      <c r="AK816" s="17">
        <v>0.24351779036261401</v>
      </c>
      <c r="AL816" s="17">
        <v>0.26589902789701397</v>
      </c>
      <c r="AM816" s="17">
        <v>0.36528406232029298</v>
      </c>
      <c r="AN816" s="17">
        <v>0.29848881125285398</v>
      </c>
      <c r="AO816" s="17"/>
      <c r="AP816" s="17">
        <v>0.22713092610080701</v>
      </c>
      <c r="AQ816" s="17">
        <v>0.28691988816356501</v>
      </c>
      <c r="AR816" s="17">
        <v>0.30738347113488002</v>
      </c>
      <c r="AS816" s="17"/>
      <c r="AT816" s="17">
        <v>0.27165654674287398</v>
      </c>
      <c r="AU816" s="17">
        <v>0.187732678409783</v>
      </c>
      <c r="AV816" s="17">
        <v>0.27478241640864598</v>
      </c>
      <c r="AW816" s="17">
        <v>0.29367144520640098</v>
      </c>
      <c r="AX816" s="17">
        <v>0.23816371157643701</v>
      </c>
    </row>
    <row r="817" spans="2:50">
      <c r="B817" t="s">
        <v>313</v>
      </c>
      <c r="C817" s="17">
        <v>0.30622711953729598</v>
      </c>
      <c r="D817" s="17">
        <v>0.28045241108248098</v>
      </c>
      <c r="E817" s="17">
        <v>0.32860923559104899</v>
      </c>
      <c r="F817" s="17"/>
      <c r="G817" s="17">
        <v>0.30755462033686698</v>
      </c>
      <c r="H817" s="17">
        <v>0.390910568220806</v>
      </c>
      <c r="I817" s="17">
        <v>0.33975116789517701</v>
      </c>
      <c r="J817" s="17">
        <v>0.177804252623537</v>
      </c>
      <c r="K817" s="17">
        <v>0.34530699477077498</v>
      </c>
      <c r="L817" s="17">
        <v>0.29286904538373199</v>
      </c>
      <c r="M817" s="17"/>
      <c r="N817" s="17">
        <v>0.28023981711069101</v>
      </c>
      <c r="O817" s="17">
        <v>0.33803248577519501</v>
      </c>
      <c r="P817" s="17">
        <v>0.30814823392956697</v>
      </c>
      <c r="Q817" s="17">
        <v>0.30294189543260303</v>
      </c>
      <c r="R817" s="17"/>
      <c r="S817" s="17">
        <v>0.32177467318444403</v>
      </c>
      <c r="T817" s="17">
        <v>0.37823953901680502</v>
      </c>
      <c r="U817" s="17">
        <v>0.334988050858817</v>
      </c>
      <c r="V817" s="17">
        <v>0.30423303175872701</v>
      </c>
      <c r="W817" s="17">
        <v>0.30101771277037398</v>
      </c>
      <c r="X817" s="17">
        <v>0.28341777107605298</v>
      </c>
      <c r="Y817" s="17">
        <v>0.259898945143404</v>
      </c>
      <c r="Z817" s="17">
        <v>0.27681980254608701</v>
      </c>
      <c r="AA817" s="17">
        <v>0.279312060608852</v>
      </c>
      <c r="AB817" s="17">
        <v>0.26868016833987401</v>
      </c>
      <c r="AC817" s="17">
        <v>0.192135209475468</v>
      </c>
      <c r="AD817" s="17">
        <v>0.47304755328660802</v>
      </c>
      <c r="AE817" s="17"/>
      <c r="AF817" s="17">
        <v>0.32360281493748599</v>
      </c>
      <c r="AG817" s="17">
        <v>0.30979781696978098</v>
      </c>
      <c r="AH817" s="17">
        <v>0.23624183401038701</v>
      </c>
      <c r="AI817" s="17"/>
      <c r="AJ817" s="17">
        <v>0.31730123709472602</v>
      </c>
      <c r="AK817" s="17">
        <v>0.33022695123810902</v>
      </c>
      <c r="AL817" s="17">
        <v>0.38769438611954998</v>
      </c>
      <c r="AM817" s="17">
        <v>0.297929205308051</v>
      </c>
      <c r="AN817" s="17">
        <v>0.237539152078166</v>
      </c>
      <c r="AO817" s="17"/>
      <c r="AP817" s="17">
        <v>0.37699468078208398</v>
      </c>
      <c r="AQ817" s="17">
        <v>0.31114590552423699</v>
      </c>
      <c r="AR817" s="17">
        <v>0.27769009719694598</v>
      </c>
      <c r="AS817" s="17"/>
      <c r="AT817" s="17">
        <v>0.28438634842819099</v>
      </c>
      <c r="AU817" s="17">
        <v>0.35752283704806098</v>
      </c>
      <c r="AV817" s="17">
        <v>0.31418386800377601</v>
      </c>
      <c r="AW817" s="17">
        <v>0.277477530784555</v>
      </c>
      <c r="AX817" s="17">
        <v>0.25920554358315701</v>
      </c>
    </row>
    <row r="818" spans="2:50">
      <c r="B818" t="s">
        <v>314</v>
      </c>
      <c r="C818" s="17">
        <v>0.20790442520017199</v>
      </c>
      <c r="D818" s="17">
        <v>0.21681214113834499</v>
      </c>
      <c r="E818" s="17">
        <v>0.20006770896730899</v>
      </c>
      <c r="F818" s="17"/>
      <c r="G818" s="17">
        <v>0.210052773198981</v>
      </c>
      <c r="H818" s="17">
        <v>0.201920008324353</v>
      </c>
      <c r="I818" s="17">
        <v>0.16269022202882899</v>
      </c>
      <c r="J818" s="17">
        <v>0.217183583541561</v>
      </c>
      <c r="K818" s="17">
        <v>0.26324983927442902</v>
      </c>
      <c r="L818" s="17">
        <v>0.196537409616592</v>
      </c>
      <c r="M818" s="17"/>
      <c r="N818" s="17">
        <v>0.16805601009570101</v>
      </c>
      <c r="O818" s="17">
        <v>0.20033615913590999</v>
      </c>
      <c r="P818" s="17">
        <v>0.25619938678617499</v>
      </c>
      <c r="Q818" s="17">
        <v>0.21167761870344801</v>
      </c>
      <c r="R818" s="17"/>
      <c r="S818" s="17">
        <v>0.21860048136183899</v>
      </c>
      <c r="T818" s="17">
        <v>0.19599998565116999</v>
      </c>
      <c r="U818" s="17">
        <v>0.23875162265504499</v>
      </c>
      <c r="V818" s="17">
        <v>8.9598945710178401E-2</v>
      </c>
      <c r="W818" s="17">
        <v>0.29689799374491799</v>
      </c>
      <c r="X818" s="17">
        <v>0.13338328975196001</v>
      </c>
      <c r="Y818" s="17">
        <v>0.25255171885858202</v>
      </c>
      <c r="Z818" s="17">
        <v>0.33127911510070102</v>
      </c>
      <c r="AA818" s="17">
        <v>0.16514330382412901</v>
      </c>
      <c r="AB818" s="17">
        <v>0.24830328490699399</v>
      </c>
      <c r="AC818" s="17">
        <v>0.29305135257562098</v>
      </c>
      <c r="AD818" s="17">
        <v>0.111527458140325</v>
      </c>
      <c r="AE818" s="17"/>
      <c r="AF818" s="17">
        <v>0.19961230493464799</v>
      </c>
      <c r="AG818" s="17">
        <v>0.210603466489696</v>
      </c>
      <c r="AH818" s="17">
        <v>0.22755605378589699</v>
      </c>
      <c r="AI818" s="17"/>
      <c r="AJ818" s="17">
        <v>0.22476125614692999</v>
      </c>
      <c r="AK818" s="17">
        <v>0.18358310227878899</v>
      </c>
      <c r="AL818" s="17">
        <v>0.122138354423764</v>
      </c>
      <c r="AM818" s="17">
        <v>0.217406041344757</v>
      </c>
      <c r="AN818" s="17">
        <v>0.24412487015562601</v>
      </c>
      <c r="AO818" s="17"/>
      <c r="AP818" s="17">
        <v>0.203030434864618</v>
      </c>
      <c r="AQ818" s="17">
        <v>0.18363870446942299</v>
      </c>
      <c r="AR818" s="17">
        <v>0.17067649112111399</v>
      </c>
      <c r="AS818" s="17"/>
      <c r="AT818" s="17">
        <v>0.20524065375967601</v>
      </c>
      <c r="AU818" s="17">
        <v>0.25523920598781102</v>
      </c>
      <c r="AV818" s="17">
        <v>0.166710081128843</v>
      </c>
      <c r="AW818" s="17">
        <v>0.15935676376177399</v>
      </c>
      <c r="AX818" s="17">
        <v>0.30183823088630102</v>
      </c>
    </row>
    <row r="819" spans="2:50">
      <c r="B819" t="s">
        <v>315</v>
      </c>
      <c r="C819" s="17">
        <v>9.6679703293269401E-2</v>
      </c>
      <c r="D819" s="17">
        <v>0.111723103533276</v>
      </c>
      <c r="E819" s="17">
        <v>8.2634700509215397E-2</v>
      </c>
      <c r="F819" s="17"/>
      <c r="G819" s="17">
        <v>9.5241984486113401E-2</v>
      </c>
      <c r="H819" s="17">
        <v>5.5043388736476802E-2</v>
      </c>
      <c r="I819" s="17">
        <v>0</v>
      </c>
      <c r="J819" s="17">
        <v>0.151496594307057</v>
      </c>
      <c r="K819" s="17">
        <v>8.8946824314276696E-2</v>
      </c>
      <c r="L819" s="17">
        <v>0.15475763141908799</v>
      </c>
      <c r="M819" s="17"/>
      <c r="N819" s="17">
        <v>0.147445518119</v>
      </c>
      <c r="O819" s="17">
        <v>0.102874762932848</v>
      </c>
      <c r="P819" s="17">
        <v>8.3463289479149105E-2</v>
      </c>
      <c r="Q819" s="17">
        <v>4.75711179131319E-2</v>
      </c>
      <c r="R819" s="17"/>
      <c r="S819" s="17">
        <v>7.3634670890093096E-2</v>
      </c>
      <c r="T819" s="17">
        <v>0.14368533509273201</v>
      </c>
      <c r="U819" s="17">
        <v>0.12678615585375699</v>
      </c>
      <c r="V819" s="17">
        <v>0.10566314306968901</v>
      </c>
      <c r="W819" s="17">
        <v>9.1153390518871003E-2</v>
      </c>
      <c r="X819" s="17">
        <v>8.2340582077888497E-2</v>
      </c>
      <c r="Y819" s="17">
        <v>0.106984779046122</v>
      </c>
      <c r="Z819" s="17">
        <v>6.8973434438212397E-2</v>
      </c>
      <c r="AA819" s="17">
        <v>8.7506318816290896E-2</v>
      </c>
      <c r="AB819" s="17">
        <v>0.157611272831059</v>
      </c>
      <c r="AC819" s="17">
        <v>2.3633966085684001E-2</v>
      </c>
      <c r="AD819" s="17">
        <v>3.2263899931540302E-2</v>
      </c>
      <c r="AE819" s="17"/>
      <c r="AF819" s="17">
        <v>7.9793424815015501E-2</v>
      </c>
      <c r="AG819" s="17">
        <v>0.13258815079807401</v>
      </c>
      <c r="AH819" s="17">
        <v>2.15245771974777E-2</v>
      </c>
      <c r="AI819" s="17"/>
      <c r="AJ819" s="17">
        <v>0.11641125013645</v>
      </c>
      <c r="AK819" s="17">
        <v>0.109546383289554</v>
      </c>
      <c r="AL819" s="17">
        <v>9.8530384082817599E-2</v>
      </c>
      <c r="AM819" s="17">
        <v>0</v>
      </c>
      <c r="AN819" s="17">
        <v>3.2823562686835402E-2</v>
      </c>
      <c r="AO819" s="17"/>
      <c r="AP819" s="17">
        <v>0.13957703500985899</v>
      </c>
      <c r="AQ819" s="17">
        <v>9.2230918875148393E-2</v>
      </c>
      <c r="AR819" s="17">
        <v>9.5145226130472202E-2</v>
      </c>
      <c r="AS819" s="17"/>
      <c r="AT819" s="17">
        <v>0.10011999896059399</v>
      </c>
      <c r="AU819" s="17">
        <v>8.3412011183969903E-2</v>
      </c>
      <c r="AV819" s="17">
        <v>0.12395119931212401</v>
      </c>
      <c r="AW819" s="17">
        <v>9.1044365824634599E-2</v>
      </c>
      <c r="AX819" s="17">
        <v>0</v>
      </c>
    </row>
    <row r="820" spans="2:50">
      <c r="B820" t="s">
        <v>316</v>
      </c>
      <c r="C820" s="17">
        <v>8.0496841333065394E-2</v>
      </c>
      <c r="D820" s="17">
        <v>0.11276253133870601</v>
      </c>
      <c r="E820" s="17">
        <v>4.9968511195740903E-2</v>
      </c>
      <c r="F820" s="17"/>
      <c r="G820" s="17">
        <v>5.51064064814107E-2</v>
      </c>
      <c r="H820" s="17">
        <v>4.87255854452825E-2</v>
      </c>
      <c r="I820" s="17">
        <v>7.9202431020076805E-2</v>
      </c>
      <c r="J820" s="17">
        <v>0.13759313252650601</v>
      </c>
      <c r="K820" s="17">
        <v>8.5501797488842193E-2</v>
      </c>
      <c r="L820" s="17">
        <v>7.3534905146650204E-2</v>
      </c>
      <c r="M820" s="17"/>
      <c r="N820" s="17">
        <v>0.12564750050100801</v>
      </c>
      <c r="O820" s="17">
        <v>6.4437278653999203E-2</v>
      </c>
      <c r="P820" s="17">
        <v>5.6000409892969498E-2</v>
      </c>
      <c r="Q820" s="17">
        <v>6.9942191817717103E-2</v>
      </c>
      <c r="R820" s="17"/>
      <c r="S820" s="17">
        <v>7.19968484805181E-2</v>
      </c>
      <c r="T820" s="17">
        <v>4.4102552921237902E-2</v>
      </c>
      <c r="U820" s="17">
        <v>7.1215969664957496E-2</v>
      </c>
      <c r="V820" s="17">
        <v>9.2581537257058102E-2</v>
      </c>
      <c r="W820" s="17">
        <v>0.14715444292319499</v>
      </c>
      <c r="X820" s="17">
        <v>0.10698038575310299</v>
      </c>
      <c r="Y820" s="17">
        <v>4.1404658191352903E-2</v>
      </c>
      <c r="Z820" s="17">
        <v>4.7043003487143797E-2</v>
      </c>
      <c r="AA820" s="17">
        <v>6.1981517255118003E-2</v>
      </c>
      <c r="AB820" s="17">
        <v>0.12962735462595301</v>
      </c>
      <c r="AC820" s="17">
        <v>7.0129483827410993E-2</v>
      </c>
      <c r="AD820" s="17">
        <v>0.126316939838441</v>
      </c>
      <c r="AE820" s="17"/>
      <c r="AF820" s="17">
        <v>8.1152286641799201E-2</v>
      </c>
      <c r="AG820" s="17">
        <v>7.7469107964042994E-2</v>
      </c>
      <c r="AH820" s="17">
        <v>8.9790805750847705E-2</v>
      </c>
      <c r="AI820" s="17"/>
      <c r="AJ820" s="17">
        <v>5.37212074050765E-2</v>
      </c>
      <c r="AK820" s="17">
        <v>8.3691437936142504E-2</v>
      </c>
      <c r="AL820" s="17">
        <v>9.3752487235366E-2</v>
      </c>
      <c r="AM820" s="17">
        <v>0.11938069102689899</v>
      </c>
      <c r="AN820" s="17">
        <v>7.8532664246634298E-2</v>
      </c>
      <c r="AO820" s="17"/>
      <c r="AP820" s="17">
        <v>3.90969159394517E-2</v>
      </c>
      <c r="AQ820" s="17">
        <v>7.8050809992623801E-2</v>
      </c>
      <c r="AR820" s="17">
        <v>0.106553979606222</v>
      </c>
      <c r="AS820" s="17"/>
      <c r="AT820" s="17">
        <v>6.2685372041044199E-2</v>
      </c>
      <c r="AU820" s="17">
        <v>7.0504171887334793E-2</v>
      </c>
      <c r="AV820" s="17">
        <v>9.8205590758380396E-2</v>
      </c>
      <c r="AW820" s="17">
        <v>0.139628280234634</v>
      </c>
      <c r="AX820" s="17">
        <v>0.13953781269348201</v>
      </c>
    </row>
    <row r="821" spans="2:50">
      <c r="B821" t="s">
        <v>92</v>
      </c>
      <c r="C821" s="17">
        <v>5.3953736501516303E-2</v>
      </c>
      <c r="D821" s="17">
        <v>3.22580067556291E-2</v>
      </c>
      <c r="E821" s="17">
        <v>7.4825466371842203E-2</v>
      </c>
      <c r="F821" s="17"/>
      <c r="G821" s="17">
        <v>7.8969913500123806E-2</v>
      </c>
      <c r="H821" s="17">
        <v>5.3649431761354803E-2</v>
      </c>
      <c r="I821" s="17">
        <v>4.5735940384684801E-2</v>
      </c>
      <c r="J821" s="17">
        <v>5.0030455434174198E-2</v>
      </c>
      <c r="K821" s="17">
        <v>5.0119446245393003E-2</v>
      </c>
      <c r="L821" s="17">
        <v>4.9771680976196997E-2</v>
      </c>
      <c r="M821" s="17"/>
      <c r="N821" s="17">
        <v>5.0077260089325601E-2</v>
      </c>
      <c r="O821" s="17">
        <v>4.3815794176196202E-2</v>
      </c>
      <c r="P821" s="17">
        <v>1.4664156592755599E-2</v>
      </c>
      <c r="Q821" s="17">
        <v>0.104840032615892</v>
      </c>
      <c r="R821" s="17"/>
      <c r="S821" s="17">
        <v>7.0796469085526198E-2</v>
      </c>
      <c r="T821" s="17">
        <v>3.4360154539865899E-2</v>
      </c>
      <c r="U821" s="17">
        <v>2.9941536917416699E-2</v>
      </c>
      <c r="V821" s="17">
        <v>5.2490459591462098E-2</v>
      </c>
      <c r="W821" s="17">
        <v>1.9741022872890399E-2</v>
      </c>
      <c r="X821" s="17">
        <v>6.22961329191484E-2</v>
      </c>
      <c r="Y821" s="17">
        <v>5.94888905321211E-2</v>
      </c>
      <c r="Z821" s="17">
        <v>2.4634521409176598E-2</v>
      </c>
      <c r="AA821" s="17">
        <v>9.4679911940933295E-2</v>
      </c>
      <c r="AB821" s="17">
        <v>0</v>
      </c>
      <c r="AC821" s="17">
        <v>0.150371713193794</v>
      </c>
      <c r="AD821" s="17">
        <v>0</v>
      </c>
      <c r="AE821" s="17"/>
      <c r="AF821" s="17">
        <v>4.2332061869003103E-2</v>
      </c>
      <c r="AG821" s="17">
        <v>4.4838562077594797E-2</v>
      </c>
      <c r="AH821" s="17">
        <v>0.11072578240897001</v>
      </c>
      <c r="AI821" s="17"/>
      <c r="AJ821" s="17">
        <v>4.0530066556475099E-2</v>
      </c>
      <c r="AK821" s="17">
        <v>4.9434334894792299E-2</v>
      </c>
      <c r="AL821" s="17">
        <v>3.1985360241488903E-2</v>
      </c>
      <c r="AM821" s="17">
        <v>0</v>
      </c>
      <c r="AN821" s="17">
        <v>0.108490939579884</v>
      </c>
      <c r="AO821" s="17"/>
      <c r="AP821" s="17">
        <v>1.4170007303180399E-2</v>
      </c>
      <c r="AQ821" s="17">
        <v>4.80137729750027E-2</v>
      </c>
      <c r="AR821" s="17">
        <v>4.2550734810366302E-2</v>
      </c>
      <c r="AS821" s="17"/>
      <c r="AT821" s="17">
        <v>7.5911080067621095E-2</v>
      </c>
      <c r="AU821" s="17">
        <v>4.558909548304E-2</v>
      </c>
      <c r="AV821" s="17">
        <v>2.2166844388230401E-2</v>
      </c>
      <c r="AW821" s="17">
        <v>3.8821614188001403E-2</v>
      </c>
      <c r="AX821" s="17">
        <v>6.1254701260622497E-2</v>
      </c>
    </row>
    <row r="822" spans="2:50">
      <c r="B822" t="s">
        <v>317</v>
      </c>
      <c r="C822" s="17">
        <v>0.56096529367197701</v>
      </c>
      <c r="D822" s="17">
        <v>0.526444217234044</v>
      </c>
      <c r="E822" s="17">
        <v>0.59250361295589304</v>
      </c>
      <c r="F822" s="17"/>
      <c r="G822" s="17">
        <v>0.56062892233337103</v>
      </c>
      <c r="H822" s="17">
        <v>0.64066158573253296</v>
      </c>
      <c r="I822" s="17">
        <v>0.71237140656640896</v>
      </c>
      <c r="J822" s="17">
        <v>0.44369623419070198</v>
      </c>
      <c r="K822" s="17">
        <v>0.51218209267705905</v>
      </c>
      <c r="L822" s="17">
        <v>0.52539837284147195</v>
      </c>
      <c r="M822" s="17"/>
      <c r="N822" s="17">
        <v>0.50877371119496495</v>
      </c>
      <c r="O822" s="17">
        <v>0.58853600510104698</v>
      </c>
      <c r="P822" s="17">
        <v>0.58967275724895096</v>
      </c>
      <c r="Q822" s="17">
        <v>0.56596903894980999</v>
      </c>
      <c r="R822" s="17"/>
      <c r="S822" s="17">
        <v>0.56497153018202395</v>
      </c>
      <c r="T822" s="17">
        <v>0.58185197179499404</v>
      </c>
      <c r="U822" s="17">
        <v>0.53330471490882403</v>
      </c>
      <c r="V822" s="17">
        <v>0.65966591437161304</v>
      </c>
      <c r="W822" s="17">
        <v>0.44505314994012601</v>
      </c>
      <c r="X822" s="17">
        <v>0.6149996094979</v>
      </c>
      <c r="Y822" s="17">
        <v>0.53956995337182201</v>
      </c>
      <c r="Z822" s="17">
        <v>0.52806992556476695</v>
      </c>
      <c r="AA822" s="17">
        <v>0.59068894816352802</v>
      </c>
      <c r="AB822" s="17">
        <v>0.464458087635994</v>
      </c>
      <c r="AC822" s="17">
        <v>0.46281348431748998</v>
      </c>
      <c r="AD822" s="17">
        <v>0.72989170208969301</v>
      </c>
      <c r="AE822" s="17"/>
      <c r="AF822" s="17">
        <v>0.59710992173953403</v>
      </c>
      <c r="AG822" s="17">
        <v>0.53450071267059296</v>
      </c>
      <c r="AH822" s="17">
        <v>0.55040278085680805</v>
      </c>
      <c r="AI822" s="17"/>
      <c r="AJ822" s="17">
        <v>0.564576219755068</v>
      </c>
      <c r="AK822" s="17">
        <v>0.57374474160072297</v>
      </c>
      <c r="AL822" s="17">
        <v>0.65359341401656401</v>
      </c>
      <c r="AM822" s="17">
        <v>0.66321326762834398</v>
      </c>
      <c r="AN822" s="17">
        <v>0.53602796333102098</v>
      </c>
      <c r="AO822" s="17"/>
      <c r="AP822" s="17">
        <v>0.60412560688289096</v>
      </c>
      <c r="AQ822" s="17">
        <v>0.59806579368780199</v>
      </c>
      <c r="AR822" s="17">
        <v>0.585073568331826</v>
      </c>
      <c r="AS822" s="17"/>
      <c r="AT822" s="17">
        <v>0.55604289517106498</v>
      </c>
      <c r="AU822" s="17">
        <v>0.54525551545784401</v>
      </c>
      <c r="AV822" s="17">
        <v>0.58896628441242205</v>
      </c>
      <c r="AW822" s="17">
        <v>0.57114897599095604</v>
      </c>
      <c r="AX822" s="17">
        <v>0.49736925515959401</v>
      </c>
    </row>
    <row r="823" spans="2:50">
      <c r="B823" t="s">
        <v>318</v>
      </c>
      <c r="C823" s="17">
        <v>0.177176544626335</v>
      </c>
      <c r="D823" s="17">
        <v>0.224485634871982</v>
      </c>
      <c r="E823" s="17">
        <v>0.13260321170495601</v>
      </c>
      <c r="F823" s="17"/>
      <c r="G823" s="17">
        <v>0.150348390967524</v>
      </c>
      <c r="H823" s="17">
        <v>0.103768974181759</v>
      </c>
      <c r="I823" s="17">
        <v>7.9202431020076805E-2</v>
      </c>
      <c r="J823" s="17">
        <v>0.28908972683356299</v>
      </c>
      <c r="K823" s="17">
        <v>0.17444862180311899</v>
      </c>
      <c r="L823" s="17">
        <v>0.228292536565739</v>
      </c>
      <c r="M823" s="17"/>
      <c r="N823" s="17">
        <v>0.27309301862000901</v>
      </c>
      <c r="O823" s="17">
        <v>0.16731204158684701</v>
      </c>
      <c r="P823" s="17">
        <v>0.139463699372119</v>
      </c>
      <c r="Q823" s="17">
        <v>0.117513309730849</v>
      </c>
      <c r="R823" s="17"/>
      <c r="S823" s="17">
        <v>0.145631519370611</v>
      </c>
      <c r="T823" s="17">
        <v>0.18778788801397001</v>
      </c>
      <c r="U823" s="17">
        <v>0.19800212551871399</v>
      </c>
      <c r="V823" s="17">
        <v>0.198244680326747</v>
      </c>
      <c r="W823" s="17">
        <v>0.23830783344206599</v>
      </c>
      <c r="X823" s="17">
        <v>0.189320967830992</v>
      </c>
      <c r="Y823" s="17">
        <v>0.148389437237475</v>
      </c>
      <c r="Z823" s="17">
        <v>0.116016437925356</v>
      </c>
      <c r="AA823" s="17">
        <v>0.149487836071409</v>
      </c>
      <c r="AB823" s="17">
        <v>0.28723862745701201</v>
      </c>
      <c r="AC823" s="17">
        <v>9.3763449913095001E-2</v>
      </c>
      <c r="AD823" s="17">
        <v>0.158580839769982</v>
      </c>
      <c r="AE823" s="17"/>
      <c r="AF823" s="17">
        <v>0.16094571145681499</v>
      </c>
      <c r="AG823" s="17">
        <v>0.21005725876211701</v>
      </c>
      <c r="AH823" s="17">
        <v>0.11131538294832501</v>
      </c>
      <c r="AI823" s="17"/>
      <c r="AJ823" s="17">
        <v>0.170132457541527</v>
      </c>
      <c r="AK823" s="17">
        <v>0.19323782122569599</v>
      </c>
      <c r="AL823" s="17">
        <v>0.192282871318184</v>
      </c>
      <c r="AM823" s="17">
        <v>0.11938069102689899</v>
      </c>
      <c r="AN823" s="17">
        <v>0.11135622693347</v>
      </c>
      <c r="AO823" s="17"/>
      <c r="AP823" s="17">
        <v>0.17867395094931099</v>
      </c>
      <c r="AQ823" s="17">
        <v>0.17028172886777199</v>
      </c>
      <c r="AR823" s="17">
        <v>0.201699205736694</v>
      </c>
      <c r="AS823" s="17"/>
      <c r="AT823" s="17">
        <v>0.162805371001638</v>
      </c>
      <c r="AU823" s="17">
        <v>0.153916183071305</v>
      </c>
      <c r="AV823" s="17">
        <v>0.22215679007050501</v>
      </c>
      <c r="AW823" s="17">
        <v>0.23067264605926899</v>
      </c>
      <c r="AX823" s="17">
        <v>0.13953781269348201</v>
      </c>
    </row>
    <row r="824" spans="2:50">
      <c r="B824" t="s">
        <v>251</v>
      </c>
      <c r="C824" s="17">
        <v>0.38378874904564197</v>
      </c>
      <c r="D824" s="17">
        <v>0.30195858236206302</v>
      </c>
      <c r="E824" s="17">
        <v>0.45990040125093701</v>
      </c>
      <c r="F824" s="17"/>
      <c r="G824" s="17">
        <v>0.41028053136584702</v>
      </c>
      <c r="H824" s="17">
        <v>0.53689261155077395</v>
      </c>
      <c r="I824" s="17">
        <v>0.633168975546332</v>
      </c>
      <c r="J824" s="17">
        <v>0.15460650735713899</v>
      </c>
      <c r="K824" s="17">
        <v>0.33773347087394001</v>
      </c>
      <c r="L824" s="17">
        <v>0.297105836275734</v>
      </c>
      <c r="M824" s="17"/>
      <c r="N824" s="17">
        <v>0.235680692574956</v>
      </c>
      <c r="O824" s="17">
        <v>0.42122396351419999</v>
      </c>
      <c r="P824" s="17">
        <v>0.45020905787683202</v>
      </c>
      <c r="Q824" s="17">
        <v>0.44845572921896099</v>
      </c>
      <c r="R824" s="17"/>
      <c r="S824" s="17">
        <v>0.41934001081141298</v>
      </c>
      <c r="T824" s="17">
        <v>0.39406408378102398</v>
      </c>
      <c r="U824" s="17">
        <v>0.33530258939010998</v>
      </c>
      <c r="V824" s="17">
        <v>0.46142123404486601</v>
      </c>
      <c r="W824" s="17">
        <v>0.20674531649805999</v>
      </c>
      <c r="X824" s="17">
        <v>0.425678641666908</v>
      </c>
      <c r="Y824" s="17">
        <v>0.39118051613434801</v>
      </c>
      <c r="Z824" s="17">
        <v>0.41205348763941002</v>
      </c>
      <c r="AA824" s="17">
        <v>0.44120111209211998</v>
      </c>
      <c r="AB824" s="17">
        <v>0.17721946017898099</v>
      </c>
      <c r="AC824" s="17">
        <v>0.36905003440439499</v>
      </c>
      <c r="AD824" s="17">
        <v>0.57131086231971095</v>
      </c>
      <c r="AE824" s="17"/>
      <c r="AF824" s="17">
        <v>0.43616421028271901</v>
      </c>
      <c r="AG824" s="17">
        <v>0.32444345390847601</v>
      </c>
      <c r="AH824" s="17">
        <v>0.439087397908482</v>
      </c>
      <c r="AI824" s="17"/>
      <c r="AJ824" s="17">
        <v>0.39444376221354099</v>
      </c>
      <c r="AK824" s="17">
        <v>0.38050692037502698</v>
      </c>
      <c r="AL824" s="17">
        <v>0.46131054269838001</v>
      </c>
      <c r="AM824" s="17">
        <v>0.54383257660144502</v>
      </c>
      <c r="AN824" s="17">
        <v>0.42467173639755101</v>
      </c>
      <c r="AO824" s="17"/>
      <c r="AP824" s="17">
        <v>0.42545165593357898</v>
      </c>
      <c r="AQ824" s="17">
        <v>0.42778406482003001</v>
      </c>
      <c r="AR824" s="17">
        <v>0.38337436259513202</v>
      </c>
      <c r="AS824" s="17"/>
      <c r="AT824" s="17">
        <v>0.39323752416942598</v>
      </c>
      <c r="AU824" s="17">
        <v>0.39133933238654001</v>
      </c>
      <c r="AV824" s="17">
        <v>0.36680949434191701</v>
      </c>
      <c r="AW824" s="17">
        <v>0.34047632993168803</v>
      </c>
      <c r="AX824" s="17">
        <v>0.35783144246611198</v>
      </c>
    </row>
    <row r="825" spans="2:50">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row>
    <row r="826" spans="2:50">
      <c r="B826" s="6" t="s">
        <v>320</v>
      </c>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row>
    <row r="827" spans="2:50">
      <c r="B827" s="24" t="s">
        <v>17</v>
      </c>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row>
    <row r="828" spans="2:50">
      <c r="B828" t="s">
        <v>312</v>
      </c>
      <c r="C828" s="17">
        <v>9.5887090323536595E-2</v>
      </c>
      <c r="D828" s="17">
        <v>9.1176577504924305E-2</v>
      </c>
      <c r="E828" s="17">
        <v>0.10107621163205301</v>
      </c>
      <c r="F828" s="17"/>
      <c r="G828" s="17">
        <v>0.12773099530746401</v>
      </c>
      <c r="H828" s="17">
        <v>0.16563975892956001</v>
      </c>
      <c r="I828" s="17">
        <v>8.3819531193138203E-2</v>
      </c>
      <c r="J828" s="17">
        <v>9.2833754173437505E-2</v>
      </c>
      <c r="K828" s="17">
        <v>8.5683150058333601E-2</v>
      </c>
      <c r="L828" s="17">
        <v>2.9679051387854299E-2</v>
      </c>
      <c r="M828" s="17"/>
      <c r="N828" s="17">
        <v>8.5525644399445405E-2</v>
      </c>
      <c r="O828" s="17">
        <v>9.4139883501883001E-2</v>
      </c>
      <c r="P828" s="17">
        <v>8.7417035722376593E-2</v>
      </c>
      <c r="Q828" s="17">
        <v>0.11589012148188201</v>
      </c>
      <c r="R828" s="17"/>
      <c r="S828" s="17">
        <v>0.21844211145280201</v>
      </c>
      <c r="T828" s="17">
        <v>8.5387209566235897E-2</v>
      </c>
      <c r="U828" s="17">
        <v>3.1332887865663198E-2</v>
      </c>
      <c r="V828" s="17">
        <v>0.103027710467537</v>
      </c>
      <c r="W828" s="17">
        <v>1.9591883721326499E-2</v>
      </c>
      <c r="X828" s="17">
        <v>1.7168822864987401E-2</v>
      </c>
      <c r="Y828" s="17">
        <v>0.11045464826589101</v>
      </c>
      <c r="Z828" s="17">
        <v>0.18371826801454599</v>
      </c>
      <c r="AA828" s="17">
        <v>6.30339869383955E-2</v>
      </c>
      <c r="AB828" s="17">
        <v>0.10078491900177899</v>
      </c>
      <c r="AC828" s="17">
        <v>0.113430595191541</v>
      </c>
      <c r="AD828" s="17">
        <v>0.11518720369546501</v>
      </c>
      <c r="AE828" s="17"/>
      <c r="AF828" s="17">
        <v>9.1666445175008396E-2</v>
      </c>
      <c r="AG828" s="17">
        <v>0.102227995808721</v>
      </c>
      <c r="AH828" s="17">
        <v>7.4976409698572305E-2</v>
      </c>
      <c r="AI828" s="17"/>
      <c r="AJ828" s="17">
        <v>0.114982580106594</v>
      </c>
      <c r="AK828" s="17">
        <v>0.113701614545516</v>
      </c>
      <c r="AL828" s="17">
        <v>2.73343371231498E-2</v>
      </c>
      <c r="AM828" s="17">
        <v>0</v>
      </c>
      <c r="AN828" s="17">
        <v>8.3091877558384999E-2</v>
      </c>
      <c r="AO828" s="17"/>
      <c r="AP828" s="17">
        <v>0.13267243595793601</v>
      </c>
      <c r="AQ828" s="17">
        <v>0.10786173484105301</v>
      </c>
      <c r="AR828" s="17">
        <v>1.9236248594060701E-2</v>
      </c>
      <c r="AS828" s="17"/>
      <c r="AT828" s="17">
        <v>6.8050110552668394E-2</v>
      </c>
      <c r="AU828" s="17">
        <v>0.14625956867746001</v>
      </c>
      <c r="AV828" s="17">
        <v>8.8477273816159205E-2</v>
      </c>
      <c r="AW828" s="17">
        <v>0.177205902028201</v>
      </c>
      <c r="AX828" s="17">
        <v>0.13129984537773701</v>
      </c>
    </row>
    <row r="829" spans="2:50">
      <c r="B829" t="s">
        <v>313</v>
      </c>
      <c r="C829" s="17">
        <v>0.24154015816744301</v>
      </c>
      <c r="D829" s="17">
        <v>0.256740774873433</v>
      </c>
      <c r="E829" s="17">
        <v>0.22794434274356101</v>
      </c>
      <c r="F829" s="17"/>
      <c r="G829" s="17">
        <v>0.35923798955405201</v>
      </c>
      <c r="H829" s="17">
        <v>0.36431843897093302</v>
      </c>
      <c r="I829" s="17">
        <v>0.29361879029025401</v>
      </c>
      <c r="J829" s="17">
        <v>0.20208872409651499</v>
      </c>
      <c r="K829" s="17">
        <v>0.12278837193625899</v>
      </c>
      <c r="L829" s="17">
        <v>0.12742276723920901</v>
      </c>
      <c r="M829" s="17"/>
      <c r="N829" s="17">
        <v>0.26515172277152199</v>
      </c>
      <c r="O829" s="17">
        <v>0.18555810673760101</v>
      </c>
      <c r="P829" s="17">
        <v>0.28132455746356999</v>
      </c>
      <c r="Q829" s="17">
        <v>0.24502393304088199</v>
      </c>
      <c r="R829" s="17"/>
      <c r="S829" s="17">
        <v>0.24853025042569499</v>
      </c>
      <c r="T829" s="17">
        <v>0.207894160353601</v>
      </c>
      <c r="U829" s="17">
        <v>0.29721330380699401</v>
      </c>
      <c r="V829" s="17">
        <v>0.27540887794181601</v>
      </c>
      <c r="W829" s="17">
        <v>0.29018493266224099</v>
      </c>
      <c r="X829" s="17">
        <v>0.32978826280557699</v>
      </c>
      <c r="Y829" s="17">
        <v>0.24763951572999299</v>
      </c>
      <c r="Z829" s="17">
        <v>0.23714641027339101</v>
      </c>
      <c r="AA829" s="17">
        <v>0.24994735422349501</v>
      </c>
      <c r="AB829" s="17">
        <v>0.13133690198078499</v>
      </c>
      <c r="AC829" s="17">
        <v>0.14419677171735301</v>
      </c>
      <c r="AD829" s="17">
        <v>0.166012266674473</v>
      </c>
      <c r="AE829" s="17"/>
      <c r="AF829" s="17">
        <v>0.23555546180900699</v>
      </c>
      <c r="AG829" s="17">
        <v>0.22780182189866299</v>
      </c>
      <c r="AH829" s="17">
        <v>0.26695858784151799</v>
      </c>
      <c r="AI829" s="17"/>
      <c r="AJ829" s="17">
        <v>0.23258509438964101</v>
      </c>
      <c r="AK829" s="17">
        <v>0.32642445780081097</v>
      </c>
      <c r="AL829" s="17">
        <v>0.103994243893663</v>
      </c>
      <c r="AM829" s="17">
        <v>0.25567529078066598</v>
      </c>
      <c r="AN829" s="17">
        <v>0.216741554535755</v>
      </c>
      <c r="AO829" s="17"/>
      <c r="AP829" s="17">
        <v>0.25959927658510001</v>
      </c>
      <c r="AQ829" s="17">
        <v>0.24746841027604799</v>
      </c>
      <c r="AR829" s="17">
        <v>0.23907399771739599</v>
      </c>
      <c r="AS829" s="17"/>
      <c r="AT829" s="17">
        <v>0.229117076086747</v>
      </c>
      <c r="AU829" s="17">
        <v>0.29546190474858303</v>
      </c>
      <c r="AV829" s="17">
        <v>0.21352616677467601</v>
      </c>
      <c r="AW829" s="17">
        <v>0.34119932406353798</v>
      </c>
      <c r="AX829" s="17">
        <v>5.8036704237748503E-2</v>
      </c>
    </row>
    <row r="830" spans="2:50">
      <c r="B830" t="s">
        <v>314</v>
      </c>
      <c r="C830" s="17">
        <v>0.282810236534705</v>
      </c>
      <c r="D830" s="17">
        <v>0.24186847937931499</v>
      </c>
      <c r="E830" s="17">
        <v>0.32476468617811299</v>
      </c>
      <c r="F830" s="17"/>
      <c r="G830" s="17">
        <v>0.22606233306412599</v>
      </c>
      <c r="H830" s="17">
        <v>0.26446876355125698</v>
      </c>
      <c r="I830" s="17">
        <v>0.30963960076691199</v>
      </c>
      <c r="J830" s="17">
        <v>0.30725052775983802</v>
      </c>
      <c r="K830" s="17">
        <v>0.307112034275973</v>
      </c>
      <c r="L830" s="17">
        <v>0.27249186901751399</v>
      </c>
      <c r="M830" s="17"/>
      <c r="N830" s="17">
        <v>0.21269946616827101</v>
      </c>
      <c r="O830" s="17">
        <v>0.329925601634531</v>
      </c>
      <c r="P830" s="17">
        <v>0.298878358718696</v>
      </c>
      <c r="Q830" s="17">
        <v>0.293011614450991</v>
      </c>
      <c r="R830" s="17"/>
      <c r="S830" s="17">
        <v>0.296780141541369</v>
      </c>
      <c r="T830" s="17">
        <v>0.30426514113729802</v>
      </c>
      <c r="U830" s="17">
        <v>0.31044650678508701</v>
      </c>
      <c r="V830" s="17">
        <v>0.24405881903138599</v>
      </c>
      <c r="W830" s="17">
        <v>0.31631067922829798</v>
      </c>
      <c r="X830" s="17">
        <v>0.23022569551888999</v>
      </c>
      <c r="Y830" s="17">
        <v>0.20546759786298099</v>
      </c>
      <c r="Z830" s="17">
        <v>0.349119814507655</v>
      </c>
      <c r="AA830" s="17">
        <v>0.33708923931846602</v>
      </c>
      <c r="AB830" s="17">
        <v>0.27857775067514001</v>
      </c>
      <c r="AC830" s="17">
        <v>0.26498549555666001</v>
      </c>
      <c r="AD830" s="17">
        <v>0.18929377213696499</v>
      </c>
      <c r="AE830" s="17"/>
      <c r="AF830" s="17">
        <v>0.29153630213346399</v>
      </c>
      <c r="AG830" s="17">
        <v>0.243162453263357</v>
      </c>
      <c r="AH830" s="17">
        <v>0.40785058840320298</v>
      </c>
      <c r="AI830" s="17"/>
      <c r="AJ830" s="17">
        <v>0.27615184585479802</v>
      </c>
      <c r="AK830" s="17">
        <v>0.239868854731947</v>
      </c>
      <c r="AL830" s="17">
        <v>0.39249993231195501</v>
      </c>
      <c r="AM830" s="17">
        <v>0.55586279196782296</v>
      </c>
      <c r="AN830" s="17">
        <v>0.36380222297662301</v>
      </c>
      <c r="AO830" s="17"/>
      <c r="AP830" s="17">
        <v>0.28240251988792803</v>
      </c>
      <c r="AQ830" s="17">
        <v>0.26980331957942699</v>
      </c>
      <c r="AR830" s="17">
        <v>0.281187439720685</v>
      </c>
      <c r="AS830" s="17"/>
      <c r="AT830" s="17">
        <v>0.30939652993262901</v>
      </c>
      <c r="AU830" s="17">
        <v>0.30117494222705699</v>
      </c>
      <c r="AV830" s="17">
        <v>0.27123204831464298</v>
      </c>
      <c r="AW830" s="17">
        <v>0.192182732466432</v>
      </c>
      <c r="AX830" s="17">
        <v>0.48310630790124798</v>
      </c>
    </row>
    <row r="831" spans="2:50">
      <c r="B831" t="s">
        <v>315</v>
      </c>
      <c r="C831" s="17">
        <v>0.16794701312906599</v>
      </c>
      <c r="D831" s="17">
        <v>0.18811354305032599</v>
      </c>
      <c r="E831" s="17">
        <v>0.149037872564937</v>
      </c>
      <c r="F831" s="17"/>
      <c r="G831" s="17">
        <v>0.13431702749881799</v>
      </c>
      <c r="H831" s="17">
        <v>8.3674784150994802E-2</v>
      </c>
      <c r="I831" s="17">
        <v>0.13186197632802599</v>
      </c>
      <c r="J831" s="17">
        <v>0.177522675004713</v>
      </c>
      <c r="K831" s="17">
        <v>0.22959051395940899</v>
      </c>
      <c r="L831" s="17">
        <v>0.24636139680959299</v>
      </c>
      <c r="M831" s="17"/>
      <c r="N831" s="17">
        <v>0.18448184436222301</v>
      </c>
      <c r="O831" s="17">
        <v>0.17515770811988299</v>
      </c>
      <c r="P831" s="17">
        <v>0.14352763780024899</v>
      </c>
      <c r="Q831" s="17">
        <v>0.158396513133884</v>
      </c>
      <c r="R831" s="17"/>
      <c r="S831" s="17">
        <v>9.1536831757197706E-2</v>
      </c>
      <c r="T831" s="17">
        <v>0.193625847804755</v>
      </c>
      <c r="U831" s="17">
        <v>0.17913796359901299</v>
      </c>
      <c r="V831" s="17">
        <v>0.14610403446501399</v>
      </c>
      <c r="W831" s="17">
        <v>0.160809033801144</v>
      </c>
      <c r="X831" s="17">
        <v>0.18580452948801601</v>
      </c>
      <c r="Y831" s="17">
        <v>0.18948258280866001</v>
      </c>
      <c r="Z831" s="17">
        <v>0.16603427379597799</v>
      </c>
      <c r="AA831" s="17">
        <v>0.12591249025255899</v>
      </c>
      <c r="AB831" s="17">
        <v>0.16371076314611599</v>
      </c>
      <c r="AC831" s="17">
        <v>0.29338465998861302</v>
      </c>
      <c r="AD831" s="17">
        <v>0.318183255778548</v>
      </c>
      <c r="AE831" s="17"/>
      <c r="AF831" s="17">
        <v>0.164853549235282</v>
      </c>
      <c r="AG831" s="17">
        <v>0.195872828086748</v>
      </c>
      <c r="AH831" s="17">
        <v>9.9597870516787299E-2</v>
      </c>
      <c r="AI831" s="17"/>
      <c r="AJ831" s="17">
        <v>0.18152834350818001</v>
      </c>
      <c r="AK831" s="17">
        <v>0.149075333810403</v>
      </c>
      <c r="AL831" s="17">
        <v>0.23268486090648699</v>
      </c>
      <c r="AM831" s="17">
        <v>0.117915021808148</v>
      </c>
      <c r="AN831" s="17">
        <v>9.9930971987619799E-2</v>
      </c>
      <c r="AO831" s="17"/>
      <c r="AP831" s="17">
        <v>0.156370659610821</v>
      </c>
      <c r="AQ831" s="17">
        <v>0.16648329695404099</v>
      </c>
      <c r="AR831" s="17">
        <v>0.23669657502869201</v>
      </c>
      <c r="AS831" s="17"/>
      <c r="AT831" s="17">
        <v>0.19729223289268</v>
      </c>
      <c r="AU831" s="17">
        <v>0.114098625099086</v>
      </c>
      <c r="AV831" s="17">
        <v>0.15907597055581299</v>
      </c>
      <c r="AW831" s="17">
        <v>0.15339236433658901</v>
      </c>
      <c r="AX831" s="17">
        <v>5.9331558984437399E-2</v>
      </c>
    </row>
    <row r="832" spans="2:50">
      <c r="B832" t="s">
        <v>316</v>
      </c>
      <c r="C832" s="17">
        <v>0.130396129135599</v>
      </c>
      <c r="D832" s="17">
        <v>0.17907430631603</v>
      </c>
      <c r="E832" s="17">
        <v>7.7465307806588099E-2</v>
      </c>
      <c r="F832" s="17"/>
      <c r="G832" s="17">
        <v>0.11368384522883999</v>
      </c>
      <c r="H832" s="17">
        <v>6.7210320267593798E-2</v>
      </c>
      <c r="I832" s="17">
        <v>6.4239919698478101E-2</v>
      </c>
      <c r="J832" s="17">
        <v>9.1904977088043502E-2</v>
      </c>
      <c r="K832" s="17">
        <v>0.17358119486784099</v>
      </c>
      <c r="L832" s="17">
        <v>0.26517269143031602</v>
      </c>
      <c r="M832" s="17"/>
      <c r="N832" s="17">
        <v>0.20896443721927899</v>
      </c>
      <c r="O832" s="17">
        <v>0.10406839492869301</v>
      </c>
      <c r="P832" s="17">
        <v>0.11281474230378</v>
      </c>
      <c r="Q832" s="17">
        <v>9.3981575290862804E-2</v>
      </c>
      <c r="R832" s="17"/>
      <c r="S832" s="17">
        <v>6.8649357682123796E-2</v>
      </c>
      <c r="T832" s="17">
        <v>0.15549957595970099</v>
      </c>
      <c r="U832" s="17">
        <v>0.11242371969755199</v>
      </c>
      <c r="V832" s="17">
        <v>0.161630472136535</v>
      </c>
      <c r="W832" s="17">
        <v>0.142490288884701</v>
      </c>
      <c r="X832" s="17">
        <v>0.10391347380858</v>
      </c>
      <c r="Y832" s="17">
        <v>0.17132212033202701</v>
      </c>
      <c r="Z832" s="17">
        <v>0</v>
      </c>
      <c r="AA832" s="17">
        <v>0.13092036607186699</v>
      </c>
      <c r="AB832" s="17">
        <v>0.24008198812880599</v>
      </c>
      <c r="AC832" s="17">
        <v>2.7303775912993801E-2</v>
      </c>
      <c r="AD832" s="17">
        <v>0.211323501714549</v>
      </c>
      <c r="AE832" s="17"/>
      <c r="AF832" s="17">
        <v>0.12935928486465401</v>
      </c>
      <c r="AG832" s="17">
        <v>0.159408419482855</v>
      </c>
      <c r="AH832" s="17">
        <v>6.9552121993792099E-2</v>
      </c>
      <c r="AI832" s="17"/>
      <c r="AJ832" s="17">
        <v>0.12840664756867801</v>
      </c>
      <c r="AK832" s="17">
        <v>0.112107174451836</v>
      </c>
      <c r="AL832" s="17">
        <v>0.226373610305661</v>
      </c>
      <c r="AM832" s="17">
        <v>0</v>
      </c>
      <c r="AN832" s="17">
        <v>0.12692044574632999</v>
      </c>
      <c r="AO832" s="17"/>
      <c r="AP832" s="17">
        <v>0.119600722114149</v>
      </c>
      <c r="AQ832" s="17">
        <v>0.15391057853188</v>
      </c>
      <c r="AR832" s="17">
        <v>0.14577410149456699</v>
      </c>
      <c r="AS832" s="17"/>
      <c r="AT832" s="17">
        <v>8.4518285076526603E-2</v>
      </c>
      <c r="AU832" s="17">
        <v>0.119233197282059</v>
      </c>
      <c r="AV832" s="17">
        <v>0.187479836832906</v>
      </c>
      <c r="AW832" s="17">
        <v>0.107261456361409</v>
      </c>
      <c r="AX832" s="17">
        <v>0.26822558349883002</v>
      </c>
    </row>
    <row r="833" spans="2:50">
      <c r="B833" t="s">
        <v>92</v>
      </c>
      <c r="C833" s="17">
        <v>8.1419372709650301E-2</v>
      </c>
      <c r="D833" s="17">
        <v>4.30263188759724E-2</v>
      </c>
      <c r="E833" s="17">
        <v>0.119711579074747</v>
      </c>
      <c r="F833" s="17"/>
      <c r="G833" s="17">
        <v>3.8967809346701097E-2</v>
      </c>
      <c r="H833" s="17">
        <v>5.46879341296619E-2</v>
      </c>
      <c r="I833" s="17">
        <v>0.116820181723192</v>
      </c>
      <c r="J833" s="17">
        <v>0.128399341877453</v>
      </c>
      <c r="K833" s="17">
        <v>8.1244734902184201E-2</v>
      </c>
      <c r="L833" s="17">
        <v>5.8872224115513898E-2</v>
      </c>
      <c r="M833" s="17"/>
      <c r="N833" s="17">
        <v>4.3176885079260201E-2</v>
      </c>
      <c r="O833" s="17">
        <v>0.111150305077408</v>
      </c>
      <c r="P833" s="17">
        <v>7.6037667991327801E-2</v>
      </c>
      <c r="Q833" s="17">
        <v>9.3696242601498295E-2</v>
      </c>
      <c r="R833" s="17"/>
      <c r="S833" s="17">
        <v>7.6061307140811898E-2</v>
      </c>
      <c r="T833" s="17">
        <v>5.3328065178408497E-2</v>
      </c>
      <c r="U833" s="17">
        <v>6.9445618245691704E-2</v>
      </c>
      <c r="V833" s="17">
        <v>6.9770085957713293E-2</v>
      </c>
      <c r="W833" s="17">
        <v>7.0613181702289099E-2</v>
      </c>
      <c r="X833" s="17">
        <v>0.13309921551394899</v>
      </c>
      <c r="Y833" s="17">
        <v>7.5633535000447893E-2</v>
      </c>
      <c r="Z833" s="17">
        <v>6.3981233408429997E-2</v>
      </c>
      <c r="AA833" s="17">
        <v>9.3096563195217197E-2</v>
      </c>
      <c r="AB833" s="17">
        <v>8.5507677067373805E-2</v>
      </c>
      <c r="AC833" s="17">
        <v>0.15669870163284</v>
      </c>
      <c r="AD833" s="17">
        <v>0</v>
      </c>
      <c r="AE833" s="17"/>
      <c r="AF833" s="17">
        <v>8.7028956782583794E-2</v>
      </c>
      <c r="AG833" s="17">
        <v>7.15264814596559E-2</v>
      </c>
      <c r="AH833" s="17">
        <v>8.1064421546126697E-2</v>
      </c>
      <c r="AI833" s="17"/>
      <c r="AJ833" s="17">
        <v>6.6345488572109396E-2</v>
      </c>
      <c r="AK833" s="17">
        <v>5.8822564659487597E-2</v>
      </c>
      <c r="AL833" s="17">
        <v>1.7113015459084498E-2</v>
      </c>
      <c r="AM833" s="17">
        <v>7.0546895443362498E-2</v>
      </c>
      <c r="AN833" s="17">
        <v>0.109512927195287</v>
      </c>
      <c r="AO833" s="17"/>
      <c r="AP833" s="17">
        <v>4.93543858440652E-2</v>
      </c>
      <c r="AQ833" s="17">
        <v>5.4472659817549597E-2</v>
      </c>
      <c r="AR833" s="17">
        <v>7.8031637444598206E-2</v>
      </c>
      <c r="AS833" s="17"/>
      <c r="AT833" s="17">
        <v>0.111625765458749</v>
      </c>
      <c r="AU833" s="17">
        <v>2.37717619657551E-2</v>
      </c>
      <c r="AV833" s="17">
        <v>8.0208703705803006E-2</v>
      </c>
      <c r="AW833" s="17">
        <v>2.8758220743830699E-2</v>
      </c>
      <c r="AX833" s="17">
        <v>0</v>
      </c>
    </row>
    <row r="834" spans="2:50">
      <c r="B834" t="s">
        <v>317</v>
      </c>
      <c r="C834" s="17">
        <v>0.33742724849097999</v>
      </c>
      <c r="D834" s="17">
        <v>0.34791735237835703</v>
      </c>
      <c r="E834" s="17">
        <v>0.329020554375614</v>
      </c>
      <c r="F834" s="17"/>
      <c r="G834" s="17">
        <v>0.48696898486151502</v>
      </c>
      <c r="H834" s="17">
        <v>0.52995819790049303</v>
      </c>
      <c r="I834" s="17">
        <v>0.37743832148339201</v>
      </c>
      <c r="J834" s="17">
        <v>0.29492247826995299</v>
      </c>
      <c r="K834" s="17">
        <v>0.20847152199459301</v>
      </c>
      <c r="L834" s="17">
        <v>0.15710181862706299</v>
      </c>
      <c r="M834" s="17"/>
      <c r="N834" s="17">
        <v>0.35067736717096798</v>
      </c>
      <c r="O834" s="17">
        <v>0.279697990239484</v>
      </c>
      <c r="P834" s="17">
        <v>0.36874159318594701</v>
      </c>
      <c r="Q834" s="17">
        <v>0.36091405452276398</v>
      </c>
      <c r="R834" s="17"/>
      <c r="S834" s="17">
        <v>0.466972361878497</v>
      </c>
      <c r="T834" s="17">
        <v>0.293281369919836</v>
      </c>
      <c r="U834" s="17">
        <v>0.32854619167265697</v>
      </c>
      <c r="V834" s="17">
        <v>0.37843658840935301</v>
      </c>
      <c r="W834" s="17">
        <v>0.30977681638356802</v>
      </c>
      <c r="X834" s="17">
        <v>0.34695708567056499</v>
      </c>
      <c r="Y834" s="17">
        <v>0.35809416399588401</v>
      </c>
      <c r="Z834" s="17">
        <v>0.420864678287937</v>
      </c>
      <c r="AA834" s="17">
        <v>0.31298134116189102</v>
      </c>
      <c r="AB834" s="17">
        <v>0.23212182098256401</v>
      </c>
      <c r="AC834" s="17">
        <v>0.25762736690889398</v>
      </c>
      <c r="AD834" s="17">
        <v>0.28119947036993798</v>
      </c>
      <c r="AE834" s="17"/>
      <c r="AF834" s="17">
        <v>0.32722190698401599</v>
      </c>
      <c r="AG834" s="17">
        <v>0.33002981770738399</v>
      </c>
      <c r="AH834" s="17">
        <v>0.34193499754008999</v>
      </c>
      <c r="AI834" s="17"/>
      <c r="AJ834" s="17">
        <v>0.34756767449623499</v>
      </c>
      <c r="AK834" s="17">
        <v>0.440126072346327</v>
      </c>
      <c r="AL834" s="17">
        <v>0.131328581016813</v>
      </c>
      <c r="AM834" s="17">
        <v>0.25567529078066598</v>
      </c>
      <c r="AN834" s="17">
        <v>0.29983343209413998</v>
      </c>
      <c r="AO834" s="17"/>
      <c r="AP834" s="17">
        <v>0.392271712543036</v>
      </c>
      <c r="AQ834" s="17">
        <v>0.35533014511710098</v>
      </c>
      <c r="AR834" s="17">
        <v>0.25831024631145699</v>
      </c>
      <c r="AS834" s="17"/>
      <c r="AT834" s="17">
        <v>0.29716718663941599</v>
      </c>
      <c r="AU834" s="17">
        <v>0.44172147342604301</v>
      </c>
      <c r="AV834" s="17">
        <v>0.302003440590835</v>
      </c>
      <c r="AW834" s="17">
        <v>0.518405226091739</v>
      </c>
      <c r="AX834" s="17">
        <v>0.18933654961548599</v>
      </c>
    </row>
    <row r="835" spans="2:50">
      <c r="B835" t="s">
        <v>318</v>
      </c>
      <c r="C835" s="17">
        <v>0.29834314226466502</v>
      </c>
      <c r="D835" s="17">
        <v>0.36718784936635501</v>
      </c>
      <c r="E835" s="17">
        <v>0.226503180371525</v>
      </c>
      <c r="F835" s="17"/>
      <c r="G835" s="17">
        <v>0.248000872727657</v>
      </c>
      <c r="H835" s="17">
        <v>0.15088510441858899</v>
      </c>
      <c r="I835" s="17">
        <v>0.19610189602650399</v>
      </c>
      <c r="J835" s="17">
        <v>0.26942765209275599</v>
      </c>
      <c r="K835" s="17">
        <v>0.40317170882725001</v>
      </c>
      <c r="L835" s="17">
        <v>0.51153408823990898</v>
      </c>
      <c r="M835" s="17"/>
      <c r="N835" s="17">
        <v>0.39344628158150102</v>
      </c>
      <c r="O835" s="17">
        <v>0.27922610304857598</v>
      </c>
      <c r="P835" s="17">
        <v>0.25634238010402899</v>
      </c>
      <c r="Q835" s="17">
        <v>0.25237808842474702</v>
      </c>
      <c r="R835" s="17"/>
      <c r="S835" s="17">
        <v>0.160186189439321</v>
      </c>
      <c r="T835" s="17">
        <v>0.34912542376445699</v>
      </c>
      <c r="U835" s="17">
        <v>0.29156168329656501</v>
      </c>
      <c r="V835" s="17">
        <v>0.307734506601548</v>
      </c>
      <c r="W835" s="17">
        <v>0.30329932268584497</v>
      </c>
      <c r="X835" s="17">
        <v>0.28971800329659603</v>
      </c>
      <c r="Y835" s="17">
        <v>0.36080470314068702</v>
      </c>
      <c r="Z835" s="17">
        <v>0.16603427379597799</v>
      </c>
      <c r="AA835" s="17">
        <v>0.25683285632442598</v>
      </c>
      <c r="AB835" s="17">
        <v>0.40379275127492198</v>
      </c>
      <c r="AC835" s="17">
        <v>0.32068843590160701</v>
      </c>
      <c r="AD835" s="17">
        <v>0.52950675749309695</v>
      </c>
      <c r="AE835" s="17"/>
      <c r="AF835" s="17">
        <v>0.29421283409993598</v>
      </c>
      <c r="AG835" s="17">
        <v>0.355281247569603</v>
      </c>
      <c r="AH835" s="17">
        <v>0.16914999251057899</v>
      </c>
      <c r="AI835" s="17"/>
      <c r="AJ835" s="17">
        <v>0.30993499107685801</v>
      </c>
      <c r="AK835" s="17">
        <v>0.26118250826223899</v>
      </c>
      <c r="AL835" s="17">
        <v>0.45905847121214799</v>
      </c>
      <c r="AM835" s="17">
        <v>0.117915021808148</v>
      </c>
      <c r="AN835" s="17">
        <v>0.22685141773394901</v>
      </c>
      <c r="AO835" s="17"/>
      <c r="AP835" s="17">
        <v>0.27597138172496999</v>
      </c>
      <c r="AQ835" s="17">
        <v>0.32039387548592202</v>
      </c>
      <c r="AR835" s="17">
        <v>0.382470676523259</v>
      </c>
      <c r="AS835" s="17"/>
      <c r="AT835" s="17">
        <v>0.28181051796920698</v>
      </c>
      <c r="AU835" s="17">
        <v>0.233331822381145</v>
      </c>
      <c r="AV835" s="17">
        <v>0.34655580738871899</v>
      </c>
      <c r="AW835" s="17">
        <v>0.26065382069799797</v>
      </c>
      <c r="AX835" s="17">
        <v>0.32755714248326701</v>
      </c>
    </row>
    <row r="836" spans="2:50">
      <c r="B836" t="s">
        <v>251</v>
      </c>
      <c r="C836" s="17">
        <v>3.9084106226314898E-2</v>
      </c>
      <c r="D836" s="17">
        <v>-1.9270496987998001E-2</v>
      </c>
      <c r="E836" s="17">
        <v>0.102517374004089</v>
      </c>
      <c r="F836" s="17"/>
      <c r="G836" s="17">
        <v>0.23896811213385799</v>
      </c>
      <c r="H836" s="17">
        <v>0.37907309348190399</v>
      </c>
      <c r="I836" s="17">
        <v>0.181336425456888</v>
      </c>
      <c r="J836" s="17">
        <v>2.5494826177196499E-2</v>
      </c>
      <c r="K836" s="17">
        <v>-0.194700186832657</v>
      </c>
      <c r="L836" s="17">
        <v>-0.35443226961284602</v>
      </c>
      <c r="M836" s="17"/>
      <c r="N836" s="17">
        <v>-4.2768914410533501E-2</v>
      </c>
      <c r="O836" s="17">
        <v>4.71887190908016E-4</v>
      </c>
      <c r="P836" s="17">
        <v>0.112399213081917</v>
      </c>
      <c r="Q836" s="17">
        <v>0.10853596609801699</v>
      </c>
      <c r="R836" s="17"/>
      <c r="S836" s="17">
        <v>0.306786172439176</v>
      </c>
      <c r="T836" s="17">
        <v>-5.5844053844620198E-2</v>
      </c>
      <c r="U836" s="17">
        <v>3.6984508376092497E-2</v>
      </c>
      <c r="V836" s="17">
        <v>7.0702081807804407E-2</v>
      </c>
      <c r="W836" s="17">
        <v>6.4774936977232698E-3</v>
      </c>
      <c r="X836" s="17">
        <v>5.7239082373968998E-2</v>
      </c>
      <c r="Y836" s="17">
        <v>-2.7105391448032398E-3</v>
      </c>
      <c r="Z836" s="17">
        <v>0.25483040449195898</v>
      </c>
      <c r="AA836" s="17">
        <v>5.6148484837464999E-2</v>
      </c>
      <c r="AB836" s="17">
        <v>-0.171670930292358</v>
      </c>
      <c r="AC836" s="17">
        <v>-6.3061068992713007E-2</v>
      </c>
      <c r="AD836" s="17">
        <v>-0.248307287123159</v>
      </c>
      <c r="AE836" s="17"/>
      <c r="AF836" s="17">
        <v>3.3009072884079699E-2</v>
      </c>
      <c r="AG836" s="17">
        <v>-2.5251429862218198E-2</v>
      </c>
      <c r="AH836" s="17">
        <v>0.172785005029511</v>
      </c>
      <c r="AI836" s="17"/>
      <c r="AJ836" s="17">
        <v>3.7632683419377103E-2</v>
      </c>
      <c r="AK836" s="17">
        <v>0.17894356408408801</v>
      </c>
      <c r="AL836" s="17">
        <v>-0.32772989019533499</v>
      </c>
      <c r="AM836" s="17">
        <v>0.137760268972518</v>
      </c>
      <c r="AN836" s="17">
        <v>7.2982014360191E-2</v>
      </c>
      <c r="AO836" s="17"/>
      <c r="AP836" s="17">
        <v>0.116300330818066</v>
      </c>
      <c r="AQ836" s="17">
        <v>3.4936269631179503E-2</v>
      </c>
      <c r="AR836" s="17">
        <v>-0.12416043021180199</v>
      </c>
      <c r="AS836" s="17"/>
      <c r="AT836" s="17">
        <v>1.53566686702087E-2</v>
      </c>
      <c r="AU836" s="17">
        <v>0.20838965104489801</v>
      </c>
      <c r="AV836" s="17">
        <v>-4.4552366797884303E-2</v>
      </c>
      <c r="AW836" s="17">
        <v>0.25775140539374197</v>
      </c>
      <c r="AX836" s="17">
        <v>-0.13822059286778099</v>
      </c>
    </row>
    <row r="837" spans="2:50">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row>
    <row r="838" spans="2:50">
      <c r="B838" s="6" t="s">
        <v>321</v>
      </c>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row>
    <row r="839" spans="2:50">
      <c r="B839" s="24" t="s">
        <v>17</v>
      </c>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row>
    <row r="840" spans="2:50">
      <c r="B840" t="s">
        <v>322</v>
      </c>
      <c r="C840" s="17">
        <v>0.134721763029029</v>
      </c>
      <c r="D840" s="17">
        <v>0.124229563931432</v>
      </c>
      <c r="E840" s="17">
        <v>0.14490538150882601</v>
      </c>
      <c r="F840" s="17"/>
      <c r="G840" s="17">
        <v>0.176862961763706</v>
      </c>
      <c r="H840" s="17">
        <v>0.193751487710735</v>
      </c>
      <c r="I840" s="17">
        <v>0.160955151269774</v>
      </c>
      <c r="J840" s="17">
        <v>0.14418117911182801</v>
      </c>
      <c r="K840" s="17">
        <v>6.9884119022622301E-2</v>
      </c>
      <c r="L840" s="17">
        <v>7.1310806689433098E-2</v>
      </c>
      <c r="M840" s="17"/>
      <c r="N840" s="17">
        <v>0.14621529082376999</v>
      </c>
      <c r="O840" s="17">
        <v>8.8446713100846799E-2</v>
      </c>
      <c r="P840" s="17">
        <v>0.12618847844710401</v>
      </c>
      <c r="Q840" s="17">
        <v>0.17862104250011299</v>
      </c>
      <c r="R840" s="17"/>
      <c r="S840" s="17">
        <v>0.17691721068421301</v>
      </c>
      <c r="T840" s="17">
        <v>0.14191090899179901</v>
      </c>
      <c r="U840" s="17">
        <v>0.132166246652237</v>
      </c>
      <c r="V840" s="17">
        <v>0.15552870511164599</v>
      </c>
      <c r="W840" s="17">
        <v>0.113765944009021</v>
      </c>
      <c r="X840" s="17">
        <v>9.5388404242063199E-2</v>
      </c>
      <c r="Y840" s="17">
        <v>9.9120326155299796E-2</v>
      </c>
      <c r="Z840" s="17">
        <v>0.11020146427815999</v>
      </c>
      <c r="AA840" s="17">
        <v>0.16537448068715599</v>
      </c>
      <c r="AB840" s="17">
        <v>9.0370555963134605E-2</v>
      </c>
      <c r="AC840" s="17">
        <v>0.16599834418121601</v>
      </c>
      <c r="AD840" s="17">
        <v>0.12501751550077</v>
      </c>
      <c r="AE840" s="17"/>
      <c r="AF840" s="17">
        <v>0.123205236757873</v>
      </c>
      <c r="AG840" s="17">
        <v>0.14406565920786099</v>
      </c>
      <c r="AH840" s="17">
        <v>0.113653162628683</v>
      </c>
      <c r="AI840" s="17"/>
      <c r="AJ840" s="17">
        <v>0.102424524343428</v>
      </c>
      <c r="AK840" s="17">
        <v>0.16058742274533699</v>
      </c>
      <c r="AL840" s="17">
        <v>0.20800169988666201</v>
      </c>
      <c r="AM840" s="17">
        <v>0.19387596922226799</v>
      </c>
      <c r="AN840" s="17">
        <v>0.144280318746455</v>
      </c>
      <c r="AO840" s="17"/>
      <c r="AP840" s="17">
        <v>9.0764355845083702E-2</v>
      </c>
      <c r="AQ840" s="17">
        <v>0.168972360406203</v>
      </c>
      <c r="AR840" s="17">
        <v>0.147968709698726</v>
      </c>
      <c r="AS840" s="17"/>
      <c r="AT840" s="17">
        <v>0.14214157638664501</v>
      </c>
      <c r="AU840" s="17">
        <v>0.108150088716875</v>
      </c>
      <c r="AV840" s="17">
        <v>0.14264753505494401</v>
      </c>
      <c r="AW840" s="17">
        <v>0.155728869298632</v>
      </c>
      <c r="AX840" s="17">
        <v>0.25194190257808402</v>
      </c>
    </row>
    <row r="841" spans="2:50">
      <c r="B841" t="s">
        <v>323</v>
      </c>
      <c r="C841" s="17">
        <v>0.27572466471304102</v>
      </c>
      <c r="D841" s="17">
        <v>0.238954782158076</v>
      </c>
      <c r="E841" s="17">
        <v>0.31141312735119703</v>
      </c>
      <c r="F841" s="17"/>
      <c r="G841" s="17">
        <v>0.27930604294941902</v>
      </c>
      <c r="H841" s="17">
        <v>0.34821563771957198</v>
      </c>
      <c r="I841" s="17">
        <v>0.30290224640697799</v>
      </c>
      <c r="J841" s="17">
        <v>0.28749927999931002</v>
      </c>
      <c r="K841" s="17">
        <v>0.25626113356165597</v>
      </c>
      <c r="L841" s="17">
        <v>0.195009855982888</v>
      </c>
      <c r="M841" s="17"/>
      <c r="N841" s="17">
        <v>0.233282148658954</v>
      </c>
      <c r="O841" s="17">
        <v>0.26437071281108099</v>
      </c>
      <c r="P841" s="17">
        <v>0.30711831737846301</v>
      </c>
      <c r="Q841" s="17">
        <v>0.30303210509135903</v>
      </c>
      <c r="R841" s="17"/>
      <c r="S841" s="17">
        <v>0.268087852625848</v>
      </c>
      <c r="T841" s="17">
        <v>0.23100231876406399</v>
      </c>
      <c r="U841" s="17">
        <v>0.226447859171511</v>
      </c>
      <c r="V841" s="17">
        <v>0.207547865487582</v>
      </c>
      <c r="W841" s="17">
        <v>0.39244731035250302</v>
      </c>
      <c r="X841" s="17">
        <v>0.37400318014045503</v>
      </c>
      <c r="Y841" s="17">
        <v>0.32828836897865499</v>
      </c>
      <c r="Z841" s="17">
        <v>0.35936028253401298</v>
      </c>
      <c r="AA841" s="17">
        <v>0.21814983320407699</v>
      </c>
      <c r="AB841" s="17">
        <v>0.24256846409225499</v>
      </c>
      <c r="AC841" s="17">
        <v>0.31883645317761</v>
      </c>
      <c r="AD841" s="17">
        <v>0.20960992383875901</v>
      </c>
      <c r="AE841" s="17"/>
      <c r="AF841" s="17">
        <v>0.273105983276477</v>
      </c>
      <c r="AG841" s="17">
        <v>0.277221225588066</v>
      </c>
      <c r="AH841" s="17">
        <v>0.22422847163680901</v>
      </c>
      <c r="AI841" s="17"/>
      <c r="AJ841" s="17">
        <v>0.27109706109282</v>
      </c>
      <c r="AK841" s="17">
        <v>0.31765883373297998</v>
      </c>
      <c r="AL841" s="17">
        <v>0.26056694197158298</v>
      </c>
      <c r="AM841" s="17">
        <v>0.29144277563117399</v>
      </c>
      <c r="AN841" s="17">
        <v>0.220253404777836</v>
      </c>
      <c r="AO841" s="17"/>
      <c r="AP841" s="17">
        <v>0.29065841821707999</v>
      </c>
      <c r="AQ841" s="17">
        <v>0.30971845294380801</v>
      </c>
      <c r="AR841" s="17">
        <v>0.268214910663088</v>
      </c>
      <c r="AS841" s="17"/>
      <c r="AT841" s="17">
        <v>0.27978469854631499</v>
      </c>
      <c r="AU841" s="17">
        <v>0.29877033043488299</v>
      </c>
      <c r="AV841" s="17">
        <v>0.28417109034738203</v>
      </c>
      <c r="AW841" s="17">
        <v>0.27480887281586103</v>
      </c>
      <c r="AX841" s="17">
        <v>0.13946953013615701</v>
      </c>
    </row>
    <row r="842" spans="2:50">
      <c r="B842" t="s">
        <v>324</v>
      </c>
      <c r="C842" s="17">
        <v>0.249040561647868</v>
      </c>
      <c r="D842" s="17">
        <v>0.22200634159263199</v>
      </c>
      <c r="E842" s="17">
        <v>0.27527969229917698</v>
      </c>
      <c r="F842" s="17"/>
      <c r="G842" s="17">
        <v>0.240339983713522</v>
      </c>
      <c r="H842" s="17">
        <v>0.19691020605690299</v>
      </c>
      <c r="I842" s="17">
        <v>0.28546103855443899</v>
      </c>
      <c r="J842" s="17">
        <v>0.18387746907479199</v>
      </c>
      <c r="K842" s="17">
        <v>0.314138025114928</v>
      </c>
      <c r="L842" s="17">
        <v>0.27910542522505399</v>
      </c>
      <c r="M842" s="17"/>
      <c r="N842" s="17">
        <v>0.22630887734909</v>
      </c>
      <c r="O842" s="17">
        <v>0.27648133672687097</v>
      </c>
      <c r="P842" s="17">
        <v>0.217789783805517</v>
      </c>
      <c r="Q842" s="17">
        <v>0.272985435967805</v>
      </c>
      <c r="R842" s="17"/>
      <c r="S842" s="17">
        <v>0.27470244766846902</v>
      </c>
      <c r="T842" s="17">
        <v>0.26071926695054398</v>
      </c>
      <c r="U842" s="17">
        <v>0.22957985205894901</v>
      </c>
      <c r="V842" s="17">
        <v>0.30832982241060602</v>
      </c>
      <c r="W842" s="17">
        <v>0.245067269668997</v>
      </c>
      <c r="X842" s="17">
        <v>0.15918637276043501</v>
      </c>
      <c r="Y842" s="17">
        <v>0.20177227588062099</v>
      </c>
      <c r="Z842" s="17">
        <v>0.19787695383978099</v>
      </c>
      <c r="AA842" s="17">
        <v>0.26336242468237298</v>
      </c>
      <c r="AB842" s="17">
        <v>0.28395007579993697</v>
      </c>
      <c r="AC842" s="17">
        <v>0.23326083207939</v>
      </c>
      <c r="AD842" s="17">
        <v>0.29423081204053297</v>
      </c>
      <c r="AE842" s="17"/>
      <c r="AF842" s="17">
        <v>0.27105635102522901</v>
      </c>
      <c r="AG842" s="17">
        <v>0.226252547512514</v>
      </c>
      <c r="AH842" s="17">
        <v>0.29881163887571399</v>
      </c>
      <c r="AI842" s="17"/>
      <c r="AJ842" s="17">
        <v>0.26717244663485701</v>
      </c>
      <c r="AK842" s="17">
        <v>0.21572804811863699</v>
      </c>
      <c r="AL842" s="17">
        <v>0.19872519993455201</v>
      </c>
      <c r="AM842" s="17">
        <v>0.21041485508751201</v>
      </c>
      <c r="AN842" s="17">
        <v>0.29435471814224101</v>
      </c>
      <c r="AO842" s="17"/>
      <c r="AP842" s="17">
        <v>0.245734939562882</v>
      </c>
      <c r="AQ842" s="17">
        <v>0.207089977030294</v>
      </c>
      <c r="AR842" s="17">
        <v>0.23675901944049901</v>
      </c>
      <c r="AS842" s="17"/>
      <c r="AT842" s="17">
        <v>0.26907256199704299</v>
      </c>
      <c r="AU842" s="17">
        <v>0.29063640774510802</v>
      </c>
      <c r="AV842" s="17">
        <v>0.241638833161398</v>
      </c>
      <c r="AW842" s="17">
        <v>0.18588197648200799</v>
      </c>
      <c r="AX842" s="17">
        <v>0.14206794922155</v>
      </c>
    </row>
    <row r="843" spans="2:50">
      <c r="B843" t="s">
        <v>325</v>
      </c>
      <c r="C843" s="17">
        <v>0.20981150277584501</v>
      </c>
      <c r="D843" s="17">
        <v>0.25686229298827201</v>
      </c>
      <c r="E843" s="17">
        <v>0.16414449891523</v>
      </c>
      <c r="F843" s="17"/>
      <c r="G843" s="17">
        <v>0.168420953790444</v>
      </c>
      <c r="H843" s="17">
        <v>0.159718875369361</v>
      </c>
      <c r="I843" s="17">
        <v>0.100896588626245</v>
      </c>
      <c r="J843" s="17">
        <v>0.26122038319697299</v>
      </c>
      <c r="K843" s="17">
        <v>0.26468296800011298</v>
      </c>
      <c r="L843" s="17">
        <v>0.28910914225327999</v>
      </c>
      <c r="M843" s="17"/>
      <c r="N843" s="17">
        <v>0.24626373567842699</v>
      </c>
      <c r="O843" s="17">
        <v>0.23394346146039999</v>
      </c>
      <c r="P843" s="17">
        <v>0.224708376202058</v>
      </c>
      <c r="Q843" s="17">
        <v>0.131027017670371</v>
      </c>
      <c r="R843" s="17"/>
      <c r="S843" s="17">
        <v>0.120051210241546</v>
      </c>
      <c r="T843" s="17">
        <v>0.21994318675586</v>
      </c>
      <c r="U843" s="17">
        <v>0.30470002759778397</v>
      </c>
      <c r="V843" s="17">
        <v>0.23369924866505901</v>
      </c>
      <c r="W843" s="17">
        <v>0.15570275396302799</v>
      </c>
      <c r="X843" s="17">
        <v>0.233434834296359</v>
      </c>
      <c r="Y843" s="17">
        <v>0.21511244560211501</v>
      </c>
      <c r="Z843" s="17">
        <v>0.20989805896434399</v>
      </c>
      <c r="AA843" s="17">
        <v>0.18373711777548499</v>
      </c>
      <c r="AB843" s="17">
        <v>0.26860464048694499</v>
      </c>
      <c r="AC843" s="17">
        <v>0.179544461870597</v>
      </c>
      <c r="AD843" s="17">
        <v>0.279351970049669</v>
      </c>
      <c r="AE843" s="17"/>
      <c r="AF843" s="17">
        <v>0.20817325539425899</v>
      </c>
      <c r="AG843" s="17">
        <v>0.23931940296361601</v>
      </c>
      <c r="AH843" s="17">
        <v>0.14112742400289099</v>
      </c>
      <c r="AI843" s="17"/>
      <c r="AJ843" s="17">
        <v>0.25304457311852901</v>
      </c>
      <c r="AK843" s="17">
        <v>0.18137169677762499</v>
      </c>
      <c r="AL843" s="17">
        <v>0.23683945033356499</v>
      </c>
      <c r="AM843" s="17">
        <v>7.1681310791326905E-2</v>
      </c>
      <c r="AN843" s="17">
        <v>0.12063728321088101</v>
      </c>
      <c r="AO843" s="17"/>
      <c r="AP843" s="17">
        <v>0.25875457515212202</v>
      </c>
      <c r="AQ843" s="17">
        <v>0.18192528384579701</v>
      </c>
      <c r="AR843" s="17">
        <v>0.25140270301706502</v>
      </c>
      <c r="AS843" s="17"/>
      <c r="AT843" s="17">
        <v>0.17539149118851199</v>
      </c>
      <c r="AU843" s="17">
        <v>0.21455562014804799</v>
      </c>
      <c r="AV843" s="17">
        <v>0.204599732501167</v>
      </c>
      <c r="AW843" s="17">
        <v>0.22320699653694501</v>
      </c>
      <c r="AX843" s="17">
        <v>0.170783300340241</v>
      </c>
    </row>
    <row r="844" spans="2:50">
      <c r="B844" t="s">
        <v>326</v>
      </c>
      <c r="C844" s="17">
        <v>7.2558461534244195E-2</v>
      </c>
      <c r="D844" s="17">
        <v>0.111105724916402</v>
      </c>
      <c r="E844" s="17">
        <v>3.5144891693196199E-2</v>
      </c>
      <c r="F844" s="17"/>
      <c r="G844" s="17">
        <v>3.2319782273844001E-2</v>
      </c>
      <c r="H844" s="17">
        <v>4.8862055122848302E-2</v>
      </c>
      <c r="I844" s="17">
        <v>7.6358575514765506E-2</v>
      </c>
      <c r="J844" s="17">
        <v>6.3862142790054796E-2</v>
      </c>
      <c r="K844" s="17">
        <v>7.2563261222459402E-2</v>
      </c>
      <c r="L844" s="17">
        <v>0.12321303221577801</v>
      </c>
      <c r="M844" s="17"/>
      <c r="N844" s="17">
        <v>0.105803378548721</v>
      </c>
      <c r="O844" s="17">
        <v>8.9606882724404702E-2</v>
      </c>
      <c r="P844" s="17">
        <v>4.7609993070221998E-2</v>
      </c>
      <c r="Q844" s="17">
        <v>4.3660870606109001E-2</v>
      </c>
      <c r="R844" s="17"/>
      <c r="S844" s="17">
        <v>0.116686983805455</v>
      </c>
      <c r="T844" s="17">
        <v>7.6113888342743505E-2</v>
      </c>
      <c r="U844" s="17">
        <v>6.3079459230390503E-2</v>
      </c>
      <c r="V844" s="17">
        <v>2.6506982444821799E-2</v>
      </c>
      <c r="W844" s="17">
        <v>2.9665921305672902E-2</v>
      </c>
      <c r="X844" s="17">
        <v>9.6906800594080494E-2</v>
      </c>
      <c r="Y844" s="17">
        <v>8.3294922514472999E-2</v>
      </c>
      <c r="Z844" s="17">
        <v>3.7601397705197902E-2</v>
      </c>
      <c r="AA844" s="17">
        <v>6.4322276364718906E-2</v>
      </c>
      <c r="AB844" s="17">
        <v>8.19088514888546E-2</v>
      </c>
      <c r="AC844" s="17">
        <v>6.6340235281195703E-2</v>
      </c>
      <c r="AD844" s="17">
        <v>9.1789778570268807E-2</v>
      </c>
      <c r="AE844" s="17"/>
      <c r="AF844" s="17">
        <v>7.4367404042870303E-2</v>
      </c>
      <c r="AG844" s="17">
        <v>8.4303132592284002E-2</v>
      </c>
      <c r="AH844" s="17">
        <v>5.31845421232226E-2</v>
      </c>
      <c r="AI844" s="17"/>
      <c r="AJ844" s="17">
        <v>7.5008818256057305E-2</v>
      </c>
      <c r="AK844" s="17">
        <v>7.3273592883726105E-2</v>
      </c>
      <c r="AL844" s="17">
        <v>9.5866707873638102E-2</v>
      </c>
      <c r="AM844" s="17">
        <v>0.12865332778239999</v>
      </c>
      <c r="AN844" s="17">
        <v>6.23207012211804E-2</v>
      </c>
      <c r="AO844" s="17"/>
      <c r="AP844" s="17">
        <v>7.51383842936304E-2</v>
      </c>
      <c r="AQ844" s="17">
        <v>8.5058978940672894E-2</v>
      </c>
      <c r="AR844" s="17">
        <v>8.2838186170009306E-2</v>
      </c>
      <c r="AS844" s="17"/>
      <c r="AT844" s="17">
        <v>4.3440991427595603E-2</v>
      </c>
      <c r="AU844" s="17">
        <v>6.1722056526612203E-2</v>
      </c>
      <c r="AV844" s="17">
        <v>8.2087406002735105E-2</v>
      </c>
      <c r="AW844" s="17">
        <v>0.11989229196484399</v>
      </c>
      <c r="AX844" s="17">
        <v>0.24277452622171</v>
      </c>
    </row>
    <row r="845" spans="2:50">
      <c r="B845" t="s">
        <v>92</v>
      </c>
      <c r="C845" s="17">
        <v>5.81430462999728E-2</v>
      </c>
      <c r="D845" s="17">
        <v>4.68412944131857E-2</v>
      </c>
      <c r="E845" s="17">
        <v>6.9112408232374495E-2</v>
      </c>
      <c r="F845" s="17"/>
      <c r="G845" s="17">
        <v>0.102750275509065</v>
      </c>
      <c r="H845" s="17">
        <v>5.2541738020580597E-2</v>
      </c>
      <c r="I845" s="17">
        <v>7.3426399627799094E-2</v>
      </c>
      <c r="J845" s="17">
        <v>5.9359545827041699E-2</v>
      </c>
      <c r="K845" s="17">
        <v>2.24704930782221E-2</v>
      </c>
      <c r="L845" s="17">
        <v>4.2251737633566697E-2</v>
      </c>
      <c r="M845" s="17"/>
      <c r="N845" s="17">
        <v>4.2126568941038299E-2</v>
      </c>
      <c r="O845" s="17">
        <v>4.7150893176397202E-2</v>
      </c>
      <c r="P845" s="17">
        <v>7.6585051096635604E-2</v>
      </c>
      <c r="Q845" s="17">
        <v>7.0673528164244007E-2</v>
      </c>
      <c r="R845" s="17"/>
      <c r="S845" s="17">
        <v>4.3554294974469603E-2</v>
      </c>
      <c r="T845" s="17">
        <v>7.0310430194990003E-2</v>
      </c>
      <c r="U845" s="17">
        <v>4.4026555289129798E-2</v>
      </c>
      <c r="V845" s="17">
        <v>6.83873758802854E-2</v>
      </c>
      <c r="W845" s="17">
        <v>6.3350800700778004E-2</v>
      </c>
      <c r="X845" s="17">
        <v>4.1080407966606301E-2</v>
      </c>
      <c r="Y845" s="17">
        <v>7.2411660868835798E-2</v>
      </c>
      <c r="Z845" s="17">
        <v>8.5061842678503599E-2</v>
      </c>
      <c r="AA845" s="17">
        <v>0.10505386728619</v>
      </c>
      <c r="AB845" s="17">
        <v>3.2597412168873401E-2</v>
      </c>
      <c r="AC845" s="17">
        <v>3.60196734099913E-2</v>
      </c>
      <c r="AD845" s="17">
        <v>0</v>
      </c>
      <c r="AE845" s="17"/>
      <c r="AF845" s="17">
        <v>5.0091769503292298E-2</v>
      </c>
      <c r="AG845" s="17">
        <v>2.8838032135658501E-2</v>
      </c>
      <c r="AH845" s="17">
        <v>0.16899476073267999</v>
      </c>
      <c r="AI845" s="17"/>
      <c r="AJ845" s="17">
        <v>3.1252576554308402E-2</v>
      </c>
      <c r="AK845" s="17">
        <v>5.1380405741694599E-2</v>
      </c>
      <c r="AL845" s="17">
        <v>0</v>
      </c>
      <c r="AM845" s="17">
        <v>0.103931761485319</v>
      </c>
      <c r="AN845" s="17">
        <v>0.158153573901407</v>
      </c>
      <c r="AO845" s="17"/>
      <c r="AP845" s="17">
        <v>3.8949326929201201E-2</v>
      </c>
      <c r="AQ845" s="17">
        <v>4.7234946833224503E-2</v>
      </c>
      <c r="AR845" s="17">
        <v>1.28164710106134E-2</v>
      </c>
      <c r="AS845" s="17"/>
      <c r="AT845" s="17">
        <v>9.0168680453889094E-2</v>
      </c>
      <c r="AU845" s="17">
        <v>2.6165496428473701E-2</v>
      </c>
      <c r="AV845" s="17">
        <v>4.4855402932372598E-2</v>
      </c>
      <c r="AW845" s="17">
        <v>4.04809929017097E-2</v>
      </c>
      <c r="AX845" s="17">
        <v>5.2962791502257599E-2</v>
      </c>
    </row>
    <row r="846" spans="2:50">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row>
    <row r="847" spans="2:50">
      <c r="B847" s="6" t="s">
        <v>327</v>
      </c>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row>
    <row r="848" spans="2:50">
      <c r="B848" s="24" t="s">
        <v>17</v>
      </c>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row>
    <row r="849" spans="2:50">
      <c r="B849" t="s">
        <v>322</v>
      </c>
      <c r="C849" s="17">
        <v>0.179826074672786</v>
      </c>
      <c r="D849" s="17">
        <v>0.158715322666069</v>
      </c>
      <c r="E849" s="17">
        <v>0.20126073845032399</v>
      </c>
      <c r="F849" s="17"/>
      <c r="G849" s="17">
        <v>0.20343862242751701</v>
      </c>
      <c r="H849" s="17">
        <v>0.18754489467777199</v>
      </c>
      <c r="I849" s="17">
        <v>0.18143093851818601</v>
      </c>
      <c r="J849" s="17">
        <v>0.16713231128530101</v>
      </c>
      <c r="K849" s="17">
        <v>0.18360179229410301</v>
      </c>
      <c r="L849" s="17">
        <v>0.16186622315261001</v>
      </c>
      <c r="M849" s="17"/>
      <c r="N849" s="17">
        <v>0.15466012823271399</v>
      </c>
      <c r="O849" s="17">
        <v>0.13582855079978301</v>
      </c>
      <c r="P849" s="17">
        <v>0.16284204476601899</v>
      </c>
      <c r="Q849" s="17">
        <v>0.26405243385948901</v>
      </c>
      <c r="R849" s="17"/>
      <c r="S849" s="17">
        <v>0.16849611384959101</v>
      </c>
      <c r="T849" s="17">
        <v>0.14980888361752201</v>
      </c>
      <c r="U849" s="17">
        <v>0.13776084675323499</v>
      </c>
      <c r="V849" s="17">
        <v>0.230793667997333</v>
      </c>
      <c r="W849" s="17">
        <v>0.18723878244530301</v>
      </c>
      <c r="X849" s="17">
        <v>0.19132023060696801</v>
      </c>
      <c r="Y849" s="17">
        <v>0.24060736562327001</v>
      </c>
      <c r="Z849" s="17">
        <v>0.20305994736897001</v>
      </c>
      <c r="AA849" s="17">
        <v>0.21792457391175801</v>
      </c>
      <c r="AB849" s="17">
        <v>8.9489780083732706E-2</v>
      </c>
      <c r="AC849" s="17">
        <v>0.22726946292130101</v>
      </c>
      <c r="AD849" s="17">
        <v>0.121827009577597</v>
      </c>
      <c r="AE849" s="17"/>
      <c r="AF849" s="17">
        <v>0.18361354966305499</v>
      </c>
      <c r="AG849" s="17">
        <v>0.18066124718721199</v>
      </c>
      <c r="AH849" s="17">
        <v>0.14046865696083</v>
      </c>
      <c r="AI849" s="17"/>
      <c r="AJ849" s="17">
        <v>0.18253501941669001</v>
      </c>
      <c r="AK849" s="17">
        <v>0.20167298549562299</v>
      </c>
      <c r="AL849" s="17">
        <v>0.19078694970527699</v>
      </c>
      <c r="AM849" s="17">
        <v>0.42265207183419501</v>
      </c>
      <c r="AN849" s="17">
        <v>0.13630581820580101</v>
      </c>
      <c r="AO849" s="17"/>
      <c r="AP849" s="17">
        <v>0.17916596107400701</v>
      </c>
      <c r="AQ849" s="17">
        <v>0.21010495470367699</v>
      </c>
      <c r="AR849" s="17">
        <v>0.18445812482302501</v>
      </c>
      <c r="AS849" s="17"/>
      <c r="AT849" s="17">
        <v>0.20298139137113799</v>
      </c>
      <c r="AU849" s="17">
        <v>0.20435243995858901</v>
      </c>
      <c r="AV849" s="17">
        <v>0.15965202626702499</v>
      </c>
      <c r="AW849" s="17">
        <v>0.174934575584059</v>
      </c>
      <c r="AX849" s="17">
        <v>0.23103249063966499</v>
      </c>
    </row>
    <row r="850" spans="2:50">
      <c r="B850" t="s">
        <v>323</v>
      </c>
      <c r="C850" s="17">
        <v>0.354411209896899</v>
      </c>
      <c r="D850" s="17">
        <v>0.348963040308019</v>
      </c>
      <c r="E850" s="17">
        <v>0.35994297320421598</v>
      </c>
      <c r="F850" s="17"/>
      <c r="G850" s="17">
        <v>0.26369542717343702</v>
      </c>
      <c r="H850" s="17">
        <v>0.373229537052015</v>
      </c>
      <c r="I850" s="17">
        <v>0.44880030874819599</v>
      </c>
      <c r="J850" s="17">
        <v>0.36413746535255298</v>
      </c>
      <c r="K850" s="17">
        <v>0.26663692585641702</v>
      </c>
      <c r="L850" s="17">
        <v>0.38081902586295902</v>
      </c>
      <c r="M850" s="17"/>
      <c r="N850" s="17">
        <v>0.34343526508418598</v>
      </c>
      <c r="O850" s="17">
        <v>0.39666787751466698</v>
      </c>
      <c r="P850" s="17">
        <v>0.40042182715612401</v>
      </c>
      <c r="Q850" s="17">
        <v>0.28063973482494797</v>
      </c>
      <c r="R850" s="17"/>
      <c r="S850" s="17">
        <v>0.35589192486481203</v>
      </c>
      <c r="T850" s="17">
        <v>0.363198467983391</v>
      </c>
      <c r="U850" s="17">
        <v>0.43803673955564199</v>
      </c>
      <c r="V850" s="17">
        <v>0.342217768010673</v>
      </c>
      <c r="W850" s="17">
        <v>0.30974230349493298</v>
      </c>
      <c r="X850" s="17">
        <v>0.34458839470879099</v>
      </c>
      <c r="Y850" s="17">
        <v>0.29666319799407898</v>
      </c>
      <c r="Z850" s="17">
        <v>0.24730992156370099</v>
      </c>
      <c r="AA850" s="17">
        <v>0.37544896241987302</v>
      </c>
      <c r="AB850" s="17">
        <v>0.42840811269999501</v>
      </c>
      <c r="AC850" s="17">
        <v>0.36520032077570802</v>
      </c>
      <c r="AD850" s="17">
        <v>0.20904464937388001</v>
      </c>
      <c r="AE850" s="17"/>
      <c r="AF850" s="17">
        <v>0.36652234810210199</v>
      </c>
      <c r="AG850" s="17">
        <v>0.37084999984088401</v>
      </c>
      <c r="AH850" s="17">
        <v>0.35497709704376801</v>
      </c>
      <c r="AI850" s="17"/>
      <c r="AJ850" s="17">
        <v>0.364094005519358</v>
      </c>
      <c r="AK850" s="17">
        <v>0.38145344978933099</v>
      </c>
      <c r="AL850" s="17">
        <v>0.37621266670152598</v>
      </c>
      <c r="AM850" s="17">
        <v>0.20014286334888201</v>
      </c>
      <c r="AN850" s="17">
        <v>0.28949475214105602</v>
      </c>
      <c r="AO850" s="17"/>
      <c r="AP850" s="17">
        <v>0.359004056542571</v>
      </c>
      <c r="AQ850" s="17">
        <v>0.37049966362741099</v>
      </c>
      <c r="AR850" s="17">
        <v>0.34264785634417999</v>
      </c>
      <c r="AS850" s="17"/>
      <c r="AT850" s="17">
        <v>0.34849098534957101</v>
      </c>
      <c r="AU850" s="17">
        <v>0.34899523871905502</v>
      </c>
      <c r="AV850" s="17">
        <v>0.34917073855903402</v>
      </c>
      <c r="AW850" s="17">
        <v>0.44897294166520202</v>
      </c>
      <c r="AX850" s="17">
        <v>0.28598043705397902</v>
      </c>
    </row>
    <row r="851" spans="2:50">
      <c r="B851" t="s">
        <v>324</v>
      </c>
      <c r="C851" s="17">
        <v>0.232178966852573</v>
      </c>
      <c r="D851" s="17">
        <v>0.23674957381386699</v>
      </c>
      <c r="E851" s="17">
        <v>0.22753823101126</v>
      </c>
      <c r="F851" s="17"/>
      <c r="G851" s="17">
        <v>0.248780881653696</v>
      </c>
      <c r="H851" s="17">
        <v>0.238432650363365</v>
      </c>
      <c r="I851" s="17">
        <v>0.18059584240742399</v>
      </c>
      <c r="J851" s="17">
        <v>0.24539987239497099</v>
      </c>
      <c r="K851" s="17">
        <v>0.26827535340997199</v>
      </c>
      <c r="L851" s="17">
        <v>0.22349308342362101</v>
      </c>
      <c r="M851" s="17"/>
      <c r="N851" s="17">
        <v>0.24640625396490101</v>
      </c>
      <c r="O851" s="17">
        <v>0.23378290941198901</v>
      </c>
      <c r="P851" s="17">
        <v>0.18303643493303601</v>
      </c>
      <c r="Q851" s="17">
        <v>0.26141724416742101</v>
      </c>
      <c r="R851" s="17"/>
      <c r="S851" s="17">
        <v>0.24118564742141699</v>
      </c>
      <c r="T851" s="17">
        <v>0.27095167342219301</v>
      </c>
      <c r="U851" s="17">
        <v>0.231013591936195</v>
      </c>
      <c r="V851" s="17">
        <v>0.14333241170747801</v>
      </c>
      <c r="W851" s="17">
        <v>0.27773629762090202</v>
      </c>
      <c r="X851" s="17">
        <v>0.22606775646598601</v>
      </c>
      <c r="Y851" s="17">
        <v>0.25816621386041799</v>
      </c>
      <c r="Z851" s="17">
        <v>0.29347560825163399</v>
      </c>
      <c r="AA851" s="17">
        <v>0.190528667125581</v>
      </c>
      <c r="AB851" s="17">
        <v>0.21771415774906699</v>
      </c>
      <c r="AC851" s="17">
        <v>0.18248709908723099</v>
      </c>
      <c r="AD851" s="17">
        <v>0.34468373293775401</v>
      </c>
      <c r="AE851" s="17"/>
      <c r="AF851" s="17">
        <v>0.22160381784109201</v>
      </c>
      <c r="AG851" s="17">
        <v>0.24858803934555501</v>
      </c>
      <c r="AH851" s="17">
        <v>0.216731225608365</v>
      </c>
      <c r="AI851" s="17"/>
      <c r="AJ851" s="17">
        <v>0.22629369839847399</v>
      </c>
      <c r="AK851" s="17">
        <v>0.23639073221538501</v>
      </c>
      <c r="AL851" s="17">
        <v>0.18937965956866001</v>
      </c>
      <c r="AM851" s="17">
        <v>0.22714382343443501</v>
      </c>
      <c r="AN851" s="17">
        <v>0.249664645331586</v>
      </c>
      <c r="AO851" s="17"/>
      <c r="AP851" s="17">
        <v>0.217189347531976</v>
      </c>
      <c r="AQ851" s="17">
        <v>0.227269571405776</v>
      </c>
      <c r="AR851" s="17">
        <v>0.24978056231776899</v>
      </c>
      <c r="AS851" s="17"/>
      <c r="AT851" s="17">
        <v>0.25707849664601601</v>
      </c>
      <c r="AU851" s="17">
        <v>0.234168954575563</v>
      </c>
      <c r="AV851" s="17">
        <v>0.22269846407258401</v>
      </c>
      <c r="AW851" s="17">
        <v>0.17033349025188299</v>
      </c>
      <c r="AX851" s="17">
        <v>0.17155020165646201</v>
      </c>
    </row>
    <row r="852" spans="2:50">
      <c r="B852" t="s">
        <v>325</v>
      </c>
      <c r="C852" s="17">
        <v>0.123384105069735</v>
      </c>
      <c r="D852" s="17">
        <v>0.14550575707574001</v>
      </c>
      <c r="E852" s="17">
        <v>0.100923030599173</v>
      </c>
      <c r="F852" s="17"/>
      <c r="G852" s="17">
        <v>0.15709281910501699</v>
      </c>
      <c r="H852" s="17">
        <v>0.112539143295853</v>
      </c>
      <c r="I852" s="17">
        <v>8.6549681509298093E-2</v>
      </c>
      <c r="J852" s="17">
        <v>8.3982485281790295E-2</v>
      </c>
      <c r="K852" s="17">
        <v>0.170163935330611</v>
      </c>
      <c r="L852" s="17">
        <v>0.133959693787325</v>
      </c>
      <c r="M852" s="17"/>
      <c r="N852" s="17">
        <v>0.12549890830746799</v>
      </c>
      <c r="O852" s="17">
        <v>0.14928489133829301</v>
      </c>
      <c r="P852" s="17">
        <v>0.14055228618315599</v>
      </c>
      <c r="Q852" s="17">
        <v>7.7460358059067397E-2</v>
      </c>
      <c r="R852" s="17"/>
      <c r="S852" s="17">
        <v>8.5656763361160598E-2</v>
      </c>
      <c r="T852" s="17">
        <v>0.12145911652969101</v>
      </c>
      <c r="U852" s="17">
        <v>8.6972724049578495E-2</v>
      </c>
      <c r="V852" s="17">
        <v>0.17178440111488699</v>
      </c>
      <c r="W852" s="17">
        <v>0.14583193970932701</v>
      </c>
      <c r="X852" s="17">
        <v>0.14097704137661399</v>
      </c>
      <c r="Y852" s="17">
        <v>0.135600963219419</v>
      </c>
      <c r="Z852" s="17">
        <v>0.12332189489477099</v>
      </c>
      <c r="AA852" s="17">
        <v>0.118514501588441</v>
      </c>
      <c r="AB852" s="17">
        <v>0.139518898073549</v>
      </c>
      <c r="AC852" s="17">
        <v>9.0105742310549297E-2</v>
      </c>
      <c r="AD852" s="17">
        <v>0.18912311787268701</v>
      </c>
      <c r="AE852" s="17"/>
      <c r="AF852" s="17">
        <v>0.12988881549025999</v>
      </c>
      <c r="AG852" s="17">
        <v>0.107488950780252</v>
      </c>
      <c r="AH852" s="17">
        <v>0.13084014967128299</v>
      </c>
      <c r="AI852" s="17"/>
      <c r="AJ852" s="17">
        <v>0.130860745241034</v>
      </c>
      <c r="AK852" s="17">
        <v>9.1656107684680202E-2</v>
      </c>
      <c r="AL852" s="17">
        <v>0.181406015003199</v>
      </c>
      <c r="AM852" s="17">
        <v>0.112011902932855</v>
      </c>
      <c r="AN852" s="17">
        <v>0.114203831578612</v>
      </c>
      <c r="AO852" s="17"/>
      <c r="AP852" s="17">
        <v>0.14905212769010701</v>
      </c>
      <c r="AQ852" s="17">
        <v>0.104733599585704</v>
      </c>
      <c r="AR852" s="17">
        <v>0.16791495483517699</v>
      </c>
      <c r="AS852" s="17"/>
      <c r="AT852" s="17">
        <v>7.3679234427416695E-2</v>
      </c>
      <c r="AU852" s="17">
        <v>0.12132500764660201</v>
      </c>
      <c r="AV852" s="17">
        <v>0.15997191023056401</v>
      </c>
      <c r="AW852" s="17">
        <v>0.110913954763075</v>
      </c>
      <c r="AX852" s="17">
        <v>0.15608622139005099</v>
      </c>
    </row>
    <row r="853" spans="2:50">
      <c r="B853" t="s">
        <v>326</v>
      </c>
      <c r="C853" s="17">
        <v>5.9797998331430298E-2</v>
      </c>
      <c r="D853" s="17">
        <v>8.2453394000547603E-2</v>
      </c>
      <c r="E853" s="17">
        <v>3.6794990728474003E-2</v>
      </c>
      <c r="F853" s="17"/>
      <c r="G853" s="17">
        <v>7.8275020360488903E-2</v>
      </c>
      <c r="H853" s="17">
        <v>4.3023769241868501E-2</v>
      </c>
      <c r="I853" s="17">
        <v>3.5130810808337798E-2</v>
      </c>
      <c r="J853" s="17">
        <v>8.9398254425190699E-2</v>
      </c>
      <c r="K853" s="17">
        <v>5.1557071695689703E-2</v>
      </c>
      <c r="L853" s="17">
        <v>6.4588282940991795E-2</v>
      </c>
      <c r="M853" s="17"/>
      <c r="N853" s="17">
        <v>0.10663796051137001</v>
      </c>
      <c r="O853" s="17">
        <v>4.4434703463314698E-2</v>
      </c>
      <c r="P853" s="17">
        <v>4.3351426845975101E-2</v>
      </c>
      <c r="Q853" s="17">
        <v>4.0607767173710702E-2</v>
      </c>
      <c r="R853" s="17"/>
      <c r="S853" s="17">
        <v>9.0097675456889806E-2</v>
      </c>
      <c r="T853" s="17">
        <v>4.6823642199207101E-2</v>
      </c>
      <c r="U853" s="17">
        <v>7.0221598147346603E-2</v>
      </c>
      <c r="V853" s="17">
        <v>2.5883737552567499E-2</v>
      </c>
      <c r="W853" s="17">
        <v>5.4674543290936697E-2</v>
      </c>
      <c r="X853" s="17">
        <v>6.1193566732071297E-2</v>
      </c>
      <c r="Y853" s="17">
        <v>2.5741297479539099E-2</v>
      </c>
      <c r="Z853" s="17">
        <v>6.1679848870650103E-2</v>
      </c>
      <c r="AA853" s="17">
        <v>4.1794322249198101E-2</v>
      </c>
      <c r="AB853" s="17">
        <v>8.6065953949603993E-2</v>
      </c>
      <c r="AC853" s="17">
        <v>6.9993001159491294E-2</v>
      </c>
      <c r="AD853" s="17">
        <v>0.105158491474462</v>
      </c>
      <c r="AE853" s="17"/>
      <c r="AF853" s="17">
        <v>6.0694217537761198E-2</v>
      </c>
      <c r="AG853" s="17">
        <v>5.7012924637247803E-2</v>
      </c>
      <c r="AH853" s="17">
        <v>4.2497530929003602E-2</v>
      </c>
      <c r="AI853" s="17"/>
      <c r="AJ853" s="17">
        <v>6.7758643797625306E-2</v>
      </c>
      <c r="AK853" s="17">
        <v>5.5455664824647401E-2</v>
      </c>
      <c r="AL853" s="17">
        <v>5.0489574296278102E-2</v>
      </c>
      <c r="AM853" s="17">
        <v>0</v>
      </c>
      <c r="AN853" s="17">
        <v>7.1994194198722897E-2</v>
      </c>
      <c r="AO853" s="17"/>
      <c r="AP853" s="17">
        <v>7.1501059629676206E-2</v>
      </c>
      <c r="AQ853" s="17">
        <v>5.6900117018279101E-2</v>
      </c>
      <c r="AR853" s="17">
        <v>4.3117539209904597E-2</v>
      </c>
      <c r="AS853" s="17"/>
      <c r="AT853" s="17">
        <v>4.0129184778832698E-2</v>
      </c>
      <c r="AU853" s="17">
        <v>5.3100186315809102E-2</v>
      </c>
      <c r="AV853" s="17">
        <v>7.2122615536470994E-2</v>
      </c>
      <c r="AW853" s="17">
        <v>9.4845037735781304E-2</v>
      </c>
      <c r="AX853" s="17">
        <v>0.12687573160512899</v>
      </c>
    </row>
    <row r="854" spans="2:50">
      <c r="B854" t="s">
        <v>92</v>
      </c>
      <c r="C854" s="17">
        <v>5.0401645176577498E-2</v>
      </c>
      <c r="D854" s="17">
        <v>2.7612912135755702E-2</v>
      </c>
      <c r="E854" s="17">
        <v>7.35400360065529E-2</v>
      </c>
      <c r="F854" s="17"/>
      <c r="G854" s="17">
        <v>4.8717229279844003E-2</v>
      </c>
      <c r="H854" s="17">
        <v>4.5230005369126698E-2</v>
      </c>
      <c r="I854" s="17">
        <v>6.7492418008558194E-2</v>
      </c>
      <c r="J854" s="17">
        <v>4.9949611260194003E-2</v>
      </c>
      <c r="K854" s="17">
        <v>5.9764921413207397E-2</v>
      </c>
      <c r="L854" s="17">
        <v>3.5273690832492703E-2</v>
      </c>
      <c r="M854" s="17"/>
      <c r="N854" s="17">
        <v>2.3361483899360099E-2</v>
      </c>
      <c r="O854" s="17">
        <v>4.00010674719532E-2</v>
      </c>
      <c r="P854" s="17">
        <v>6.9795980115691103E-2</v>
      </c>
      <c r="Q854" s="17">
        <v>7.5822461915363903E-2</v>
      </c>
      <c r="R854" s="17"/>
      <c r="S854" s="17">
        <v>5.8671875046129897E-2</v>
      </c>
      <c r="T854" s="17">
        <v>4.7758216247996803E-2</v>
      </c>
      <c r="U854" s="17">
        <v>3.5994499558003802E-2</v>
      </c>
      <c r="V854" s="17">
        <v>8.5988013617061501E-2</v>
      </c>
      <c r="W854" s="17">
        <v>2.47761334385979E-2</v>
      </c>
      <c r="X854" s="17">
        <v>3.5853010109569601E-2</v>
      </c>
      <c r="Y854" s="17">
        <v>4.3220961823274798E-2</v>
      </c>
      <c r="Z854" s="17">
        <v>7.1152779050273604E-2</v>
      </c>
      <c r="AA854" s="17">
        <v>5.57889727051483E-2</v>
      </c>
      <c r="AB854" s="17">
        <v>3.8803097444052803E-2</v>
      </c>
      <c r="AC854" s="17">
        <v>6.4944373745719694E-2</v>
      </c>
      <c r="AD854" s="17">
        <v>3.0162998763619098E-2</v>
      </c>
      <c r="AE854" s="17"/>
      <c r="AF854" s="17">
        <v>3.7677251365729102E-2</v>
      </c>
      <c r="AG854" s="17">
        <v>3.5398838208850002E-2</v>
      </c>
      <c r="AH854" s="17">
        <v>0.11448533978675</v>
      </c>
      <c r="AI854" s="17"/>
      <c r="AJ854" s="17">
        <v>2.8457887626819799E-2</v>
      </c>
      <c r="AK854" s="17">
        <v>3.3371059990333601E-2</v>
      </c>
      <c r="AL854" s="17">
        <v>1.17251347250603E-2</v>
      </c>
      <c r="AM854" s="17">
        <v>3.8049338449633499E-2</v>
      </c>
      <c r="AN854" s="17">
        <v>0.138336758544222</v>
      </c>
      <c r="AO854" s="17"/>
      <c r="AP854" s="17">
        <v>2.4087447531662198E-2</v>
      </c>
      <c r="AQ854" s="17">
        <v>3.04920936591528E-2</v>
      </c>
      <c r="AR854" s="17">
        <v>1.20809624699439E-2</v>
      </c>
      <c r="AS854" s="17"/>
      <c r="AT854" s="17">
        <v>7.7640707427026306E-2</v>
      </c>
      <c r="AU854" s="17">
        <v>3.8058172784382401E-2</v>
      </c>
      <c r="AV854" s="17">
        <v>3.6384245334322302E-2</v>
      </c>
      <c r="AW854" s="17">
        <v>0</v>
      </c>
      <c r="AX854" s="17">
        <v>2.8474917654714101E-2</v>
      </c>
    </row>
    <row r="855" spans="2:50">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row>
    <row r="856" spans="2:50">
      <c r="B856" s="6" t="s">
        <v>328</v>
      </c>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row>
    <row r="857" spans="2:50">
      <c r="B857" s="24" t="s">
        <v>17</v>
      </c>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row>
    <row r="858" spans="2:50">
      <c r="B858" t="s">
        <v>322</v>
      </c>
      <c r="C858" s="17">
        <v>0.23261991850459601</v>
      </c>
      <c r="D858" s="17">
        <v>0.192073311888147</v>
      </c>
      <c r="E858" s="17">
        <v>0.27264668009071502</v>
      </c>
      <c r="F858" s="17"/>
      <c r="G858" s="17">
        <v>0.23812720482376801</v>
      </c>
      <c r="H858" s="17">
        <v>0.26268427265080002</v>
      </c>
      <c r="I858" s="17">
        <v>0.31971327756242701</v>
      </c>
      <c r="J858" s="17">
        <v>0.23278678768376601</v>
      </c>
      <c r="K858" s="17">
        <v>0.17220894566270201</v>
      </c>
      <c r="L858" s="17">
        <v>0.17160455531343699</v>
      </c>
      <c r="M858" s="17"/>
      <c r="N858" s="17">
        <v>0.20717816351830401</v>
      </c>
      <c r="O858" s="17">
        <v>0.178398894578189</v>
      </c>
      <c r="P858" s="17">
        <v>0.28243713140587201</v>
      </c>
      <c r="Q858" s="17">
        <v>0.27080261644449799</v>
      </c>
      <c r="R858" s="17"/>
      <c r="S858" s="17">
        <v>0.32156815660483201</v>
      </c>
      <c r="T858" s="17">
        <v>0.14676973020100201</v>
      </c>
      <c r="U858" s="17">
        <v>0.19182152328956001</v>
      </c>
      <c r="V858" s="17">
        <v>0.19347514667461299</v>
      </c>
      <c r="W858" s="17">
        <v>0.22051061512067099</v>
      </c>
      <c r="X858" s="17">
        <v>0.25461456722916898</v>
      </c>
      <c r="Y858" s="17">
        <v>0.34137757281207698</v>
      </c>
      <c r="Z858" s="17">
        <v>0.27776564654272501</v>
      </c>
      <c r="AA858" s="17">
        <v>0.21368323953469101</v>
      </c>
      <c r="AB858" s="17">
        <v>0.19788817257298699</v>
      </c>
      <c r="AC858" s="17">
        <v>0.26994842993097701</v>
      </c>
      <c r="AD858" s="17">
        <v>0.180781257584992</v>
      </c>
      <c r="AE858" s="17"/>
      <c r="AF858" s="17">
        <v>0.25572763396033399</v>
      </c>
      <c r="AG858" s="17">
        <v>0.20574138813447601</v>
      </c>
      <c r="AH858" s="17">
        <v>0.20793690468008399</v>
      </c>
      <c r="AI858" s="17"/>
      <c r="AJ858" s="17">
        <v>0.22308281143033801</v>
      </c>
      <c r="AK858" s="17">
        <v>0.25429062579041201</v>
      </c>
      <c r="AL858" s="17">
        <v>0.27187820090620002</v>
      </c>
      <c r="AM858" s="17">
        <v>0.25747673951119199</v>
      </c>
      <c r="AN858" s="17">
        <v>0.17767762123220801</v>
      </c>
      <c r="AO858" s="17"/>
      <c r="AP858" s="17">
        <v>0.223446272307215</v>
      </c>
      <c r="AQ858" s="17">
        <v>0.27952122210182601</v>
      </c>
      <c r="AR858" s="17">
        <v>0.22499178642149401</v>
      </c>
      <c r="AS858" s="17"/>
      <c r="AT858" s="17">
        <v>0.26746891432941799</v>
      </c>
      <c r="AU858" s="17">
        <v>0.23875134903239201</v>
      </c>
      <c r="AV858" s="17">
        <v>0.22227674651807799</v>
      </c>
      <c r="AW858" s="17">
        <v>0.20990309276345401</v>
      </c>
      <c r="AX858" s="17">
        <v>0.22443741258411101</v>
      </c>
    </row>
    <row r="859" spans="2:50">
      <c r="B859" t="s">
        <v>323</v>
      </c>
      <c r="C859" s="17">
        <v>0.32111270799448999</v>
      </c>
      <c r="D859" s="17">
        <v>0.31944908816509798</v>
      </c>
      <c r="E859" s="17">
        <v>0.32233839079499299</v>
      </c>
      <c r="F859" s="17"/>
      <c r="G859" s="17">
        <v>0.31856449466278602</v>
      </c>
      <c r="H859" s="17">
        <v>0.35392971785737498</v>
      </c>
      <c r="I859" s="17">
        <v>0.30503391961709098</v>
      </c>
      <c r="J859" s="17">
        <v>0.37918233066173901</v>
      </c>
      <c r="K859" s="17">
        <v>0.32494198226177401</v>
      </c>
      <c r="L859" s="17">
        <v>0.26366005728886699</v>
      </c>
      <c r="M859" s="17"/>
      <c r="N859" s="17">
        <v>0.29995973165911299</v>
      </c>
      <c r="O859" s="17">
        <v>0.33500432814361403</v>
      </c>
      <c r="P859" s="17">
        <v>0.34042424797447302</v>
      </c>
      <c r="Q859" s="17">
        <v>0.31315167442061198</v>
      </c>
      <c r="R859" s="17"/>
      <c r="S859" s="17">
        <v>0.29150561079281601</v>
      </c>
      <c r="T859" s="17">
        <v>0.373672776306535</v>
      </c>
      <c r="U859" s="17">
        <v>0.24862813873916001</v>
      </c>
      <c r="V859" s="17">
        <v>0.36200715488681701</v>
      </c>
      <c r="W859" s="17">
        <v>0.28961645295279598</v>
      </c>
      <c r="X859" s="17">
        <v>0.31188998492959602</v>
      </c>
      <c r="Y859" s="17">
        <v>0.31115502249675597</v>
      </c>
      <c r="Z859" s="17">
        <v>0.35849643666804698</v>
      </c>
      <c r="AA859" s="17">
        <v>0.32793094027910602</v>
      </c>
      <c r="AB859" s="17">
        <v>0.29683198906194402</v>
      </c>
      <c r="AC859" s="17">
        <v>0.345986644062107</v>
      </c>
      <c r="AD859" s="17">
        <v>0.33273772482288599</v>
      </c>
      <c r="AE859" s="17"/>
      <c r="AF859" s="17">
        <v>0.328376174537513</v>
      </c>
      <c r="AG859" s="17">
        <v>0.32259873665538902</v>
      </c>
      <c r="AH859" s="17">
        <v>0.30491073879012398</v>
      </c>
      <c r="AI859" s="17"/>
      <c r="AJ859" s="17">
        <v>0.32649318336120298</v>
      </c>
      <c r="AK859" s="17">
        <v>0.37368676702654602</v>
      </c>
      <c r="AL859" s="17">
        <v>0.20146640016422299</v>
      </c>
      <c r="AM859" s="17">
        <v>0.35238091742898198</v>
      </c>
      <c r="AN859" s="17">
        <v>0.36457278204798998</v>
      </c>
      <c r="AO859" s="17"/>
      <c r="AP859" s="17">
        <v>0.32550982586335098</v>
      </c>
      <c r="AQ859" s="17">
        <v>0.35511790425359302</v>
      </c>
      <c r="AR859" s="17">
        <v>0.186637745554251</v>
      </c>
      <c r="AS859" s="17"/>
      <c r="AT859" s="17">
        <v>0.31974883762336997</v>
      </c>
      <c r="AU859" s="17">
        <v>0.29906262795351901</v>
      </c>
      <c r="AV859" s="17">
        <v>0.33009581953088302</v>
      </c>
      <c r="AW859" s="17">
        <v>0.33955720069949602</v>
      </c>
      <c r="AX859" s="17">
        <v>7.0961009479669407E-2</v>
      </c>
    </row>
    <row r="860" spans="2:50">
      <c r="B860" t="s">
        <v>324</v>
      </c>
      <c r="C860" s="17">
        <v>0.20797306866218099</v>
      </c>
      <c r="D860" s="17">
        <v>0.210742406841542</v>
      </c>
      <c r="E860" s="17">
        <v>0.20636733619093001</v>
      </c>
      <c r="F860" s="17"/>
      <c r="G860" s="17">
        <v>0.261103492796461</v>
      </c>
      <c r="H860" s="17">
        <v>0.14896705811363101</v>
      </c>
      <c r="I860" s="17">
        <v>0.21911586321441701</v>
      </c>
      <c r="J860" s="17">
        <v>0.16057024604216499</v>
      </c>
      <c r="K860" s="17">
        <v>0.25528954308499802</v>
      </c>
      <c r="L860" s="17">
        <v>0.217938012563442</v>
      </c>
      <c r="M860" s="17"/>
      <c r="N860" s="17">
        <v>0.20267144448285199</v>
      </c>
      <c r="O860" s="17">
        <v>0.25405052746892698</v>
      </c>
      <c r="P860" s="17">
        <v>0.19292680513202801</v>
      </c>
      <c r="Q860" s="17">
        <v>0.183683218383174</v>
      </c>
      <c r="R860" s="17"/>
      <c r="S860" s="17">
        <v>0.19951425368744299</v>
      </c>
      <c r="T860" s="17">
        <v>0.240051403350523</v>
      </c>
      <c r="U860" s="17">
        <v>0.27357771195769498</v>
      </c>
      <c r="V860" s="17">
        <v>0.161758489529299</v>
      </c>
      <c r="W860" s="17">
        <v>0.324187077829934</v>
      </c>
      <c r="X860" s="17">
        <v>0.19895025916728901</v>
      </c>
      <c r="Y860" s="17">
        <v>0.174708558657654</v>
      </c>
      <c r="Z860" s="17">
        <v>0.15931805162360599</v>
      </c>
      <c r="AA860" s="17">
        <v>0.215174357387966</v>
      </c>
      <c r="AB860" s="17">
        <v>0.19729675208849301</v>
      </c>
      <c r="AC860" s="17">
        <v>0.14527054119327801</v>
      </c>
      <c r="AD860" s="17">
        <v>0.129197682927814</v>
      </c>
      <c r="AE860" s="17"/>
      <c r="AF860" s="17">
        <v>0.18986200443493001</v>
      </c>
      <c r="AG860" s="17">
        <v>0.21732692299442399</v>
      </c>
      <c r="AH860" s="17">
        <v>0.19723358079480499</v>
      </c>
      <c r="AI860" s="17"/>
      <c r="AJ860" s="17">
        <v>0.21271500249125699</v>
      </c>
      <c r="AK860" s="17">
        <v>0.20631512388609299</v>
      </c>
      <c r="AL860" s="17">
        <v>0.19674200461007499</v>
      </c>
      <c r="AM860" s="17">
        <v>0.27689958055577901</v>
      </c>
      <c r="AN860" s="17">
        <v>0.19769604552752201</v>
      </c>
      <c r="AO860" s="17"/>
      <c r="AP860" s="17">
        <v>0.19903651820771501</v>
      </c>
      <c r="AQ860" s="17">
        <v>0.189222026321029</v>
      </c>
      <c r="AR860" s="17">
        <v>0.26074268931931199</v>
      </c>
      <c r="AS860" s="17"/>
      <c r="AT860" s="17">
        <v>0.200208294988444</v>
      </c>
      <c r="AU860" s="17">
        <v>0.25723831767195998</v>
      </c>
      <c r="AV860" s="17">
        <v>0.16522370298337</v>
      </c>
      <c r="AW860" s="17">
        <v>0.211520865041191</v>
      </c>
      <c r="AX860" s="17">
        <v>0.35640083181725901</v>
      </c>
    </row>
    <row r="861" spans="2:50">
      <c r="B861" t="s">
        <v>325</v>
      </c>
      <c r="C861" s="17">
        <v>0.13853533100861201</v>
      </c>
      <c r="D861" s="17">
        <v>0.15890282363879699</v>
      </c>
      <c r="E861" s="17">
        <v>0.11882557231723</v>
      </c>
      <c r="F861" s="17"/>
      <c r="G861" s="17">
        <v>8.2034563775062297E-2</v>
      </c>
      <c r="H861" s="17">
        <v>0.13929399095040801</v>
      </c>
      <c r="I861" s="17">
        <v>6.2794593160808598E-2</v>
      </c>
      <c r="J861" s="17">
        <v>0.14363481814107901</v>
      </c>
      <c r="K861" s="17">
        <v>0.14440828545439999</v>
      </c>
      <c r="L861" s="17">
        <v>0.22856168362892601</v>
      </c>
      <c r="M861" s="17"/>
      <c r="N861" s="17">
        <v>0.19175568378867699</v>
      </c>
      <c r="O861" s="17">
        <v>0.13534146347106699</v>
      </c>
      <c r="P861" s="17">
        <v>0.114052199102011</v>
      </c>
      <c r="Q861" s="17">
        <v>0.103820119323529</v>
      </c>
      <c r="R861" s="17"/>
      <c r="S861" s="17">
        <v>0.123659451430447</v>
      </c>
      <c r="T861" s="17">
        <v>0.17079896396333299</v>
      </c>
      <c r="U861" s="17">
        <v>0.19742938425063999</v>
      </c>
      <c r="V861" s="17">
        <v>0.19209442520521999</v>
      </c>
      <c r="W861" s="17">
        <v>7.4909495071747795E-2</v>
      </c>
      <c r="X861" s="17">
        <v>7.9747638027618695E-2</v>
      </c>
      <c r="Y861" s="17">
        <v>0.124581278530232</v>
      </c>
      <c r="Z861" s="17">
        <v>0.154259230151329</v>
      </c>
      <c r="AA861" s="17">
        <v>9.5706239439145996E-2</v>
      </c>
      <c r="AB861" s="17">
        <v>0.128089707138488</v>
      </c>
      <c r="AC861" s="17">
        <v>0.11606185776408499</v>
      </c>
      <c r="AD861" s="17">
        <v>0.29973014135509501</v>
      </c>
      <c r="AE861" s="17"/>
      <c r="AF861" s="17">
        <v>0.13541839520488799</v>
      </c>
      <c r="AG861" s="17">
        <v>0.16316046786395999</v>
      </c>
      <c r="AH861" s="17">
        <v>0.106553862621145</v>
      </c>
      <c r="AI861" s="17"/>
      <c r="AJ861" s="17">
        <v>0.14702232450487199</v>
      </c>
      <c r="AK861" s="17">
        <v>0.112550905244062</v>
      </c>
      <c r="AL861" s="17">
        <v>0.22091502230072499</v>
      </c>
      <c r="AM861" s="17">
        <v>5.8890071604407998E-2</v>
      </c>
      <c r="AN861" s="17">
        <v>8.1354888211579504E-2</v>
      </c>
      <c r="AO861" s="17"/>
      <c r="AP861" s="17">
        <v>0.15657222739608601</v>
      </c>
      <c r="AQ861" s="17">
        <v>0.11282080311621499</v>
      </c>
      <c r="AR861" s="17">
        <v>0.23464581895776801</v>
      </c>
      <c r="AS861" s="17"/>
      <c r="AT861" s="17">
        <v>9.7501194267283098E-2</v>
      </c>
      <c r="AU861" s="17">
        <v>0.12247105038350301</v>
      </c>
      <c r="AV861" s="17">
        <v>0.17906460292443199</v>
      </c>
      <c r="AW861" s="17">
        <v>0.159145878772918</v>
      </c>
      <c r="AX861" s="17">
        <v>0.15156547522744801</v>
      </c>
    </row>
    <row r="862" spans="2:50">
      <c r="B862" t="s">
        <v>326</v>
      </c>
      <c r="C862" s="17">
        <v>5.8722229540367099E-2</v>
      </c>
      <c r="D862" s="17">
        <v>8.4578891444224993E-2</v>
      </c>
      <c r="E862" s="17">
        <v>3.1725965792932798E-2</v>
      </c>
      <c r="F862" s="17"/>
      <c r="G862" s="17">
        <v>6.88871571460557E-2</v>
      </c>
      <c r="H862" s="17">
        <v>3.5130363048504698E-2</v>
      </c>
      <c r="I862" s="17">
        <v>4.0247227312210102E-2</v>
      </c>
      <c r="J862" s="17">
        <v>3.6209606700682601E-2</v>
      </c>
      <c r="K862" s="17">
        <v>6.7394199030667998E-2</v>
      </c>
      <c r="L862" s="17">
        <v>9.7529560044235505E-2</v>
      </c>
      <c r="M862" s="17"/>
      <c r="N862" s="17">
        <v>7.8502593304096605E-2</v>
      </c>
      <c r="O862" s="17">
        <v>6.2832378615259601E-2</v>
      </c>
      <c r="P862" s="17">
        <v>4.5348448709274597E-2</v>
      </c>
      <c r="Q862" s="17">
        <v>4.2247343857346499E-2</v>
      </c>
      <c r="R862" s="17"/>
      <c r="S862" s="17">
        <v>4.1737877319964999E-2</v>
      </c>
      <c r="T862" s="17">
        <v>5.0018990976413602E-2</v>
      </c>
      <c r="U862" s="17">
        <v>4.5124277109746702E-2</v>
      </c>
      <c r="V862" s="17">
        <v>5.0197889979460203E-2</v>
      </c>
      <c r="W862" s="17">
        <v>6.1069868819869103E-2</v>
      </c>
      <c r="X862" s="17">
        <v>7.1979436235018998E-2</v>
      </c>
      <c r="Y862" s="17">
        <v>2.5289598794874201E-2</v>
      </c>
      <c r="Z862" s="17">
        <v>1.5029895749832999E-2</v>
      </c>
      <c r="AA862" s="17">
        <v>7.7011198982910603E-2</v>
      </c>
      <c r="AB862" s="17">
        <v>0.136086621137124</v>
      </c>
      <c r="AC862" s="17">
        <v>5.8323114011009397E-2</v>
      </c>
      <c r="AD862" s="17">
        <v>2.9737300199153101E-2</v>
      </c>
      <c r="AE862" s="17"/>
      <c r="AF862" s="17">
        <v>5.6605093864266799E-2</v>
      </c>
      <c r="AG862" s="17">
        <v>5.1895853875897999E-2</v>
      </c>
      <c r="AH862" s="17">
        <v>9.8716131441197799E-2</v>
      </c>
      <c r="AI862" s="17"/>
      <c r="AJ862" s="17">
        <v>6.7062050144498703E-2</v>
      </c>
      <c r="AK862" s="17">
        <v>2.6825102507852E-2</v>
      </c>
      <c r="AL862" s="17">
        <v>8.5104596982348305E-2</v>
      </c>
      <c r="AM862" s="17">
        <v>5.4352690899638699E-2</v>
      </c>
      <c r="AN862" s="17">
        <v>7.3770964916964193E-2</v>
      </c>
      <c r="AO862" s="17"/>
      <c r="AP862" s="17">
        <v>7.0194942928351101E-2</v>
      </c>
      <c r="AQ862" s="17">
        <v>3.6592155032651098E-2</v>
      </c>
      <c r="AR862" s="17">
        <v>9.2981959747175699E-2</v>
      </c>
      <c r="AS862" s="17"/>
      <c r="AT862" s="17">
        <v>5.1251006826936701E-2</v>
      </c>
      <c r="AU862" s="17">
        <v>5.3804394637766401E-2</v>
      </c>
      <c r="AV862" s="17">
        <v>5.9563712397734697E-2</v>
      </c>
      <c r="AW862" s="17">
        <v>7.4282343068329704E-2</v>
      </c>
      <c r="AX862" s="17">
        <v>0.13920053242115801</v>
      </c>
    </row>
    <row r="863" spans="2:50">
      <c r="B863" t="s">
        <v>92</v>
      </c>
      <c r="C863" s="17">
        <v>4.1036744289754401E-2</v>
      </c>
      <c r="D863" s="17">
        <v>3.4253478022190198E-2</v>
      </c>
      <c r="E863" s="17">
        <v>4.8096054813198903E-2</v>
      </c>
      <c r="F863" s="17"/>
      <c r="G863" s="17">
        <v>3.12830867958672E-2</v>
      </c>
      <c r="H863" s="17">
        <v>5.9994597379281402E-2</v>
      </c>
      <c r="I863" s="17">
        <v>5.3095119133047299E-2</v>
      </c>
      <c r="J863" s="17">
        <v>4.7616210770568303E-2</v>
      </c>
      <c r="K863" s="17">
        <v>3.5757044505457601E-2</v>
      </c>
      <c r="L863" s="17">
        <v>2.0706131161092201E-2</v>
      </c>
      <c r="M863" s="17"/>
      <c r="N863" s="17">
        <v>1.9932383246958001E-2</v>
      </c>
      <c r="O863" s="17">
        <v>3.4372407722943303E-2</v>
      </c>
      <c r="P863" s="17">
        <v>2.4811167676341402E-2</v>
      </c>
      <c r="Q863" s="17">
        <v>8.6295027570840593E-2</v>
      </c>
      <c r="R863" s="17"/>
      <c r="S863" s="17">
        <v>2.2014650164497301E-2</v>
      </c>
      <c r="T863" s="17">
        <v>1.8688135202193E-2</v>
      </c>
      <c r="U863" s="17">
        <v>4.3418964653197403E-2</v>
      </c>
      <c r="V863" s="17">
        <v>4.0466893724591203E-2</v>
      </c>
      <c r="W863" s="17">
        <v>2.9706490204981399E-2</v>
      </c>
      <c r="X863" s="17">
        <v>8.2818114411308902E-2</v>
      </c>
      <c r="Y863" s="17">
        <v>2.28879687084068E-2</v>
      </c>
      <c r="Z863" s="17">
        <v>3.51307392644606E-2</v>
      </c>
      <c r="AA863" s="17">
        <v>7.0494024376180103E-2</v>
      </c>
      <c r="AB863" s="17">
        <v>4.3806758000964299E-2</v>
      </c>
      <c r="AC863" s="17">
        <v>6.4409413038543403E-2</v>
      </c>
      <c r="AD863" s="17">
        <v>2.7815893110060299E-2</v>
      </c>
      <c r="AE863" s="17"/>
      <c r="AF863" s="17">
        <v>3.4010697998067101E-2</v>
      </c>
      <c r="AG863" s="17">
        <v>3.9276630475852302E-2</v>
      </c>
      <c r="AH863" s="17">
        <v>8.4648781672644405E-2</v>
      </c>
      <c r="AI863" s="17"/>
      <c r="AJ863" s="17">
        <v>2.36246280678305E-2</v>
      </c>
      <c r="AK863" s="17">
        <v>2.6331475545035E-2</v>
      </c>
      <c r="AL863" s="17">
        <v>2.38937750364276E-2</v>
      </c>
      <c r="AM863" s="17">
        <v>0</v>
      </c>
      <c r="AN863" s="17">
        <v>0.104927698063736</v>
      </c>
      <c r="AO863" s="17"/>
      <c r="AP863" s="17">
        <v>2.52402132972811E-2</v>
      </c>
      <c r="AQ863" s="17">
        <v>2.6725889174685599E-2</v>
      </c>
      <c r="AR863" s="17">
        <v>0</v>
      </c>
      <c r="AS863" s="17"/>
      <c r="AT863" s="17">
        <v>6.3821751964548298E-2</v>
      </c>
      <c r="AU863" s="17">
        <v>2.8672260320859899E-2</v>
      </c>
      <c r="AV863" s="17">
        <v>4.3775415645501699E-2</v>
      </c>
      <c r="AW863" s="17">
        <v>5.5906196546114803E-3</v>
      </c>
      <c r="AX863" s="17">
        <v>5.74347384703544E-2</v>
      </c>
    </row>
    <row r="864" spans="2:50">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row>
    <row r="865" spans="2:50">
      <c r="B865" s="6" t="s">
        <v>329</v>
      </c>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row>
    <row r="866" spans="2:50">
      <c r="B866" s="24" t="s">
        <v>17</v>
      </c>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row>
    <row r="867" spans="2:50">
      <c r="B867" t="s">
        <v>322</v>
      </c>
      <c r="C867" s="17">
        <v>0.13583144542554701</v>
      </c>
      <c r="D867" s="17">
        <v>0.12840505868950999</v>
      </c>
      <c r="E867" s="17">
        <v>0.14367296250612599</v>
      </c>
      <c r="F867" s="17"/>
      <c r="G867" s="17">
        <v>0.118000143576487</v>
      </c>
      <c r="H867" s="17">
        <v>0.15416800386587701</v>
      </c>
      <c r="I867" s="17">
        <v>0.16062204906743199</v>
      </c>
      <c r="J867" s="17">
        <v>0.14124253712694801</v>
      </c>
      <c r="K867" s="17">
        <v>0.121830395504694</v>
      </c>
      <c r="L867" s="17">
        <v>0.11726008470504</v>
      </c>
      <c r="M867" s="17"/>
      <c r="N867" s="17">
        <v>0.116084263225288</v>
      </c>
      <c r="O867" s="17">
        <v>0.119873543348885</v>
      </c>
      <c r="P867" s="17">
        <v>0.12561702103188199</v>
      </c>
      <c r="Q867" s="17">
        <v>0.186621050835514</v>
      </c>
      <c r="R867" s="17"/>
      <c r="S867" s="17">
        <v>0.18788089721915399</v>
      </c>
      <c r="T867" s="17">
        <v>0.120917372860531</v>
      </c>
      <c r="U867" s="17">
        <v>0.123194565741407</v>
      </c>
      <c r="V867" s="17">
        <v>0.136035774533114</v>
      </c>
      <c r="W867" s="17">
        <v>9.5571918481658399E-2</v>
      </c>
      <c r="X867" s="17">
        <v>0.15772292479221101</v>
      </c>
      <c r="Y867" s="17">
        <v>0.13193572110104301</v>
      </c>
      <c r="Z867" s="17">
        <v>9.8439451648271795E-2</v>
      </c>
      <c r="AA867" s="17">
        <v>0.15908378262755499</v>
      </c>
      <c r="AB867" s="17">
        <v>0.105332374634297</v>
      </c>
      <c r="AC867" s="17">
        <v>0.13879672720217001</v>
      </c>
      <c r="AD867" s="17">
        <v>8.4938908008571803E-2</v>
      </c>
      <c r="AE867" s="17"/>
      <c r="AF867" s="17">
        <v>0.15782763856617801</v>
      </c>
      <c r="AG867" s="17">
        <v>0.122233842973824</v>
      </c>
      <c r="AH867" s="17">
        <v>0.112048624429106</v>
      </c>
      <c r="AI867" s="17"/>
      <c r="AJ867" s="17">
        <v>0.11980674819194</v>
      </c>
      <c r="AK867" s="17">
        <v>0.14233647839342101</v>
      </c>
      <c r="AL867" s="17">
        <v>0.18431181463141999</v>
      </c>
      <c r="AM867" s="17">
        <v>0.246908856633996</v>
      </c>
      <c r="AN867" s="17">
        <v>0.147392512699065</v>
      </c>
      <c r="AO867" s="17"/>
      <c r="AP867" s="17">
        <v>0.132051399609588</v>
      </c>
      <c r="AQ867" s="17">
        <v>0.151378666631381</v>
      </c>
      <c r="AR867" s="17">
        <v>0.137517158429382</v>
      </c>
      <c r="AS867" s="17"/>
      <c r="AT867" s="17">
        <v>0.13788889786830399</v>
      </c>
      <c r="AU867" s="17">
        <v>9.6430645090518699E-2</v>
      </c>
      <c r="AV867" s="17">
        <v>0.11931827561685</v>
      </c>
      <c r="AW867" s="17">
        <v>0.20473121787745899</v>
      </c>
      <c r="AX867" s="17">
        <v>0.120287785240954</v>
      </c>
    </row>
    <row r="868" spans="2:50">
      <c r="B868" t="s">
        <v>323</v>
      </c>
      <c r="C868" s="17">
        <v>0.266072905249437</v>
      </c>
      <c r="D868" s="17">
        <v>0.22178104742084601</v>
      </c>
      <c r="E868" s="17">
        <v>0.30667220276603002</v>
      </c>
      <c r="F868" s="17"/>
      <c r="G868" s="17">
        <v>0.259460960415905</v>
      </c>
      <c r="H868" s="17">
        <v>0.33220155781495497</v>
      </c>
      <c r="I868" s="17">
        <v>0.27621223171695902</v>
      </c>
      <c r="J868" s="17">
        <v>0.28379845638609003</v>
      </c>
      <c r="K868" s="17">
        <v>0.23923604046910299</v>
      </c>
      <c r="L868" s="17">
        <v>0.21160773029579</v>
      </c>
      <c r="M868" s="17"/>
      <c r="N868" s="17">
        <v>0.25104380791341702</v>
      </c>
      <c r="O868" s="17">
        <v>0.25463870009170497</v>
      </c>
      <c r="P868" s="17">
        <v>0.30783712838293997</v>
      </c>
      <c r="Q868" s="17">
        <v>0.25222673358395797</v>
      </c>
      <c r="R868" s="17"/>
      <c r="S868" s="17">
        <v>0.29466614362799098</v>
      </c>
      <c r="T868" s="17">
        <v>0.27089298907206999</v>
      </c>
      <c r="U868" s="17">
        <v>0.27219153773795202</v>
      </c>
      <c r="V868" s="17">
        <v>0.21794281470393001</v>
      </c>
      <c r="W868" s="17">
        <v>0.22656910590972601</v>
      </c>
      <c r="X868" s="17">
        <v>0.27186240329636402</v>
      </c>
      <c r="Y868" s="17">
        <v>0.26168113134006599</v>
      </c>
      <c r="Z868" s="17">
        <v>0.259390404283806</v>
      </c>
      <c r="AA868" s="17">
        <v>0.31907645148256703</v>
      </c>
      <c r="AB868" s="17">
        <v>0.23187904732331399</v>
      </c>
      <c r="AC868" s="17">
        <v>0.343810991999217</v>
      </c>
      <c r="AD868" s="17">
        <v>0.13520464917457201</v>
      </c>
      <c r="AE868" s="17"/>
      <c r="AF868" s="17">
        <v>0.30328704013218</v>
      </c>
      <c r="AG868" s="17">
        <v>0.25106634372133602</v>
      </c>
      <c r="AH868" s="17">
        <v>0.210821034862059</v>
      </c>
      <c r="AI868" s="17"/>
      <c r="AJ868" s="17">
        <v>0.259457002602477</v>
      </c>
      <c r="AK868" s="17">
        <v>0.338043227391289</v>
      </c>
      <c r="AL868" s="17">
        <v>0.17481334536517701</v>
      </c>
      <c r="AM868" s="17">
        <v>0.308835895033782</v>
      </c>
      <c r="AN868" s="17">
        <v>0.157960876750325</v>
      </c>
      <c r="AO868" s="17"/>
      <c r="AP868" s="17">
        <v>0.25423699157842899</v>
      </c>
      <c r="AQ868" s="17">
        <v>0.29236011884167701</v>
      </c>
      <c r="AR868" s="17">
        <v>0.27946039673300199</v>
      </c>
      <c r="AS868" s="17"/>
      <c r="AT868" s="17">
        <v>0.26117050412780102</v>
      </c>
      <c r="AU868" s="17">
        <v>0.21443454840943801</v>
      </c>
      <c r="AV868" s="17">
        <v>0.296551404038568</v>
      </c>
      <c r="AW868" s="17">
        <v>0.262609203525417</v>
      </c>
      <c r="AX868" s="17">
        <v>0.21775504769676601</v>
      </c>
    </row>
    <row r="869" spans="2:50">
      <c r="B869" t="s">
        <v>324</v>
      </c>
      <c r="C869" s="17">
        <v>0.26896746317907599</v>
      </c>
      <c r="D869" s="17">
        <v>0.29336070522011098</v>
      </c>
      <c r="E869" s="17">
        <v>0.24858852270301801</v>
      </c>
      <c r="F869" s="17"/>
      <c r="G869" s="17">
        <v>0.27525140267959902</v>
      </c>
      <c r="H869" s="17">
        <v>0.25636205543136398</v>
      </c>
      <c r="I869" s="17">
        <v>0.28035506056763398</v>
      </c>
      <c r="J869" s="17">
        <v>0.25887180309395103</v>
      </c>
      <c r="K869" s="17">
        <v>0.30435913694577499</v>
      </c>
      <c r="L869" s="17">
        <v>0.25271089380102502</v>
      </c>
      <c r="M869" s="17"/>
      <c r="N869" s="17">
        <v>0.24286194539108499</v>
      </c>
      <c r="O869" s="17">
        <v>0.254186738876375</v>
      </c>
      <c r="P869" s="17">
        <v>0.31551185493024902</v>
      </c>
      <c r="Q869" s="17">
        <v>0.26998379885218698</v>
      </c>
      <c r="R869" s="17"/>
      <c r="S869" s="17">
        <v>0.205291268813108</v>
      </c>
      <c r="T869" s="17">
        <v>0.24033953164852101</v>
      </c>
      <c r="U869" s="17">
        <v>0.34948200504689703</v>
      </c>
      <c r="V869" s="17">
        <v>0.31501505576746702</v>
      </c>
      <c r="W869" s="17">
        <v>0.31465268931787499</v>
      </c>
      <c r="X869" s="17">
        <v>0.26847359041577401</v>
      </c>
      <c r="Y869" s="17">
        <v>0.324388576435578</v>
      </c>
      <c r="Z869" s="17">
        <v>0.29977383103734501</v>
      </c>
      <c r="AA869" s="17">
        <v>0.20584017687605399</v>
      </c>
      <c r="AB869" s="17">
        <v>0.28677245981812599</v>
      </c>
      <c r="AC869" s="17">
        <v>0.153515566887166</v>
      </c>
      <c r="AD869" s="17">
        <v>0.36771872246964799</v>
      </c>
      <c r="AE869" s="17"/>
      <c r="AF869" s="17">
        <v>0.268884152584492</v>
      </c>
      <c r="AG869" s="17">
        <v>0.25717890981684599</v>
      </c>
      <c r="AH869" s="17">
        <v>0.30644862596810601</v>
      </c>
      <c r="AI869" s="17"/>
      <c r="AJ869" s="17">
        <v>0.29640601524787002</v>
      </c>
      <c r="AK869" s="17">
        <v>0.24732927257301299</v>
      </c>
      <c r="AL869" s="17">
        <v>0.265733889006316</v>
      </c>
      <c r="AM869" s="17">
        <v>0.33005468632565299</v>
      </c>
      <c r="AN869" s="17">
        <v>0.287118491201654</v>
      </c>
      <c r="AO869" s="17"/>
      <c r="AP869" s="17">
        <v>0.30851541199631799</v>
      </c>
      <c r="AQ869" s="17">
        <v>0.26219713621405799</v>
      </c>
      <c r="AR869" s="17">
        <v>0.216861228937129</v>
      </c>
      <c r="AS869" s="17"/>
      <c r="AT869" s="17">
        <v>0.30498976890347901</v>
      </c>
      <c r="AU869" s="17">
        <v>0.35130322128506197</v>
      </c>
      <c r="AV869" s="17">
        <v>0.22876569237525199</v>
      </c>
      <c r="AW869" s="17">
        <v>0.218884313312734</v>
      </c>
      <c r="AX869" s="17">
        <v>6.8031512632643301E-2</v>
      </c>
    </row>
    <row r="870" spans="2:50">
      <c r="B870" t="s">
        <v>325</v>
      </c>
      <c r="C870" s="17">
        <v>0.159404577519314</v>
      </c>
      <c r="D870" s="17">
        <v>0.177497941406908</v>
      </c>
      <c r="E870" s="17">
        <v>0.14173747339836101</v>
      </c>
      <c r="F870" s="17"/>
      <c r="G870" s="17">
        <v>0.112835425904232</v>
      </c>
      <c r="H870" s="17">
        <v>0.15287996785331201</v>
      </c>
      <c r="I870" s="17">
        <v>0.110901358592704</v>
      </c>
      <c r="J870" s="17">
        <v>0.16665897722631201</v>
      </c>
      <c r="K870" s="17">
        <v>0.17459205574832101</v>
      </c>
      <c r="L870" s="17">
        <v>0.21589847997339601</v>
      </c>
      <c r="M870" s="17"/>
      <c r="N870" s="17">
        <v>0.20416467284488901</v>
      </c>
      <c r="O870" s="17">
        <v>0.190815170045571</v>
      </c>
      <c r="P870" s="17">
        <v>0.122228878957218</v>
      </c>
      <c r="Q870" s="17">
        <v>0.113087391053302</v>
      </c>
      <c r="R870" s="17"/>
      <c r="S870" s="17">
        <v>0.123860476217176</v>
      </c>
      <c r="T870" s="17">
        <v>0.19016504027397699</v>
      </c>
      <c r="U870" s="17">
        <v>0.18693471777353399</v>
      </c>
      <c r="V870" s="17">
        <v>0.15049974635407801</v>
      </c>
      <c r="W870" s="17">
        <v>0.15236736367283901</v>
      </c>
      <c r="X870" s="17">
        <v>0.123174177381122</v>
      </c>
      <c r="Y870" s="17">
        <v>0.196751982441395</v>
      </c>
      <c r="Z870" s="17">
        <v>0.16114842388740599</v>
      </c>
      <c r="AA870" s="17">
        <v>0.15063849279371999</v>
      </c>
      <c r="AB870" s="17">
        <v>0.115595286184534</v>
      </c>
      <c r="AC870" s="17">
        <v>0.21378896507741799</v>
      </c>
      <c r="AD870" s="17">
        <v>0.239596345249172</v>
      </c>
      <c r="AE870" s="17"/>
      <c r="AF870" s="17">
        <v>0.146358286735874</v>
      </c>
      <c r="AG870" s="17">
        <v>0.194221825759199</v>
      </c>
      <c r="AH870" s="17">
        <v>0.13497409697166399</v>
      </c>
      <c r="AI870" s="17"/>
      <c r="AJ870" s="17">
        <v>0.16456644853205499</v>
      </c>
      <c r="AK870" s="17">
        <v>0.146415919733446</v>
      </c>
      <c r="AL870" s="17">
        <v>0.21744478015117599</v>
      </c>
      <c r="AM870" s="17">
        <v>0</v>
      </c>
      <c r="AN870" s="17">
        <v>0.14506554235692401</v>
      </c>
      <c r="AO870" s="17"/>
      <c r="AP870" s="17">
        <v>0.152475647314332</v>
      </c>
      <c r="AQ870" s="17">
        <v>0.15612374196694201</v>
      </c>
      <c r="AR870" s="17">
        <v>0.20198927625587501</v>
      </c>
      <c r="AS870" s="17"/>
      <c r="AT870" s="17">
        <v>0.10145427978570699</v>
      </c>
      <c r="AU870" s="17">
        <v>0.20138749513617399</v>
      </c>
      <c r="AV870" s="17">
        <v>0.18699862682854801</v>
      </c>
      <c r="AW870" s="17">
        <v>0.18785947742033601</v>
      </c>
      <c r="AX870" s="17">
        <v>0.25273688480493001</v>
      </c>
    </row>
    <row r="871" spans="2:50">
      <c r="B871" t="s">
        <v>326</v>
      </c>
      <c r="C871" s="17">
        <v>9.8105865787027999E-2</v>
      </c>
      <c r="D871" s="17">
        <v>0.130825566676537</v>
      </c>
      <c r="E871" s="17">
        <v>6.7499058005193693E-2</v>
      </c>
      <c r="F871" s="17"/>
      <c r="G871" s="17">
        <v>0.12555397610414101</v>
      </c>
      <c r="H871" s="17">
        <v>5.9319605135486203E-2</v>
      </c>
      <c r="I871" s="17">
        <v>6.3339147165105095E-2</v>
      </c>
      <c r="J871" s="17">
        <v>6.4970643880195994E-2</v>
      </c>
      <c r="K871" s="17">
        <v>9.1311629085429794E-2</v>
      </c>
      <c r="L871" s="17">
        <v>0.16910451268565699</v>
      </c>
      <c r="M871" s="17"/>
      <c r="N871" s="17">
        <v>0.15778968603239399</v>
      </c>
      <c r="O871" s="17">
        <v>0.103117286401647</v>
      </c>
      <c r="P871" s="17">
        <v>5.38420785540503E-2</v>
      </c>
      <c r="Q871" s="17">
        <v>6.5380604661599395E-2</v>
      </c>
      <c r="R871" s="17"/>
      <c r="S871" s="17">
        <v>9.5843104676294394E-2</v>
      </c>
      <c r="T871" s="17">
        <v>0.103815203323275</v>
      </c>
      <c r="U871" s="17">
        <v>3.4767255183746397E-2</v>
      </c>
      <c r="V871" s="17">
        <v>0.10363443892486</v>
      </c>
      <c r="W871" s="17">
        <v>8.5845210870077501E-2</v>
      </c>
      <c r="X871" s="17">
        <v>0.14333339816353599</v>
      </c>
      <c r="Y871" s="17">
        <v>1.1172955716057E-2</v>
      </c>
      <c r="Z871" s="17">
        <v>0.122249644773234</v>
      </c>
      <c r="AA871" s="17">
        <v>0.108394920677702</v>
      </c>
      <c r="AB871" s="17">
        <v>0.18318189122720999</v>
      </c>
      <c r="AC871" s="17">
        <v>8.2604894306247498E-2</v>
      </c>
      <c r="AD871" s="17">
        <v>8.0821061831491695E-2</v>
      </c>
      <c r="AE871" s="17"/>
      <c r="AF871" s="17">
        <v>8.0627791224136103E-2</v>
      </c>
      <c r="AG871" s="17">
        <v>0.12432389340837099</v>
      </c>
      <c r="AH871" s="17">
        <v>5.7609258584648701E-2</v>
      </c>
      <c r="AI871" s="17"/>
      <c r="AJ871" s="17">
        <v>0.117035037009857</v>
      </c>
      <c r="AK871" s="17">
        <v>8.5919576979078593E-2</v>
      </c>
      <c r="AL871" s="17">
        <v>0.14088765057161501</v>
      </c>
      <c r="AM871" s="17">
        <v>6.1088828875945002E-2</v>
      </c>
      <c r="AN871" s="17">
        <v>4.83575291976499E-2</v>
      </c>
      <c r="AO871" s="17"/>
      <c r="AP871" s="17">
        <v>0.12603351665597601</v>
      </c>
      <c r="AQ871" s="17">
        <v>8.5807769583834806E-2</v>
      </c>
      <c r="AR871" s="17">
        <v>0.12790696510784599</v>
      </c>
      <c r="AS871" s="17"/>
      <c r="AT871" s="17">
        <v>6.59598321259285E-2</v>
      </c>
      <c r="AU871" s="17">
        <v>9.0334656760588106E-2</v>
      </c>
      <c r="AV871" s="17">
        <v>0.134560307253973</v>
      </c>
      <c r="AW871" s="17">
        <v>0.10932604821724801</v>
      </c>
      <c r="AX871" s="17">
        <v>0.189782441784972</v>
      </c>
    </row>
    <row r="872" spans="2:50">
      <c r="B872" t="s">
        <v>92</v>
      </c>
      <c r="C872" s="17">
        <v>7.16177428395985E-2</v>
      </c>
      <c r="D872" s="17">
        <v>4.8129680586088699E-2</v>
      </c>
      <c r="E872" s="17">
        <v>9.1829780621271798E-2</v>
      </c>
      <c r="F872" s="17"/>
      <c r="G872" s="17">
        <v>0.108898091319636</v>
      </c>
      <c r="H872" s="17">
        <v>4.5068809899005802E-2</v>
      </c>
      <c r="I872" s="17">
        <v>0.108570152890166</v>
      </c>
      <c r="J872" s="17">
        <v>8.44575822865022E-2</v>
      </c>
      <c r="K872" s="17">
        <v>6.8670742246677102E-2</v>
      </c>
      <c r="L872" s="17">
        <v>3.3418298539092402E-2</v>
      </c>
      <c r="M872" s="17"/>
      <c r="N872" s="17">
        <v>2.8055624592926001E-2</v>
      </c>
      <c r="O872" s="17">
        <v>7.7368561235817104E-2</v>
      </c>
      <c r="P872" s="17">
        <v>7.4963038143661495E-2</v>
      </c>
      <c r="Q872" s="17">
        <v>0.11270042101343999</v>
      </c>
      <c r="R872" s="17"/>
      <c r="S872" s="17">
        <v>9.2458109446276707E-2</v>
      </c>
      <c r="T872" s="17">
        <v>7.3869862821625096E-2</v>
      </c>
      <c r="U872" s="17">
        <v>3.34299185164635E-2</v>
      </c>
      <c r="V872" s="17">
        <v>7.6872169716550795E-2</v>
      </c>
      <c r="W872" s="17">
        <v>0.124993711747824</v>
      </c>
      <c r="X872" s="17">
        <v>3.5433505950992997E-2</v>
      </c>
      <c r="Y872" s="17">
        <v>7.4069632965860999E-2</v>
      </c>
      <c r="Z872" s="17">
        <v>5.8998244369937898E-2</v>
      </c>
      <c r="AA872" s="17">
        <v>5.6966175542401E-2</v>
      </c>
      <c r="AB872" s="17">
        <v>7.7238940812519197E-2</v>
      </c>
      <c r="AC872" s="17">
        <v>6.7482854527781397E-2</v>
      </c>
      <c r="AD872" s="17">
        <v>9.1720313266543604E-2</v>
      </c>
      <c r="AE872" s="17"/>
      <c r="AF872" s="17">
        <v>4.3015090757141002E-2</v>
      </c>
      <c r="AG872" s="17">
        <v>5.0975184320423597E-2</v>
      </c>
      <c r="AH872" s="17">
        <v>0.17809835918441699</v>
      </c>
      <c r="AI872" s="17"/>
      <c r="AJ872" s="17">
        <v>4.27287484158018E-2</v>
      </c>
      <c r="AK872" s="17">
        <v>3.9955524929752198E-2</v>
      </c>
      <c r="AL872" s="17">
        <v>1.6808520274296399E-2</v>
      </c>
      <c r="AM872" s="17">
        <v>5.3111733130623701E-2</v>
      </c>
      <c r="AN872" s="17">
        <v>0.214105047794383</v>
      </c>
      <c r="AO872" s="17"/>
      <c r="AP872" s="17">
        <v>2.6687032845355899E-2</v>
      </c>
      <c r="AQ872" s="17">
        <v>5.2132566762107202E-2</v>
      </c>
      <c r="AR872" s="17">
        <v>3.6264974536765901E-2</v>
      </c>
      <c r="AS872" s="17"/>
      <c r="AT872" s="17">
        <v>0.12853671718878101</v>
      </c>
      <c r="AU872" s="17">
        <v>4.6109433318218401E-2</v>
      </c>
      <c r="AV872" s="17">
        <v>3.38056938868092E-2</v>
      </c>
      <c r="AW872" s="17">
        <v>1.6589739646806101E-2</v>
      </c>
      <c r="AX872" s="17">
        <v>0.15140632783973501</v>
      </c>
    </row>
    <row r="873" spans="2:50">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row>
    <row r="874" spans="2:50">
      <c r="B874" s="6" t="s">
        <v>330</v>
      </c>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row>
    <row r="875" spans="2:50">
      <c r="B875" s="24" t="s">
        <v>17</v>
      </c>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row>
    <row r="876" spans="2:50">
      <c r="B876" t="s">
        <v>322</v>
      </c>
      <c r="C876" s="17">
        <v>0.182718757049772</v>
      </c>
      <c r="D876" s="17">
        <v>0.15082487758750401</v>
      </c>
      <c r="E876" s="17">
        <v>0.21395037608296799</v>
      </c>
      <c r="F876" s="17"/>
      <c r="G876" s="17">
        <v>0.21524534465172501</v>
      </c>
      <c r="H876" s="17">
        <v>0.281378866449014</v>
      </c>
      <c r="I876" s="17">
        <v>0.20922086485637101</v>
      </c>
      <c r="J876" s="17">
        <v>0.17493239563967999</v>
      </c>
      <c r="K876" s="17">
        <v>0.122276272568063</v>
      </c>
      <c r="L876" s="17">
        <v>0.11088280476783501</v>
      </c>
      <c r="M876" s="17"/>
      <c r="N876" s="17">
        <v>0.13443545203531901</v>
      </c>
      <c r="O876" s="17">
        <v>0.14927864208369501</v>
      </c>
      <c r="P876" s="17">
        <v>0.24109729796144999</v>
      </c>
      <c r="Q876" s="17">
        <v>0.210753800953068</v>
      </c>
      <c r="R876" s="17"/>
      <c r="S876" s="17">
        <v>0.23652231914873101</v>
      </c>
      <c r="T876" s="17">
        <v>0.203488325526298</v>
      </c>
      <c r="U876" s="17">
        <v>0.16545490399509</v>
      </c>
      <c r="V876" s="17">
        <v>0.12636142949652601</v>
      </c>
      <c r="W876" s="17">
        <v>0.177422186492812</v>
      </c>
      <c r="X876" s="17">
        <v>0.115097682483708</v>
      </c>
      <c r="Y876" s="17">
        <v>0.23069429571967601</v>
      </c>
      <c r="Z876" s="17">
        <v>0.206850154618931</v>
      </c>
      <c r="AA876" s="17">
        <v>0.17302572639848199</v>
      </c>
      <c r="AB876" s="17">
        <v>0.21097050415695601</v>
      </c>
      <c r="AC876" s="17">
        <v>0.14653326972345401</v>
      </c>
      <c r="AD876" s="17">
        <v>6.06590049418788E-2</v>
      </c>
      <c r="AE876" s="17"/>
      <c r="AF876" s="17">
        <v>0.178491383360316</v>
      </c>
      <c r="AG876" s="17">
        <v>0.19529649249046899</v>
      </c>
      <c r="AH876" s="17">
        <v>0.151962103328704</v>
      </c>
      <c r="AI876" s="17"/>
      <c r="AJ876" s="17">
        <v>0.15306392111050901</v>
      </c>
      <c r="AK876" s="17">
        <v>0.20876892907536601</v>
      </c>
      <c r="AL876" s="17">
        <v>0.216717608062267</v>
      </c>
      <c r="AM876" s="17">
        <v>0.56494216339959602</v>
      </c>
      <c r="AN876" s="17">
        <v>0.16977577102796601</v>
      </c>
      <c r="AO876" s="17"/>
      <c r="AP876" s="17">
        <v>0.16646709620011799</v>
      </c>
      <c r="AQ876" s="17">
        <v>0.20103595043751299</v>
      </c>
      <c r="AR876" s="17">
        <v>0.20102420900197199</v>
      </c>
      <c r="AS876" s="17"/>
      <c r="AT876" s="17">
        <v>0.17471092613893899</v>
      </c>
      <c r="AU876" s="17">
        <v>0.19300482223426799</v>
      </c>
      <c r="AV876" s="17">
        <v>0.167180050388403</v>
      </c>
      <c r="AW876" s="17">
        <v>0.21573044291250501</v>
      </c>
      <c r="AX876" s="17">
        <v>0.18885987375264299</v>
      </c>
    </row>
    <row r="877" spans="2:50">
      <c r="B877" t="s">
        <v>323</v>
      </c>
      <c r="C877" s="17">
        <v>0.31708012615918901</v>
      </c>
      <c r="D877" s="17">
        <v>0.293839795736339</v>
      </c>
      <c r="E877" s="17">
        <v>0.34250641002494497</v>
      </c>
      <c r="F877" s="17"/>
      <c r="G877" s="17">
        <v>0.32486410160986301</v>
      </c>
      <c r="H877" s="17">
        <v>0.34343825772261199</v>
      </c>
      <c r="I877" s="17">
        <v>0.29738595422873698</v>
      </c>
      <c r="J877" s="17">
        <v>0.309289012506483</v>
      </c>
      <c r="K877" s="17">
        <v>0.38194442305603599</v>
      </c>
      <c r="L877" s="17">
        <v>0.268794948787483</v>
      </c>
      <c r="M877" s="17"/>
      <c r="N877" s="17">
        <v>0.30051506504203002</v>
      </c>
      <c r="O877" s="17">
        <v>0.36790433247834098</v>
      </c>
      <c r="P877" s="17">
        <v>0.26132602337611899</v>
      </c>
      <c r="Q877" s="17">
        <v>0.33221420195144802</v>
      </c>
      <c r="R877" s="17"/>
      <c r="S877" s="17">
        <v>0.30840331288650502</v>
      </c>
      <c r="T877" s="17">
        <v>0.31164063586408097</v>
      </c>
      <c r="U877" s="17">
        <v>0.320922767923014</v>
      </c>
      <c r="V877" s="17">
        <v>0.340704925000195</v>
      </c>
      <c r="W877" s="17">
        <v>0.23896969876194599</v>
      </c>
      <c r="X877" s="17">
        <v>0.385403224185983</v>
      </c>
      <c r="Y877" s="17">
        <v>0.29971459665121303</v>
      </c>
      <c r="Z877" s="17">
        <v>0.38098186339413698</v>
      </c>
      <c r="AA877" s="17">
        <v>0.28602380538698002</v>
      </c>
      <c r="AB877" s="17">
        <v>0.31807809584332197</v>
      </c>
      <c r="AC877" s="17">
        <v>0.399255913129138</v>
      </c>
      <c r="AD877" s="17">
        <v>0.25502000789915602</v>
      </c>
      <c r="AE877" s="17"/>
      <c r="AF877" s="17">
        <v>0.33642157894397401</v>
      </c>
      <c r="AG877" s="17">
        <v>0.30847662296823702</v>
      </c>
      <c r="AH877" s="17">
        <v>0.29285335483333602</v>
      </c>
      <c r="AI877" s="17"/>
      <c r="AJ877" s="17">
        <v>0.33270537396379002</v>
      </c>
      <c r="AK877" s="17">
        <v>0.348737557873953</v>
      </c>
      <c r="AL877" s="17">
        <v>0.24790933984689301</v>
      </c>
      <c r="AM877" s="17">
        <v>0.250341350165597</v>
      </c>
      <c r="AN877" s="17">
        <v>0.29178803773301898</v>
      </c>
      <c r="AO877" s="17"/>
      <c r="AP877" s="17">
        <v>0.30686890993803501</v>
      </c>
      <c r="AQ877" s="17">
        <v>0.346003030442112</v>
      </c>
      <c r="AR877" s="17">
        <v>0.23427451438294</v>
      </c>
      <c r="AS877" s="17"/>
      <c r="AT877" s="17">
        <v>0.32101763480759499</v>
      </c>
      <c r="AU877" s="17">
        <v>0.32180672298048502</v>
      </c>
      <c r="AV877" s="17">
        <v>0.33015229584279998</v>
      </c>
      <c r="AW877" s="17">
        <v>0.31777578957497898</v>
      </c>
      <c r="AX877" s="17">
        <v>0.21144050992893501</v>
      </c>
    </row>
    <row r="878" spans="2:50">
      <c r="B878" t="s">
        <v>324</v>
      </c>
      <c r="C878" s="17">
        <v>0.224803143248095</v>
      </c>
      <c r="D878" s="17">
        <v>0.25272985255984798</v>
      </c>
      <c r="E878" s="17">
        <v>0.197681158766179</v>
      </c>
      <c r="F878" s="17"/>
      <c r="G878" s="17">
        <v>0.22618404237807599</v>
      </c>
      <c r="H878" s="17">
        <v>0.19142555700392899</v>
      </c>
      <c r="I878" s="17">
        <v>0.25783971905144398</v>
      </c>
      <c r="J878" s="17">
        <v>0.235133316497316</v>
      </c>
      <c r="K878" s="17">
        <v>0.180785907867659</v>
      </c>
      <c r="L878" s="17">
        <v>0.24620117171928799</v>
      </c>
      <c r="M878" s="17"/>
      <c r="N878" s="17">
        <v>0.183214279902049</v>
      </c>
      <c r="O878" s="17">
        <v>0.22363334290394199</v>
      </c>
      <c r="P878" s="17">
        <v>0.262397956092775</v>
      </c>
      <c r="Q878" s="17">
        <v>0.23715428694612301</v>
      </c>
      <c r="R878" s="17"/>
      <c r="S878" s="17">
        <v>0.20860408744116099</v>
      </c>
      <c r="T878" s="17">
        <v>0.23672208414839499</v>
      </c>
      <c r="U878" s="17">
        <v>0.24402644433968901</v>
      </c>
      <c r="V878" s="17">
        <v>0.25895740686271401</v>
      </c>
      <c r="W878" s="17">
        <v>0.17685899796625601</v>
      </c>
      <c r="X878" s="17">
        <v>0.25341055199539197</v>
      </c>
      <c r="Y878" s="17">
        <v>0.26760093439692301</v>
      </c>
      <c r="Z878" s="17">
        <v>0.19746891905766101</v>
      </c>
      <c r="AA878" s="17">
        <v>0.21808016461902599</v>
      </c>
      <c r="AB878" s="17">
        <v>0.19388294839046899</v>
      </c>
      <c r="AC878" s="17">
        <v>0.18339532457702901</v>
      </c>
      <c r="AD878" s="17">
        <v>0.22911468689421699</v>
      </c>
      <c r="AE878" s="17"/>
      <c r="AF878" s="17">
        <v>0.216664033521827</v>
      </c>
      <c r="AG878" s="17">
        <v>0.194252812461333</v>
      </c>
      <c r="AH878" s="17">
        <v>0.36945377703333698</v>
      </c>
      <c r="AI878" s="17"/>
      <c r="AJ878" s="17">
        <v>0.22747703338028499</v>
      </c>
      <c r="AK878" s="17">
        <v>0.21222293899727401</v>
      </c>
      <c r="AL878" s="17">
        <v>0.18755674316586701</v>
      </c>
      <c r="AM878" s="17">
        <v>0.18471648643480701</v>
      </c>
      <c r="AN878" s="17">
        <v>0.28972827854862898</v>
      </c>
      <c r="AO878" s="17"/>
      <c r="AP878" s="17">
        <v>0.226195238704679</v>
      </c>
      <c r="AQ878" s="17">
        <v>0.198945923443416</v>
      </c>
      <c r="AR878" s="17">
        <v>0.20136183007001299</v>
      </c>
      <c r="AS878" s="17"/>
      <c r="AT878" s="17">
        <v>0.25453015222536401</v>
      </c>
      <c r="AU878" s="17">
        <v>0.239023638626294</v>
      </c>
      <c r="AV878" s="17">
        <v>0.19609886677004701</v>
      </c>
      <c r="AW878" s="17">
        <v>0.125586354202773</v>
      </c>
      <c r="AX878" s="17">
        <v>0.14922034605331599</v>
      </c>
    </row>
    <row r="879" spans="2:50">
      <c r="B879" t="s">
        <v>325</v>
      </c>
      <c r="C879" s="17">
        <v>0.14769247381466299</v>
      </c>
      <c r="D879" s="17">
        <v>0.16858991925400299</v>
      </c>
      <c r="E879" s="17">
        <v>0.12588774427359101</v>
      </c>
      <c r="F879" s="17"/>
      <c r="G879" s="17">
        <v>0.107475705046625</v>
      </c>
      <c r="H879" s="17">
        <v>9.40704714589774E-2</v>
      </c>
      <c r="I879" s="17">
        <v>9.7042386615386403E-2</v>
      </c>
      <c r="J879" s="17">
        <v>0.16242179516594599</v>
      </c>
      <c r="K879" s="17">
        <v>0.17752833917241201</v>
      </c>
      <c r="L879" s="17">
        <v>0.221484019394666</v>
      </c>
      <c r="M879" s="17"/>
      <c r="N879" s="17">
        <v>0.24763699939686901</v>
      </c>
      <c r="O879" s="17">
        <v>0.14149519793625101</v>
      </c>
      <c r="P879" s="17">
        <v>0.1062211060937</v>
      </c>
      <c r="Q879" s="17">
        <v>9.0561669210801402E-2</v>
      </c>
      <c r="R879" s="17"/>
      <c r="S879" s="17">
        <v>0.12201876080839801</v>
      </c>
      <c r="T879" s="17">
        <v>0.160774911087258</v>
      </c>
      <c r="U879" s="17">
        <v>0.17240037195285199</v>
      </c>
      <c r="V879" s="17">
        <v>0.10351401205876</v>
      </c>
      <c r="W879" s="17">
        <v>0.25795370377896398</v>
      </c>
      <c r="X879" s="17">
        <v>9.86232562920316E-2</v>
      </c>
      <c r="Y879" s="17">
        <v>9.5391445353503898E-2</v>
      </c>
      <c r="Z879" s="17">
        <v>0.15677857942336401</v>
      </c>
      <c r="AA879" s="17">
        <v>0.16190482120526301</v>
      </c>
      <c r="AB879" s="17">
        <v>0.116865165518616</v>
      </c>
      <c r="AC879" s="17">
        <v>0.19838583745880101</v>
      </c>
      <c r="AD879" s="17">
        <v>0.25289827602507498</v>
      </c>
      <c r="AE879" s="17"/>
      <c r="AF879" s="17">
        <v>0.1360468350772</v>
      </c>
      <c r="AG879" s="17">
        <v>0.18306052376153201</v>
      </c>
      <c r="AH879" s="17">
        <v>6.8706385928356095E-2</v>
      </c>
      <c r="AI879" s="17"/>
      <c r="AJ879" s="17">
        <v>0.16482170724908299</v>
      </c>
      <c r="AK879" s="17">
        <v>0.115612123395573</v>
      </c>
      <c r="AL879" s="17">
        <v>0.23256522013891801</v>
      </c>
      <c r="AM879" s="17">
        <v>0</v>
      </c>
      <c r="AN879" s="17">
        <v>0.11035961540419</v>
      </c>
      <c r="AO879" s="17"/>
      <c r="AP879" s="17">
        <v>0.18710240946270801</v>
      </c>
      <c r="AQ879" s="17">
        <v>0.13019222632379901</v>
      </c>
      <c r="AR879" s="17">
        <v>0.25370414569501898</v>
      </c>
      <c r="AS879" s="17"/>
      <c r="AT879" s="17">
        <v>0.108915766122324</v>
      </c>
      <c r="AU879" s="17">
        <v>0.13814375165072201</v>
      </c>
      <c r="AV879" s="17">
        <v>0.18625045073198401</v>
      </c>
      <c r="AW879" s="17">
        <v>0.18328732511374299</v>
      </c>
      <c r="AX879" s="17">
        <v>0.15631752510694999</v>
      </c>
    </row>
    <row r="880" spans="2:50">
      <c r="B880" t="s">
        <v>326</v>
      </c>
      <c r="C880" s="17">
        <v>7.9954106399882097E-2</v>
      </c>
      <c r="D880" s="17">
        <v>9.7869449132664793E-2</v>
      </c>
      <c r="E880" s="17">
        <v>6.2191026097895903E-2</v>
      </c>
      <c r="F880" s="17"/>
      <c r="G880" s="17">
        <v>5.9673061931614001E-2</v>
      </c>
      <c r="H880" s="17">
        <v>6.2844608434379903E-2</v>
      </c>
      <c r="I880" s="17">
        <v>6.3921214986561004E-2</v>
      </c>
      <c r="J880" s="17">
        <v>7.0892856590438896E-2</v>
      </c>
      <c r="K880" s="17">
        <v>6.0584462899204002E-2</v>
      </c>
      <c r="L880" s="17">
        <v>0.139844613998516</v>
      </c>
      <c r="M880" s="17"/>
      <c r="N880" s="17">
        <v>0.109791108664211</v>
      </c>
      <c r="O880" s="17">
        <v>5.8820224801177802E-2</v>
      </c>
      <c r="P880" s="17">
        <v>8.7642675000618606E-2</v>
      </c>
      <c r="Q880" s="17">
        <v>6.2858351854122196E-2</v>
      </c>
      <c r="R880" s="17"/>
      <c r="S880" s="17">
        <v>6.9557883073395901E-2</v>
      </c>
      <c r="T880" s="17">
        <v>6.0868205028106803E-2</v>
      </c>
      <c r="U880" s="17">
        <v>4.4644536034203201E-2</v>
      </c>
      <c r="V880" s="17">
        <v>0.108637155483944</v>
      </c>
      <c r="W880" s="17">
        <v>8.4934644581003804E-2</v>
      </c>
      <c r="X880" s="17">
        <v>9.5034542066815303E-2</v>
      </c>
      <c r="Y880" s="17">
        <v>6.1318884329369397E-2</v>
      </c>
      <c r="Z880" s="17">
        <v>4.0285945909885199E-2</v>
      </c>
      <c r="AA880" s="17">
        <v>8.5103339496252803E-2</v>
      </c>
      <c r="AB880" s="17">
        <v>0.121056821538694</v>
      </c>
      <c r="AC880" s="17">
        <v>4.9736007133804799E-2</v>
      </c>
      <c r="AD880" s="17">
        <v>0.176101049914624</v>
      </c>
      <c r="AE880" s="17"/>
      <c r="AF880" s="17">
        <v>9.1867222968336798E-2</v>
      </c>
      <c r="AG880" s="17">
        <v>8.6780901954407103E-2</v>
      </c>
      <c r="AH880" s="17">
        <v>2.9035531151376401E-2</v>
      </c>
      <c r="AI880" s="17"/>
      <c r="AJ880" s="17">
        <v>9.1122418145814704E-2</v>
      </c>
      <c r="AK880" s="17">
        <v>7.2117345928930196E-2</v>
      </c>
      <c r="AL880" s="17">
        <v>9.2260833101863796E-2</v>
      </c>
      <c r="AM880" s="17">
        <v>0</v>
      </c>
      <c r="AN880" s="17">
        <v>4.3111117426369E-2</v>
      </c>
      <c r="AO880" s="17"/>
      <c r="AP880" s="17">
        <v>9.0623627126578399E-2</v>
      </c>
      <c r="AQ880" s="17">
        <v>7.6873509303191798E-2</v>
      </c>
      <c r="AR880" s="17">
        <v>9.4559735365700906E-2</v>
      </c>
      <c r="AS880" s="17"/>
      <c r="AT880" s="17">
        <v>5.9508126042420999E-2</v>
      </c>
      <c r="AU880" s="17">
        <v>7.2249903855006695E-2</v>
      </c>
      <c r="AV880" s="17">
        <v>9.40292507751532E-2</v>
      </c>
      <c r="AW880" s="17">
        <v>0.115219867971127</v>
      </c>
      <c r="AX880" s="17">
        <v>0.261152883470601</v>
      </c>
    </row>
    <row r="881" spans="2:50">
      <c r="B881" t="s">
        <v>92</v>
      </c>
      <c r="C881" s="17">
        <v>4.7751393328399103E-2</v>
      </c>
      <c r="D881" s="17">
        <v>3.6146105729640103E-2</v>
      </c>
      <c r="E881" s="17">
        <v>5.7783284754421099E-2</v>
      </c>
      <c r="F881" s="17"/>
      <c r="G881" s="17">
        <v>6.6557744382096495E-2</v>
      </c>
      <c r="H881" s="17">
        <v>2.68422389310865E-2</v>
      </c>
      <c r="I881" s="17">
        <v>7.4589860261500898E-2</v>
      </c>
      <c r="J881" s="17">
        <v>4.7330623600135097E-2</v>
      </c>
      <c r="K881" s="17">
        <v>7.6880594436625205E-2</v>
      </c>
      <c r="L881" s="17">
        <v>1.2792441332212299E-2</v>
      </c>
      <c r="M881" s="17"/>
      <c r="N881" s="17">
        <v>2.44070949595213E-2</v>
      </c>
      <c r="O881" s="17">
        <v>5.8868259796592798E-2</v>
      </c>
      <c r="P881" s="17">
        <v>4.1314941475337298E-2</v>
      </c>
      <c r="Q881" s="17">
        <v>6.6457689084437693E-2</v>
      </c>
      <c r="R881" s="17"/>
      <c r="S881" s="17">
        <v>5.4893636641808102E-2</v>
      </c>
      <c r="T881" s="17">
        <v>2.6505838345861201E-2</v>
      </c>
      <c r="U881" s="17">
        <v>5.2550975755151101E-2</v>
      </c>
      <c r="V881" s="17">
        <v>6.18250710978617E-2</v>
      </c>
      <c r="W881" s="17">
        <v>6.3860768419018304E-2</v>
      </c>
      <c r="X881" s="17">
        <v>5.2430742976070699E-2</v>
      </c>
      <c r="Y881" s="17">
        <v>4.5279843549313699E-2</v>
      </c>
      <c r="Z881" s="17">
        <v>1.7634537596021699E-2</v>
      </c>
      <c r="AA881" s="17">
        <v>7.5862142893995302E-2</v>
      </c>
      <c r="AB881" s="17">
        <v>3.91464645519429E-2</v>
      </c>
      <c r="AC881" s="17">
        <v>2.2693647977772902E-2</v>
      </c>
      <c r="AD881" s="17">
        <v>2.6206974325048701E-2</v>
      </c>
      <c r="AE881" s="17"/>
      <c r="AF881" s="17">
        <v>4.05089461283464E-2</v>
      </c>
      <c r="AG881" s="17">
        <v>3.2132646364022001E-2</v>
      </c>
      <c r="AH881" s="17">
        <v>8.7988847724889602E-2</v>
      </c>
      <c r="AI881" s="17"/>
      <c r="AJ881" s="17">
        <v>3.0809546150518601E-2</v>
      </c>
      <c r="AK881" s="17">
        <v>4.2541104728903698E-2</v>
      </c>
      <c r="AL881" s="17">
        <v>2.29902556841915E-2</v>
      </c>
      <c r="AM881" s="17">
        <v>0</v>
      </c>
      <c r="AN881" s="17">
        <v>9.5237179859827395E-2</v>
      </c>
      <c r="AO881" s="17"/>
      <c r="AP881" s="17">
        <v>2.2742718567881501E-2</v>
      </c>
      <c r="AQ881" s="17">
        <v>4.6949360049967803E-2</v>
      </c>
      <c r="AR881" s="17">
        <v>1.50755654843559E-2</v>
      </c>
      <c r="AS881" s="17"/>
      <c r="AT881" s="17">
        <v>8.1317394663356996E-2</v>
      </c>
      <c r="AU881" s="17">
        <v>3.57711606532247E-2</v>
      </c>
      <c r="AV881" s="17">
        <v>2.6289085491613299E-2</v>
      </c>
      <c r="AW881" s="17">
        <v>4.2400220224872699E-2</v>
      </c>
      <c r="AX881" s="17">
        <v>3.3008861687554E-2</v>
      </c>
    </row>
    <row r="882" spans="2:50">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row>
    <row r="883" spans="2:50">
      <c r="B883" s="6" t="s">
        <v>331</v>
      </c>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row>
    <row r="884" spans="2:50">
      <c r="B884" s="24" t="s">
        <v>17</v>
      </c>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row>
    <row r="885" spans="2:50">
      <c r="B885" t="s">
        <v>322</v>
      </c>
      <c r="C885" s="17">
        <v>0.180421831269892</v>
      </c>
      <c r="D885" s="17">
        <v>0.12220243146653099</v>
      </c>
      <c r="E885" s="17">
        <v>0.235271638510299</v>
      </c>
      <c r="F885" s="17"/>
      <c r="G885" s="17">
        <v>0.21603342302695999</v>
      </c>
      <c r="H885" s="17">
        <v>0.177263603808164</v>
      </c>
      <c r="I885" s="17">
        <v>0.173560634662941</v>
      </c>
      <c r="J885" s="17">
        <v>0.18503950624993101</v>
      </c>
      <c r="K885" s="17">
        <v>0.18282469024235501</v>
      </c>
      <c r="L885" s="17">
        <v>0.156623100615677</v>
      </c>
      <c r="M885" s="17"/>
      <c r="N885" s="17">
        <v>0.18971605630368199</v>
      </c>
      <c r="O885" s="17">
        <v>0.120141680873614</v>
      </c>
      <c r="P885" s="17">
        <v>0.16102656762602599</v>
      </c>
      <c r="Q885" s="17">
        <v>0.24583762443589199</v>
      </c>
      <c r="R885" s="17"/>
      <c r="S885" s="17">
        <v>0.130164405506624</v>
      </c>
      <c r="T885" s="17">
        <v>9.7202259544267394E-2</v>
      </c>
      <c r="U885" s="17">
        <v>0.26305600946145302</v>
      </c>
      <c r="V885" s="17">
        <v>0.17552635932317601</v>
      </c>
      <c r="W885" s="17">
        <v>0.224579454189338</v>
      </c>
      <c r="X885" s="17">
        <v>0.217081952285896</v>
      </c>
      <c r="Y885" s="17">
        <v>0.23621217071089701</v>
      </c>
      <c r="Z885" s="17">
        <v>0.16912531457708699</v>
      </c>
      <c r="AA885" s="17">
        <v>0.156756368212079</v>
      </c>
      <c r="AB885" s="17">
        <v>0.154267028474213</v>
      </c>
      <c r="AC885" s="17">
        <v>0.194545666625519</v>
      </c>
      <c r="AD885" s="17">
        <v>0.30031188984184098</v>
      </c>
      <c r="AE885" s="17"/>
      <c r="AF885" s="17">
        <v>0.19114480503216799</v>
      </c>
      <c r="AG885" s="17">
        <v>0.151451680082485</v>
      </c>
      <c r="AH885" s="17">
        <v>0.196454599766302</v>
      </c>
      <c r="AI885" s="17"/>
      <c r="AJ885" s="17">
        <v>0.14810806669982601</v>
      </c>
      <c r="AK885" s="17">
        <v>0.22499895734946199</v>
      </c>
      <c r="AL885" s="17">
        <v>0.134452573959465</v>
      </c>
      <c r="AM885" s="17">
        <v>0.26158143080624802</v>
      </c>
      <c r="AN885" s="17">
        <v>0.20702276629870001</v>
      </c>
      <c r="AO885" s="17"/>
      <c r="AP885" s="17">
        <v>0.15773241827260301</v>
      </c>
      <c r="AQ885" s="17">
        <v>0.22786530104805899</v>
      </c>
      <c r="AR885" s="17">
        <v>9.43380291202153E-2</v>
      </c>
      <c r="AS885" s="17"/>
      <c r="AT885" s="17">
        <v>0.22191509327533801</v>
      </c>
      <c r="AU885" s="17">
        <v>0.186073366408357</v>
      </c>
      <c r="AV885" s="17">
        <v>0.13309216658606901</v>
      </c>
      <c r="AW885" s="17">
        <v>0.15620291604279099</v>
      </c>
      <c r="AX885" s="17">
        <v>0.30169648800346099</v>
      </c>
    </row>
    <row r="886" spans="2:50">
      <c r="B886" t="s">
        <v>323</v>
      </c>
      <c r="C886" s="17">
        <v>0.34337986511263802</v>
      </c>
      <c r="D886" s="17">
        <v>0.35957661893807602</v>
      </c>
      <c r="E886" s="17">
        <v>0.32744802280337099</v>
      </c>
      <c r="F886" s="17"/>
      <c r="G886" s="17">
        <v>0.31952835309739103</v>
      </c>
      <c r="H886" s="17">
        <v>0.42993817457498601</v>
      </c>
      <c r="I886" s="17">
        <v>0.404171487348437</v>
      </c>
      <c r="J886" s="17">
        <v>0.315337733941075</v>
      </c>
      <c r="K886" s="17">
        <v>0.30569477457911498</v>
      </c>
      <c r="L886" s="17">
        <v>0.289485223993381</v>
      </c>
      <c r="M886" s="17"/>
      <c r="N886" s="17">
        <v>0.31199702734222701</v>
      </c>
      <c r="O886" s="17">
        <v>0.383819439956258</v>
      </c>
      <c r="P886" s="17">
        <v>0.37006825354239598</v>
      </c>
      <c r="Q886" s="17">
        <v>0.31904201098935098</v>
      </c>
      <c r="R886" s="17"/>
      <c r="S886" s="17">
        <v>0.37831862206218903</v>
      </c>
      <c r="T886" s="17">
        <v>0.397592248906181</v>
      </c>
      <c r="U886" s="17">
        <v>0.36481151882435198</v>
      </c>
      <c r="V886" s="17">
        <v>0.315682436553057</v>
      </c>
      <c r="W886" s="17">
        <v>0.35509074445960598</v>
      </c>
      <c r="X886" s="17">
        <v>0.33067790213161102</v>
      </c>
      <c r="Y886" s="17">
        <v>0.26413361351693398</v>
      </c>
      <c r="Z886" s="17">
        <v>0.31119202232856003</v>
      </c>
      <c r="AA886" s="17">
        <v>0.37982733070005498</v>
      </c>
      <c r="AB886" s="17">
        <v>0.35862891741666503</v>
      </c>
      <c r="AC886" s="17">
        <v>0.21922041043384599</v>
      </c>
      <c r="AD886" s="17">
        <v>0.25208631713101198</v>
      </c>
      <c r="AE886" s="17"/>
      <c r="AF886" s="17">
        <v>0.36409869309509202</v>
      </c>
      <c r="AG886" s="17">
        <v>0.360062085241378</v>
      </c>
      <c r="AH886" s="17">
        <v>0.26926530894560302</v>
      </c>
      <c r="AI886" s="17"/>
      <c r="AJ886" s="17">
        <v>0.366233438350834</v>
      </c>
      <c r="AK886" s="17">
        <v>0.33614969708389603</v>
      </c>
      <c r="AL886" s="17">
        <v>0.46240954223950897</v>
      </c>
      <c r="AM886" s="17">
        <v>0.32730254288219701</v>
      </c>
      <c r="AN886" s="17">
        <v>0.27976612112965299</v>
      </c>
      <c r="AO886" s="17"/>
      <c r="AP886" s="17">
        <v>0.32562714196136699</v>
      </c>
      <c r="AQ886" s="17">
        <v>0.328375227021942</v>
      </c>
      <c r="AR886" s="17">
        <v>0.47049284014831799</v>
      </c>
      <c r="AS886" s="17"/>
      <c r="AT886" s="17">
        <v>0.33670736883487001</v>
      </c>
      <c r="AU886" s="17">
        <v>0.30149138260161101</v>
      </c>
      <c r="AV886" s="17">
        <v>0.38269298649619699</v>
      </c>
      <c r="AW886" s="17">
        <v>0.39453831222318703</v>
      </c>
      <c r="AX886" s="17">
        <v>0.14449381238842099</v>
      </c>
    </row>
    <row r="887" spans="2:50">
      <c r="B887" t="s">
        <v>324</v>
      </c>
      <c r="C887" s="17">
        <v>0.21531466864262699</v>
      </c>
      <c r="D887" s="17">
        <v>0.225330409627893</v>
      </c>
      <c r="E887" s="17">
        <v>0.20699071614431599</v>
      </c>
      <c r="F887" s="17"/>
      <c r="G887" s="17">
        <v>0.22386677528721</v>
      </c>
      <c r="H887" s="17">
        <v>0.20543879215331501</v>
      </c>
      <c r="I887" s="17">
        <v>0.18870731662344001</v>
      </c>
      <c r="J887" s="17">
        <v>0.26533621445193201</v>
      </c>
      <c r="K887" s="17">
        <v>0.207808231790062</v>
      </c>
      <c r="L887" s="17">
        <v>0.199128155300862</v>
      </c>
      <c r="M887" s="17"/>
      <c r="N887" s="17">
        <v>0.17293867343996</v>
      </c>
      <c r="O887" s="17">
        <v>0.21176496506585801</v>
      </c>
      <c r="P887" s="17">
        <v>0.27777639945538901</v>
      </c>
      <c r="Q887" s="17">
        <v>0.216880417733993</v>
      </c>
      <c r="R887" s="17"/>
      <c r="S887" s="17">
        <v>0.26070676072682403</v>
      </c>
      <c r="T887" s="17">
        <v>0.23438573915401201</v>
      </c>
      <c r="U887" s="17">
        <v>0.21464446359949599</v>
      </c>
      <c r="V887" s="17">
        <v>0.22365284250827799</v>
      </c>
      <c r="W887" s="17">
        <v>0.14527097700536601</v>
      </c>
      <c r="X887" s="17">
        <v>0.227930201197767</v>
      </c>
      <c r="Y887" s="17">
        <v>0.231669971819049</v>
      </c>
      <c r="Z887" s="17">
        <v>0.24945924160251101</v>
      </c>
      <c r="AA887" s="17">
        <v>0.180345567889029</v>
      </c>
      <c r="AB887" s="17">
        <v>0.16931574532947399</v>
      </c>
      <c r="AC887" s="17">
        <v>0.23707497950362799</v>
      </c>
      <c r="AD887" s="17">
        <v>0.15903999600699401</v>
      </c>
      <c r="AE887" s="17"/>
      <c r="AF887" s="17">
        <v>0.21308322801961599</v>
      </c>
      <c r="AG887" s="17">
        <v>0.21682481540964901</v>
      </c>
      <c r="AH887" s="17">
        <v>0.24482055985300699</v>
      </c>
      <c r="AI887" s="17"/>
      <c r="AJ887" s="17">
        <v>0.228627165597936</v>
      </c>
      <c r="AK887" s="17">
        <v>0.21012825892116699</v>
      </c>
      <c r="AL887" s="17">
        <v>0.14881591775622399</v>
      </c>
      <c r="AM887" s="17">
        <v>0.25186401253830898</v>
      </c>
      <c r="AN887" s="17">
        <v>0.20656826982840501</v>
      </c>
      <c r="AO887" s="17"/>
      <c r="AP887" s="17">
        <v>0.24642871096031499</v>
      </c>
      <c r="AQ887" s="17">
        <v>0.22308694349498201</v>
      </c>
      <c r="AR887" s="17">
        <v>0.15494892718072201</v>
      </c>
      <c r="AS887" s="17"/>
      <c r="AT887" s="17">
        <v>0.22751660618989999</v>
      </c>
      <c r="AU887" s="17">
        <v>0.22606376843876</v>
      </c>
      <c r="AV887" s="17">
        <v>0.20156249670110499</v>
      </c>
      <c r="AW887" s="17">
        <v>0.183816409916567</v>
      </c>
      <c r="AX887" s="17">
        <v>0.16593754433966801</v>
      </c>
    </row>
    <row r="888" spans="2:50">
      <c r="B888" t="s">
        <v>325</v>
      </c>
      <c r="C888" s="17">
        <v>0.149388352689655</v>
      </c>
      <c r="D888" s="17">
        <v>0.17371262635957899</v>
      </c>
      <c r="E888" s="17">
        <v>0.12748657283294601</v>
      </c>
      <c r="F888" s="17"/>
      <c r="G888" s="17">
        <v>9.2020860988182795E-2</v>
      </c>
      <c r="H888" s="17">
        <v>0.123503934620549</v>
      </c>
      <c r="I888" s="17">
        <v>9.5631302657047501E-2</v>
      </c>
      <c r="J888" s="17">
        <v>0.14127622176108301</v>
      </c>
      <c r="K888" s="17">
        <v>0.17885441563760801</v>
      </c>
      <c r="L888" s="17">
        <v>0.24514590986966101</v>
      </c>
      <c r="M888" s="17"/>
      <c r="N888" s="17">
        <v>0.19764514029571401</v>
      </c>
      <c r="O888" s="17">
        <v>0.17612105896282201</v>
      </c>
      <c r="P888" s="17">
        <v>0.10896396281505299</v>
      </c>
      <c r="Q888" s="17">
        <v>9.9904640419406596E-2</v>
      </c>
      <c r="R888" s="17"/>
      <c r="S888" s="17">
        <v>0.12512068369659701</v>
      </c>
      <c r="T888" s="17">
        <v>0.17282662070149399</v>
      </c>
      <c r="U888" s="17">
        <v>0.10416904656593801</v>
      </c>
      <c r="V888" s="17">
        <v>0.18091602079474201</v>
      </c>
      <c r="W888" s="17">
        <v>0.16442440241574999</v>
      </c>
      <c r="X888" s="17">
        <v>0.12902839092992799</v>
      </c>
      <c r="Y888" s="17">
        <v>0.13711239004241399</v>
      </c>
      <c r="Z888" s="17">
        <v>0.16256502517153101</v>
      </c>
      <c r="AA888" s="17">
        <v>0.109944336059939</v>
      </c>
      <c r="AB888" s="17">
        <v>0.164437466928923</v>
      </c>
      <c r="AC888" s="17">
        <v>0.208875894565449</v>
      </c>
      <c r="AD888" s="17">
        <v>0.258185786602534</v>
      </c>
      <c r="AE888" s="17"/>
      <c r="AF888" s="17">
        <v>0.15505297458843401</v>
      </c>
      <c r="AG888" s="17">
        <v>0.16964116437620699</v>
      </c>
      <c r="AH888" s="17">
        <v>9.6125185684162298E-2</v>
      </c>
      <c r="AI888" s="17"/>
      <c r="AJ888" s="17">
        <v>0.162431929016464</v>
      </c>
      <c r="AK888" s="17">
        <v>0.13723890211272299</v>
      </c>
      <c r="AL888" s="17">
        <v>0.22028861429850299</v>
      </c>
      <c r="AM888" s="17">
        <v>0.15925201377324499</v>
      </c>
      <c r="AN888" s="17">
        <v>8.0856043442422101E-2</v>
      </c>
      <c r="AO888" s="17"/>
      <c r="AP888" s="17">
        <v>0.165078552629873</v>
      </c>
      <c r="AQ888" s="17">
        <v>0.12905139836283899</v>
      </c>
      <c r="AR888" s="17">
        <v>0.22680238071808601</v>
      </c>
      <c r="AS888" s="17"/>
      <c r="AT888" s="17">
        <v>0.10398668290706101</v>
      </c>
      <c r="AU888" s="17">
        <v>0.16824630817491601</v>
      </c>
      <c r="AV888" s="17">
        <v>0.179362119565879</v>
      </c>
      <c r="AW888" s="17">
        <v>0.160202831868447</v>
      </c>
      <c r="AX888" s="17">
        <v>0.145286390566775</v>
      </c>
    </row>
    <row r="889" spans="2:50">
      <c r="B889" t="s">
        <v>326</v>
      </c>
      <c r="C889" s="17">
        <v>5.3491795159152603E-2</v>
      </c>
      <c r="D889" s="17">
        <v>7.5751425044283602E-2</v>
      </c>
      <c r="E889" s="17">
        <v>3.3073377352653401E-2</v>
      </c>
      <c r="F889" s="17"/>
      <c r="G889" s="17">
        <v>6.3587748210671396E-2</v>
      </c>
      <c r="H889" s="17">
        <v>2.16151533837836E-2</v>
      </c>
      <c r="I889" s="17">
        <v>3.7886369310511002E-2</v>
      </c>
      <c r="J889" s="17">
        <v>4.1837834759574498E-2</v>
      </c>
      <c r="K889" s="17">
        <v>6.79639714473982E-2</v>
      </c>
      <c r="L889" s="17">
        <v>8.6558528455579695E-2</v>
      </c>
      <c r="M889" s="17"/>
      <c r="N889" s="17">
        <v>7.1019561595449199E-2</v>
      </c>
      <c r="O889" s="17">
        <v>5.7418216837168599E-2</v>
      </c>
      <c r="P889" s="17">
        <v>4.74064520889554E-2</v>
      </c>
      <c r="Q889" s="17">
        <v>3.1795576898725197E-2</v>
      </c>
      <c r="R889" s="17"/>
      <c r="S889" s="17">
        <v>3.3189781193381701E-2</v>
      </c>
      <c r="T889" s="17">
        <v>6.0154286079792701E-2</v>
      </c>
      <c r="U889" s="17">
        <v>1.7264376680914299E-2</v>
      </c>
      <c r="V889" s="17">
        <v>3.8042818741639402E-2</v>
      </c>
      <c r="W889" s="17">
        <v>5.7154111866879402E-2</v>
      </c>
      <c r="X889" s="17">
        <v>7.2573901876726604E-2</v>
      </c>
      <c r="Y889" s="17">
        <v>5.0391475642350497E-2</v>
      </c>
      <c r="Z889" s="17">
        <v>0</v>
      </c>
      <c r="AA889" s="17">
        <v>7.7382041729474202E-2</v>
      </c>
      <c r="AB889" s="17">
        <v>9.9203689077361698E-2</v>
      </c>
      <c r="AC889" s="17">
        <v>9.4695884335407404E-2</v>
      </c>
      <c r="AD889" s="17">
        <v>0</v>
      </c>
      <c r="AE889" s="17"/>
      <c r="AF889" s="17">
        <v>4.1421938419762799E-2</v>
      </c>
      <c r="AG889" s="17">
        <v>5.8016030177401298E-2</v>
      </c>
      <c r="AH889" s="17">
        <v>6.2214222221967701E-2</v>
      </c>
      <c r="AI889" s="17"/>
      <c r="AJ889" s="17">
        <v>7.41671807189168E-2</v>
      </c>
      <c r="AK889" s="17">
        <v>2.78978782951241E-2</v>
      </c>
      <c r="AL889" s="17">
        <v>1.3588219076006601E-2</v>
      </c>
      <c r="AM889" s="17">
        <v>0</v>
      </c>
      <c r="AN889" s="17">
        <v>6.9489676857636296E-2</v>
      </c>
      <c r="AO889" s="17"/>
      <c r="AP889" s="17">
        <v>7.9038015610889398E-2</v>
      </c>
      <c r="AQ889" s="17">
        <v>3.0496784457832399E-2</v>
      </c>
      <c r="AR889" s="17">
        <v>1.1786106083792901E-2</v>
      </c>
      <c r="AS889" s="17"/>
      <c r="AT889" s="17">
        <v>1.7584403725800501E-2</v>
      </c>
      <c r="AU889" s="17">
        <v>5.6506258608348597E-2</v>
      </c>
      <c r="AV889" s="17">
        <v>7.2701427249115005E-2</v>
      </c>
      <c r="AW889" s="17">
        <v>7.6502927828546896E-2</v>
      </c>
      <c r="AX889" s="17">
        <v>0.20324499670014001</v>
      </c>
    </row>
    <row r="890" spans="2:50">
      <c r="B890" t="s">
        <v>92</v>
      </c>
      <c r="C890" s="17">
        <v>5.8003487126035001E-2</v>
      </c>
      <c r="D890" s="17">
        <v>4.3426488563637802E-2</v>
      </c>
      <c r="E890" s="17">
        <v>6.9729672356415001E-2</v>
      </c>
      <c r="F890" s="17"/>
      <c r="G890" s="17">
        <v>8.4962839389585001E-2</v>
      </c>
      <c r="H890" s="17">
        <v>4.2240341459201899E-2</v>
      </c>
      <c r="I890" s="17">
        <v>0.100042889397624</v>
      </c>
      <c r="J890" s="17">
        <v>5.11724888364056E-2</v>
      </c>
      <c r="K890" s="17">
        <v>5.6853916303462197E-2</v>
      </c>
      <c r="L890" s="17">
        <v>2.30590817648402E-2</v>
      </c>
      <c r="M890" s="17"/>
      <c r="N890" s="17">
        <v>5.6683541022967597E-2</v>
      </c>
      <c r="O890" s="17">
        <v>5.0734638304279697E-2</v>
      </c>
      <c r="P890" s="17">
        <v>3.4758364472180898E-2</v>
      </c>
      <c r="Q890" s="17">
        <v>8.65397295226321E-2</v>
      </c>
      <c r="R890" s="17"/>
      <c r="S890" s="17">
        <v>7.24997468143843E-2</v>
      </c>
      <c r="T890" s="17">
        <v>3.7838845614253103E-2</v>
      </c>
      <c r="U890" s="17">
        <v>3.60545848678464E-2</v>
      </c>
      <c r="V890" s="17">
        <v>6.6179522079107697E-2</v>
      </c>
      <c r="W890" s="17">
        <v>5.3480310063061302E-2</v>
      </c>
      <c r="X890" s="17">
        <v>2.2707651578071499E-2</v>
      </c>
      <c r="Y890" s="17">
        <v>8.0480378268354497E-2</v>
      </c>
      <c r="Z890" s="17">
        <v>0.107658396320309</v>
      </c>
      <c r="AA890" s="17">
        <v>9.5744355409424206E-2</v>
      </c>
      <c r="AB890" s="17">
        <v>5.4147152773362899E-2</v>
      </c>
      <c r="AC890" s="17">
        <v>4.5587164536151498E-2</v>
      </c>
      <c r="AD890" s="17">
        <v>3.0376010417619299E-2</v>
      </c>
      <c r="AE890" s="17"/>
      <c r="AF890" s="17">
        <v>3.5198360844927098E-2</v>
      </c>
      <c r="AG890" s="17">
        <v>4.4004224712879701E-2</v>
      </c>
      <c r="AH890" s="17">
        <v>0.13112012352895799</v>
      </c>
      <c r="AI890" s="17"/>
      <c r="AJ890" s="17">
        <v>2.0432219616022301E-2</v>
      </c>
      <c r="AK890" s="17">
        <v>6.3586306237628107E-2</v>
      </c>
      <c r="AL890" s="17">
        <v>2.0445132670292999E-2</v>
      </c>
      <c r="AM890" s="17">
        <v>0</v>
      </c>
      <c r="AN890" s="17">
        <v>0.156297122443184</v>
      </c>
      <c r="AO890" s="17"/>
      <c r="AP890" s="17">
        <v>2.60951605649529E-2</v>
      </c>
      <c r="AQ890" s="17">
        <v>6.1124345614346001E-2</v>
      </c>
      <c r="AR890" s="17">
        <v>4.1631716748865399E-2</v>
      </c>
      <c r="AS890" s="17"/>
      <c r="AT890" s="17">
        <v>9.2289845067029794E-2</v>
      </c>
      <c r="AU890" s="17">
        <v>6.1618915768007002E-2</v>
      </c>
      <c r="AV890" s="17">
        <v>3.05888034016348E-2</v>
      </c>
      <c r="AW890" s="17">
        <v>2.8736602120460201E-2</v>
      </c>
      <c r="AX890" s="17">
        <v>3.93407680015357E-2</v>
      </c>
    </row>
    <row r="891" spans="2:50">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row>
    <row r="892" spans="2:50">
      <c r="B892" s="6" t="s">
        <v>332</v>
      </c>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row>
    <row r="893" spans="2:50">
      <c r="B893" s="24" t="s">
        <v>17</v>
      </c>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row>
    <row r="894" spans="2:50">
      <c r="B894" t="s">
        <v>322</v>
      </c>
      <c r="C894" s="17">
        <v>0.14303422210974501</v>
      </c>
      <c r="D894" s="17">
        <v>0.18035350341658901</v>
      </c>
      <c r="E894" s="17">
        <v>0.10695130791462901</v>
      </c>
      <c r="F894" s="17"/>
      <c r="G894" s="17">
        <v>0.17933528369659901</v>
      </c>
      <c r="H894" s="17">
        <v>0.18228184403932601</v>
      </c>
      <c r="I894" s="17">
        <v>7.2915598370432905E-2</v>
      </c>
      <c r="J894" s="17">
        <v>0.14460498399292801</v>
      </c>
      <c r="K894" s="17">
        <v>0.134130698270157</v>
      </c>
      <c r="L894" s="17">
        <v>0.14723155447244299</v>
      </c>
      <c r="M894" s="17"/>
      <c r="N894" s="17">
        <v>0.208877072376697</v>
      </c>
      <c r="O894" s="17">
        <v>0.120738005388524</v>
      </c>
      <c r="P894" s="17">
        <v>0.113104938996065</v>
      </c>
      <c r="Q894" s="17">
        <v>0.121476909759048</v>
      </c>
      <c r="R894" s="17"/>
      <c r="S894" s="17">
        <v>0.12441067378809501</v>
      </c>
      <c r="T894" s="17">
        <v>0.12452709933233699</v>
      </c>
      <c r="U894" s="17">
        <v>6.8905553136914696E-2</v>
      </c>
      <c r="V894" s="17">
        <v>0.12050309924588599</v>
      </c>
      <c r="W894" s="17">
        <v>0.14490860216367299</v>
      </c>
      <c r="X894" s="17">
        <v>0.24317807910849301</v>
      </c>
      <c r="Y894" s="17">
        <v>0.15838471527391201</v>
      </c>
      <c r="Z894" s="17">
        <v>0.18115245879164199</v>
      </c>
      <c r="AA894" s="17">
        <v>0.123947213398727</v>
      </c>
      <c r="AB894" s="17">
        <v>0.19057300571551899</v>
      </c>
      <c r="AC894" s="17">
        <v>0.15094737487838</v>
      </c>
      <c r="AD894" s="17">
        <v>0.113755592610167</v>
      </c>
      <c r="AE894" s="17"/>
      <c r="AF894" s="17">
        <v>0.13422585320031899</v>
      </c>
      <c r="AG894" s="17">
        <v>0.16039181902847199</v>
      </c>
      <c r="AH894" s="17">
        <v>0.10989294656471101</v>
      </c>
      <c r="AI894" s="17"/>
      <c r="AJ894" s="17">
        <v>0.168771790678301</v>
      </c>
      <c r="AK894" s="17">
        <v>0.17202997913158199</v>
      </c>
      <c r="AL894" s="17">
        <v>0.13530045006178801</v>
      </c>
      <c r="AM894" s="17">
        <v>0.16543373476014001</v>
      </c>
      <c r="AN894" s="17">
        <v>2.1205361533403199E-2</v>
      </c>
      <c r="AO894" s="17"/>
      <c r="AP894" s="17">
        <v>0.18561228397066601</v>
      </c>
      <c r="AQ894" s="17">
        <v>0.156417979807559</v>
      </c>
      <c r="AR894" s="17">
        <v>0.12987881294345199</v>
      </c>
      <c r="AS894" s="17"/>
      <c r="AT894" s="17">
        <v>0.10782645192108201</v>
      </c>
      <c r="AU894" s="17">
        <v>0.16919910429940099</v>
      </c>
      <c r="AV894" s="17">
        <v>0.150633154381765</v>
      </c>
      <c r="AW894" s="17">
        <v>0.20842787598398599</v>
      </c>
      <c r="AX894" s="17">
        <v>0.29681365697707701</v>
      </c>
    </row>
    <row r="895" spans="2:50">
      <c r="B895" t="s">
        <v>323</v>
      </c>
      <c r="C895" s="17">
        <v>0.34903936553449699</v>
      </c>
      <c r="D895" s="17">
        <v>0.360320302062687</v>
      </c>
      <c r="E895" s="17">
        <v>0.33702343613090702</v>
      </c>
      <c r="F895" s="17"/>
      <c r="G895" s="17">
        <v>0.311161040455113</v>
      </c>
      <c r="H895" s="17">
        <v>0.32983628341044402</v>
      </c>
      <c r="I895" s="17">
        <v>0.38361055013269502</v>
      </c>
      <c r="J895" s="17">
        <v>0.287500812719307</v>
      </c>
      <c r="K895" s="17">
        <v>0.38457739192691798</v>
      </c>
      <c r="L895" s="17">
        <v>0.38881733995841999</v>
      </c>
      <c r="M895" s="17"/>
      <c r="N895" s="17">
        <v>0.38291686323518198</v>
      </c>
      <c r="O895" s="17">
        <v>0.36353028102024598</v>
      </c>
      <c r="P895" s="17">
        <v>0.39545666624203901</v>
      </c>
      <c r="Q895" s="17">
        <v>0.27083101848445201</v>
      </c>
      <c r="R895" s="17"/>
      <c r="S895" s="17">
        <v>0.313664614599243</v>
      </c>
      <c r="T895" s="17">
        <v>0.42059581157491299</v>
      </c>
      <c r="U895" s="17">
        <v>0.41689978100275499</v>
      </c>
      <c r="V895" s="17">
        <v>0.373255552350782</v>
      </c>
      <c r="W895" s="17">
        <v>0.27149188709063998</v>
      </c>
      <c r="X895" s="17">
        <v>0.38762100745697797</v>
      </c>
      <c r="Y895" s="17">
        <v>0.30667745114099798</v>
      </c>
      <c r="Z895" s="17">
        <v>0.29341308091003598</v>
      </c>
      <c r="AA895" s="17">
        <v>0.29391264182991</v>
      </c>
      <c r="AB895" s="17">
        <v>0.40847414326301101</v>
      </c>
      <c r="AC895" s="17">
        <v>0.190277058409976</v>
      </c>
      <c r="AD895" s="17">
        <v>0.46537202634757102</v>
      </c>
      <c r="AE895" s="17"/>
      <c r="AF895" s="17">
        <v>0.37127693884101798</v>
      </c>
      <c r="AG895" s="17">
        <v>0.35053496552083502</v>
      </c>
      <c r="AH895" s="17">
        <v>0.296185320392016</v>
      </c>
      <c r="AI895" s="17"/>
      <c r="AJ895" s="17">
        <v>0.35613376074438102</v>
      </c>
      <c r="AK895" s="17">
        <v>0.33802496534679299</v>
      </c>
      <c r="AL895" s="17">
        <v>0.47738365308377001</v>
      </c>
      <c r="AM895" s="17">
        <v>9.9801113349600901E-2</v>
      </c>
      <c r="AN895" s="17">
        <v>0.29439669328454598</v>
      </c>
      <c r="AO895" s="17"/>
      <c r="AP895" s="17">
        <v>0.33532356980934602</v>
      </c>
      <c r="AQ895" s="17">
        <v>0.33973885876578602</v>
      </c>
      <c r="AR895" s="17">
        <v>0.49767842448260702</v>
      </c>
      <c r="AS895" s="17"/>
      <c r="AT895" s="17">
        <v>0.30889721850221002</v>
      </c>
      <c r="AU895" s="17">
        <v>0.36518835936695598</v>
      </c>
      <c r="AV895" s="17">
        <v>0.42609902556422002</v>
      </c>
      <c r="AW895" s="17">
        <v>0.33617623299521998</v>
      </c>
      <c r="AX895" s="17">
        <v>0.119193968102452</v>
      </c>
    </row>
    <row r="896" spans="2:50">
      <c r="B896" t="s">
        <v>324</v>
      </c>
      <c r="C896" s="17">
        <v>0.28355224779516303</v>
      </c>
      <c r="D896" s="17">
        <v>0.254898342056677</v>
      </c>
      <c r="E896" s="17">
        <v>0.31188513623517</v>
      </c>
      <c r="F896" s="17"/>
      <c r="G896" s="17">
        <v>0.25590343463066001</v>
      </c>
      <c r="H896" s="17">
        <v>0.30278616161830701</v>
      </c>
      <c r="I896" s="17">
        <v>0.25183916950865598</v>
      </c>
      <c r="J896" s="17">
        <v>0.27731060122211099</v>
      </c>
      <c r="K896" s="17">
        <v>0.313987626978247</v>
      </c>
      <c r="L896" s="17">
        <v>0.29578352408597303</v>
      </c>
      <c r="M896" s="17"/>
      <c r="N896" s="17">
        <v>0.24094040057903099</v>
      </c>
      <c r="O896" s="17">
        <v>0.29118050543507501</v>
      </c>
      <c r="P896" s="17">
        <v>0.25602296043669498</v>
      </c>
      <c r="Q896" s="17">
        <v>0.33014099399657798</v>
      </c>
      <c r="R896" s="17"/>
      <c r="S896" s="17">
        <v>0.30384641448209798</v>
      </c>
      <c r="T896" s="17">
        <v>0.291483013436102</v>
      </c>
      <c r="U896" s="17">
        <v>0.322022251235414</v>
      </c>
      <c r="V896" s="17">
        <v>0.21191843774859401</v>
      </c>
      <c r="W896" s="17">
        <v>0.31769344781922898</v>
      </c>
      <c r="X896" s="17">
        <v>0.22844985089664699</v>
      </c>
      <c r="Y896" s="17">
        <v>0.31286791447551598</v>
      </c>
      <c r="Z896" s="17">
        <v>0.25802939145510301</v>
      </c>
      <c r="AA896" s="17">
        <v>0.31390079653224001</v>
      </c>
      <c r="AB896" s="17">
        <v>0.22760045790852701</v>
      </c>
      <c r="AC896" s="17">
        <v>0.40813380169105601</v>
      </c>
      <c r="AD896" s="17">
        <v>0.170586504237007</v>
      </c>
      <c r="AE896" s="17"/>
      <c r="AF896" s="17">
        <v>0.27815978469199298</v>
      </c>
      <c r="AG896" s="17">
        <v>0.305035480215684</v>
      </c>
      <c r="AH896" s="17">
        <v>0.258534519137533</v>
      </c>
      <c r="AI896" s="17"/>
      <c r="AJ896" s="17">
        <v>0.28515631460277902</v>
      </c>
      <c r="AK896" s="17">
        <v>0.280669052743516</v>
      </c>
      <c r="AL896" s="17">
        <v>0.28709351491026602</v>
      </c>
      <c r="AM896" s="17">
        <v>0.51539776659144099</v>
      </c>
      <c r="AN896" s="17">
        <v>0.31024966153252198</v>
      </c>
      <c r="AO896" s="17"/>
      <c r="AP896" s="17">
        <v>0.29507655989591902</v>
      </c>
      <c r="AQ896" s="17">
        <v>0.27681995028075301</v>
      </c>
      <c r="AR896" s="17">
        <v>0.22666506490188201</v>
      </c>
      <c r="AS896" s="17"/>
      <c r="AT896" s="17">
        <v>0.32611405686200301</v>
      </c>
      <c r="AU896" s="17">
        <v>0.28330669476150599</v>
      </c>
      <c r="AV896" s="17">
        <v>0.26191799270647798</v>
      </c>
      <c r="AW896" s="17">
        <v>0.21473391875497</v>
      </c>
      <c r="AX896" s="17">
        <v>0.35683544963286601</v>
      </c>
    </row>
    <row r="897" spans="2:50">
      <c r="B897" t="s">
        <v>325</v>
      </c>
      <c r="C897" s="17">
        <v>0.11355145374299799</v>
      </c>
      <c r="D897" s="17">
        <v>0.115907532631296</v>
      </c>
      <c r="E897" s="17">
        <v>0.11144036461771301</v>
      </c>
      <c r="F897" s="17"/>
      <c r="G897" s="17">
        <v>0.129117075263387</v>
      </c>
      <c r="H897" s="17">
        <v>0.10438195456508199</v>
      </c>
      <c r="I897" s="17">
        <v>0.15500802995691099</v>
      </c>
      <c r="J897" s="17">
        <v>0.118500281828313</v>
      </c>
      <c r="K897" s="17">
        <v>9.2032201770894398E-2</v>
      </c>
      <c r="L897" s="17">
        <v>8.9870145713956406E-2</v>
      </c>
      <c r="M897" s="17"/>
      <c r="N897" s="17">
        <v>9.1638688721673897E-2</v>
      </c>
      <c r="O897" s="17">
        <v>0.11959600937916399</v>
      </c>
      <c r="P897" s="17">
        <v>0.11452527425735499</v>
      </c>
      <c r="Q897" s="17">
        <v>0.13045188510911099</v>
      </c>
      <c r="R897" s="17"/>
      <c r="S897" s="17">
        <v>0.17597073686707199</v>
      </c>
      <c r="T897" s="17">
        <v>6.5170378901000803E-2</v>
      </c>
      <c r="U897" s="17">
        <v>8.6297311667811197E-2</v>
      </c>
      <c r="V897" s="17">
        <v>0.14383062828627599</v>
      </c>
      <c r="W897" s="17">
        <v>0.161072347913254</v>
      </c>
      <c r="X897" s="17">
        <v>0.107360691237816</v>
      </c>
      <c r="Y897" s="17">
        <v>7.4080438992288E-2</v>
      </c>
      <c r="Z897" s="17">
        <v>0.16266422228206001</v>
      </c>
      <c r="AA897" s="17">
        <v>0.110824510372371</v>
      </c>
      <c r="AB897" s="17">
        <v>6.9903735464762695E-2</v>
      </c>
      <c r="AC897" s="17">
        <v>8.6767461830277101E-2</v>
      </c>
      <c r="AD897" s="17">
        <v>0.10814154583111001</v>
      </c>
      <c r="AE897" s="17"/>
      <c r="AF897" s="17">
        <v>0.113067178916728</v>
      </c>
      <c r="AG897" s="17">
        <v>0.110548757013422</v>
      </c>
      <c r="AH897" s="17">
        <v>0.13015236614228001</v>
      </c>
      <c r="AI897" s="17"/>
      <c r="AJ897" s="17">
        <v>9.6675572809336502E-2</v>
      </c>
      <c r="AK897" s="17">
        <v>0.126604507260341</v>
      </c>
      <c r="AL897" s="17">
        <v>0.100222381944176</v>
      </c>
      <c r="AM897" s="17">
        <v>0</v>
      </c>
      <c r="AN897" s="17">
        <v>0.154770637234627</v>
      </c>
      <c r="AO897" s="17"/>
      <c r="AP897" s="17">
        <v>0.116941324475187</v>
      </c>
      <c r="AQ897" s="17">
        <v>0.11997670979490301</v>
      </c>
      <c r="AR897" s="17">
        <v>9.8034475418435005E-2</v>
      </c>
      <c r="AS897" s="17"/>
      <c r="AT897" s="17">
        <v>0.10111422310462601</v>
      </c>
      <c r="AU897" s="17">
        <v>0.123605029805894</v>
      </c>
      <c r="AV897" s="17">
        <v>0.1049948065143</v>
      </c>
      <c r="AW897" s="17">
        <v>0.175841088228534</v>
      </c>
      <c r="AX897" s="17">
        <v>0.102252285005256</v>
      </c>
    </row>
    <row r="898" spans="2:50">
      <c r="B898" t="s">
        <v>326</v>
      </c>
      <c r="C898" s="17">
        <v>3.54429984475313E-2</v>
      </c>
      <c r="D898" s="17">
        <v>3.69659694720888E-2</v>
      </c>
      <c r="E898" s="17">
        <v>3.4017767085133203E-2</v>
      </c>
      <c r="F898" s="17"/>
      <c r="G898" s="17">
        <v>5.4122373905969003E-2</v>
      </c>
      <c r="H898" s="17">
        <v>2.0448861006066601E-2</v>
      </c>
      <c r="I898" s="17">
        <v>2.5599453767693101E-2</v>
      </c>
      <c r="J898" s="17">
        <v>5.5084075877831297E-2</v>
      </c>
      <c r="K898" s="17">
        <v>2.25773079221223E-2</v>
      </c>
      <c r="L898" s="17">
        <v>3.4235095574453797E-2</v>
      </c>
      <c r="M898" s="17"/>
      <c r="N898" s="17">
        <v>1.9914172747425601E-2</v>
      </c>
      <c r="O898" s="17">
        <v>2.9548861779220201E-2</v>
      </c>
      <c r="P898" s="17">
        <v>3.5807092217885E-2</v>
      </c>
      <c r="Q898" s="17">
        <v>5.7570836962722902E-2</v>
      </c>
      <c r="R898" s="17"/>
      <c r="S898" s="17">
        <v>1.14324612611869E-2</v>
      </c>
      <c r="T898" s="17">
        <v>2.43783818476455E-2</v>
      </c>
      <c r="U898" s="17">
        <v>4.4448530437471899E-2</v>
      </c>
      <c r="V898" s="17">
        <v>5.4611006099207403E-2</v>
      </c>
      <c r="W898" s="17">
        <v>4.60569168021491E-2</v>
      </c>
      <c r="X898" s="17">
        <v>1.6565705653778899E-2</v>
      </c>
      <c r="Y898" s="17">
        <v>1.1831866282060999E-2</v>
      </c>
      <c r="Z898" s="17">
        <v>5.5501346682476797E-2</v>
      </c>
      <c r="AA898" s="17">
        <v>6.0472174146929097E-2</v>
      </c>
      <c r="AB898" s="17">
        <v>5.2239636819382901E-2</v>
      </c>
      <c r="AC898" s="17">
        <v>4.2592305556576497E-2</v>
      </c>
      <c r="AD898" s="17">
        <v>3.4493058159935697E-2</v>
      </c>
      <c r="AE898" s="17"/>
      <c r="AF898" s="17">
        <v>3.9768912270752202E-2</v>
      </c>
      <c r="AG898" s="17">
        <v>2.4190192849955501E-2</v>
      </c>
      <c r="AH898" s="17">
        <v>4.7349480513268601E-2</v>
      </c>
      <c r="AI898" s="17"/>
      <c r="AJ898" s="17">
        <v>3.1907913985948999E-2</v>
      </c>
      <c r="AK898" s="17">
        <v>2.73088500146977E-2</v>
      </c>
      <c r="AL898" s="17">
        <v>0</v>
      </c>
      <c r="AM898" s="17">
        <v>7.3437758260919805E-2</v>
      </c>
      <c r="AN898" s="17">
        <v>7.8219874155315297E-2</v>
      </c>
      <c r="AO898" s="17"/>
      <c r="AP898" s="17">
        <v>3.0861718873408699E-2</v>
      </c>
      <c r="AQ898" s="17">
        <v>3.2529111947941898E-2</v>
      </c>
      <c r="AR898" s="17">
        <v>0</v>
      </c>
      <c r="AS898" s="17"/>
      <c r="AT898" s="17">
        <v>4.5869413221799799E-2</v>
      </c>
      <c r="AU898" s="17">
        <v>2.2809056187267099E-2</v>
      </c>
      <c r="AV898" s="17">
        <v>1.55672210703225E-2</v>
      </c>
      <c r="AW898" s="17">
        <v>3.3405439181239199E-2</v>
      </c>
      <c r="AX898" s="17">
        <v>6.4970461678679495E-2</v>
      </c>
    </row>
    <row r="899" spans="2:50">
      <c r="B899" t="s">
        <v>92</v>
      </c>
      <c r="C899" s="17">
        <v>7.5379712370065799E-2</v>
      </c>
      <c r="D899" s="17">
        <v>5.1554350360662402E-2</v>
      </c>
      <c r="E899" s="17">
        <v>9.8681988016447703E-2</v>
      </c>
      <c r="F899" s="17"/>
      <c r="G899" s="17">
        <v>7.0360792048272502E-2</v>
      </c>
      <c r="H899" s="17">
        <v>6.0264895360774999E-2</v>
      </c>
      <c r="I899" s="17">
        <v>0.111027198263612</v>
      </c>
      <c r="J899" s="17">
        <v>0.11699924435950999</v>
      </c>
      <c r="K899" s="17">
        <v>5.2694773131661599E-2</v>
      </c>
      <c r="L899" s="17">
        <v>4.4062340194752803E-2</v>
      </c>
      <c r="M899" s="17"/>
      <c r="N899" s="17">
        <v>5.57128023399905E-2</v>
      </c>
      <c r="O899" s="17">
        <v>7.5406336997770801E-2</v>
      </c>
      <c r="P899" s="17">
        <v>8.5083067849962099E-2</v>
      </c>
      <c r="Q899" s="17">
        <v>8.9528355688089201E-2</v>
      </c>
      <c r="R899" s="17"/>
      <c r="S899" s="17">
        <v>7.0675099002304301E-2</v>
      </c>
      <c r="T899" s="17">
        <v>7.38453149080011E-2</v>
      </c>
      <c r="U899" s="17">
        <v>6.1426572519632898E-2</v>
      </c>
      <c r="V899" s="17">
        <v>9.5881276269255897E-2</v>
      </c>
      <c r="W899" s="17">
        <v>5.8776798211055303E-2</v>
      </c>
      <c r="X899" s="17">
        <v>1.6824665646287301E-2</v>
      </c>
      <c r="Y899" s="17">
        <v>0.13615761383522401</v>
      </c>
      <c r="Z899" s="17">
        <v>4.92394998786818E-2</v>
      </c>
      <c r="AA899" s="17">
        <v>9.6942663719822797E-2</v>
      </c>
      <c r="AB899" s="17">
        <v>5.1209020828796699E-2</v>
      </c>
      <c r="AC899" s="17">
        <v>0.121281997633734</v>
      </c>
      <c r="AD899" s="17">
        <v>0.10765127281421</v>
      </c>
      <c r="AE899" s="17"/>
      <c r="AF899" s="17">
        <v>6.3501332079189607E-2</v>
      </c>
      <c r="AG899" s="17">
        <v>4.9298785371630897E-2</v>
      </c>
      <c r="AH899" s="17">
        <v>0.157885367250192</v>
      </c>
      <c r="AI899" s="17"/>
      <c r="AJ899" s="17">
        <v>6.1354647179253902E-2</v>
      </c>
      <c r="AK899" s="17">
        <v>5.5362645503070997E-2</v>
      </c>
      <c r="AL899" s="17">
        <v>0</v>
      </c>
      <c r="AM899" s="17">
        <v>0.145929627037898</v>
      </c>
      <c r="AN899" s="17">
        <v>0.14115777225958601</v>
      </c>
      <c r="AO899" s="17"/>
      <c r="AP899" s="17">
        <v>3.6184542975473098E-2</v>
      </c>
      <c r="AQ899" s="17">
        <v>7.4517389403056702E-2</v>
      </c>
      <c r="AR899" s="17">
        <v>4.7743222253622999E-2</v>
      </c>
      <c r="AS899" s="17"/>
      <c r="AT899" s="17">
        <v>0.11017863638828</v>
      </c>
      <c r="AU899" s="17">
        <v>3.5891755578974498E-2</v>
      </c>
      <c r="AV899" s="17">
        <v>4.0787799762915099E-2</v>
      </c>
      <c r="AW899" s="17">
        <v>3.1415444856050703E-2</v>
      </c>
      <c r="AX899" s="17">
        <v>5.9934178603669799E-2</v>
      </c>
    </row>
    <row r="900" spans="2:50">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row>
    <row r="901" spans="2:50">
      <c r="B901" s="6" t="s">
        <v>333</v>
      </c>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row>
    <row r="902" spans="2:50">
      <c r="B902" s="24" t="s">
        <v>17</v>
      </c>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row>
    <row r="903" spans="2:50">
      <c r="B903" t="s">
        <v>322</v>
      </c>
      <c r="C903" s="17">
        <v>0.15111653094365399</v>
      </c>
      <c r="D903" s="17">
        <v>0.18294621948122899</v>
      </c>
      <c r="E903" s="17">
        <v>0.116120999144999</v>
      </c>
      <c r="F903" s="17"/>
      <c r="G903" s="17">
        <v>0.111667619361824</v>
      </c>
      <c r="H903" s="17">
        <v>0.15209675103870399</v>
      </c>
      <c r="I903" s="17">
        <v>0.14969141071172501</v>
      </c>
      <c r="J903" s="17">
        <v>0.11566581683476999</v>
      </c>
      <c r="K903" s="17">
        <v>0.16941389722867001</v>
      </c>
      <c r="L903" s="17">
        <v>0.20032751841045099</v>
      </c>
      <c r="M903" s="17"/>
      <c r="N903" s="17">
        <v>0.20360985132109699</v>
      </c>
      <c r="O903" s="17">
        <v>9.8515463586137303E-2</v>
      </c>
      <c r="P903" s="17">
        <v>0.14632156740970101</v>
      </c>
      <c r="Q903" s="17">
        <v>0.148895617349735</v>
      </c>
      <c r="R903" s="17"/>
      <c r="S903" s="17">
        <v>0.163509982634093</v>
      </c>
      <c r="T903" s="17">
        <v>0.113641258558049</v>
      </c>
      <c r="U903" s="17">
        <v>0.15416736325969499</v>
      </c>
      <c r="V903" s="17">
        <v>0.122933079740509</v>
      </c>
      <c r="W903" s="17">
        <v>0.19163429999664899</v>
      </c>
      <c r="X903" s="17">
        <v>0.14252628275795201</v>
      </c>
      <c r="Y903" s="17">
        <v>0.182230286062774</v>
      </c>
      <c r="Z903" s="17">
        <v>0.15184454536828401</v>
      </c>
      <c r="AA903" s="17">
        <v>0.15995499179280301</v>
      </c>
      <c r="AB903" s="17">
        <v>0.18680008769054099</v>
      </c>
      <c r="AC903" s="17">
        <v>0.13654110548677301</v>
      </c>
      <c r="AD903" s="17">
        <v>7.7906173951541396E-2</v>
      </c>
      <c r="AE903" s="17"/>
      <c r="AF903" s="17">
        <v>0.175567406637687</v>
      </c>
      <c r="AG903" s="17">
        <v>0.16660792147894801</v>
      </c>
      <c r="AH903" s="17">
        <v>9.8692210691346899E-2</v>
      </c>
      <c r="AI903" s="17"/>
      <c r="AJ903" s="17">
        <v>0.22471390930511501</v>
      </c>
      <c r="AK903" s="17">
        <v>0.12258662480829199</v>
      </c>
      <c r="AL903" s="17">
        <v>0.14741483843623099</v>
      </c>
      <c r="AM903" s="17">
        <v>8.6850234907662194E-2</v>
      </c>
      <c r="AN903" s="17">
        <v>6.8533743571391206E-2</v>
      </c>
      <c r="AO903" s="17"/>
      <c r="AP903" s="17">
        <v>0.21795179166620601</v>
      </c>
      <c r="AQ903" s="17">
        <v>0.133493045682783</v>
      </c>
      <c r="AR903" s="17">
        <v>0.16790782915807601</v>
      </c>
      <c r="AS903" s="17"/>
      <c r="AT903" s="17">
        <v>0.14973386556255</v>
      </c>
      <c r="AU903" s="17">
        <v>0.124540121946195</v>
      </c>
      <c r="AV903" s="17">
        <v>0.158026248687787</v>
      </c>
      <c r="AW903" s="17">
        <v>0.165453220915739</v>
      </c>
      <c r="AX903" s="17">
        <v>0.396953579278709</v>
      </c>
    </row>
    <row r="904" spans="2:50">
      <c r="B904" t="s">
        <v>323</v>
      </c>
      <c r="C904" s="17">
        <v>0.39620311557020699</v>
      </c>
      <c r="D904" s="17">
        <v>0.40390250092044599</v>
      </c>
      <c r="E904" s="17">
        <v>0.38773793424943198</v>
      </c>
      <c r="F904" s="17"/>
      <c r="G904" s="17">
        <v>0.371795187599816</v>
      </c>
      <c r="H904" s="17">
        <v>0.39173785379444398</v>
      </c>
      <c r="I904" s="17">
        <v>0.347209065674776</v>
      </c>
      <c r="J904" s="17">
        <v>0.45355573720470399</v>
      </c>
      <c r="K904" s="17">
        <v>0.37900714708625699</v>
      </c>
      <c r="L904" s="17">
        <v>0.42861847567315398</v>
      </c>
      <c r="M904" s="17"/>
      <c r="N904" s="17">
        <v>0.442760759068064</v>
      </c>
      <c r="O904" s="17">
        <v>0.41129064980966001</v>
      </c>
      <c r="P904" s="17">
        <v>0.38762405202435701</v>
      </c>
      <c r="Q904" s="17">
        <v>0.34540151111314998</v>
      </c>
      <c r="R904" s="17"/>
      <c r="S904" s="17">
        <v>0.33739581534218599</v>
      </c>
      <c r="T904" s="17">
        <v>0.43196783361593999</v>
      </c>
      <c r="U904" s="17">
        <v>0.41879661524661599</v>
      </c>
      <c r="V904" s="17">
        <v>0.38074391934034701</v>
      </c>
      <c r="W904" s="17">
        <v>0.32031498236978201</v>
      </c>
      <c r="X904" s="17">
        <v>0.44665405398512098</v>
      </c>
      <c r="Y904" s="17">
        <v>0.33254991369577702</v>
      </c>
      <c r="Z904" s="17">
        <v>0.47248442873635599</v>
      </c>
      <c r="AA904" s="17">
        <v>0.40215180036169701</v>
      </c>
      <c r="AB904" s="17">
        <v>0.35137752980235598</v>
      </c>
      <c r="AC904" s="17">
        <v>0.48196870199577901</v>
      </c>
      <c r="AD904" s="17">
        <v>0.59977586437126695</v>
      </c>
      <c r="AE904" s="17"/>
      <c r="AF904" s="17">
        <v>0.38770841688642499</v>
      </c>
      <c r="AG904" s="17">
        <v>0.41477902562023</v>
      </c>
      <c r="AH904" s="17">
        <v>0.324984319658563</v>
      </c>
      <c r="AI904" s="17"/>
      <c r="AJ904" s="17">
        <v>0.42801635609664701</v>
      </c>
      <c r="AK904" s="17">
        <v>0.40333349060589802</v>
      </c>
      <c r="AL904" s="17">
        <v>0.50603906520215702</v>
      </c>
      <c r="AM904" s="17">
        <v>0.50451143930048503</v>
      </c>
      <c r="AN904" s="17">
        <v>0.236480115281616</v>
      </c>
      <c r="AO904" s="17"/>
      <c r="AP904" s="17">
        <v>0.46520270697766603</v>
      </c>
      <c r="AQ904" s="17">
        <v>0.39283667796753302</v>
      </c>
      <c r="AR904" s="17">
        <v>0.413359745668819</v>
      </c>
      <c r="AS904" s="17"/>
      <c r="AT904" s="17">
        <v>0.40145730447717098</v>
      </c>
      <c r="AU904" s="17">
        <v>0.349214274628868</v>
      </c>
      <c r="AV904" s="17">
        <v>0.43172410093178099</v>
      </c>
      <c r="AW904" s="17">
        <v>0.41826100234652402</v>
      </c>
      <c r="AX904" s="17">
        <v>0.20173676830882301</v>
      </c>
    </row>
    <row r="905" spans="2:50">
      <c r="B905" t="s">
        <v>324</v>
      </c>
      <c r="C905" s="17">
        <v>0.28335513472735802</v>
      </c>
      <c r="D905" s="17">
        <v>0.26212843274247599</v>
      </c>
      <c r="E905" s="17">
        <v>0.30669308613129698</v>
      </c>
      <c r="F905" s="17"/>
      <c r="G905" s="17">
        <v>0.30201536775602</v>
      </c>
      <c r="H905" s="17">
        <v>0.26441202263380498</v>
      </c>
      <c r="I905" s="17">
        <v>0.32057814057017497</v>
      </c>
      <c r="J905" s="17">
        <v>0.25369684313361601</v>
      </c>
      <c r="K905" s="17">
        <v>0.353979863590768</v>
      </c>
      <c r="L905" s="17">
        <v>0.22392635832670901</v>
      </c>
      <c r="M905" s="17"/>
      <c r="N905" s="17">
        <v>0.22752104546389201</v>
      </c>
      <c r="O905" s="17">
        <v>0.30268693033314398</v>
      </c>
      <c r="P905" s="17">
        <v>0.29193026088488799</v>
      </c>
      <c r="Q905" s="17">
        <v>0.31187703183693299</v>
      </c>
      <c r="R905" s="17"/>
      <c r="S905" s="17">
        <v>0.28386981573111503</v>
      </c>
      <c r="T905" s="17">
        <v>0.30602587048041802</v>
      </c>
      <c r="U905" s="17">
        <v>0.265782762913161</v>
      </c>
      <c r="V905" s="17">
        <v>0.32789542029907298</v>
      </c>
      <c r="W905" s="17">
        <v>0.31434219910295402</v>
      </c>
      <c r="X905" s="17">
        <v>0.236740827823366</v>
      </c>
      <c r="Y905" s="17">
        <v>0.27684290065212702</v>
      </c>
      <c r="Z905" s="17">
        <v>0.31844595512110602</v>
      </c>
      <c r="AA905" s="17">
        <v>0.30293414345604902</v>
      </c>
      <c r="AB905" s="17">
        <v>0.262227353492895</v>
      </c>
      <c r="AC905" s="17">
        <v>0.23480459841027701</v>
      </c>
      <c r="AD905" s="17">
        <v>0.19350255120631801</v>
      </c>
      <c r="AE905" s="17"/>
      <c r="AF905" s="17">
        <v>0.28288589937208197</v>
      </c>
      <c r="AG905" s="17">
        <v>0.255864195213655</v>
      </c>
      <c r="AH905" s="17">
        <v>0.39202540341584402</v>
      </c>
      <c r="AI905" s="17"/>
      <c r="AJ905" s="17">
        <v>0.25351514500913103</v>
      </c>
      <c r="AK905" s="17">
        <v>0.29421944187898202</v>
      </c>
      <c r="AL905" s="17">
        <v>0.22460622291454899</v>
      </c>
      <c r="AM905" s="17">
        <v>0.146913686935007</v>
      </c>
      <c r="AN905" s="17">
        <v>0.40253838168936101</v>
      </c>
      <c r="AO905" s="17"/>
      <c r="AP905" s="17">
        <v>0.22012557751471801</v>
      </c>
      <c r="AQ905" s="17">
        <v>0.27788171181683702</v>
      </c>
      <c r="AR905" s="17">
        <v>0.27030384699290999</v>
      </c>
      <c r="AS905" s="17"/>
      <c r="AT905" s="17">
        <v>0.29177773834583998</v>
      </c>
      <c r="AU905" s="17">
        <v>0.361225984270998</v>
      </c>
      <c r="AV905" s="17">
        <v>0.24400918418457501</v>
      </c>
      <c r="AW905" s="17">
        <v>0.21551126629961601</v>
      </c>
      <c r="AX905" s="17">
        <v>0.215703767430073</v>
      </c>
    </row>
    <row r="906" spans="2:50">
      <c r="B906" t="s">
        <v>325</v>
      </c>
      <c r="C906" s="17">
        <v>8.2364140312036802E-2</v>
      </c>
      <c r="D906" s="17">
        <v>8.2139895439880303E-2</v>
      </c>
      <c r="E906" s="17">
        <v>8.2610689019070802E-2</v>
      </c>
      <c r="F906" s="17"/>
      <c r="G906" s="17">
        <v>0.107567766981368</v>
      </c>
      <c r="H906" s="17">
        <v>0.124685750150192</v>
      </c>
      <c r="I906" s="17">
        <v>6.8384178736681095E-2</v>
      </c>
      <c r="J906" s="17">
        <v>4.1008818968856303E-2</v>
      </c>
      <c r="K906" s="17">
        <v>4.7822300559014597E-2</v>
      </c>
      <c r="L906" s="17">
        <v>0.100666270288243</v>
      </c>
      <c r="M906" s="17"/>
      <c r="N906" s="17">
        <v>7.0763021013408506E-2</v>
      </c>
      <c r="O906" s="17">
        <v>0.105021864906711</v>
      </c>
      <c r="P906" s="17">
        <v>6.6674949127862398E-2</v>
      </c>
      <c r="Q906" s="17">
        <v>8.8291203232316207E-2</v>
      </c>
      <c r="R906" s="17"/>
      <c r="S906" s="17">
        <v>0.11932493731940599</v>
      </c>
      <c r="T906" s="17">
        <v>4.8102797103114901E-2</v>
      </c>
      <c r="U906" s="17">
        <v>8.3602914704987805E-2</v>
      </c>
      <c r="V906" s="17">
        <v>8.7603098641123103E-2</v>
      </c>
      <c r="W906" s="17">
        <v>4.0313035052409601E-2</v>
      </c>
      <c r="X906" s="17">
        <v>9.3466781657247297E-2</v>
      </c>
      <c r="Y906" s="17">
        <v>9.7131320695376999E-2</v>
      </c>
      <c r="Z906" s="17">
        <v>2.5955624820422601E-2</v>
      </c>
      <c r="AA906" s="17">
        <v>5.24872914678821E-2</v>
      </c>
      <c r="AB906" s="17">
        <v>0.143076348880945</v>
      </c>
      <c r="AC906" s="17">
        <v>2.1191174514306899E-2</v>
      </c>
      <c r="AD906" s="17">
        <v>0.100109453079459</v>
      </c>
      <c r="AE906" s="17"/>
      <c r="AF906" s="17">
        <v>8.1059039151231499E-2</v>
      </c>
      <c r="AG906" s="17">
        <v>0.102593966648423</v>
      </c>
      <c r="AH906" s="17">
        <v>4.1092376594029201E-2</v>
      </c>
      <c r="AI906" s="17"/>
      <c r="AJ906" s="17">
        <v>4.8650565767983697E-2</v>
      </c>
      <c r="AK906" s="17">
        <v>0.11374103817482099</v>
      </c>
      <c r="AL906" s="17">
        <v>8.4105462959048499E-2</v>
      </c>
      <c r="AM906" s="17">
        <v>8.3274348521200206E-2</v>
      </c>
      <c r="AN906" s="17">
        <v>9.8359117493971901E-2</v>
      </c>
      <c r="AO906" s="17"/>
      <c r="AP906" s="17">
        <v>5.4998419530289201E-2</v>
      </c>
      <c r="AQ906" s="17">
        <v>0.10383508919949</v>
      </c>
      <c r="AR906" s="17">
        <v>0.10187556509397699</v>
      </c>
      <c r="AS906" s="17"/>
      <c r="AT906" s="17">
        <v>3.7462724962678398E-2</v>
      </c>
      <c r="AU906" s="17">
        <v>8.0955352092956401E-2</v>
      </c>
      <c r="AV906" s="17">
        <v>9.1973564257494395E-2</v>
      </c>
      <c r="AW906" s="17">
        <v>0.116335502826584</v>
      </c>
      <c r="AX906" s="17">
        <v>0.100642255925584</v>
      </c>
    </row>
    <row r="907" spans="2:50">
      <c r="B907" t="s">
        <v>326</v>
      </c>
      <c r="C907" s="17">
        <v>3.5911599079321899E-2</v>
      </c>
      <c r="D907" s="17">
        <v>3.5090260125091997E-2</v>
      </c>
      <c r="E907" s="17">
        <v>3.6814630017129903E-2</v>
      </c>
      <c r="F907" s="17"/>
      <c r="G907" s="17">
        <v>7.2703280419073799E-2</v>
      </c>
      <c r="H907" s="17">
        <v>3.8647197065173602E-3</v>
      </c>
      <c r="I907" s="17">
        <v>4.2300987395134097E-2</v>
      </c>
      <c r="J907" s="17">
        <v>6.5256108478363301E-2</v>
      </c>
      <c r="K907" s="17">
        <v>2.1371671532608199E-2</v>
      </c>
      <c r="L907" s="17">
        <v>1.53574487685674E-2</v>
      </c>
      <c r="M907" s="17"/>
      <c r="N907" s="17">
        <v>2.7930903170720001E-2</v>
      </c>
      <c r="O907" s="17">
        <v>2.5852590832023899E-2</v>
      </c>
      <c r="P907" s="17">
        <v>5.9604133381103798E-2</v>
      </c>
      <c r="Q907" s="17">
        <v>3.25859354711905E-2</v>
      </c>
      <c r="R907" s="17"/>
      <c r="S907" s="17">
        <v>3.3443574812831903E-2</v>
      </c>
      <c r="T907" s="17">
        <v>3.1053446247846901E-2</v>
      </c>
      <c r="U907" s="17">
        <v>3.82469011240444E-2</v>
      </c>
      <c r="V907" s="17">
        <v>3.03301973653772E-2</v>
      </c>
      <c r="W907" s="17">
        <v>9.87940122082199E-2</v>
      </c>
      <c r="X907" s="17">
        <v>2.7533593010327002E-2</v>
      </c>
      <c r="Y907" s="17">
        <v>4.7132881955538899E-2</v>
      </c>
      <c r="Z907" s="17">
        <v>0</v>
      </c>
      <c r="AA907" s="17">
        <v>3.2132978118709597E-2</v>
      </c>
      <c r="AB907" s="17">
        <v>3.28675406455219E-2</v>
      </c>
      <c r="AC907" s="17">
        <v>4.2863165389736002E-2</v>
      </c>
      <c r="AD907" s="17">
        <v>0</v>
      </c>
      <c r="AE907" s="17"/>
      <c r="AF907" s="17">
        <v>2.5240845585544801E-2</v>
      </c>
      <c r="AG907" s="17">
        <v>3.1789410197366398E-2</v>
      </c>
      <c r="AH907" s="17">
        <v>4.9009911428343801E-2</v>
      </c>
      <c r="AI907" s="17"/>
      <c r="AJ907" s="17">
        <v>1.02008258863305E-2</v>
      </c>
      <c r="AK907" s="17">
        <v>3.7101768441966602E-2</v>
      </c>
      <c r="AL907" s="17">
        <v>3.78344104880146E-2</v>
      </c>
      <c r="AM907" s="17">
        <v>8.4263713406064297E-2</v>
      </c>
      <c r="AN907" s="17">
        <v>8.1451383686890796E-2</v>
      </c>
      <c r="AO907" s="17"/>
      <c r="AP907" s="17">
        <v>1.28916592675465E-2</v>
      </c>
      <c r="AQ907" s="17">
        <v>5.07125047199097E-2</v>
      </c>
      <c r="AR907" s="17">
        <v>4.6553013086217898E-2</v>
      </c>
      <c r="AS907" s="17"/>
      <c r="AT907" s="17">
        <v>1.7494539882611501E-2</v>
      </c>
      <c r="AU907" s="17">
        <v>7.6197962257675195E-2</v>
      </c>
      <c r="AV907" s="17">
        <v>3.03891852147611E-2</v>
      </c>
      <c r="AW907" s="17">
        <v>5.7027569065772797E-2</v>
      </c>
      <c r="AX907" s="17">
        <v>0</v>
      </c>
    </row>
    <row r="908" spans="2:50">
      <c r="B908" t="s">
        <v>92</v>
      </c>
      <c r="C908" s="17">
        <v>5.1049479367422899E-2</v>
      </c>
      <c r="D908" s="17">
        <v>3.3792691290875303E-2</v>
      </c>
      <c r="E908" s="17">
        <v>7.0022661438071496E-2</v>
      </c>
      <c r="F908" s="17"/>
      <c r="G908" s="17">
        <v>3.4250777881897503E-2</v>
      </c>
      <c r="H908" s="17">
        <v>6.3202902676337505E-2</v>
      </c>
      <c r="I908" s="17">
        <v>7.1836216911508405E-2</v>
      </c>
      <c r="J908" s="17">
        <v>7.0816675379690996E-2</v>
      </c>
      <c r="K908" s="17">
        <v>2.84051200026816E-2</v>
      </c>
      <c r="L908" s="17">
        <v>3.1103928532874602E-2</v>
      </c>
      <c r="M908" s="17"/>
      <c r="N908" s="17">
        <v>2.74144199628195E-2</v>
      </c>
      <c r="O908" s="17">
        <v>5.6632500532323701E-2</v>
      </c>
      <c r="P908" s="17">
        <v>4.7845037172087303E-2</v>
      </c>
      <c r="Q908" s="17">
        <v>7.2948700996676302E-2</v>
      </c>
      <c r="R908" s="17"/>
      <c r="S908" s="17">
        <v>6.2455874160368602E-2</v>
      </c>
      <c r="T908" s="17">
        <v>6.9208793994630702E-2</v>
      </c>
      <c r="U908" s="17">
        <v>3.9403442751495599E-2</v>
      </c>
      <c r="V908" s="17">
        <v>5.0494284613570001E-2</v>
      </c>
      <c r="W908" s="17">
        <v>3.4601471269985203E-2</v>
      </c>
      <c r="X908" s="17">
        <v>5.3078460765987601E-2</v>
      </c>
      <c r="Y908" s="17">
        <v>6.4112696938406502E-2</v>
      </c>
      <c r="Z908" s="17">
        <v>3.12694459538315E-2</v>
      </c>
      <c r="AA908" s="17">
        <v>5.0338794802859299E-2</v>
      </c>
      <c r="AB908" s="17">
        <v>2.3651139487741901E-2</v>
      </c>
      <c r="AC908" s="17">
        <v>8.2631254203128002E-2</v>
      </c>
      <c r="AD908" s="17">
        <v>2.8705957391415099E-2</v>
      </c>
      <c r="AE908" s="17"/>
      <c r="AF908" s="17">
        <v>4.7538392367029399E-2</v>
      </c>
      <c r="AG908" s="17">
        <v>2.83654808413773E-2</v>
      </c>
      <c r="AH908" s="17">
        <v>9.4195778211873596E-2</v>
      </c>
      <c r="AI908" s="17"/>
      <c r="AJ908" s="17">
        <v>3.4903197934793899E-2</v>
      </c>
      <c r="AK908" s="17">
        <v>2.9017636090040801E-2</v>
      </c>
      <c r="AL908" s="17">
        <v>0</v>
      </c>
      <c r="AM908" s="17">
        <v>9.4186576929581906E-2</v>
      </c>
      <c r="AN908" s="17">
        <v>0.112637258276769</v>
      </c>
      <c r="AO908" s="17"/>
      <c r="AP908" s="17">
        <v>2.88298450435742E-2</v>
      </c>
      <c r="AQ908" s="17">
        <v>4.1240970613447801E-2</v>
      </c>
      <c r="AR908" s="17">
        <v>0</v>
      </c>
      <c r="AS908" s="17"/>
      <c r="AT908" s="17">
        <v>0.102073826769149</v>
      </c>
      <c r="AU908" s="17">
        <v>7.8663048033073106E-3</v>
      </c>
      <c r="AV908" s="17">
        <v>4.3877716723601197E-2</v>
      </c>
      <c r="AW908" s="17">
        <v>2.7411438545764499E-2</v>
      </c>
      <c r="AX908" s="17">
        <v>8.4963629056811998E-2</v>
      </c>
    </row>
    <row r="909" spans="2:50">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row>
    <row r="910" spans="2:50">
      <c r="B910" s="6" t="s">
        <v>334</v>
      </c>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row>
    <row r="911" spans="2:50">
      <c r="B911" s="24" t="s">
        <v>17</v>
      </c>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row>
    <row r="912" spans="2:50">
      <c r="B912" t="s">
        <v>322</v>
      </c>
      <c r="C912" s="17">
        <v>0.19337005189237</v>
      </c>
      <c r="D912" s="17">
        <v>0.23612145483494801</v>
      </c>
      <c r="E912" s="17">
        <v>0.15063497689522901</v>
      </c>
      <c r="F912" s="17"/>
      <c r="G912" s="17">
        <v>0.19301264860358699</v>
      </c>
      <c r="H912" s="17">
        <v>0.18205857449083901</v>
      </c>
      <c r="I912" s="17">
        <v>0.20737393695857001</v>
      </c>
      <c r="J912" s="17">
        <v>0.16642991384164499</v>
      </c>
      <c r="K912" s="17">
        <v>0.19128993728733501</v>
      </c>
      <c r="L912" s="17">
        <v>0.212359433023352</v>
      </c>
      <c r="M912" s="17"/>
      <c r="N912" s="17">
        <v>0.24114502822848399</v>
      </c>
      <c r="O912" s="17">
        <v>0.180182363321887</v>
      </c>
      <c r="P912" s="17">
        <v>0.16564404644727501</v>
      </c>
      <c r="Q912" s="17">
        <v>0.18386429248170999</v>
      </c>
      <c r="R912" s="17"/>
      <c r="S912" s="17">
        <v>0.222313112438179</v>
      </c>
      <c r="T912" s="17">
        <v>0.135759976914619</v>
      </c>
      <c r="U912" s="17">
        <v>0.174686640651456</v>
      </c>
      <c r="V912" s="17">
        <v>0.24215854111215801</v>
      </c>
      <c r="W912" s="17">
        <v>0.15005312674315199</v>
      </c>
      <c r="X912" s="17">
        <v>0.145461311453952</v>
      </c>
      <c r="Y912" s="17">
        <v>0.21640235759149801</v>
      </c>
      <c r="Z912" s="17">
        <v>0.25249399264956501</v>
      </c>
      <c r="AA912" s="17">
        <v>0.19598008232375799</v>
      </c>
      <c r="AB912" s="17">
        <v>0.226932567067718</v>
      </c>
      <c r="AC912" s="17">
        <v>0.228299625038762</v>
      </c>
      <c r="AD912" s="17">
        <v>0.13458892134936901</v>
      </c>
      <c r="AE912" s="17"/>
      <c r="AF912" s="17">
        <v>0.17929562644209199</v>
      </c>
      <c r="AG912" s="17">
        <v>0.20827835378750101</v>
      </c>
      <c r="AH912" s="17">
        <v>0.173537692098957</v>
      </c>
      <c r="AI912" s="17"/>
      <c r="AJ912" s="17">
        <v>0.19237522478003899</v>
      </c>
      <c r="AK912" s="17">
        <v>0.25162523445024698</v>
      </c>
      <c r="AL912" s="17">
        <v>0.21703817715734</v>
      </c>
      <c r="AM912" s="17">
        <v>0.23181693628328001</v>
      </c>
      <c r="AN912" s="17">
        <v>9.8205187003447894E-2</v>
      </c>
      <c r="AO912" s="17"/>
      <c r="AP912" s="17">
        <v>0.19960678097489601</v>
      </c>
      <c r="AQ912" s="17">
        <v>0.24730337233177899</v>
      </c>
      <c r="AR912" s="17">
        <v>0.16337669258860099</v>
      </c>
      <c r="AS912" s="17"/>
      <c r="AT912" s="17">
        <v>0.16754635848397301</v>
      </c>
      <c r="AU912" s="17">
        <v>0.18859745763021901</v>
      </c>
      <c r="AV912" s="17">
        <v>0.24367761448601599</v>
      </c>
      <c r="AW912" s="17">
        <v>0.238530315062253</v>
      </c>
      <c r="AX912" s="17">
        <v>0.29431620962905602</v>
      </c>
    </row>
    <row r="913" spans="2:50">
      <c r="B913" t="s">
        <v>323</v>
      </c>
      <c r="C913" s="17">
        <v>0.42265707766288202</v>
      </c>
      <c r="D913" s="17">
        <v>0.41281547932227203</v>
      </c>
      <c r="E913" s="17">
        <v>0.432594513268103</v>
      </c>
      <c r="F913" s="17"/>
      <c r="G913" s="17">
        <v>0.30434251713472898</v>
      </c>
      <c r="H913" s="17">
        <v>0.421419233602014</v>
      </c>
      <c r="I913" s="17">
        <v>0.41837067496987201</v>
      </c>
      <c r="J913" s="17">
        <v>0.44928642972304</v>
      </c>
      <c r="K913" s="17">
        <v>0.45010331133904402</v>
      </c>
      <c r="L913" s="17">
        <v>0.46747439831445198</v>
      </c>
      <c r="M913" s="17"/>
      <c r="N913" s="17">
        <v>0.45957438363270198</v>
      </c>
      <c r="O913" s="17">
        <v>0.45887128826435303</v>
      </c>
      <c r="P913" s="17">
        <v>0.39507100701563502</v>
      </c>
      <c r="Q913" s="17">
        <v>0.35842186981254498</v>
      </c>
      <c r="R913" s="17"/>
      <c r="S913" s="17">
        <v>0.39994876946199798</v>
      </c>
      <c r="T913" s="17">
        <v>0.52483048554379597</v>
      </c>
      <c r="U913" s="17">
        <v>0.39332492153545701</v>
      </c>
      <c r="V913" s="17">
        <v>0.396746886813442</v>
      </c>
      <c r="W913" s="17">
        <v>0.39934230254674002</v>
      </c>
      <c r="X913" s="17">
        <v>0.46946563677471098</v>
      </c>
      <c r="Y913" s="17">
        <v>0.31552473844539902</v>
      </c>
      <c r="Z913" s="17">
        <v>0.51992005094332105</v>
      </c>
      <c r="AA913" s="17">
        <v>0.37374719831180098</v>
      </c>
      <c r="AB913" s="17">
        <v>0.43389583128234099</v>
      </c>
      <c r="AC913" s="17">
        <v>0.40707890279822101</v>
      </c>
      <c r="AD913" s="17">
        <v>0.46442150359963702</v>
      </c>
      <c r="AE913" s="17"/>
      <c r="AF913" s="17">
        <v>0.41065116569814197</v>
      </c>
      <c r="AG913" s="17">
        <v>0.46998144579644502</v>
      </c>
      <c r="AH913" s="17">
        <v>0.32923966078201899</v>
      </c>
      <c r="AI913" s="17"/>
      <c r="AJ913" s="17">
        <v>0.45663361215654202</v>
      </c>
      <c r="AK913" s="17">
        <v>0.41184216191415501</v>
      </c>
      <c r="AL913" s="17">
        <v>0.45081025632695398</v>
      </c>
      <c r="AM913" s="17">
        <v>0.35740214106049301</v>
      </c>
      <c r="AN913" s="17">
        <v>0.30237381376386802</v>
      </c>
      <c r="AO913" s="17"/>
      <c r="AP913" s="17">
        <v>0.44385711565401598</v>
      </c>
      <c r="AQ913" s="17">
        <v>0.39177706943694701</v>
      </c>
      <c r="AR913" s="17">
        <v>0.528897429218946</v>
      </c>
      <c r="AS913" s="17"/>
      <c r="AT913" s="17">
        <v>0.40833516446255802</v>
      </c>
      <c r="AU913" s="17">
        <v>0.35470886869985302</v>
      </c>
      <c r="AV913" s="17">
        <v>0.48293972943951102</v>
      </c>
      <c r="AW913" s="17">
        <v>0.46981337045671601</v>
      </c>
      <c r="AX913" s="17">
        <v>0.36872919197288201</v>
      </c>
    </row>
    <row r="914" spans="2:50">
      <c r="B914" t="s">
        <v>324</v>
      </c>
      <c r="C914" s="17">
        <v>0.21935385497367799</v>
      </c>
      <c r="D914" s="17">
        <v>0.195855284412108</v>
      </c>
      <c r="E914" s="17">
        <v>0.2439981090369</v>
      </c>
      <c r="F914" s="17"/>
      <c r="G914" s="17">
        <v>0.28329268520513701</v>
      </c>
      <c r="H914" s="17">
        <v>0.211513087906717</v>
      </c>
      <c r="I914" s="17">
        <v>0.193316857255104</v>
      </c>
      <c r="J914" s="17">
        <v>0.203956302076441</v>
      </c>
      <c r="K914" s="17">
        <v>0.25028001088023</v>
      </c>
      <c r="L914" s="17">
        <v>0.19320556215132501</v>
      </c>
      <c r="M914" s="17"/>
      <c r="N914" s="17">
        <v>0.168642124590246</v>
      </c>
      <c r="O914" s="17">
        <v>0.240417663201489</v>
      </c>
      <c r="P914" s="17">
        <v>0.228285611796161</v>
      </c>
      <c r="Q914" s="17">
        <v>0.25191837299386699</v>
      </c>
      <c r="R914" s="17"/>
      <c r="S914" s="17">
        <v>0.22635012893404499</v>
      </c>
      <c r="T914" s="17">
        <v>0.19448151701733701</v>
      </c>
      <c r="U914" s="17">
        <v>0.271860567403374</v>
      </c>
      <c r="V914" s="17">
        <v>0.23402497907960201</v>
      </c>
      <c r="W914" s="17">
        <v>0.29899574930192602</v>
      </c>
      <c r="X914" s="17">
        <v>0.208341059717911</v>
      </c>
      <c r="Y914" s="17">
        <v>0.30753379274571302</v>
      </c>
      <c r="Z914" s="17">
        <v>6.8761620574510005E-2</v>
      </c>
      <c r="AA914" s="17">
        <v>0.21929795002781699</v>
      </c>
      <c r="AB914" s="17">
        <v>0.15698407999910299</v>
      </c>
      <c r="AC914" s="17">
        <v>0.22119095961683399</v>
      </c>
      <c r="AD914" s="17">
        <v>0.16744986658208799</v>
      </c>
      <c r="AE914" s="17"/>
      <c r="AF914" s="17">
        <v>0.238260879305387</v>
      </c>
      <c r="AG914" s="17">
        <v>0.190245619441858</v>
      </c>
      <c r="AH914" s="17">
        <v>0.25837492409395801</v>
      </c>
      <c r="AI914" s="17"/>
      <c r="AJ914" s="17">
        <v>0.230316420409855</v>
      </c>
      <c r="AK914" s="17">
        <v>0.17823740331322199</v>
      </c>
      <c r="AL914" s="17">
        <v>0.20981290428365501</v>
      </c>
      <c r="AM914" s="17">
        <v>0.306681417345051</v>
      </c>
      <c r="AN914" s="17">
        <v>0.29137343690962098</v>
      </c>
      <c r="AO914" s="17"/>
      <c r="AP914" s="17">
        <v>0.231366394688235</v>
      </c>
      <c r="AQ914" s="17">
        <v>0.18294151432817801</v>
      </c>
      <c r="AR914" s="17">
        <v>0.22946223924165299</v>
      </c>
      <c r="AS914" s="17"/>
      <c r="AT914" s="17">
        <v>0.25306861709756201</v>
      </c>
      <c r="AU914" s="17">
        <v>0.28169110862093999</v>
      </c>
      <c r="AV914" s="17">
        <v>0.13900567414696</v>
      </c>
      <c r="AW914" s="17">
        <v>0.18768671576003301</v>
      </c>
      <c r="AX914" s="17">
        <v>0.33695459839806202</v>
      </c>
    </row>
    <row r="915" spans="2:50">
      <c r="B915" t="s">
        <v>325</v>
      </c>
      <c r="C915" s="17">
        <v>8.5995784897066996E-2</v>
      </c>
      <c r="D915" s="17">
        <v>7.1775515378688107E-2</v>
      </c>
      <c r="E915" s="17">
        <v>0.10062594308183199</v>
      </c>
      <c r="F915" s="17"/>
      <c r="G915" s="17">
        <v>0.11573918064485</v>
      </c>
      <c r="H915" s="17">
        <v>0.105622309274157</v>
      </c>
      <c r="I915" s="17">
        <v>8.6896119669368804E-2</v>
      </c>
      <c r="J915" s="17">
        <v>8.8051498893691807E-2</v>
      </c>
      <c r="K915" s="17">
        <v>6.3282966558630901E-2</v>
      </c>
      <c r="L915" s="17">
        <v>6.4962077382464095E-2</v>
      </c>
      <c r="M915" s="17"/>
      <c r="N915" s="17">
        <v>7.5744421711748902E-2</v>
      </c>
      <c r="O915" s="17">
        <v>6.6719737171882801E-2</v>
      </c>
      <c r="P915" s="17">
        <v>0.100519157032309</v>
      </c>
      <c r="Q915" s="17">
        <v>0.101465114882427</v>
      </c>
      <c r="R915" s="17"/>
      <c r="S915" s="17">
        <v>9.2978761459388395E-2</v>
      </c>
      <c r="T915" s="17">
        <v>0.10191800055977999</v>
      </c>
      <c r="U915" s="17">
        <v>0.111765962244199</v>
      </c>
      <c r="V915" s="17">
        <v>4.0213575678062601E-2</v>
      </c>
      <c r="W915" s="17">
        <v>9.7561886773188E-2</v>
      </c>
      <c r="X915" s="17">
        <v>9.5825845292487305E-2</v>
      </c>
      <c r="Y915" s="17">
        <v>7.9117000606529306E-2</v>
      </c>
      <c r="Z915" s="17">
        <v>6.1637310213564202E-2</v>
      </c>
      <c r="AA915" s="17">
        <v>4.6545269671337E-2</v>
      </c>
      <c r="AB915" s="17">
        <v>9.6123439394884505E-2</v>
      </c>
      <c r="AC915" s="17">
        <v>7.8644730672818602E-2</v>
      </c>
      <c r="AD915" s="17">
        <v>0.17452959605151799</v>
      </c>
      <c r="AE915" s="17"/>
      <c r="AF915" s="17">
        <v>8.8666420506137003E-2</v>
      </c>
      <c r="AG915" s="17">
        <v>8.0624502300601905E-2</v>
      </c>
      <c r="AH915" s="17">
        <v>7.9907287254481499E-2</v>
      </c>
      <c r="AI915" s="17"/>
      <c r="AJ915" s="17">
        <v>8.9320040216480795E-2</v>
      </c>
      <c r="AK915" s="17">
        <v>7.1910792221878406E-2</v>
      </c>
      <c r="AL915" s="17">
        <v>0.122338662232052</v>
      </c>
      <c r="AM915" s="17">
        <v>0.104099505311176</v>
      </c>
      <c r="AN915" s="17">
        <v>0.11945988119218701</v>
      </c>
      <c r="AO915" s="17"/>
      <c r="AP915" s="17">
        <v>9.1922476730837199E-2</v>
      </c>
      <c r="AQ915" s="17">
        <v>8.8141122913525202E-2</v>
      </c>
      <c r="AR915" s="17">
        <v>6.3571408358115603E-2</v>
      </c>
      <c r="AS915" s="17"/>
      <c r="AT915" s="17">
        <v>7.5972957777833999E-2</v>
      </c>
      <c r="AU915" s="17">
        <v>0.10726993334160601</v>
      </c>
      <c r="AV915" s="17">
        <v>9.4371503135427207E-2</v>
      </c>
      <c r="AW915" s="17">
        <v>2.12964894479813E-2</v>
      </c>
      <c r="AX915" s="17">
        <v>0</v>
      </c>
    </row>
    <row r="916" spans="2:50">
      <c r="B916" t="s">
        <v>326</v>
      </c>
      <c r="C916" s="17">
        <v>3.3897675338363902E-2</v>
      </c>
      <c r="D916" s="17">
        <v>3.9916094684487098E-2</v>
      </c>
      <c r="E916" s="17">
        <v>2.81319670865556E-2</v>
      </c>
      <c r="F916" s="17"/>
      <c r="G916" s="17">
        <v>4.5287095216799501E-2</v>
      </c>
      <c r="H916" s="17">
        <v>2.2928626337040101E-2</v>
      </c>
      <c r="I916" s="17">
        <v>3.64837857486906E-2</v>
      </c>
      <c r="J916" s="17">
        <v>5.58288414395521E-2</v>
      </c>
      <c r="K916" s="17">
        <v>1.25225662671946E-2</v>
      </c>
      <c r="L916" s="17">
        <v>3.0302667553009002E-2</v>
      </c>
      <c r="M916" s="17"/>
      <c r="N916" s="17">
        <v>1.29424139653137E-2</v>
      </c>
      <c r="O916" s="17">
        <v>2.2872209928912798E-2</v>
      </c>
      <c r="P916" s="17">
        <v>5.4406336837488599E-2</v>
      </c>
      <c r="Q916" s="17">
        <v>5.1201957813229497E-2</v>
      </c>
      <c r="R916" s="17"/>
      <c r="S916" s="17">
        <v>2.3284672797497599E-2</v>
      </c>
      <c r="T916" s="17">
        <v>0</v>
      </c>
      <c r="U916" s="17">
        <v>1.4892356543719801E-2</v>
      </c>
      <c r="V916" s="17">
        <v>3.0700684780314399E-2</v>
      </c>
      <c r="W916" s="17">
        <v>4.0123977014163301E-2</v>
      </c>
      <c r="X916" s="17">
        <v>2.4693854237226299E-2</v>
      </c>
      <c r="Y916" s="17">
        <v>4.7534780201244797E-2</v>
      </c>
      <c r="Z916" s="17">
        <v>7.86060322413345E-2</v>
      </c>
      <c r="AA916" s="17">
        <v>7.2714238335690601E-2</v>
      </c>
      <c r="AB916" s="17">
        <v>3.7670130879803899E-2</v>
      </c>
      <c r="AC916" s="17">
        <v>6.4785781873363604E-2</v>
      </c>
      <c r="AD916" s="17">
        <v>0</v>
      </c>
      <c r="AE916" s="17"/>
      <c r="AF916" s="17">
        <v>4.2124261402022099E-2</v>
      </c>
      <c r="AG916" s="17">
        <v>2.7485083816793199E-2</v>
      </c>
      <c r="AH916" s="17">
        <v>2.69186676359244E-2</v>
      </c>
      <c r="AI916" s="17"/>
      <c r="AJ916" s="17">
        <v>1.39832648288583E-2</v>
      </c>
      <c r="AK916" s="17">
        <v>6.2587223577723394E-2</v>
      </c>
      <c r="AL916" s="17">
        <v>0</v>
      </c>
      <c r="AM916" s="17">
        <v>0</v>
      </c>
      <c r="AN916" s="17">
        <v>4.62752204916001E-2</v>
      </c>
      <c r="AO916" s="17"/>
      <c r="AP916" s="17">
        <v>1.57867166019512E-2</v>
      </c>
      <c r="AQ916" s="17">
        <v>4.9891372237630099E-2</v>
      </c>
      <c r="AR916" s="17">
        <v>0</v>
      </c>
      <c r="AS916" s="17"/>
      <c r="AT916" s="17">
        <v>2.6926576222166401E-2</v>
      </c>
      <c r="AU916" s="17">
        <v>2.54486337421936E-2</v>
      </c>
      <c r="AV916" s="17">
        <v>1.5753304946247201E-2</v>
      </c>
      <c r="AW916" s="17">
        <v>2.7458073349055399E-2</v>
      </c>
      <c r="AX916" s="17">
        <v>0</v>
      </c>
    </row>
    <row r="917" spans="2:50">
      <c r="B917" t="s">
        <v>92</v>
      </c>
      <c r="C917" s="17">
        <v>4.4725555235638398E-2</v>
      </c>
      <c r="D917" s="17">
        <v>4.35161713674974E-2</v>
      </c>
      <c r="E917" s="17">
        <v>4.4014490631380597E-2</v>
      </c>
      <c r="F917" s="17"/>
      <c r="G917" s="17">
        <v>5.8325873194897598E-2</v>
      </c>
      <c r="H917" s="17">
        <v>5.6458168389233197E-2</v>
      </c>
      <c r="I917" s="17">
        <v>5.7558625398394202E-2</v>
      </c>
      <c r="J917" s="17">
        <v>3.6447014025631302E-2</v>
      </c>
      <c r="K917" s="17">
        <v>3.2521207667566603E-2</v>
      </c>
      <c r="L917" s="17">
        <v>3.1695861575397999E-2</v>
      </c>
      <c r="M917" s="17"/>
      <c r="N917" s="17">
        <v>4.1951627871504797E-2</v>
      </c>
      <c r="O917" s="17">
        <v>3.0936738111475601E-2</v>
      </c>
      <c r="P917" s="17">
        <v>5.6073840871132402E-2</v>
      </c>
      <c r="Q917" s="17">
        <v>5.3128392016221902E-2</v>
      </c>
      <c r="R917" s="17"/>
      <c r="S917" s="17">
        <v>3.5124554908892699E-2</v>
      </c>
      <c r="T917" s="17">
        <v>4.3010019964467502E-2</v>
      </c>
      <c r="U917" s="17">
        <v>3.3469551621794602E-2</v>
      </c>
      <c r="V917" s="17">
        <v>5.6155332536420702E-2</v>
      </c>
      <c r="W917" s="17">
        <v>1.39229576208309E-2</v>
      </c>
      <c r="X917" s="17">
        <v>5.6212292523712501E-2</v>
      </c>
      <c r="Y917" s="17">
        <v>3.3887330409615599E-2</v>
      </c>
      <c r="Z917" s="17">
        <v>1.8580993377705399E-2</v>
      </c>
      <c r="AA917" s="17">
        <v>9.1715261329596107E-2</v>
      </c>
      <c r="AB917" s="17">
        <v>4.8393951376150601E-2</v>
      </c>
      <c r="AC917" s="17">
        <v>0</v>
      </c>
      <c r="AD917" s="17">
        <v>5.9010112417387399E-2</v>
      </c>
      <c r="AE917" s="17"/>
      <c r="AF917" s="17">
        <v>4.1001646646219199E-2</v>
      </c>
      <c r="AG917" s="17">
        <v>2.33849948568009E-2</v>
      </c>
      <c r="AH917" s="17">
        <v>0.13202176813465999</v>
      </c>
      <c r="AI917" s="17"/>
      <c r="AJ917" s="17">
        <v>1.7371437608224301E-2</v>
      </c>
      <c r="AK917" s="17">
        <v>2.3797184522774999E-2</v>
      </c>
      <c r="AL917" s="17">
        <v>0</v>
      </c>
      <c r="AM917" s="17">
        <v>0</v>
      </c>
      <c r="AN917" s="17">
        <v>0.14231246063927599</v>
      </c>
      <c r="AO917" s="17"/>
      <c r="AP917" s="17">
        <v>1.7460515350063901E-2</v>
      </c>
      <c r="AQ917" s="17">
        <v>3.9945548751940903E-2</v>
      </c>
      <c r="AR917" s="17">
        <v>1.46922305926838E-2</v>
      </c>
      <c r="AS917" s="17"/>
      <c r="AT917" s="17">
        <v>6.8150325955907698E-2</v>
      </c>
      <c r="AU917" s="17">
        <v>4.2283997965187399E-2</v>
      </c>
      <c r="AV917" s="17">
        <v>2.4252173845839099E-2</v>
      </c>
      <c r="AW917" s="17">
        <v>5.5215035923962499E-2</v>
      </c>
      <c r="AX917" s="17">
        <v>0</v>
      </c>
    </row>
    <row r="918" spans="2:50">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row>
    <row r="919" spans="2:50">
      <c r="B919" s="6" t="s">
        <v>335</v>
      </c>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row>
    <row r="920" spans="2:50">
      <c r="B920" s="24" t="s">
        <v>17</v>
      </c>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row>
    <row r="921" spans="2:50">
      <c r="B921" t="s">
        <v>322</v>
      </c>
      <c r="C921" s="17">
        <v>0.176870731474981</v>
      </c>
      <c r="D921" s="17">
        <v>0.22077793606707799</v>
      </c>
      <c r="E921" s="17">
        <v>0.13520461805800399</v>
      </c>
      <c r="F921" s="17"/>
      <c r="G921" s="17">
        <v>0.190039862495755</v>
      </c>
      <c r="H921" s="17">
        <v>0.144166258386493</v>
      </c>
      <c r="I921" s="17">
        <v>0.17170496573365801</v>
      </c>
      <c r="J921" s="17">
        <v>0.10982263792605799</v>
      </c>
      <c r="K921" s="17">
        <v>0.14979444359237401</v>
      </c>
      <c r="L921" s="17">
        <v>0.27721364692231898</v>
      </c>
      <c r="M921" s="17"/>
      <c r="N921" s="17">
        <v>0.223154481001126</v>
      </c>
      <c r="O921" s="17">
        <v>0.16504060760801201</v>
      </c>
      <c r="P921" s="17">
        <v>0.16619098445349401</v>
      </c>
      <c r="Q921" s="17">
        <v>0.13959239261939099</v>
      </c>
      <c r="R921" s="17"/>
      <c r="S921" s="17">
        <v>0.26181356618229101</v>
      </c>
      <c r="T921" s="17">
        <v>0.19867348163770701</v>
      </c>
      <c r="U921" s="17">
        <v>0.12556745089184301</v>
      </c>
      <c r="V921" s="17">
        <v>0.10807708223884401</v>
      </c>
      <c r="W921" s="17">
        <v>0.17804350442802899</v>
      </c>
      <c r="X921" s="17">
        <v>0.158204212888751</v>
      </c>
      <c r="Y921" s="17">
        <v>0.17194522368527301</v>
      </c>
      <c r="Z921" s="17">
        <v>0.21022701435692201</v>
      </c>
      <c r="AA921" s="17">
        <v>0.187934424071284</v>
      </c>
      <c r="AB921" s="17">
        <v>0.15771027924371001</v>
      </c>
      <c r="AC921" s="17">
        <v>0.101918697894367</v>
      </c>
      <c r="AD921" s="17">
        <v>0.199057335068447</v>
      </c>
      <c r="AE921" s="17"/>
      <c r="AF921" s="17">
        <v>0.167397200506783</v>
      </c>
      <c r="AG921" s="17">
        <v>0.20892647910814</v>
      </c>
      <c r="AH921" s="17">
        <v>0.12002086358931199</v>
      </c>
      <c r="AI921" s="17"/>
      <c r="AJ921" s="17">
        <v>0.20035585704348199</v>
      </c>
      <c r="AK921" s="17">
        <v>0.17620331542905401</v>
      </c>
      <c r="AL921" s="17">
        <v>0.31880239900894802</v>
      </c>
      <c r="AM921" s="17">
        <v>0.19254492806317899</v>
      </c>
      <c r="AN921" s="17">
        <v>5.0821465257062298E-2</v>
      </c>
      <c r="AO921" s="17"/>
      <c r="AP921" s="17">
        <v>0.22497834948685</v>
      </c>
      <c r="AQ921" s="17">
        <v>0.193197418466107</v>
      </c>
      <c r="AR921" s="17">
        <v>0.210855899433361</v>
      </c>
      <c r="AS921" s="17"/>
      <c r="AT921" s="17">
        <v>0.132337276837452</v>
      </c>
      <c r="AU921" s="17">
        <v>0.16789816747377201</v>
      </c>
      <c r="AV921" s="17">
        <v>0.22483833648906701</v>
      </c>
      <c r="AW921" s="17">
        <v>0.19680354814147499</v>
      </c>
      <c r="AX921" s="17">
        <v>0.62001908721938603</v>
      </c>
    </row>
    <row r="922" spans="2:50">
      <c r="B922" t="s">
        <v>323</v>
      </c>
      <c r="C922" s="17">
        <v>0.42984606835460498</v>
      </c>
      <c r="D922" s="17">
        <v>0.42342244713341698</v>
      </c>
      <c r="E922" s="17">
        <v>0.43892363290967501</v>
      </c>
      <c r="F922" s="17"/>
      <c r="G922" s="17">
        <v>0.41769155275036901</v>
      </c>
      <c r="H922" s="17">
        <v>0.40205631944397802</v>
      </c>
      <c r="I922" s="17">
        <v>0.33554605566839002</v>
      </c>
      <c r="J922" s="17">
        <v>0.45327460934959302</v>
      </c>
      <c r="K922" s="17">
        <v>0.49479184986286201</v>
      </c>
      <c r="L922" s="17">
        <v>0.48259219882485099</v>
      </c>
      <c r="M922" s="17"/>
      <c r="N922" s="17">
        <v>0.43895885796912998</v>
      </c>
      <c r="O922" s="17">
        <v>0.47658069458826602</v>
      </c>
      <c r="P922" s="17">
        <v>0.448911709582625</v>
      </c>
      <c r="Q922" s="17">
        <v>0.35037307531068201</v>
      </c>
      <c r="R922" s="17"/>
      <c r="S922" s="17">
        <v>0.339439524251548</v>
      </c>
      <c r="T922" s="17">
        <v>0.464689770683967</v>
      </c>
      <c r="U922" s="17">
        <v>0.44926924093193199</v>
      </c>
      <c r="V922" s="17">
        <v>0.46841987271938901</v>
      </c>
      <c r="W922" s="17">
        <v>0.42029819510007599</v>
      </c>
      <c r="X922" s="17">
        <v>0.44160155762320702</v>
      </c>
      <c r="Y922" s="17">
        <v>0.38506106514926097</v>
      </c>
      <c r="Z922" s="17">
        <v>0.41941434721179699</v>
      </c>
      <c r="AA922" s="17">
        <v>0.35263654291172503</v>
      </c>
      <c r="AB922" s="17">
        <v>0.54254972602277995</v>
      </c>
      <c r="AC922" s="17">
        <v>0.49214204907249898</v>
      </c>
      <c r="AD922" s="17">
        <v>0.60343245132099199</v>
      </c>
      <c r="AE922" s="17"/>
      <c r="AF922" s="17">
        <v>0.41077620675778498</v>
      </c>
      <c r="AG922" s="17">
        <v>0.48149299671363999</v>
      </c>
      <c r="AH922" s="17">
        <v>0.35164609111045397</v>
      </c>
      <c r="AI922" s="17"/>
      <c r="AJ922" s="17">
        <v>0.46752534672420198</v>
      </c>
      <c r="AK922" s="17">
        <v>0.442332047707169</v>
      </c>
      <c r="AL922" s="17">
        <v>0.44130587167042301</v>
      </c>
      <c r="AM922" s="17">
        <v>7.2499853848387197E-2</v>
      </c>
      <c r="AN922" s="17">
        <v>0.34449474441664202</v>
      </c>
      <c r="AO922" s="17"/>
      <c r="AP922" s="17">
        <v>0.44795228020848699</v>
      </c>
      <c r="AQ922" s="17">
        <v>0.437671049650734</v>
      </c>
      <c r="AR922" s="17">
        <v>0.51361140997902699</v>
      </c>
      <c r="AS922" s="17"/>
      <c r="AT922" s="17">
        <v>0.41701943950734</v>
      </c>
      <c r="AU922" s="17">
        <v>0.39279395548183499</v>
      </c>
      <c r="AV922" s="17">
        <v>0.469978424013552</v>
      </c>
      <c r="AW922" s="17">
        <v>0.46046996394377898</v>
      </c>
      <c r="AX922" s="17">
        <v>0.23712630761141101</v>
      </c>
    </row>
    <row r="923" spans="2:50">
      <c r="B923" t="s">
        <v>324</v>
      </c>
      <c r="C923" s="17">
        <v>0.231450146760315</v>
      </c>
      <c r="D923" s="17">
        <v>0.215116513203088</v>
      </c>
      <c r="E923" s="17">
        <v>0.248154961337859</v>
      </c>
      <c r="F923" s="17"/>
      <c r="G923" s="17">
        <v>0.19700314428888599</v>
      </c>
      <c r="H923" s="17">
        <v>0.268967985708221</v>
      </c>
      <c r="I923" s="17">
        <v>0.26764010209808697</v>
      </c>
      <c r="J923" s="17">
        <v>0.27435154020368102</v>
      </c>
      <c r="K923" s="17">
        <v>0.24578304827172701</v>
      </c>
      <c r="L923" s="17">
        <v>0.14392990539568901</v>
      </c>
      <c r="M923" s="17"/>
      <c r="N923" s="17">
        <v>0.24035165545065801</v>
      </c>
      <c r="O923" s="17">
        <v>0.22395553155430301</v>
      </c>
      <c r="P923" s="17">
        <v>0.244945189902286</v>
      </c>
      <c r="Q923" s="17">
        <v>0.221224577131683</v>
      </c>
      <c r="R923" s="17"/>
      <c r="S923" s="17">
        <v>0.240425198827523</v>
      </c>
      <c r="T923" s="17">
        <v>0.20465134861126899</v>
      </c>
      <c r="U923" s="17">
        <v>0.26160202815299399</v>
      </c>
      <c r="V923" s="17">
        <v>0.26402512772271503</v>
      </c>
      <c r="W923" s="17">
        <v>0.26070629223856301</v>
      </c>
      <c r="X923" s="17">
        <v>0.28957342022080701</v>
      </c>
      <c r="Y923" s="17">
        <v>0.27398005864407499</v>
      </c>
      <c r="Z923" s="17">
        <v>0.193422756314999</v>
      </c>
      <c r="AA923" s="17">
        <v>0.24247380130898399</v>
      </c>
      <c r="AB923" s="17">
        <v>0.117417907036502</v>
      </c>
      <c r="AC923" s="17">
        <v>0.21968643051033901</v>
      </c>
      <c r="AD923" s="17">
        <v>4.8234171517420703E-2</v>
      </c>
      <c r="AE923" s="17"/>
      <c r="AF923" s="17">
        <v>0.27500619185603398</v>
      </c>
      <c r="AG923" s="17">
        <v>0.177448515724144</v>
      </c>
      <c r="AH923" s="17">
        <v>0.26907016636827502</v>
      </c>
      <c r="AI923" s="17"/>
      <c r="AJ923" s="17">
        <v>0.24784341148885899</v>
      </c>
      <c r="AK923" s="17">
        <v>0.228586888051897</v>
      </c>
      <c r="AL923" s="17">
        <v>0.141597200948271</v>
      </c>
      <c r="AM923" s="17">
        <v>0.35635430451568101</v>
      </c>
      <c r="AN923" s="17">
        <v>0.28684018862452698</v>
      </c>
      <c r="AO923" s="17"/>
      <c r="AP923" s="17">
        <v>0.246659279444713</v>
      </c>
      <c r="AQ923" s="17">
        <v>0.232210701194796</v>
      </c>
      <c r="AR923" s="17">
        <v>0.17199197863874799</v>
      </c>
      <c r="AS923" s="17"/>
      <c r="AT923" s="17">
        <v>0.25186169940903302</v>
      </c>
      <c r="AU923" s="17">
        <v>0.29851597753111297</v>
      </c>
      <c r="AV923" s="17">
        <v>0.20408302728038999</v>
      </c>
      <c r="AW923" s="17">
        <v>0.222263230134193</v>
      </c>
      <c r="AX923" s="17">
        <v>4.4243124139079201E-2</v>
      </c>
    </row>
    <row r="924" spans="2:50">
      <c r="B924" t="s">
        <v>325</v>
      </c>
      <c r="C924" s="17">
        <v>7.9437619711596505E-2</v>
      </c>
      <c r="D924" s="17">
        <v>7.55298167226474E-2</v>
      </c>
      <c r="E924" s="17">
        <v>8.1141943654906096E-2</v>
      </c>
      <c r="F924" s="17"/>
      <c r="G924" s="17">
        <v>9.15983106511018E-2</v>
      </c>
      <c r="H924" s="17">
        <v>9.4207322713577193E-2</v>
      </c>
      <c r="I924" s="17">
        <v>8.7360897005723706E-2</v>
      </c>
      <c r="J924" s="17">
        <v>8.2152364170571507E-2</v>
      </c>
      <c r="K924" s="17">
        <v>5.94343261243621E-2</v>
      </c>
      <c r="L924" s="17">
        <v>6.1891298150568597E-2</v>
      </c>
      <c r="M924" s="17"/>
      <c r="N924" s="17">
        <v>5.7417656804998003E-2</v>
      </c>
      <c r="O924" s="17">
        <v>6.4429627114281102E-2</v>
      </c>
      <c r="P924" s="17">
        <v>7.1187735670272007E-2</v>
      </c>
      <c r="Q924" s="17">
        <v>0.130056388213378</v>
      </c>
      <c r="R924" s="17"/>
      <c r="S924" s="17">
        <v>8.8755722965680697E-2</v>
      </c>
      <c r="T924" s="17">
        <v>5.5717835369216498E-2</v>
      </c>
      <c r="U924" s="17">
        <v>7.1894901884904105E-2</v>
      </c>
      <c r="V924" s="17">
        <v>0.116033667650305</v>
      </c>
      <c r="W924" s="17">
        <v>1.78934030055359E-2</v>
      </c>
      <c r="X924" s="17">
        <v>6.5425555398560903E-2</v>
      </c>
      <c r="Y924" s="17">
        <v>6.6874176286200099E-2</v>
      </c>
      <c r="Z924" s="17">
        <v>7.0183757636769706E-2</v>
      </c>
      <c r="AA924" s="17">
        <v>8.8674814463191101E-2</v>
      </c>
      <c r="AB924" s="17">
        <v>0.100057757238473</v>
      </c>
      <c r="AC924" s="17">
        <v>0.12834867104057199</v>
      </c>
      <c r="AD924" s="17">
        <v>8.7253344932586394E-2</v>
      </c>
      <c r="AE924" s="17"/>
      <c r="AF924" s="17">
        <v>7.86502448611031E-2</v>
      </c>
      <c r="AG924" s="17">
        <v>7.7427165719741703E-2</v>
      </c>
      <c r="AH924" s="17">
        <v>6.0797208274645298E-2</v>
      </c>
      <c r="AI924" s="17"/>
      <c r="AJ924" s="17">
        <v>5.1447969828918701E-2</v>
      </c>
      <c r="AK924" s="17">
        <v>8.8372889566175505E-2</v>
      </c>
      <c r="AL924" s="17">
        <v>8.6007433431784699E-2</v>
      </c>
      <c r="AM924" s="17">
        <v>9.1206188444124897E-2</v>
      </c>
      <c r="AN924" s="17">
        <v>9.3863769185410506E-2</v>
      </c>
      <c r="AO924" s="17"/>
      <c r="AP924" s="17">
        <v>4.76627142781966E-2</v>
      </c>
      <c r="AQ924" s="17">
        <v>8.8306025885985406E-2</v>
      </c>
      <c r="AR924" s="17">
        <v>7.1390053964719799E-2</v>
      </c>
      <c r="AS924" s="17"/>
      <c r="AT924" s="17">
        <v>5.8035032091171501E-2</v>
      </c>
      <c r="AU924" s="17">
        <v>8.2550868402194194E-2</v>
      </c>
      <c r="AV924" s="17">
        <v>6.7295959877187603E-2</v>
      </c>
      <c r="AW924" s="17">
        <v>7.7581003065482601E-2</v>
      </c>
      <c r="AX924" s="17">
        <v>4.9751810102356797E-2</v>
      </c>
    </row>
    <row r="925" spans="2:50">
      <c r="B925" t="s">
        <v>326</v>
      </c>
      <c r="C925" s="17">
        <v>2.6051106165435201E-2</v>
      </c>
      <c r="D925" s="17">
        <v>2.1650087424405998E-2</v>
      </c>
      <c r="E925" s="17">
        <v>3.0283355866418601E-2</v>
      </c>
      <c r="F925" s="17"/>
      <c r="G925" s="17">
        <v>2.3879616836188802E-2</v>
      </c>
      <c r="H925" s="17">
        <v>5.7828710722679803E-2</v>
      </c>
      <c r="I925" s="17">
        <v>4.5632605074686902E-2</v>
      </c>
      <c r="J925" s="17">
        <v>1.4745468738115599E-2</v>
      </c>
      <c r="K925" s="17">
        <v>4.1926933659492899E-3</v>
      </c>
      <c r="L925" s="17">
        <v>6.3107444949693997E-3</v>
      </c>
      <c r="M925" s="17"/>
      <c r="N925" s="17">
        <v>8.9320457816347808E-3</v>
      </c>
      <c r="O925" s="17">
        <v>1.8587174537686098E-2</v>
      </c>
      <c r="P925" s="17">
        <v>3.3815400950866499E-2</v>
      </c>
      <c r="Q925" s="17">
        <v>4.7429240231341603E-2</v>
      </c>
      <c r="R925" s="17"/>
      <c r="S925" s="17">
        <v>3.3858532151265497E-2</v>
      </c>
      <c r="T925" s="17">
        <v>1.0550864797654699E-2</v>
      </c>
      <c r="U925" s="17">
        <v>1.46375637122168E-2</v>
      </c>
      <c r="V925" s="17">
        <v>1.4389275620802699E-2</v>
      </c>
      <c r="W925" s="17">
        <v>4.98206865943129E-2</v>
      </c>
      <c r="X925" s="17">
        <v>0</v>
      </c>
      <c r="Y925" s="17">
        <v>2.6455032084379201E-2</v>
      </c>
      <c r="Z925" s="17">
        <v>4.3582125043979597E-2</v>
      </c>
      <c r="AA925" s="17">
        <v>3.8458348034831197E-2</v>
      </c>
      <c r="AB925" s="17">
        <v>3.48142248936021E-2</v>
      </c>
      <c r="AC925" s="17">
        <v>3.8223642681952899E-2</v>
      </c>
      <c r="AD925" s="17">
        <v>2.1993654156333899E-2</v>
      </c>
      <c r="AE925" s="17"/>
      <c r="AF925" s="17">
        <v>2.9975669868345E-2</v>
      </c>
      <c r="AG925" s="17">
        <v>1.55958165048141E-2</v>
      </c>
      <c r="AH925" s="17">
        <v>6.0940751993612902E-2</v>
      </c>
      <c r="AI925" s="17"/>
      <c r="AJ925" s="17">
        <v>4.99719100251113E-3</v>
      </c>
      <c r="AK925" s="17">
        <v>2.9097442050883101E-2</v>
      </c>
      <c r="AL925" s="17">
        <v>0</v>
      </c>
      <c r="AM925" s="17">
        <v>0.28739472512862801</v>
      </c>
      <c r="AN925" s="17">
        <v>4.08098450182348E-2</v>
      </c>
      <c r="AO925" s="17"/>
      <c r="AP925" s="17">
        <v>1.2078882932589701E-2</v>
      </c>
      <c r="AQ925" s="17">
        <v>1.6776827506010401E-2</v>
      </c>
      <c r="AR925" s="17">
        <v>0</v>
      </c>
      <c r="AS925" s="17"/>
      <c r="AT925" s="17">
        <v>2.8710189856082501E-2</v>
      </c>
      <c r="AU925" s="17">
        <v>2.6704183306685399E-2</v>
      </c>
      <c r="AV925" s="17">
        <v>2.4005937136349102E-3</v>
      </c>
      <c r="AW925" s="17">
        <v>2.78717537230086E-2</v>
      </c>
      <c r="AX925" s="17">
        <v>0</v>
      </c>
    </row>
    <row r="926" spans="2:50">
      <c r="B926" t="s">
        <v>92</v>
      </c>
      <c r="C926" s="17">
        <v>5.6344327533067E-2</v>
      </c>
      <c r="D926" s="17">
        <v>4.3503199449362803E-2</v>
      </c>
      <c r="E926" s="17">
        <v>6.6291488173136806E-2</v>
      </c>
      <c r="F926" s="17"/>
      <c r="G926" s="17">
        <v>7.9787512977698899E-2</v>
      </c>
      <c r="H926" s="17">
        <v>3.2773403025051197E-2</v>
      </c>
      <c r="I926" s="17">
        <v>9.2115374419454304E-2</v>
      </c>
      <c r="J926" s="17">
        <v>6.5653379611981394E-2</v>
      </c>
      <c r="K926" s="17">
        <v>4.6003638782725599E-2</v>
      </c>
      <c r="L926" s="17">
        <v>2.8062206211602801E-2</v>
      </c>
      <c r="M926" s="17"/>
      <c r="N926" s="17">
        <v>3.1185302992453399E-2</v>
      </c>
      <c r="O926" s="17">
        <v>5.1406364597452202E-2</v>
      </c>
      <c r="P926" s="17">
        <v>3.4948979440455899E-2</v>
      </c>
      <c r="Q926" s="17">
        <v>0.111324326493524</v>
      </c>
      <c r="R926" s="17"/>
      <c r="S926" s="17">
        <v>3.5707455621691801E-2</v>
      </c>
      <c r="T926" s="17">
        <v>6.5716698900185694E-2</v>
      </c>
      <c r="U926" s="17">
        <v>7.7028814426110204E-2</v>
      </c>
      <c r="V926" s="17">
        <v>2.9054974047943501E-2</v>
      </c>
      <c r="W926" s="17">
        <v>7.3237918633483501E-2</v>
      </c>
      <c r="X926" s="17">
        <v>4.5195253868673901E-2</v>
      </c>
      <c r="Y926" s="17">
        <v>7.5684444150811103E-2</v>
      </c>
      <c r="Z926" s="17">
        <v>6.3169999435532295E-2</v>
      </c>
      <c r="AA926" s="17">
        <v>8.9822069209983493E-2</v>
      </c>
      <c r="AB926" s="17">
        <v>4.7450105564932697E-2</v>
      </c>
      <c r="AC926" s="17">
        <v>1.96805088002708E-2</v>
      </c>
      <c r="AD926" s="17">
        <v>4.0029043004219798E-2</v>
      </c>
      <c r="AE926" s="17"/>
      <c r="AF926" s="17">
        <v>3.8194486149949802E-2</v>
      </c>
      <c r="AG926" s="17">
        <v>3.9109026229520102E-2</v>
      </c>
      <c r="AH926" s="17">
        <v>0.13752491866370101</v>
      </c>
      <c r="AI926" s="17"/>
      <c r="AJ926" s="17">
        <v>2.78302239120275E-2</v>
      </c>
      <c r="AK926" s="17">
        <v>3.5407417194821697E-2</v>
      </c>
      <c r="AL926" s="17">
        <v>1.2287094940573401E-2</v>
      </c>
      <c r="AM926" s="17">
        <v>0</v>
      </c>
      <c r="AN926" s="17">
        <v>0.18316998749812399</v>
      </c>
      <c r="AO926" s="17"/>
      <c r="AP926" s="17">
        <v>2.0668493649163101E-2</v>
      </c>
      <c r="AQ926" s="17">
        <v>3.18379772963669E-2</v>
      </c>
      <c r="AR926" s="17">
        <v>3.2150657984144203E-2</v>
      </c>
      <c r="AS926" s="17"/>
      <c r="AT926" s="17">
        <v>0.112036362298921</v>
      </c>
      <c r="AU926" s="17">
        <v>3.1536847804400699E-2</v>
      </c>
      <c r="AV926" s="17">
        <v>3.1403658626168403E-2</v>
      </c>
      <c r="AW926" s="17">
        <v>1.50105009920615E-2</v>
      </c>
      <c r="AX926" s="17">
        <v>4.8859670927766899E-2</v>
      </c>
    </row>
    <row r="927" spans="2:50">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row>
    <row r="928" spans="2:50">
      <c r="B928" s="6" t="s">
        <v>336</v>
      </c>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row>
    <row r="929" spans="2:50">
      <c r="B929" s="24" t="s">
        <v>17</v>
      </c>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row>
    <row r="930" spans="2:50">
      <c r="B930" t="s">
        <v>322</v>
      </c>
      <c r="C930" s="17">
        <v>0.15076170883800399</v>
      </c>
      <c r="D930" s="17">
        <v>0.195598741169766</v>
      </c>
      <c r="E930" s="17">
        <v>0.106420760099071</v>
      </c>
      <c r="F930" s="17"/>
      <c r="G930" s="17">
        <v>0.104367655710445</v>
      </c>
      <c r="H930" s="17">
        <v>0.13885367077271901</v>
      </c>
      <c r="I930" s="17">
        <v>0.107058178183361</v>
      </c>
      <c r="J930" s="17">
        <v>0.15493775319900799</v>
      </c>
      <c r="K930" s="17">
        <v>0.145956833553571</v>
      </c>
      <c r="L930" s="17">
        <v>0.21854521958418799</v>
      </c>
      <c r="M930" s="17"/>
      <c r="N930" s="17">
        <v>0.221878476520979</v>
      </c>
      <c r="O930" s="17">
        <v>0.101946182058059</v>
      </c>
      <c r="P930" s="17">
        <v>0.13158495602796499</v>
      </c>
      <c r="Q930" s="17">
        <v>0.14119200296649101</v>
      </c>
      <c r="R930" s="17"/>
      <c r="S930" s="17">
        <v>0.150036521911699</v>
      </c>
      <c r="T930" s="17">
        <v>0.160563091000476</v>
      </c>
      <c r="U930" s="17">
        <v>0.16056676898949501</v>
      </c>
      <c r="V930" s="17">
        <v>0.14722790202283501</v>
      </c>
      <c r="W930" s="17">
        <v>0.114546499780788</v>
      </c>
      <c r="X930" s="17">
        <v>8.1722350146318498E-2</v>
      </c>
      <c r="Y930" s="17">
        <v>0.19869894470072899</v>
      </c>
      <c r="Z930" s="17">
        <v>0.25570515174976899</v>
      </c>
      <c r="AA930" s="17">
        <v>0.17839159187595299</v>
      </c>
      <c r="AB930" s="17">
        <v>0.105106156554255</v>
      </c>
      <c r="AC930" s="17">
        <v>0.152678214281672</v>
      </c>
      <c r="AD930" s="17">
        <v>0.16415137861885401</v>
      </c>
      <c r="AE930" s="17"/>
      <c r="AF930" s="17">
        <v>0.18464241135323201</v>
      </c>
      <c r="AG930" s="17">
        <v>0.16073505492415199</v>
      </c>
      <c r="AH930" s="17">
        <v>7.3538391125245794E-2</v>
      </c>
      <c r="AI930" s="17"/>
      <c r="AJ930" s="17">
        <v>0.172134788695288</v>
      </c>
      <c r="AK930" s="17">
        <v>0.16079089929544499</v>
      </c>
      <c r="AL930" s="17">
        <v>0.243142366855189</v>
      </c>
      <c r="AM930" s="17">
        <v>0.42109958208464399</v>
      </c>
      <c r="AN930" s="17">
        <v>3.3476942263493702E-2</v>
      </c>
      <c r="AO930" s="17"/>
      <c r="AP930" s="17">
        <v>0.197574426231653</v>
      </c>
      <c r="AQ930" s="17">
        <v>0.157911599423847</v>
      </c>
      <c r="AR930" s="17">
        <v>0.19656160521737401</v>
      </c>
      <c r="AS930" s="17"/>
      <c r="AT930" s="17">
        <v>0.11388069496525099</v>
      </c>
      <c r="AU930" s="17">
        <v>0.14047406619175001</v>
      </c>
      <c r="AV930" s="17">
        <v>0.178902049969237</v>
      </c>
      <c r="AW930" s="17">
        <v>0.11028638920679699</v>
      </c>
      <c r="AX930" s="17">
        <v>0.30675149309955302</v>
      </c>
    </row>
    <row r="931" spans="2:50">
      <c r="B931" t="s">
        <v>323</v>
      </c>
      <c r="C931" s="17">
        <v>0.32160093855890998</v>
      </c>
      <c r="D931" s="17">
        <v>0.344194472412304</v>
      </c>
      <c r="E931" s="17">
        <v>0.29992331550822499</v>
      </c>
      <c r="F931" s="17"/>
      <c r="G931" s="17">
        <v>0.31369326257336499</v>
      </c>
      <c r="H931" s="17">
        <v>0.31138957054736099</v>
      </c>
      <c r="I931" s="17">
        <v>0.29414233003194401</v>
      </c>
      <c r="J931" s="17">
        <v>0.306461424813115</v>
      </c>
      <c r="K931" s="17">
        <v>0.344979059168113</v>
      </c>
      <c r="L931" s="17">
        <v>0.35137816248486597</v>
      </c>
      <c r="M931" s="17"/>
      <c r="N931" s="17">
        <v>0.33156435154149899</v>
      </c>
      <c r="O931" s="17">
        <v>0.36197654022598302</v>
      </c>
      <c r="P931" s="17">
        <v>0.324749050509412</v>
      </c>
      <c r="Q931" s="17">
        <v>0.26556562671141298</v>
      </c>
      <c r="R931" s="17"/>
      <c r="S931" s="17">
        <v>0.27031394802536102</v>
      </c>
      <c r="T931" s="17">
        <v>0.29192270777246698</v>
      </c>
      <c r="U931" s="17">
        <v>0.31381263081504801</v>
      </c>
      <c r="V931" s="17">
        <v>0.35205978790665099</v>
      </c>
      <c r="W931" s="17">
        <v>0.239612315177752</v>
      </c>
      <c r="X931" s="17">
        <v>0.35579488299119399</v>
      </c>
      <c r="Y931" s="17">
        <v>0.26961335963479699</v>
      </c>
      <c r="Z931" s="17">
        <v>0.27681292177746503</v>
      </c>
      <c r="AA931" s="17">
        <v>0.36059102095661899</v>
      </c>
      <c r="AB931" s="17">
        <v>0.42435863583949002</v>
      </c>
      <c r="AC931" s="17">
        <v>0.36287458713622001</v>
      </c>
      <c r="AD931" s="17">
        <v>0.45955749115177302</v>
      </c>
      <c r="AE931" s="17"/>
      <c r="AF931" s="17">
        <v>0.31306512603391101</v>
      </c>
      <c r="AG931" s="17">
        <v>0.354449439931664</v>
      </c>
      <c r="AH931" s="17">
        <v>0.26357428712233499</v>
      </c>
      <c r="AI931" s="17"/>
      <c r="AJ931" s="17">
        <v>0.371936013102867</v>
      </c>
      <c r="AK931" s="17">
        <v>0.31230252739856801</v>
      </c>
      <c r="AL931" s="17">
        <v>0.38142283438575397</v>
      </c>
      <c r="AM931" s="17">
        <v>0</v>
      </c>
      <c r="AN931" s="17">
        <v>0.230936078559318</v>
      </c>
      <c r="AO931" s="17"/>
      <c r="AP931" s="17">
        <v>0.42610192452117801</v>
      </c>
      <c r="AQ931" s="17">
        <v>0.28014447849003499</v>
      </c>
      <c r="AR931" s="17">
        <v>0.39828894782409002</v>
      </c>
      <c r="AS931" s="17"/>
      <c r="AT931" s="17">
        <v>0.30410297715217999</v>
      </c>
      <c r="AU931" s="17">
        <v>0.35763964596321701</v>
      </c>
      <c r="AV931" s="17">
        <v>0.28719598310414302</v>
      </c>
      <c r="AW931" s="17">
        <v>0.43086419556156103</v>
      </c>
      <c r="AX931" s="17">
        <v>0.34718005500176002</v>
      </c>
    </row>
    <row r="932" spans="2:50">
      <c r="B932" t="s">
        <v>324</v>
      </c>
      <c r="C932" s="17">
        <v>0.27506031185021401</v>
      </c>
      <c r="D932" s="17">
        <v>0.27095448442085501</v>
      </c>
      <c r="E932" s="17">
        <v>0.27990385702568998</v>
      </c>
      <c r="F932" s="17"/>
      <c r="G932" s="17">
        <v>0.31948951436310402</v>
      </c>
      <c r="H932" s="17">
        <v>0.257341074760497</v>
      </c>
      <c r="I932" s="17">
        <v>0.26679160967670401</v>
      </c>
      <c r="J932" s="17">
        <v>0.314042455919959</v>
      </c>
      <c r="K932" s="17">
        <v>0.27617503973589702</v>
      </c>
      <c r="L932" s="17">
        <v>0.23481294930259899</v>
      </c>
      <c r="M932" s="17"/>
      <c r="N932" s="17">
        <v>0.23788425833959101</v>
      </c>
      <c r="O932" s="17">
        <v>0.30137645794845802</v>
      </c>
      <c r="P932" s="17">
        <v>0.26749743398008302</v>
      </c>
      <c r="Q932" s="17">
        <v>0.29906356416632501</v>
      </c>
      <c r="R932" s="17"/>
      <c r="S932" s="17">
        <v>0.295893960748218</v>
      </c>
      <c r="T932" s="17">
        <v>0.31698891245834698</v>
      </c>
      <c r="U932" s="17">
        <v>0.33101241468980303</v>
      </c>
      <c r="V932" s="17">
        <v>0.27659230749012398</v>
      </c>
      <c r="W932" s="17">
        <v>0.331655003581243</v>
      </c>
      <c r="X932" s="17">
        <v>0.31784963462368299</v>
      </c>
      <c r="Y932" s="17">
        <v>0.28651363279436298</v>
      </c>
      <c r="Z932" s="17">
        <v>0.240408973151821</v>
      </c>
      <c r="AA932" s="17">
        <v>0.23662890242319001</v>
      </c>
      <c r="AB932" s="17">
        <v>0.20550268968371199</v>
      </c>
      <c r="AC932" s="17">
        <v>8.7947120169512796E-2</v>
      </c>
      <c r="AD932" s="17">
        <v>0.22272200064224401</v>
      </c>
      <c r="AE932" s="17"/>
      <c r="AF932" s="17">
        <v>0.27732911132469001</v>
      </c>
      <c r="AG932" s="17">
        <v>0.24725355997516801</v>
      </c>
      <c r="AH932" s="17">
        <v>0.32530591747174198</v>
      </c>
      <c r="AI932" s="17"/>
      <c r="AJ932" s="17">
        <v>0.29843167468275</v>
      </c>
      <c r="AK932" s="17">
        <v>0.25444105795136601</v>
      </c>
      <c r="AL932" s="17">
        <v>0.12202025642839601</v>
      </c>
      <c r="AM932" s="17">
        <v>0.30273552824580702</v>
      </c>
      <c r="AN932" s="17">
        <v>0.332561296492911</v>
      </c>
      <c r="AO932" s="17"/>
      <c r="AP932" s="17">
        <v>0.26955472381699302</v>
      </c>
      <c r="AQ932" s="17">
        <v>0.27735428741398999</v>
      </c>
      <c r="AR932" s="17">
        <v>0.14614096994276099</v>
      </c>
      <c r="AS932" s="17"/>
      <c r="AT932" s="17">
        <v>0.29873634439200702</v>
      </c>
      <c r="AU932" s="17">
        <v>0.27883574158230501</v>
      </c>
      <c r="AV932" s="17">
        <v>0.30562314140195002</v>
      </c>
      <c r="AW932" s="17">
        <v>0.23201984013544799</v>
      </c>
      <c r="AX932" s="17">
        <v>0.170448819354973</v>
      </c>
    </row>
    <row r="933" spans="2:50">
      <c r="B933" t="s">
        <v>325</v>
      </c>
      <c r="C933" s="17">
        <v>0.146414172610765</v>
      </c>
      <c r="D933" s="17">
        <v>0.116054676386751</v>
      </c>
      <c r="E933" s="17">
        <v>0.177111465329159</v>
      </c>
      <c r="F933" s="17"/>
      <c r="G933" s="17">
        <v>0.132510902838649</v>
      </c>
      <c r="H933" s="17">
        <v>0.16131203382774001</v>
      </c>
      <c r="I933" s="17">
        <v>0.17142481317536401</v>
      </c>
      <c r="J933" s="17">
        <v>0.16666295455379501</v>
      </c>
      <c r="K933" s="17">
        <v>0.11933539636167199</v>
      </c>
      <c r="L933" s="17">
        <v>0.12693982727529601</v>
      </c>
      <c r="M933" s="17"/>
      <c r="N933" s="17">
        <v>0.14601156422052999</v>
      </c>
      <c r="O933" s="17">
        <v>0.122732005539467</v>
      </c>
      <c r="P933" s="17">
        <v>0.168685343463228</v>
      </c>
      <c r="Q933" s="17">
        <v>0.14915001672849301</v>
      </c>
      <c r="R933" s="17"/>
      <c r="S933" s="17">
        <v>0.18259433441744399</v>
      </c>
      <c r="T933" s="17">
        <v>0.122691154352777</v>
      </c>
      <c r="U933" s="17">
        <v>0.153456426279824</v>
      </c>
      <c r="V933" s="17">
        <v>0.12856924488841401</v>
      </c>
      <c r="W933" s="17">
        <v>0.19140965781476099</v>
      </c>
      <c r="X933" s="17">
        <v>0.135009021715775</v>
      </c>
      <c r="Y933" s="17">
        <v>0.16349303136406301</v>
      </c>
      <c r="Z933" s="17">
        <v>0.177419095074938</v>
      </c>
      <c r="AA933" s="17">
        <v>9.7905536572396298E-2</v>
      </c>
      <c r="AB933" s="17">
        <v>0.11479021753758201</v>
      </c>
      <c r="AC933" s="17">
        <v>0.20343740954682399</v>
      </c>
      <c r="AD933" s="17">
        <v>9.15462155688756E-2</v>
      </c>
      <c r="AE933" s="17"/>
      <c r="AF933" s="17">
        <v>0.13629779657279301</v>
      </c>
      <c r="AG933" s="17">
        <v>0.154324294990277</v>
      </c>
      <c r="AH933" s="17">
        <v>0.15325127342398601</v>
      </c>
      <c r="AI933" s="17"/>
      <c r="AJ933" s="17">
        <v>0.10324104199428601</v>
      </c>
      <c r="AK933" s="17">
        <v>0.15800708314503001</v>
      </c>
      <c r="AL933" s="17">
        <v>0.19970177197916</v>
      </c>
      <c r="AM933" s="17">
        <v>0.276164889669549</v>
      </c>
      <c r="AN933" s="17">
        <v>0.17864891233288599</v>
      </c>
      <c r="AO933" s="17"/>
      <c r="AP933" s="17">
        <v>6.8327258227609197E-2</v>
      </c>
      <c r="AQ933" s="17">
        <v>0.176847029306481</v>
      </c>
      <c r="AR933" s="17">
        <v>0.22542576043992199</v>
      </c>
      <c r="AS933" s="17"/>
      <c r="AT933" s="17">
        <v>0.13028372352486201</v>
      </c>
      <c r="AU933" s="17">
        <v>0.15967810056325399</v>
      </c>
      <c r="AV933" s="17">
        <v>0.14925063593188201</v>
      </c>
      <c r="AW933" s="17">
        <v>0.14305497567893599</v>
      </c>
      <c r="AX933" s="17">
        <v>3.7356059651975797E-2</v>
      </c>
    </row>
    <row r="934" spans="2:50">
      <c r="B934" t="s">
        <v>326</v>
      </c>
      <c r="C934" s="17">
        <v>4.6685318256399197E-2</v>
      </c>
      <c r="D934" s="17">
        <v>3.7971437436430597E-2</v>
      </c>
      <c r="E934" s="17">
        <v>5.2797688013338201E-2</v>
      </c>
      <c r="F934" s="17"/>
      <c r="G934" s="17">
        <v>6.04832847855057E-2</v>
      </c>
      <c r="H934" s="17">
        <v>6.3273543670171906E-2</v>
      </c>
      <c r="I934" s="17">
        <v>7.4212411592759694E-2</v>
      </c>
      <c r="J934" s="17">
        <v>3.3041350967966301E-2</v>
      </c>
      <c r="K934" s="17">
        <v>3.1966898008847999E-2</v>
      </c>
      <c r="L934" s="17">
        <v>2.60888507949136E-2</v>
      </c>
      <c r="M934" s="17"/>
      <c r="N934" s="17">
        <v>4.1929852356480099E-2</v>
      </c>
      <c r="O934" s="17">
        <v>2.8616057597215201E-2</v>
      </c>
      <c r="P934" s="17">
        <v>6.1827533322728702E-2</v>
      </c>
      <c r="Q934" s="17">
        <v>5.1617657292841297E-2</v>
      </c>
      <c r="R934" s="17"/>
      <c r="S934" s="17">
        <v>4.3394980852534001E-2</v>
      </c>
      <c r="T934" s="17">
        <v>5.4978191772931603E-2</v>
      </c>
      <c r="U934" s="17">
        <v>1.6635160356773399E-2</v>
      </c>
      <c r="V934" s="17">
        <v>3.04082536469664E-2</v>
      </c>
      <c r="W934" s="17">
        <v>4.3179878058034402E-2</v>
      </c>
      <c r="X934" s="17">
        <v>7.6929110440409801E-2</v>
      </c>
      <c r="Y934" s="17">
        <v>3.11109206865713E-2</v>
      </c>
      <c r="Z934" s="17">
        <v>2.3175734311433601E-2</v>
      </c>
      <c r="AA934" s="17">
        <v>4.9106757934132002E-2</v>
      </c>
      <c r="AB934" s="17">
        <v>6.8421275704061604E-2</v>
      </c>
      <c r="AC934" s="17">
        <v>7.1245634477022896E-2</v>
      </c>
      <c r="AD934" s="17">
        <v>2.87507001484467E-2</v>
      </c>
      <c r="AE934" s="17"/>
      <c r="AF934" s="17">
        <v>3.9981637641678502E-2</v>
      </c>
      <c r="AG934" s="17">
        <v>4.7493269672570497E-2</v>
      </c>
      <c r="AH934" s="17">
        <v>5.3442080189548699E-2</v>
      </c>
      <c r="AI934" s="17"/>
      <c r="AJ934" s="17">
        <v>2.43512156809454E-2</v>
      </c>
      <c r="AK934" s="17">
        <v>5.8081903581718698E-2</v>
      </c>
      <c r="AL934" s="17">
        <v>5.3712770351501002E-2</v>
      </c>
      <c r="AM934" s="17">
        <v>0</v>
      </c>
      <c r="AN934" s="17">
        <v>8.7226860942624704E-2</v>
      </c>
      <c r="AO934" s="17"/>
      <c r="AP934" s="17">
        <v>1.59922214122976E-2</v>
      </c>
      <c r="AQ934" s="17">
        <v>5.7594310614907697E-2</v>
      </c>
      <c r="AR934" s="17">
        <v>3.3582716575852101E-2</v>
      </c>
      <c r="AS934" s="17"/>
      <c r="AT934" s="17">
        <v>4.5096105730721502E-2</v>
      </c>
      <c r="AU934" s="17">
        <v>2.7044546232244601E-2</v>
      </c>
      <c r="AV934" s="17">
        <v>4.4470645913145403E-2</v>
      </c>
      <c r="AW934" s="17">
        <v>6.0797526229211099E-2</v>
      </c>
      <c r="AX934" s="17">
        <v>8.2239234178261206E-2</v>
      </c>
    </row>
    <row r="935" spans="2:50">
      <c r="B935" t="s">
        <v>92</v>
      </c>
      <c r="C935" s="17">
        <v>5.9477549885707699E-2</v>
      </c>
      <c r="D935" s="17">
        <v>3.52261881738931E-2</v>
      </c>
      <c r="E935" s="17">
        <v>8.3842914024517198E-2</v>
      </c>
      <c r="F935" s="17"/>
      <c r="G935" s="17">
        <v>6.9455379728930997E-2</v>
      </c>
      <c r="H935" s="17">
        <v>6.7830106421510494E-2</v>
      </c>
      <c r="I935" s="17">
        <v>8.6370657339867707E-2</v>
      </c>
      <c r="J935" s="17">
        <v>2.48540605461578E-2</v>
      </c>
      <c r="K935" s="17">
        <v>8.1586773171899593E-2</v>
      </c>
      <c r="L935" s="17">
        <v>4.2234990558137502E-2</v>
      </c>
      <c r="M935" s="17"/>
      <c r="N935" s="17">
        <v>2.07314970209211E-2</v>
      </c>
      <c r="O935" s="17">
        <v>8.3352756630819202E-2</v>
      </c>
      <c r="P935" s="17">
        <v>4.5655682696583398E-2</v>
      </c>
      <c r="Q935" s="17">
        <v>9.3411132134435804E-2</v>
      </c>
      <c r="R935" s="17"/>
      <c r="S935" s="17">
        <v>5.7766254044744302E-2</v>
      </c>
      <c r="T935" s="17">
        <v>5.2855942643001801E-2</v>
      </c>
      <c r="U935" s="17">
        <v>2.4516598869056501E-2</v>
      </c>
      <c r="V935" s="17">
        <v>6.5142504045009098E-2</v>
      </c>
      <c r="W935" s="17">
        <v>7.9596645587420606E-2</v>
      </c>
      <c r="X935" s="17">
        <v>3.2695000082619198E-2</v>
      </c>
      <c r="Y935" s="17">
        <v>5.0570110819476502E-2</v>
      </c>
      <c r="Z935" s="17">
        <v>2.64781239345728E-2</v>
      </c>
      <c r="AA935" s="17">
        <v>7.7376190237709502E-2</v>
      </c>
      <c r="AB935" s="17">
        <v>8.1821024680900495E-2</v>
      </c>
      <c r="AC935" s="17">
        <v>0.121817034388747</v>
      </c>
      <c r="AD935" s="17">
        <v>3.3272213869806201E-2</v>
      </c>
      <c r="AE935" s="17"/>
      <c r="AF935" s="17">
        <v>4.8683917073695501E-2</v>
      </c>
      <c r="AG935" s="17">
        <v>3.5744380506168301E-2</v>
      </c>
      <c r="AH935" s="17">
        <v>0.13088805066714199</v>
      </c>
      <c r="AI935" s="17"/>
      <c r="AJ935" s="17">
        <v>2.9905265843863299E-2</v>
      </c>
      <c r="AK935" s="17">
        <v>5.6376528627872499E-2</v>
      </c>
      <c r="AL935" s="17">
        <v>0</v>
      </c>
      <c r="AM935" s="17">
        <v>0</v>
      </c>
      <c r="AN935" s="17">
        <v>0.13714990940876601</v>
      </c>
      <c r="AO935" s="17"/>
      <c r="AP935" s="17">
        <v>2.24494457902693E-2</v>
      </c>
      <c r="AQ935" s="17">
        <v>5.0148294750739501E-2</v>
      </c>
      <c r="AR935" s="17">
        <v>0</v>
      </c>
      <c r="AS935" s="17"/>
      <c r="AT935" s="17">
        <v>0.10790015423497799</v>
      </c>
      <c r="AU935" s="17">
        <v>3.6327899467229703E-2</v>
      </c>
      <c r="AV935" s="17">
        <v>3.4557543679643199E-2</v>
      </c>
      <c r="AW935" s="17">
        <v>2.2977073188046499E-2</v>
      </c>
      <c r="AX935" s="17">
        <v>5.6024338713475799E-2</v>
      </c>
    </row>
    <row r="936" spans="2:50">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row>
    <row r="937" spans="2:50">
      <c r="B937" s="6" t="s">
        <v>337</v>
      </c>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row>
    <row r="938" spans="2:50">
      <c r="B938" s="24" t="s">
        <v>17</v>
      </c>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row>
    <row r="939" spans="2:50">
      <c r="B939" t="s">
        <v>322</v>
      </c>
      <c r="C939" s="17">
        <v>0.267116859872367</v>
      </c>
      <c r="D939" s="17">
        <v>0.25252333845985397</v>
      </c>
      <c r="E939" s="17">
        <v>0.27893704587927498</v>
      </c>
      <c r="F939" s="17"/>
      <c r="G939" s="17">
        <v>0.27505455544320501</v>
      </c>
      <c r="H939" s="17">
        <v>0.21131233359547399</v>
      </c>
      <c r="I939" s="17">
        <v>0.26002694518601199</v>
      </c>
      <c r="J939" s="17">
        <v>0.22768923503643701</v>
      </c>
      <c r="K939" s="17">
        <v>0.23978781833664101</v>
      </c>
      <c r="L939" s="17">
        <v>0.36400350206027299</v>
      </c>
      <c r="M939" s="17"/>
      <c r="N939" s="17">
        <v>0.371056465983718</v>
      </c>
      <c r="O939" s="17">
        <v>0.23208571737530201</v>
      </c>
      <c r="P939" s="17">
        <v>0.233814596993245</v>
      </c>
      <c r="Q939" s="17">
        <v>0.22565225239846801</v>
      </c>
      <c r="R939" s="17"/>
      <c r="S939" s="17">
        <v>0.26884668003087703</v>
      </c>
      <c r="T939" s="17">
        <v>0.38471572678083998</v>
      </c>
      <c r="U939" s="17">
        <v>0.20736983541318799</v>
      </c>
      <c r="V939" s="17">
        <v>0.30644356776403803</v>
      </c>
      <c r="W939" s="17">
        <v>0.32618688943753199</v>
      </c>
      <c r="X939" s="17">
        <v>0.22659338149313499</v>
      </c>
      <c r="Y939" s="17">
        <v>0.309468436946708</v>
      </c>
      <c r="Z939" s="17">
        <v>0.20249760773331399</v>
      </c>
      <c r="AA939" s="17">
        <v>0.179533235561816</v>
      </c>
      <c r="AB939" s="17">
        <v>0.29793931137588697</v>
      </c>
      <c r="AC939" s="17">
        <v>0.20967169872504299</v>
      </c>
      <c r="AD939" s="17">
        <v>0.162053653504694</v>
      </c>
      <c r="AE939" s="17"/>
      <c r="AF939" s="17">
        <v>0.289697714930919</v>
      </c>
      <c r="AG939" s="17">
        <v>0.28410159551569297</v>
      </c>
      <c r="AH939" s="17">
        <v>0.145956716872465</v>
      </c>
      <c r="AI939" s="17"/>
      <c r="AJ939" s="17">
        <v>0.33365320697420697</v>
      </c>
      <c r="AK939" s="17">
        <v>0.247592414946088</v>
      </c>
      <c r="AL939" s="17">
        <v>0.312148032918593</v>
      </c>
      <c r="AM939" s="17">
        <v>0.27474038158782699</v>
      </c>
      <c r="AN939" s="17">
        <v>0.10659724534480999</v>
      </c>
      <c r="AO939" s="17"/>
      <c r="AP939" s="17">
        <v>0.30286662664677499</v>
      </c>
      <c r="AQ939" s="17">
        <v>0.27267311228022501</v>
      </c>
      <c r="AR939" s="17">
        <v>0.34819930199562199</v>
      </c>
      <c r="AS939" s="17"/>
      <c r="AT939" s="17">
        <v>0.218596774516889</v>
      </c>
      <c r="AU939" s="17">
        <v>0.31422763330240899</v>
      </c>
      <c r="AV939" s="17">
        <v>0.26633850010820997</v>
      </c>
      <c r="AW939" s="17">
        <v>0.33658496970402901</v>
      </c>
      <c r="AX939" s="17">
        <v>0.43199653566021601</v>
      </c>
    </row>
    <row r="940" spans="2:50">
      <c r="B940" t="s">
        <v>323</v>
      </c>
      <c r="C940" s="17">
        <v>0.39488188212778702</v>
      </c>
      <c r="D940" s="17">
        <v>0.41275747430210302</v>
      </c>
      <c r="E940" s="17">
        <v>0.380014176737837</v>
      </c>
      <c r="F940" s="17"/>
      <c r="G940" s="17">
        <v>0.35144595749176499</v>
      </c>
      <c r="H940" s="17">
        <v>0.410583451974183</v>
      </c>
      <c r="I940" s="17">
        <v>0.33485869329888501</v>
      </c>
      <c r="J940" s="17">
        <v>0.46835716311102699</v>
      </c>
      <c r="K940" s="17">
        <v>0.427292429965696</v>
      </c>
      <c r="L940" s="17">
        <v>0.37893815696722899</v>
      </c>
      <c r="M940" s="17"/>
      <c r="N940" s="17">
        <v>0.39255755050770702</v>
      </c>
      <c r="O940" s="17">
        <v>0.40884249224887398</v>
      </c>
      <c r="P940" s="17">
        <v>0.40388129278097901</v>
      </c>
      <c r="Q940" s="17">
        <v>0.37523874479986502</v>
      </c>
      <c r="R940" s="17"/>
      <c r="S940" s="17">
        <v>0.402839276992215</v>
      </c>
      <c r="T940" s="17">
        <v>0.29712491152104997</v>
      </c>
      <c r="U940" s="17">
        <v>0.40730304204527101</v>
      </c>
      <c r="V940" s="17">
        <v>0.35265377920700702</v>
      </c>
      <c r="W940" s="17">
        <v>0.30126079213054702</v>
      </c>
      <c r="X940" s="17">
        <v>0.50635085273980396</v>
      </c>
      <c r="Y940" s="17">
        <v>0.39744037340499599</v>
      </c>
      <c r="Z940" s="17">
        <v>0.53285468256204704</v>
      </c>
      <c r="AA940" s="17">
        <v>0.40304902127637399</v>
      </c>
      <c r="AB940" s="17">
        <v>0.33930988912246601</v>
      </c>
      <c r="AC940" s="17">
        <v>0.44965630281761398</v>
      </c>
      <c r="AD940" s="17">
        <v>0.53662020531757304</v>
      </c>
      <c r="AE940" s="17"/>
      <c r="AF940" s="17">
        <v>0.35717541189683699</v>
      </c>
      <c r="AG940" s="17">
        <v>0.430122866268486</v>
      </c>
      <c r="AH940" s="17">
        <v>0.41672953510808303</v>
      </c>
      <c r="AI940" s="17"/>
      <c r="AJ940" s="17">
        <v>0.39408502845012</v>
      </c>
      <c r="AK940" s="17">
        <v>0.42841816516972803</v>
      </c>
      <c r="AL940" s="17">
        <v>0.50342263029513301</v>
      </c>
      <c r="AM940" s="17">
        <v>0.31258924261743698</v>
      </c>
      <c r="AN940" s="17">
        <v>0.30558283057200097</v>
      </c>
      <c r="AO940" s="17"/>
      <c r="AP940" s="17">
        <v>0.41670992553231101</v>
      </c>
      <c r="AQ940" s="17">
        <v>0.42262890994834701</v>
      </c>
      <c r="AR940" s="17">
        <v>0.42606749408832401</v>
      </c>
      <c r="AS940" s="17"/>
      <c r="AT940" s="17">
        <v>0.38112389965034199</v>
      </c>
      <c r="AU940" s="17">
        <v>0.39235481683133799</v>
      </c>
      <c r="AV940" s="17">
        <v>0.41359172616301698</v>
      </c>
      <c r="AW940" s="17">
        <v>0.36520218917664199</v>
      </c>
      <c r="AX940" s="17">
        <v>0.32866398951894898</v>
      </c>
    </row>
    <row r="941" spans="2:50">
      <c r="B941" t="s">
        <v>324</v>
      </c>
      <c r="C941" s="17">
        <v>0.193943215949265</v>
      </c>
      <c r="D941" s="17">
        <v>0.20460089421956801</v>
      </c>
      <c r="E941" s="17">
        <v>0.184818321634382</v>
      </c>
      <c r="F941" s="17"/>
      <c r="G941" s="17">
        <v>0.20921422754541799</v>
      </c>
      <c r="H941" s="17">
        <v>0.19269793429037499</v>
      </c>
      <c r="I941" s="17">
        <v>0.218224503588233</v>
      </c>
      <c r="J941" s="17">
        <v>0.165662610017727</v>
      </c>
      <c r="K941" s="17">
        <v>0.21156503184031999</v>
      </c>
      <c r="L941" s="17">
        <v>0.17557137707166101</v>
      </c>
      <c r="M941" s="17"/>
      <c r="N941" s="17">
        <v>0.15571727987866599</v>
      </c>
      <c r="O941" s="17">
        <v>0.19052449877823399</v>
      </c>
      <c r="P941" s="17">
        <v>0.21391646378812801</v>
      </c>
      <c r="Q941" s="17">
        <v>0.21672697760667001</v>
      </c>
      <c r="R941" s="17"/>
      <c r="S941" s="17">
        <v>0.18273620757832401</v>
      </c>
      <c r="T941" s="17">
        <v>0.20632529986301601</v>
      </c>
      <c r="U941" s="17">
        <v>0.24066444120505501</v>
      </c>
      <c r="V941" s="17">
        <v>0.183313239905462</v>
      </c>
      <c r="W941" s="17">
        <v>0.24073202754262299</v>
      </c>
      <c r="X941" s="17">
        <v>0.14732039390249699</v>
      </c>
      <c r="Y941" s="17">
        <v>0.22344812878020601</v>
      </c>
      <c r="Z941" s="17">
        <v>0.138681327207611</v>
      </c>
      <c r="AA941" s="17">
        <v>0.19060163026173399</v>
      </c>
      <c r="AB941" s="17">
        <v>0.23620505713649501</v>
      </c>
      <c r="AC941" s="17">
        <v>0.13511996168066701</v>
      </c>
      <c r="AD941" s="17">
        <v>9.9025179251368001E-2</v>
      </c>
      <c r="AE941" s="17"/>
      <c r="AF941" s="17">
        <v>0.23157624338385399</v>
      </c>
      <c r="AG941" s="17">
        <v>0.15972908729861099</v>
      </c>
      <c r="AH941" s="17">
        <v>0.18304347787640801</v>
      </c>
      <c r="AI941" s="17"/>
      <c r="AJ941" s="17">
        <v>0.20740977522079301</v>
      </c>
      <c r="AK941" s="17">
        <v>0.15043925300532601</v>
      </c>
      <c r="AL941" s="17">
        <v>0.12244355745078001</v>
      </c>
      <c r="AM941" s="17">
        <v>0.35728007610290102</v>
      </c>
      <c r="AN941" s="17">
        <v>0.26427286897324598</v>
      </c>
      <c r="AO941" s="17"/>
      <c r="AP941" s="17">
        <v>0.183080970094639</v>
      </c>
      <c r="AQ941" s="17">
        <v>0.165904640372255</v>
      </c>
      <c r="AR941" s="17">
        <v>0.13206289642650601</v>
      </c>
      <c r="AS941" s="17"/>
      <c r="AT941" s="17">
        <v>0.23627087674459901</v>
      </c>
      <c r="AU941" s="17">
        <v>0.193743613185308</v>
      </c>
      <c r="AV941" s="17">
        <v>0.21577116796163601</v>
      </c>
      <c r="AW941" s="17">
        <v>0.121927003556284</v>
      </c>
      <c r="AX941" s="17">
        <v>0.116557943155886</v>
      </c>
    </row>
    <row r="942" spans="2:50">
      <c r="B942" t="s">
        <v>325</v>
      </c>
      <c r="C942" s="17">
        <v>6.2128922432125498E-2</v>
      </c>
      <c r="D942" s="17">
        <v>5.8797451304329999E-2</v>
      </c>
      <c r="E942" s="17">
        <v>6.5752146295575797E-2</v>
      </c>
      <c r="F942" s="17"/>
      <c r="G942" s="17">
        <v>5.7454173749183803E-2</v>
      </c>
      <c r="H942" s="17">
        <v>0.11151053107155701</v>
      </c>
      <c r="I942" s="17">
        <v>4.89582023524179E-2</v>
      </c>
      <c r="J942" s="17">
        <v>6.8431971268114497E-2</v>
      </c>
      <c r="K942" s="17">
        <v>2.8476317994403099E-2</v>
      </c>
      <c r="L942" s="17">
        <v>5.2758801736483001E-2</v>
      </c>
      <c r="M942" s="17"/>
      <c r="N942" s="17">
        <v>3.2984253571703502E-2</v>
      </c>
      <c r="O942" s="17">
        <v>8.0726049087707002E-2</v>
      </c>
      <c r="P942" s="17">
        <v>7.3714330855691998E-2</v>
      </c>
      <c r="Q942" s="17">
        <v>6.2670098141123995E-2</v>
      </c>
      <c r="R942" s="17"/>
      <c r="S942" s="17">
        <v>0.104091063671471</v>
      </c>
      <c r="T942" s="17">
        <v>6.4573359299437E-2</v>
      </c>
      <c r="U942" s="17">
        <v>3.78340952493375E-2</v>
      </c>
      <c r="V942" s="17">
        <v>0.104564980281579</v>
      </c>
      <c r="W942" s="17">
        <v>5.1692675539666999E-2</v>
      </c>
      <c r="X942" s="17">
        <v>5.1689140507077097E-2</v>
      </c>
      <c r="Y942" s="17">
        <v>2.8628159968365902E-2</v>
      </c>
      <c r="Z942" s="17">
        <v>1.39019685531904E-2</v>
      </c>
      <c r="AA942" s="17">
        <v>6.9650022442029502E-2</v>
      </c>
      <c r="AB942" s="17">
        <v>3.5196571434303603E-2</v>
      </c>
      <c r="AC942" s="17">
        <v>0.10360797257979799</v>
      </c>
      <c r="AD942" s="17">
        <v>3.9940433567896803E-2</v>
      </c>
      <c r="AE942" s="17"/>
      <c r="AF942" s="17">
        <v>5.8475530923002103E-2</v>
      </c>
      <c r="AG942" s="17">
        <v>6.1182265454112497E-2</v>
      </c>
      <c r="AH942" s="17">
        <v>5.9320490066631398E-2</v>
      </c>
      <c r="AI942" s="17"/>
      <c r="AJ942" s="17">
        <v>2.9523020810991799E-2</v>
      </c>
      <c r="AK942" s="17">
        <v>9.0493137512993496E-2</v>
      </c>
      <c r="AL942" s="17">
        <v>3.2899881452592199E-2</v>
      </c>
      <c r="AM942" s="17">
        <v>5.5390299691834899E-2</v>
      </c>
      <c r="AN942" s="17">
        <v>0.105345752254175</v>
      </c>
      <c r="AO942" s="17"/>
      <c r="AP942" s="17">
        <v>5.2784478467848402E-2</v>
      </c>
      <c r="AQ942" s="17">
        <v>7.51520096354584E-2</v>
      </c>
      <c r="AR942" s="17">
        <v>7.6033671766032193E-2</v>
      </c>
      <c r="AS942" s="17"/>
      <c r="AT942" s="17">
        <v>3.8758216426788603E-2</v>
      </c>
      <c r="AU942" s="17">
        <v>5.1797691167118201E-2</v>
      </c>
      <c r="AV942" s="17">
        <v>5.3979579358785897E-2</v>
      </c>
      <c r="AW942" s="17">
        <v>0.110937725350605</v>
      </c>
      <c r="AX942" s="17">
        <v>0</v>
      </c>
    </row>
    <row r="943" spans="2:50">
      <c r="B943" t="s">
        <v>326</v>
      </c>
      <c r="C943" s="17">
        <v>2.8801666919233498E-2</v>
      </c>
      <c r="D943" s="17">
        <v>3.3079825968952002E-2</v>
      </c>
      <c r="E943" s="17">
        <v>2.4830759243359299E-2</v>
      </c>
      <c r="F943" s="17"/>
      <c r="G943" s="17">
        <v>4.8387809622404798E-2</v>
      </c>
      <c r="H943" s="17">
        <v>1.3867752203299E-2</v>
      </c>
      <c r="I943" s="17">
        <v>5.70988289090072E-2</v>
      </c>
      <c r="J943" s="17">
        <v>3.5526239950434503E-2</v>
      </c>
      <c r="K943" s="17">
        <v>1.97344182506629E-2</v>
      </c>
      <c r="L943" s="17">
        <v>6.5143533855648401E-3</v>
      </c>
      <c r="M943" s="17"/>
      <c r="N943" s="17">
        <v>1.2843361151131801E-2</v>
      </c>
      <c r="O943" s="17">
        <v>2.7019002715111901E-2</v>
      </c>
      <c r="P943" s="17">
        <v>2.1755255003992401E-2</v>
      </c>
      <c r="Q943" s="17">
        <v>5.4751346252317999E-2</v>
      </c>
      <c r="R943" s="17"/>
      <c r="S943" s="17">
        <v>1.01178898057614E-2</v>
      </c>
      <c r="T943" s="17">
        <v>1.00979484655008E-2</v>
      </c>
      <c r="U943" s="17">
        <v>4.06052741087609E-2</v>
      </c>
      <c r="V943" s="17">
        <v>0</v>
      </c>
      <c r="W943" s="17">
        <v>5.0259830526671101E-2</v>
      </c>
      <c r="X943" s="17">
        <v>2.59155356570679E-2</v>
      </c>
      <c r="Y943" s="17">
        <v>1.1630322283728E-2</v>
      </c>
      <c r="Z943" s="17">
        <v>4.6691558250232301E-2</v>
      </c>
      <c r="AA943" s="17">
        <v>6.5295581012000295E-2</v>
      </c>
      <c r="AB943" s="17">
        <v>5.1089098500837697E-2</v>
      </c>
      <c r="AC943" s="17">
        <v>0</v>
      </c>
      <c r="AD943" s="17">
        <v>4.6164730999828402E-2</v>
      </c>
      <c r="AE943" s="17"/>
      <c r="AF943" s="17">
        <v>2.1127293213468901E-2</v>
      </c>
      <c r="AG943" s="17">
        <v>2.1708599307642101E-2</v>
      </c>
      <c r="AH943" s="17">
        <v>7.4983341783008695E-2</v>
      </c>
      <c r="AI943" s="17"/>
      <c r="AJ943" s="17">
        <v>1.0364070264060001E-2</v>
      </c>
      <c r="AK943" s="17">
        <v>3.1743163226243799E-2</v>
      </c>
      <c r="AL943" s="17">
        <v>1.8278915729948799E-2</v>
      </c>
      <c r="AM943" s="17">
        <v>0</v>
      </c>
      <c r="AN943" s="17">
        <v>9.04974093038768E-2</v>
      </c>
      <c r="AO943" s="17"/>
      <c r="AP943" s="17">
        <v>1.4422082480435999E-2</v>
      </c>
      <c r="AQ943" s="17">
        <v>2.2503283301863599E-2</v>
      </c>
      <c r="AR943" s="17">
        <v>1.7636635723514999E-2</v>
      </c>
      <c r="AS943" s="17"/>
      <c r="AT943" s="17">
        <v>4.6089090302550102E-2</v>
      </c>
      <c r="AU943" s="17">
        <v>2.0056461569179399E-2</v>
      </c>
      <c r="AV943" s="17">
        <v>4.0659330042312602E-3</v>
      </c>
      <c r="AW943" s="17">
        <v>4.9611876301472797E-2</v>
      </c>
      <c r="AX943" s="17">
        <v>0</v>
      </c>
    </row>
    <row r="944" spans="2:50">
      <c r="B944" t="s">
        <v>92</v>
      </c>
      <c r="C944" s="17">
        <v>5.3127452699222699E-2</v>
      </c>
      <c r="D944" s="17">
        <v>3.82410157451923E-2</v>
      </c>
      <c r="E944" s="17">
        <v>6.5647550209569805E-2</v>
      </c>
      <c r="F944" s="17"/>
      <c r="G944" s="17">
        <v>5.8443276148024199E-2</v>
      </c>
      <c r="H944" s="17">
        <v>6.0027996865111802E-2</v>
      </c>
      <c r="I944" s="17">
        <v>8.0832826665444807E-2</v>
      </c>
      <c r="J944" s="17">
        <v>3.43327806162608E-2</v>
      </c>
      <c r="K944" s="17">
        <v>7.3143983612276697E-2</v>
      </c>
      <c r="L944" s="17">
        <v>2.2213808778789E-2</v>
      </c>
      <c r="M944" s="17"/>
      <c r="N944" s="17">
        <v>3.4841088907074103E-2</v>
      </c>
      <c r="O944" s="17">
        <v>6.08022397947715E-2</v>
      </c>
      <c r="P944" s="17">
        <v>5.2918060577963701E-2</v>
      </c>
      <c r="Q944" s="17">
        <v>6.4960580801553994E-2</v>
      </c>
      <c r="R944" s="17"/>
      <c r="S944" s="17">
        <v>3.13688819213526E-2</v>
      </c>
      <c r="T944" s="17">
        <v>3.7162754070155901E-2</v>
      </c>
      <c r="U944" s="17">
        <v>6.6223311978387905E-2</v>
      </c>
      <c r="V944" s="17">
        <v>5.3024432841913903E-2</v>
      </c>
      <c r="W944" s="17">
        <v>2.9867784822959601E-2</v>
      </c>
      <c r="X944" s="17">
        <v>4.2130695700419003E-2</v>
      </c>
      <c r="Y944" s="17">
        <v>2.9384578615996401E-2</v>
      </c>
      <c r="Z944" s="17">
        <v>6.5372855693605098E-2</v>
      </c>
      <c r="AA944" s="17">
        <v>9.1870509446046703E-2</v>
      </c>
      <c r="AB944" s="17">
        <v>4.0260072430010299E-2</v>
      </c>
      <c r="AC944" s="17">
        <v>0.101944064196879</v>
      </c>
      <c r="AD944" s="17">
        <v>0.116195797358639</v>
      </c>
      <c r="AE944" s="17"/>
      <c r="AF944" s="17">
        <v>4.1947805651918899E-2</v>
      </c>
      <c r="AG944" s="17">
        <v>4.3155586155454999E-2</v>
      </c>
      <c r="AH944" s="17">
        <v>0.119966438293404</v>
      </c>
      <c r="AI944" s="17"/>
      <c r="AJ944" s="17">
        <v>2.4964898279828101E-2</v>
      </c>
      <c r="AK944" s="17">
        <v>5.1313866139620502E-2</v>
      </c>
      <c r="AL944" s="17">
        <v>1.0806982152952799E-2</v>
      </c>
      <c r="AM944" s="17">
        <v>0</v>
      </c>
      <c r="AN944" s="17">
        <v>0.12770389355189099</v>
      </c>
      <c r="AO944" s="17"/>
      <c r="AP944" s="17">
        <v>3.01359167779904E-2</v>
      </c>
      <c r="AQ944" s="17">
        <v>4.1138044461851903E-2</v>
      </c>
      <c r="AR944" s="17">
        <v>0</v>
      </c>
      <c r="AS944" s="17"/>
      <c r="AT944" s="17">
        <v>7.9161142358831496E-2</v>
      </c>
      <c r="AU944" s="17">
        <v>2.78197839446475E-2</v>
      </c>
      <c r="AV944" s="17">
        <v>4.62530934041206E-2</v>
      </c>
      <c r="AW944" s="17">
        <v>1.57362359109674E-2</v>
      </c>
      <c r="AX944" s="17">
        <v>0.122781531664949</v>
      </c>
    </row>
    <row r="945" spans="2:50">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row>
    <row r="946" spans="2:50">
      <c r="B946" s="6" t="s">
        <v>338</v>
      </c>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row>
    <row r="947" spans="2:50">
      <c r="B947" s="24" t="s">
        <v>17</v>
      </c>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row>
    <row r="948" spans="2:50">
      <c r="B948" t="s">
        <v>322</v>
      </c>
      <c r="C948" s="17">
        <v>0.14257837180350599</v>
      </c>
      <c r="D948" s="17">
        <v>0.18535606019306</v>
      </c>
      <c r="E948" s="17">
        <v>0.104678701580928</v>
      </c>
      <c r="F948" s="17"/>
      <c r="G948" s="17">
        <v>0.1200282566105</v>
      </c>
      <c r="H948" s="17">
        <v>0.15577784467827699</v>
      </c>
      <c r="I948" s="17">
        <v>0.136216328600239</v>
      </c>
      <c r="J948" s="17">
        <v>0.15834106872449699</v>
      </c>
      <c r="K948" s="17">
        <v>0.13943910386675901</v>
      </c>
      <c r="L948" s="17">
        <v>0.13838007827870699</v>
      </c>
      <c r="M948" s="17"/>
      <c r="N948" s="17">
        <v>0.21545088993589501</v>
      </c>
      <c r="O948" s="17">
        <v>0.10967147431800001</v>
      </c>
      <c r="P948" s="17">
        <v>0.13175462191484799</v>
      </c>
      <c r="Q948" s="17">
        <v>0.11485006370169</v>
      </c>
      <c r="R948" s="17"/>
      <c r="S948" s="17">
        <v>0.15374265622524799</v>
      </c>
      <c r="T948" s="17">
        <v>0.122185506432703</v>
      </c>
      <c r="U948" s="17">
        <v>0.13576333114673</v>
      </c>
      <c r="V948" s="17">
        <v>0.10478854617194</v>
      </c>
      <c r="W948" s="17">
        <v>5.4396531612672903E-2</v>
      </c>
      <c r="X948" s="17">
        <v>0.16667287783088899</v>
      </c>
      <c r="Y948" s="17">
        <v>0.18935253516638201</v>
      </c>
      <c r="Z948" s="17">
        <v>0.13891829364536601</v>
      </c>
      <c r="AA948" s="17">
        <v>0.20277064953874699</v>
      </c>
      <c r="AB948" s="17">
        <v>0.168510795123712</v>
      </c>
      <c r="AC948" s="17">
        <v>0.122527245181551</v>
      </c>
      <c r="AD948" s="17">
        <v>9.9978332370232403E-2</v>
      </c>
      <c r="AE948" s="17"/>
      <c r="AF948" s="17">
        <v>0.17473365023714199</v>
      </c>
      <c r="AG948" s="17">
        <v>0.12676419945731399</v>
      </c>
      <c r="AH948" s="17">
        <v>9.7515623239717505E-2</v>
      </c>
      <c r="AI948" s="17"/>
      <c r="AJ948" s="17">
        <v>0.15914949170002499</v>
      </c>
      <c r="AK948" s="17">
        <v>0.13456518231390499</v>
      </c>
      <c r="AL948" s="17">
        <v>0.195836183792434</v>
      </c>
      <c r="AM948" s="17">
        <v>0.189222649809454</v>
      </c>
      <c r="AN948" s="17">
        <v>6.4638790056021106E-2</v>
      </c>
      <c r="AO948" s="17"/>
      <c r="AP948" s="17">
        <v>0.16864535380476001</v>
      </c>
      <c r="AQ948" s="17">
        <v>0.14783893470909301</v>
      </c>
      <c r="AR948" s="17">
        <v>0.186173748136122</v>
      </c>
      <c r="AS948" s="17"/>
      <c r="AT948" s="17">
        <v>0.12722838150035801</v>
      </c>
      <c r="AU948" s="17">
        <v>0.12925951573397501</v>
      </c>
      <c r="AV948" s="17">
        <v>0.13893955115432</v>
      </c>
      <c r="AW948" s="17">
        <v>0.20628158647877601</v>
      </c>
      <c r="AX948" s="17">
        <v>0.31873134495898298</v>
      </c>
    </row>
    <row r="949" spans="2:50">
      <c r="B949" t="s">
        <v>323</v>
      </c>
      <c r="C949" s="17">
        <v>0.39851826363306297</v>
      </c>
      <c r="D949" s="17">
        <v>0.38816852041267602</v>
      </c>
      <c r="E949" s="17">
        <v>0.40620748197326301</v>
      </c>
      <c r="F949" s="17"/>
      <c r="G949" s="17">
        <v>0.30858132274051803</v>
      </c>
      <c r="H949" s="17">
        <v>0.41424013752297101</v>
      </c>
      <c r="I949" s="17">
        <v>0.403141597958806</v>
      </c>
      <c r="J949" s="17">
        <v>0.38563107726416901</v>
      </c>
      <c r="K949" s="17">
        <v>0.40699253437337901</v>
      </c>
      <c r="L949" s="17">
        <v>0.44266105154874302</v>
      </c>
      <c r="M949" s="17"/>
      <c r="N949" s="17">
        <v>0.469086674900348</v>
      </c>
      <c r="O949" s="17">
        <v>0.42487912976499598</v>
      </c>
      <c r="P949" s="17">
        <v>0.363937276215964</v>
      </c>
      <c r="Q949" s="17">
        <v>0.33203685877799999</v>
      </c>
      <c r="R949" s="17"/>
      <c r="S949" s="17">
        <v>0.41473769922897402</v>
      </c>
      <c r="T949" s="17">
        <v>0.46829974256783902</v>
      </c>
      <c r="U949" s="17">
        <v>0.36572299176635298</v>
      </c>
      <c r="V949" s="17">
        <v>0.40949864931316998</v>
      </c>
      <c r="W949" s="17">
        <v>0.37068680888067101</v>
      </c>
      <c r="X949" s="17">
        <v>0.398874299262094</v>
      </c>
      <c r="Y949" s="17">
        <v>0.38485775621979301</v>
      </c>
      <c r="Z949" s="17">
        <v>0.42476208544016802</v>
      </c>
      <c r="AA949" s="17">
        <v>0.34662179447406</v>
      </c>
      <c r="AB949" s="17">
        <v>0.40365894272381603</v>
      </c>
      <c r="AC949" s="17">
        <v>0.333271413228655</v>
      </c>
      <c r="AD949" s="17">
        <v>0.371751438635404</v>
      </c>
      <c r="AE949" s="17"/>
      <c r="AF949" s="17">
        <v>0.40173394222460201</v>
      </c>
      <c r="AG949" s="17">
        <v>0.428847663241892</v>
      </c>
      <c r="AH949" s="17">
        <v>0.32337774107151401</v>
      </c>
      <c r="AI949" s="17"/>
      <c r="AJ949" s="17">
        <v>0.46221360271014</v>
      </c>
      <c r="AK949" s="17">
        <v>0.40264002604262999</v>
      </c>
      <c r="AL949" s="17">
        <v>0.449341871215169</v>
      </c>
      <c r="AM949" s="17">
        <v>0.34064318819509398</v>
      </c>
      <c r="AN949" s="17">
        <v>0.249537444790946</v>
      </c>
      <c r="AO949" s="17"/>
      <c r="AP949" s="17">
        <v>0.46362171422336801</v>
      </c>
      <c r="AQ949" s="17">
        <v>0.40179689346161801</v>
      </c>
      <c r="AR949" s="17">
        <v>0.43987498922258</v>
      </c>
      <c r="AS949" s="17"/>
      <c r="AT949" s="17">
        <v>0.335542129836081</v>
      </c>
      <c r="AU949" s="17">
        <v>0.33492389751123403</v>
      </c>
      <c r="AV949" s="17">
        <v>0.47857270717554101</v>
      </c>
      <c r="AW949" s="17">
        <v>0.42698204447200999</v>
      </c>
      <c r="AX949" s="17">
        <v>0.48032671256492698</v>
      </c>
    </row>
    <row r="950" spans="2:50">
      <c r="B950" t="s">
        <v>324</v>
      </c>
      <c r="C950" s="17">
        <v>0.25206999196420199</v>
      </c>
      <c r="D950" s="17">
        <v>0.23597185669521301</v>
      </c>
      <c r="E950" s="17">
        <v>0.26713063509933299</v>
      </c>
      <c r="F950" s="17"/>
      <c r="G950" s="17">
        <v>0.278007628299414</v>
      </c>
      <c r="H950" s="17">
        <v>0.23590254328041699</v>
      </c>
      <c r="I950" s="17">
        <v>0.21855277675495299</v>
      </c>
      <c r="J950" s="17">
        <v>0.260606471811695</v>
      </c>
      <c r="K950" s="17">
        <v>0.26922766827716199</v>
      </c>
      <c r="L950" s="17">
        <v>0.258826454692621</v>
      </c>
      <c r="M950" s="17"/>
      <c r="N950" s="17">
        <v>0.19146338381136599</v>
      </c>
      <c r="O950" s="17">
        <v>0.251926105551186</v>
      </c>
      <c r="P950" s="17">
        <v>0.29108426918678199</v>
      </c>
      <c r="Q950" s="17">
        <v>0.28386962947517302</v>
      </c>
      <c r="R950" s="17"/>
      <c r="S950" s="17">
        <v>0.24608270544355501</v>
      </c>
      <c r="T950" s="17">
        <v>0.248310579794778</v>
      </c>
      <c r="U950" s="17">
        <v>0.25492841365732599</v>
      </c>
      <c r="V950" s="17">
        <v>0.24558485702921601</v>
      </c>
      <c r="W950" s="17">
        <v>0.21869336989653401</v>
      </c>
      <c r="X950" s="17">
        <v>0.141661882004083</v>
      </c>
      <c r="Y950" s="17">
        <v>0.30553947064978298</v>
      </c>
      <c r="Z950" s="17">
        <v>0.25330721249607202</v>
      </c>
      <c r="AA950" s="17">
        <v>0.29940296209905598</v>
      </c>
      <c r="AB950" s="17">
        <v>0.25762994681482698</v>
      </c>
      <c r="AC950" s="17">
        <v>0.31006851503483202</v>
      </c>
      <c r="AD950" s="17">
        <v>0.25702461256164499</v>
      </c>
      <c r="AE950" s="17"/>
      <c r="AF950" s="17">
        <v>0.214242159327378</v>
      </c>
      <c r="AG950" s="17">
        <v>0.25744924434239402</v>
      </c>
      <c r="AH950" s="17">
        <v>0.34030294791089899</v>
      </c>
      <c r="AI950" s="17"/>
      <c r="AJ950" s="17">
        <v>0.25137287414100001</v>
      </c>
      <c r="AK950" s="17">
        <v>0.260381734474392</v>
      </c>
      <c r="AL950" s="17">
        <v>0.179558907331824</v>
      </c>
      <c r="AM950" s="17">
        <v>0.27360347118242601</v>
      </c>
      <c r="AN950" s="17">
        <v>0.33324212587399499</v>
      </c>
      <c r="AO950" s="17"/>
      <c r="AP950" s="17">
        <v>0.25369518132642599</v>
      </c>
      <c r="AQ950" s="17">
        <v>0.24372713375262101</v>
      </c>
      <c r="AR950" s="17">
        <v>0.156938768257812</v>
      </c>
      <c r="AS950" s="17"/>
      <c r="AT950" s="17">
        <v>0.29702299663971199</v>
      </c>
      <c r="AU950" s="17">
        <v>0.266422822281488</v>
      </c>
      <c r="AV950" s="17">
        <v>0.228238903759132</v>
      </c>
      <c r="AW950" s="17">
        <v>0.155601950461875</v>
      </c>
      <c r="AX950" s="17">
        <v>0.162388978297095</v>
      </c>
    </row>
    <row r="951" spans="2:50">
      <c r="B951" t="s">
        <v>325</v>
      </c>
      <c r="C951" s="17">
        <v>0.115574632246829</v>
      </c>
      <c r="D951" s="17">
        <v>9.7367956003295703E-2</v>
      </c>
      <c r="E951" s="17">
        <v>0.13216535299790899</v>
      </c>
      <c r="F951" s="17"/>
      <c r="G951" s="17">
        <v>0.166169856581797</v>
      </c>
      <c r="H951" s="17">
        <v>0.116893495747561</v>
      </c>
      <c r="I951" s="17">
        <v>0.124576471507181</v>
      </c>
      <c r="J951" s="17">
        <v>0.100545176907633</v>
      </c>
      <c r="K951" s="17">
        <v>9.2403309658479996E-2</v>
      </c>
      <c r="L951" s="17">
        <v>0.104170381890951</v>
      </c>
      <c r="M951" s="17"/>
      <c r="N951" s="17">
        <v>7.9495960914540295E-2</v>
      </c>
      <c r="O951" s="17">
        <v>0.13906837662752899</v>
      </c>
      <c r="P951" s="17">
        <v>8.7511153744326498E-2</v>
      </c>
      <c r="Q951" s="17">
        <v>0.136847491078674</v>
      </c>
      <c r="R951" s="17"/>
      <c r="S951" s="17">
        <v>0.13772815890433801</v>
      </c>
      <c r="T951" s="17">
        <v>8.2908416099505805E-2</v>
      </c>
      <c r="U951" s="17">
        <v>0.16411561760989099</v>
      </c>
      <c r="V951" s="17">
        <v>7.8674653855355506E-2</v>
      </c>
      <c r="W951" s="17">
        <v>0.171469338665171</v>
      </c>
      <c r="X951" s="17">
        <v>0.25429473474772601</v>
      </c>
      <c r="Y951" s="17">
        <v>7.6802629979480397E-2</v>
      </c>
      <c r="Z951" s="17">
        <v>7.6501524641682903E-2</v>
      </c>
      <c r="AA951" s="17">
        <v>7.3014941040271994E-2</v>
      </c>
      <c r="AB951" s="17">
        <v>8.6380042554641406E-2</v>
      </c>
      <c r="AC951" s="17">
        <v>0.100341679834273</v>
      </c>
      <c r="AD951" s="17">
        <v>0.10149427735451901</v>
      </c>
      <c r="AE951" s="17"/>
      <c r="AF951" s="17">
        <v>0.12891662658052999</v>
      </c>
      <c r="AG951" s="17">
        <v>0.11616894579133299</v>
      </c>
      <c r="AH951" s="17">
        <v>7.4546520038469705E-2</v>
      </c>
      <c r="AI951" s="17"/>
      <c r="AJ951" s="17">
        <v>8.7520856913881701E-2</v>
      </c>
      <c r="AK951" s="17">
        <v>0.131206742878688</v>
      </c>
      <c r="AL951" s="17">
        <v>0.14971930359927299</v>
      </c>
      <c r="AM951" s="17">
        <v>9.0947494878889895E-2</v>
      </c>
      <c r="AN951" s="17">
        <v>0.125429009533228</v>
      </c>
      <c r="AO951" s="17"/>
      <c r="AP951" s="17">
        <v>8.5187445305249507E-2</v>
      </c>
      <c r="AQ951" s="17">
        <v>0.122123361267515</v>
      </c>
      <c r="AR951" s="17">
        <v>0.16729348167291699</v>
      </c>
      <c r="AS951" s="17"/>
      <c r="AT951" s="17">
        <v>0.126215978007792</v>
      </c>
      <c r="AU951" s="17">
        <v>0.13032209249268301</v>
      </c>
      <c r="AV951" s="17">
        <v>0.11361713517614699</v>
      </c>
      <c r="AW951" s="17">
        <v>0.157034865099137</v>
      </c>
      <c r="AX951" s="17">
        <v>0</v>
      </c>
    </row>
    <row r="952" spans="2:50">
      <c r="B952" t="s">
        <v>326</v>
      </c>
      <c r="C952" s="17">
        <v>4.1462201935278803E-2</v>
      </c>
      <c r="D952" s="17">
        <v>4.6263855358994403E-2</v>
      </c>
      <c r="E952" s="17">
        <v>3.7274557950129801E-2</v>
      </c>
      <c r="F952" s="17"/>
      <c r="G952" s="17">
        <v>4.8914305624761498E-2</v>
      </c>
      <c r="H952" s="17">
        <v>4.3752186330388097E-2</v>
      </c>
      <c r="I952" s="17">
        <v>5.1294657170027201E-2</v>
      </c>
      <c r="J952" s="17">
        <v>5.5730554746911701E-2</v>
      </c>
      <c r="K952" s="17">
        <v>2.6004523538326101E-2</v>
      </c>
      <c r="L952" s="17">
        <v>2.5048358972705999E-2</v>
      </c>
      <c r="M952" s="17"/>
      <c r="N952" s="17">
        <v>1.3825548756409199E-2</v>
      </c>
      <c r="O952" s="17">
        <v>3.0654574394707802E-2</v>
      </c>
      <c r="P952" s="17">
        <v>8.4249502306671206E-2</v>
      </c>
      <c r="Q952" s="17">
        <v>4.80263264343571E-2</v>
      </c>
      <c r="R952" s="17"/>
      <c r="S952" s="17">
        <v>2.32650389452153E-2</v>
      </c>
      <c r="T952" s="17">
        <v>3.6446817051653098E-2</v>
      </c>
      <c r="U952" s="17">
        <v>1.7551087373400599E-2</v>
      </c>
      <c r="V952" s="17">
        <v>9.0087782659869498E-2</v>
      </c>
      <c r="W952" s="17">
        <v>0.10483844720154201</v>
      </c>
      <c r="X952" s="17">
        <v>0</v>
      </c>
      <c r="Y952" s="17">
        <v>1.57942274200575E-2</v>
      </c>
      <c r="Z952" s="17">
        <v>6.7345787112368605E-2</v>
      </c>
      <c r="AA952" s="17">
        <v>3.33961808004015E-2</v>
      </c>
      <c r="AB952" s="17">
        <v>4.3890338623830703E-2</v>
      </c>
      <c r="AC952" s="17">
        <v>6.7742133099851304E-2</v>
      </c>
      <c r="AD952" s="17">
        <v>2.73606117331931E-2</v>
      </c>
      <c r="AE952" s="17"/>
      <c r="AF952" s="17">
        <v>4.3520771665926598E-2</v>
      </c>
      <c r="AG952" s="17">
        <v>3.4734617186078301E-2</v>
      </c>
      <c r="AH952" s="17">
        <v>4.3136484142369397E-2</v>
      </c>
      <c r="AI952" s="17"/>
      <c r="AJ952" s="17">
        <v>1.42867182943825E-2</v>
      </c>
      <c r="AK952" s="17">
        <v>3.2598767387298798E-2</v>
      </c>
      <c r="AL952" s="17">
        <v>0</v>
      </c>
      <c r="AM952" s="17">
        <v>0.10558319593413699</v>
      </c>
      <c r="AN952" s="17">
        <v>8.7136557593146202E-2</v>
      </c>
      <c r="AO952" s="17"/>
      <c r="AP952" s="17">
        <v>1.09537630747043E-2</v>
      </c>
      <c r="AQ952" s="17">
        <v>4.67629015927295E-2</v>
      </c>
      <c r="AR952" s="17">
        <v>3.4040103029580798E-2</v>
      </c>
      <c r="AS952" s="17"/>
      <c r="AT952" s="17">
        <v>4.2840924038886001E-2</v>
      </c>
      <c r="AU952" s="17">
        <v>8.0474697301911105E-2</v>
      </c>
      <c r="AV952" s="17">
        <v>1.9617460063730201E-2</v>
      </c>
      <c r="AW952" s="17">
        <v>4.8065722966991201E-2</v>
      </c>
      <c r="AX952" s="17">
        <v>0</v>
      </c>
    </row>
    <row r="953" spans="2:50">
      <c r="B953" t="s">
        <v>92</v>
      </c>
      <c r="C953" s="17">
        <v>4.9796538417121901E-2</v>
      </c>
      <c r="D953" s="17">
        <v>4.68717513367609E-2</v>
      </c>
      <c r="E953" s="17">
        <v>5.2543270398436002E-2</v>
      </c>
      <c r="F953" s="17"/>
      <c r="G953" s="17">
        <v>7.8298630143008599E-2</v>
      </c>
      <c r="H953" s="17">
        <v>3.3433792440385801E-2</v>
      </c>
      <c r="I953" s="17">
        <v>6.6218168008793807E-2</v>
      </c>
      <c r="J953" s="17">
        <v>3.9145650545093703E-2</v>
      </c>
      <c r="K953" s="17">
        <v>6.5932860285893596E-2</v>
      </c>
      <c r="L953" s="17">
        <v>3.09136746162719E-2</v>
      </c>
      <c r="M953" s="17"/>
      <c r="N953" s="17">
        <v>3.06775416814422E-2</v>
      </c>
      <c r="O953" s="17">
        <v>4.3800339343580498E-2</v>
      </c>
      <c r="P953" s="17">
        <v>4.1463176631408902E-2</v>
      </c>
      <c r="Q953" s="17">
        <v>8.4369630532105902E-2</v>
      </c>
      <c r="R953" s="17"/>
      <c r="S953" s="17">
        <v>2.4443741252669401E-2</v>
      </c>
      <c r="T953" s="17">
        <v>4.1848938053520898E-2</v>
      </c>
      <c r="U953" s="17">
        <v>6.1918558446298899E-2</v>
      </c>
      <c r="V953" s="17">
        <v>7.1365510970448895E-2</v>
      </c>
      <c r="W953" s="17">
        <v>7.9915503743409694E-2</v>
      </c>
      <c r="X953" s="17">
        <v>3.8496206155207699E-2</v>
      </c>
      <c r="Y953" s="17">
        <v>2.7653380564505201E-2</v>
      </c>
      <c r="Z953" s="17">
        <v>3.9165096664343597E-2</v>
      </c>
      <c r="AA953" s="17">
        <v>4.47934720474637E-2</v>
      </c>
      <c r="AB953" s="17">
        <v>3.9929934159172599E-2</v>
      </c>
      <c r="AC953" s="17">
        <v>6.6049013620837593E-2</v>
      </c>
      <c r="AD953" s="17">
        <v>0.14239072734500599</v>
      </c>
      <c r="AE953" s="17"/>
      <c r="AF953" s="17">
        <v>3.6852849964421799E-2</v>
      </c>
      <c r="AG953" s="17">
        <v>3.6035329980988198E-2</v>
      </c>
      <c r="AH953" s="17">
        <v>0.12112068359703</v>
      </c>
      <c r="AI953" s="17"/>
      <c r="AJ953" s="17">
        <v>2.5456456240570701E-2</v>
      </c>
      <c r="AK953" s="17">
        <v>3.86075469030863E-2</v>
      </c>
      <c r="AL953" s="17">
        <v>2.55437340612997E-2</v>
      </c>
      <c r="AM953" s="17">
        <v>0</v>
      </c>
      <c r="AN953" s="17">
        <v>0.14001607215266401</v>
      </c>
      <c r="AO953" s="17"/>
      <c r="AP953" s="17">
        <v>1.78965422654918E-2</v>
      </c>
      <c r="AQ953" s="17">
        <v>3.7750775216422998E-2</v>
      </c>
      <c r="AR953" s="17">
        <v>1.5678909680988899E-2</v>
      </c>
      <c r="AS953" s="17"/>
      <c r="AT953" s="17">
        <v>7.1149589977171704E-2</v>
      </c>
      <c r="AU953" s="17">
        <v>5.8596974678708599E-2</v>
      </c>
      <c r="AV953" s="17">
        <v>2.1014242671129901E-2</v>
      </c>
      <c r="AW953" s="17">
        <v>6.0338305212113297E-3</v>
      </c>
      <c r="AX953" s="17">
        <v>3.85529641789953E-2</v>
      </c>
    </row>
    <row r="954" spans="2:50">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row>
    <row r="955" spans="2:50">
      <c r="B955" s="6" t="s">
        <v>339</v>
      </c>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row>
    <row r="956" spans="2:50">
      <c r="B956" s="24" t="s">
        <v>15</v>
      </c>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row>
    <row r="957" spans="2:50">
      <c r="B957" t="s">
        <v>340</v>
      </c>
      <c r="C957" s="17">
        <v>3.5152070766290303E-2</v>
      </c>
      <c r="D957" s="17">
        <v>3.4341265485311197E-2</v>
      </c>
      <c r="E957" s="17">
        <v>3.6079909839426001E-2</v>
      </c>
      <c r="F957" s="17"/>
      <c r="G957" s="17">
        <v>5.56322173528171E-2</v>
      </c>
      <c r="H957" s="17">
        <v>5.4684169985628597E-2</v>
      </c>
      <c r="I957" s="17">
        <v>3.13923032247896E-2</v>
      </c>
      <c r="J957" s="17">
        <v>3.04096669977914E-2</v>
      </c>
      <c r="K957" s="17">
        <v>4.1202369359951599E-2</v>
      </c>
      <c r="L957" s="17">
        <v>8.6559489979624107E-3</v>
      </c>
      <c r="M957" s="17"/>
      <c r="N957" s="17">
        <v>2.09990194291933E-2</v>
      </c>
      <c r="O957" s="17">
        <v>2.7348687078548099E-2</v>
      </c>
      <c r="P957" s="17">
        <v>4.9636934972407197E-2</v>
      </c>
      <c r="Q957" s="17">
        <v>4.28481376723105E-2</v>
      </c>
      <c r="R957" s="17"/>
      <c r="S957" s="17">
        <v>6.8555096894506598E-3</v>
      </c>
      <c r="T957" s="17">
        <v>1.31023153611805E-2</v>
      </c>
      <c r="U957" s="17">
        <v>6.695549164405E-2</v>
      </c>
      <c r="V957" s="17">
        <v>3.4597049362493602E-2</v>
      </c>
      <c r="W957" s="17">
        <v>8.3246936355118498E-2</v>
      </c>
      <c r="X957" s="17">
        <v>5.1125585792911703E-2</v>
      </c>
      <c r="Y957" s="17">
        <v>1.7328248269475301E-2</v>
      </c>
      <c r="Z957" s="17">
        <v>4.9509163967061599E-2</v>
      </c>
      <c r="AA957" s="17">
        <v>4.1898419171331497E-2</v>
      </c>
      <c r="AB957" s="17">
        <v>2.7387810728460901E-2</v>
      </c>
      <c r="AC957" s="17">
        <v>4.1118792619961798E-2</v>
      </c>
      <c r="AD957" s="17">
        <v>3.6024487987911601E-2</v>
      </c>
      <c r="AE957" s="17"/>
      <c r="AF957" s="17">
        <v>4.2996107137034799E-2</v>
      </c>
      <c r="AG957" s="17">
        <v>2.0186289035964901E-2</v>
      </c>
      <c r="AH957" s="17">
        <v>4.01098952402172E-2</v>
      </c>
      <c r="AI957" s="17"/>
      <c r="AJ957" s="17">
        <v>2.90570888403009E-2</v>
      </c>
      <c r="AK957" s="17">
        <v>3.1566825202443E-2</v>
      </c>
      <c r="AL957" s="17">
        <v>4.6348062876240201E-2</v>
      </c>
      <c r="AM957" s="17">
        <v>0.11616105401905299</v>
      </c>
      <c r="AN957" s="17">
        <v>3.8060624613149602E-2</v>
      </c>
      <c r="AO957" s="17"/>
      <c r="AP957" s="17">
        <v>1.86603069074593E-2</v>
      </c>
      <c r="AQ957" s="17">
        <v>3.8845753985342998E-2</v>
      </c>
      <c r="AR957" s="17">
        <v>4.4012141237749401E-2</v>
      </c>
      <c r="AS957" s="17"/>
      <c r="AT957" s="17">
        <v>5.1890915342263699E-2</v>
      </c>
      <c r="AU957" s="17">
        <v>3.97512127237395E-2</v>
      </c>
      <c r="AV957" s="17">
        <v>2.6365406044306702E-2</v>
      </c>
      <c r="AW957" s="17">
        <v>2.5857544471260901E-2</v>
      </c>
      <c r="AX957" s="17">
        <v>0</v>
      </c>
    </row>
    <row r="958" spans="2:50">
      <c r="B958" t="s">
        <v>341</v>
      </c>
      <c r="C958" s="17">
        <v>5.9403854478836497E-2</v>
      </c>
      <c r="D958" s="17">
        <v>5.7916836427167599E-2</v>
      </c>
      <c r="E958" s="17">
        <v>6.1085830677836302E-2</v>
      </c>
      <c r="F958" s="17"/>
      <c r="G958" s="17">
        <v>5.8851787134880998E-2</v>
      </c>
      <c r="H958" s="17">
        <v>8.4305101576479399E-2</v>
      </c>
      <c r="I958" s="17">
        <v>6.7292536771408104E-2</v>
      </c>
      <c r="J958" s="17">
        <v>6.2139815662405402E-2</v>
      </c>
      <c r="K958" s="17">
        <v>3.2385541997755098E-2</v>
      </c>
      <c r="L958" s="17">
        <v>4.8921229485637902E-2</v>
      </c>
      <c r="M958" s="17"/>
      <c r="N958" s="17">
        <v>5.2270357585323397E-2</v>
      </c>
      <c r="O958" s="17">
        <v>6.3661662823857795E-2</v>
      </c>
      <c r="P958" s="17">
        <v>7.1100527979117895E-2</v>
      </c>
      <c r="Q958" s="17">
        <v>5.3451248400311603E-2</v>
      </c>
      <c r="R958" s="17"/>
      <c r="S958" s="17">
        <v>6.5586695417230306E-2</v>
      </c>
      <c r="T958" s="17">
        <v>4.85676195410829E-2</v>
      </c>
      <c r="U958" s="17">
        <v>6.2915317084364805E-2</v>
      </c>
      <c r="V958" s="17">
        <v>8.2345607225787196E-2</v>
      </c>
      <c r="W958" s="17">
        <v>2.73400010381206E-2</v>
      </c>
      <c r="X958" s="17">
        <v>9.0236704371455395E-2</v>
      </c>
      <c r="Y958" s="17">
        <v>6.2930422915790596E-2</v>
      </c>
      <c r="Z958" s="17">
        <v>5.3291029958272201E-2</v>
      </c>
      <c r="AA958" s="17">
        <v>5.9516971445146102E-2</v>
      </c>
      <c r="AB958" s="17">
        <v>3.4395968911176203E-2</v>
      </c>
      <c r="AC958" s="17">
        <v>8.2288753766362494E-2</v>
      </c>
      <c r="AD958" s="17">
        <v>1.71802258229556E-2</v>
      </c>
      <c r="AE958" s="17"/>
      <c r="AF958" s="17">
        <v>5.7032450773672499E-2</v>
      </c>
      <c r="AG958" s="17">
        <v>5.9375677530831103E-2</v>
      </c>
      <c r="AH958" s="17">
        <v>6.4146445085216802E-2</v>
      </c>
      <c r="AI958" s="17"/>
      <c r="AJ958" s="17">
        <v>6.1385354595876102E-2</v>
      </c>
      <c r="AK958" s="17">
        <v>5.9400008145403402E-2</v>
      </c>
      <c r="AL958" s="17">
        <v>6.9107151232803699E-2</v>
      </c>
      <c r="AM958" s="17">
        <v>0</v>
      </c>
      <c r="AN958" s="17">
        <v>5.90924782071654E-2</v>
      </c>
      <c r="AO958" s="17"/>
      <c r="AP958" s="17">
        <v>6.7087126664386001E-2</v>
      </c>
      <c r="AQ958" s="17">
        <v>5.4679659270944203E-2</v>
      </c>
      <c r="AR958" s="17">
        <v>6.88462771016293E-2</v>
      </c>
      <c r="AS958" s="17"/>
      <c r="AT958" s="17">
        <v>5.1715611840908997E-2</v>
      </c>
      <c r="AU958" s="17">
        <v>5.9055298502948897E-2</v>
      </c>
      <c r="AV958" s="17">
        <v>6.3930821978318703E-2</v>
      </c>
      <c r="AW958" s="17">
        <v>5.8206844440589003E-2</v>
      </c>
      <c r="AX958" s="17">
        <v>3.9016969001259602E-2</v>
      </c>
    </row>
    <row r="959" spans="2:50">
      <c r="B959" t="s">
        <v>342</v>
      </c>
      <c r="C959" s="17">
        <v>0.12537019152294801</v>
      </c>
      <c r="D959" s="17">
        <v>9.9825801172870501E-2</v>
      </c>
      <c r="E959" s="17">
        <v>0.148549681026967</v>
      </c>
      <c r="F959" s="17"/>
      <c r="G959" s="17">
        <v>0.17290818753182199</v>
      </c>
      <c r="H959" s="17">
        <v>0.123276319650762</v>
      </c>
      <c r="I959" s="17">
        <v>0.15277891675494401</v>
      </c>
      <c r="J959" s="17">
        <v>0.14321357857272601</v>
      </c>
      <c r="K959" s="17">
        <v>9.6087624477064607E-2</v>
      </c>
      <c r="L959" s="17">
        <v>7.8406674322137895E-2</v>
      </c>
      <c r="M959" s="17"/>
      <c r="N959" s="17">
        <v>9.1897313772571904E-2</v>
      </c>
      <c r="O959" s="17">
        <v>9.3231649120085899E-2</v>
      </c>
      <c r="P959" s="17">
        <v>0.15754502112432001</v>
      </c>
      <c r="Q959" s="17">
        <v>0.16392967041763401</v>
      </c>
      <c r="R959" s="17"/>
      <c r="S959" s="17">
        <v>0.11675503110145299</v>
      </c>
      <c r="T959" s="17">
        <v>0.14954611421264999</v>
      </c>
      <c r="U959" s="17">
        <v>0.11374972263447899</v>
      </c>
      <c r="V959" s="17">
        <v>0.114186504446743</v>
      </c>
      <c r="W959" s="17">
        <v>7.2396364929610393E-2</v>
      </c>
      <c r="X959" s="17">
        <v>0.12718678063653899</v>
      </c>
      <c r="Y959" s="17">
        <v>0.17664896293271201</v>
      </c>
      <c r="Z959" s="17">
        <v>0.139207183873582</v>
      </c>
      <c r="AA959" s="17">
        <v>0.104672859432069</v>
      </c>
      <c r="AB959" s="17">
        <v>0.12658452058231301</v>
      </c>
      <c r="AC959" s="17">
        <v>0.128483349403092</v>
      </c>
      <c r="AD959" s="17">
        <v>0.15546363875489799</v>
      </c>
      <c r="AE959" s="17"/>
      <c r="AF959" s="17">
        <v>0.12791839005411201</v>
      </c>
      <c r="AG959" s="17">
        <v>0.110594379911834</v>
      </c>
      <c r="AH959" s="17">
        <v>0.14087039779138</v>
      </c>
      <c r="AI959" s="17"/>
      <c r="AJ959" s="17">
        <v>0.10800678660339499</v>
      </c>
      <c r="AK959" s="17">
        <v>0.12927969575193399</v>
      </c>
      <c r="AL959" s="17">
        <v>8.3814817784328505E-2</v>
      </c>
      <c r="AM959" s="17">
        <v>0.249445060009237</v>
      </c>
      <c r="AN959" s="17">
        <v>0.152726520537601</v>
      </c>
      <c r="AO959" s="17"/>
      <c r="AP959" s="17">
        <v>9.2493807387877103E-2</v>
      </c>
      <c r="AQ959" s="17">
        <v>0.138483339983832</v>
      </c>
      <c r="AR959" s="17">
        <v>7.1072384402093305E-2</v>
      </c>
      <c r="AS959" s="17"/>
      <c r="AT959" s="17">
        <v>0.14966101539496901</v>
      </c>
      <c r="AU959" s="17">
        <v>0.12747429458756701</v>
      </c>
      <c r="AV959" s="17">
        <v>0.10296148400982801</v>
      </c>
      <c r="AW959" s="17">
        <v>0.12623968093294399</v>
      </c>
      <c r="AX959" s="17">
        <v>6.48870538100529E-2</v>
      </c>
    </row>
    <row r="960" spans="2:50">
      <c r="B960" t="s">
        <v>343</v>
      </c>
      <c r="C960" s="17">
        <v>4.8021271137632299E-2</v>
      </c>
      <c r="D960" s="17">
        <v>4.3724863491388703E-2</v>
      </c>
      <c r="E960" s="17">
        <v>5.2400630459296701E-2</v>
      </c>
      <c r="F960" s="17"/>
      <c r="G960" s="17">
        <v>5.4466887140459497E-2</v>
      </c>
      <c r="H960" s="17">
        <v>6.5141233867263601E-2</v>
      </c>
      <c r="I960" s="17">
        <v>5.7253280220564001E-2</v>
      </c>
      <c r="J960" s="17">
        <v>4.0818262484627797E-2</v>
      </c>
      <c r="K960" s="17">
        <v>3.0838417838610101E-2</v>
      </c>
      <c r="L960" s="17">
        <v>3.9651288059156499E-2</v>
      </c>
      <c r="M960" s="17"/>
      <c r="N960" s="17">
        <v>3.8080093387027503E-2</v>
      </c>
      <c r="O960" s="17">
        <v>4.9248464933866302E-2</v>
      </c>
      <c r="P960" s="17">
        <v>6.2775735048255399E-2</v>
      </c>
      <c r="Q960" s="17">
        <v>4.53496050649283E-2</v>
      </c>
      <c r="R960" s="17"/>
      <c r="S960" s="17">
        <v>5.9586158973503202E-2</v>
      </c>
      <c r="T960" s="17">
        <v>3.6809547368932001E-2</v>
      </c>
      <c r="U960" s="17">
        <v>4.56916984818313E-2</v>
      </c>
      <c r="V960" s="17">
        <v>7.0783971091004594E-2</v>
      </c>
      <c r="W960" s="17">
        <v>3.2733549506395003E-2</v>
      </c>
      <c r="X960" s="17">
        <v>4.9589170690797997E-2</v>
      </c>
      <c r="Y960" s="17">
        <v>2.2191884412020899E-2</v>
      </c>
      <c r="Z960" s="17">
        <v>4.3026364013910502E-2</v>
      </c>
      <c r="AA960" s="17">
        <v>6.2684281574254402E-2</v>
      </c>
      <c r="AB960" s="17">
        <v>4.1152329347845497E-2</v>
      </c>
      <c r="AC960" s="17">
        <v>5.2103995113526001E-2</v>
      </c>
      <c r="AD960" s="17">
        <v>4.7439576812038302E-2</v>
      </c>
      <c r="AE960" s="17"/>
      <c r="AF960" s="17">
        <v>4.8562206596404797E-2</v>
      </c>
      <c r="AG960" s="17">
        <v>5.2379079098309599E-2</v>
      </c>
      <c r="AH960" s="17">
        <v>3.1304424110431397E-2</v>
      </c>
      <c r="AI960" s="17"/>
      <c r="AJ960" s="17">
        <v>4.4210179565954397E-2</v>
      </c>
      <c r="AK960" s="17">
        <v>7.0295202278737395E-2</v>
      </c>
      <c r="AL960" s="17">
        <v>2.09214364297589E-2</v>
      </c>
      <c r="AM960" s="17">
        <v>2.9955016092128101E-2</v>
      </c>
      <c r="AN960" s="17">
        <v>2.8961457724696101E-2</v>
      </c>
      <c r="AO960" s="17"/>
      <c r="AP960" s="17">
        <v>4.0048110864549603E-2</v>
      </c>
      <c r="AQ960" s="17">
        <v>6.2478684420188599E-2</v>
      </c>
      <c r="AR960" s="17">
        <v>3.1437006014745403E-2</v>
      </c>
      <c r="AS960" s="17"/>
      <c r="AT960" s="17">
        <v>4.7443563492187799E-2</v>
      </c>
      <c r="AU960" s="17">
        <v>4.3340849345559103E-2</v>
      </c>
      <c r="AV960" s="17">
        <v>3.86261115642796E-2</v>
      </c>
      <c r="AW960" s="17">
        <v>3.6860178914384999E-2</v>
      </c>
      <c r="AX960" s="17">
        <v>2.9520620738965601E-2</v>
      </c>
    </row>
    <row r="961" spans="2:50">
      <c r="B961" t="s">
        <v>344</v>
      </c>
      <c r="C961" s="17">
        <v>6.8299386541601101E-2</v>
      </c>
      <c r="D961" s="17">
        <v>6.8917867649640502E-2</v>
      </c>
      <c r="E961" s="17">
        <v>6.7961224639971701E-2</v>
      </c>
      <c r="F961" s="17"/>
      <c r="G961" s="17">
        <v>4.5913050989945497E-2</v>
      </c>
      <c r="H961" s="17">
        <v>8.1099589432427302E-2</v>
      </c>
      <c r="I961" s="17">
        <v>7.6001478318783997E-2</v>
      </c>
      <c r="J961" s="17">
        <v>7.57668186677522E-2</v>
      </c>
      <c r="K961" s="17">
        <v>8.0494010822689394E-2</v>
      </c>
      <c r="L961" s="17">
        <v>5.22289078822709E-2</v>
      </c>
      <c r="M961" s="17"/>
      <c r="N961" s="17">
        <v>6.3572545645425305E-2</v>
      </c>
      <c r="O961" s="17">
        <v>6.2226385123288701E-2</v>
      </c>
      <c r="P961" s="17">
        <v>6.0617203491644997E-2</v>
      </c>
      <c r="Q961" s="17">
        <v>8.5926655105329694E-2</v>
      </c>
      <c r="R961" s="17"/>
      <c r="S961" s="17">
        <v>8.6245351752586505E-2</v>
      </c>
      <c r="T961" s="17">
        <v>7.5617510295111198E-2</v>
      </c>
      <c r="U961" s="17">
        <v>4.06769861987386E-2</v>
      </c>
      <c r="V961" s="17">
        <v>6.3981108378656101E-2</v>
      </c>
      <c r="W961" s="17">
        <v>7.1441598099899806E-2</v>
      </c>
      <c r="X961" s="17">
        <v>3.5717984717242697E-2</v>
      </c>
      <c r="Y961" s="17">
        <v>0.105946826844522</v>
      </c>
      <c r="Z961" s="17">
        <v>9.2490173619740004E-2</v>
      </c>
      <c r="AA961" s="17">
        <v>6.0301318973572E-2</v>
      </c>
      <c r="AB961" s="17">
        <v>7.5867905673227806E-2</v>
      </c>
      <c r="AC961" s="17">
        <v>4.1824100110357199E-2</v>
      </c>
      <c r="AD961" s="17">
        <v>4.76202178879108E-2</v>
      </c>
      <c r="AE961" s="17"/>
      <c r="AF961" s="17">
        <v>8.1110142597253507E-2</v>
      </c>
      <c r="AG961" s="17">
        <v>5.9715929575339999E-2</v>
      </c>
      <c r="AH961" s="17">
        <v>7.3887500203915699E-2</v>
      </c>
      <c r="AI961" s="17"/>
      <c r="AJ961" s="17">
        <v>6.6624959851913204E-2</v>
      </c>
      <c r="AK961" s="17">
        <v>7.4885982673360302E-2</v>
      </c>
      <c r="AL961" s="17">
        <v>4.8789837393774002E-2</v>
      </c>
      <c r="AM961" s="17">
        <v>0.114300531592996</v>
      </c>
      <c r="AN961" s="17">
        <v>7.5457000624124707E-2</v>
      </c>
      <c r="AO961" s="17"/>
      <c r="AP961" s="17">
        <v>7.7550148814323094E-2</v>
      </c>
      <c r="AQ961" s="17">
        <v>6.23335048288233E-2</v>
      </c>
      <c r="AR961" s="17">
        <v>4.82718910419608E-2</v>
      </c>
      <c r="AS961" s="17"/>
      <c r="AT961" s="17">
        <v>8.4067878674482899E-2</v>
      </c>
      <c r="AU961" s="17">
        <v>6.0094244792602398E-2</v>
      </c>
      <c r="AV961" s="17">
        <v>6.9197159713339895E-2</v>
      </c>
      <c r="AW961" s="17">
        <v>6.9607061987806806E-2</v>
      </c>
      <c r="AX961" s="17">
        <v>0.103604337154259</v>
      </c>
    </row>
    <row r="962" spans="2:50">
      <c r="B962" t="s">
        <v>345</v>
      </c>
      <c r="C962" s="17">
        <v>4.4011400281087999E-2</v>
      </c>
      <c r="D962" s="17">
        <v>3.9699762549794702E-2</v>
      </c>
      <c r="E962" s="17">
        <v>4.8390040666362398E-2</v>
      </c>
      <c r="F962" s="17"/>
      <c r="G962" s="17">
        <v>4.6285718819977797E-2</v>
      </c>
      <c r="H962" s="17">
        <v>6.4050175423431693E-2</v>
      </c>
      <c r="I962" s="17">
        <v>5.3479998594914098E-2</v>
      </c>
      <c r="J962" s="17">
        <v>3.0175683307685899E-2</v>
      </c>
      <c r="K962" s="17">
        <v>3.0588078468162E-2</v>
      </c>
      <c r="L962" s="17">
        <v>3.87101504557067E-2</v>
      </c>
      <c r="M962" s="17"/>
      <c r="N962" s="17">
        <v>5.2591860218421001E-2</v>
      </c>
      <c r="O962" s="17">
        <v>3.6751364334772503E-2</v>
      </c>
      <c r="P962" s="17">
        <v>3.6279571753908099E-2</v>
      </c>
      <c r="Q962" s="17">
        <v>4.9871686666204597E-2</v>
      </c>
      <c r="R962" s="17"/>
      <c r="S962" s="17">
        <v>6.3295503252311702E-2</v>
      </c>
      <c r="T962" s="17">
        <v>3.7558877833682697E-2</v>
      </c>
      <c r="U962" s="17">
        <v>4.0903340076117303E-2</v>
      </c>
      <c r="V962" s="17">
        <v>2.5199901527694E-2</v>
      </c>
      <c r="W962" s="17">
        <v>6.8439062442836998E-2</v>
      </c>
      <c r="X962" s="17">
        <v>2.5652852402108701E-2</v>
      </c>
      <c r="Y962" s="17">
        <v>4.0832854601162698E-2</v>
      </c>
      <c r="Z962" s="17">
        <v>6.03742977331942E-2</v>
      </c>
      <c r="AA962" s="17">
        <v>4.5223503709407697E-2</v>
      </c>
      <c r="AB962" s="17">
        <v>4.7728438112076998E-2</v>
      </c>
      <c r="AC962" s="17">
        <v>3.4012097959025198E-2</v>
      </c>
      <c r="AD962" s="17">
        <v>3.21111150127334E-2</v>
      </c>
      <c r="AE962" s="17"/>
      <c r="AF962" s="17">
        <v>3.9490083289867001E-2</v>
      </c>
      <c r="AG962" s="17">
        <v>4.6023469125195497E-2</v>
      </c>
      <c r="AH962" s="17">
        <v>5.10679681938912E-2</v>
      </c>
      <c r="AI962" s="17"/>
      <c r="AJ962" s="17">
        <v>3.0608233318351E-2</v>
      </c>
      <c r="AK962" s="17">
        <v>6.3854747643967993E-2</v>
      </c>
      <c r="AL962" s="17">
        <v>2.3520552998975298E-2</v>
      </c>
      <c r="AM962" s="17">
        <v>2.8349718785927399E-2</v>
      </c>
      <c r="AN962" s="17">
        <v>7.0146686182751605E-2</v>
      </c>
      <c r="AO962" s="17"/>
      <c r="AP962" s="17">
        <v>3.44580276880612E-2</v>
      </c>
      <c r="AQ962" s="17">
        <v>5.9576939628701503E-2</v>
      </c>
      <c r="AR962" s="17">
        <v>3.3739570982505601E-2</v>
      </c>
      <c r="AS962" s="17"/>
      <c r="AT962" s="17">
        <v>4.2842905753486503E-2</v>
      </c>
      <c r="AU962" s="17">
        <v>2.9268204786372602E-2</v>
      </c>
      <c r="AV962" s="17">
        <v>4.7516691463346E-2</v>
      </c>
      <c r="AW962" s="17">
        <v>7.65482787967256E-2</v>
      </c>
      <c r="AX962" s="17">
        <v>1.9332859439410301E-2</v>
      </c>
    </row>
    <row r="963" spans="2:50">
      <c r="B963" t="s">
        <v>346</v>
      </c>
      <c r="C963" s="17">
        <v>6.8070184487586893E-2</v>
      </c>
      <c r="D963" s="17">
        <v>7.7795129418462297E-2</v>
      </c>
      <c r="E963" s="17">
        <v>5.8844359570635003E-2</v>
      </c>
      <c r="F963" s="17"/>
      <c r="G963" s="17">
        <v>6.5934003327551893E-2</v>
      </c>
      <c r="H963" s="17">
        <v>6.5716557504851697E-2</v>
      </c>
      <c r="I963" s="17">
        <v>4.3317501913282E-2</v>
      </c>
      <c r="J963" s="17">
        <v>7.7326196972966499E-2</v>
      </c>
      <c r="K963" s="17">
        <v>8.3497754676672101E-2</v>
      </c>
      <c r="L963" s="17">
        <v>7.3751703567728297E-2</v>
      </c>
      <c r="M963" s="17"/>
      <c r="N963" s="17">
        <v>8.5673243043021999E-2</v>
      </c>
      <c r="O963" s="17">
        <v>7.3076945282967695E-2</v>
      </c>
      <c r="P963" s="17">
        <v>7.0024490120453198E-2</v>
      </c>
      <c r="Q963" s="17">
        <v>4.3411868304793801E-2</v>
      </c>
      <c r="R963" s="17"/>
      <c r="S963" s="17">
        <v>5.5898129216935703E-2</v>
      </c>
      <c r="T963" s="17">
        <v>7.8054524767684694E-2</v>
      </c>
      <c r="U963" s="17">
        <v>6.7216186108509102E-2</v>
      </c>
      <c r="V963" s="17">
        <v>9.4617991914196106E-2</v>
      </c>
      <c r="W963" s="17">
        <v>6.6966798481418205E-2</v>
      </c>
      <c r="X963" s="17">
        <v>8.42638377731358E-2</v>
      </c>
      <c r="Y963" s="17">
        <v>4.40959166233168E-2</v>
      </c>
      <c r="Z963" s="17">
        <v>7.5003326799749803E-2</v>
      </c>
      <c r="AA963" s="17">
        <v>4.79211709512328E-2</v>
      </c>
      <c r="AB963" s="17">
        <v>7.3505946824332397E-2</v>
      </c>
      <c r="AC963" s="17">
        <v>6.6439747121593298E-2</v>
      </c>
      <c r="AD963" s="17">
        <v>7.3364269528846907E-2</v>
      </c>
      <c r="AE963" s="17"/>
      <c r="AF963" s="17">
        <v>7.6814631597679706E-2</v>
      </c>
      <c r="AG963" s="17">
        <v>7.4930478980330797E-2</v>
      </c>
      <c r="AH963" s="17">
        <v>3.93732334675728E-2</v>
      </c>
      <c r="AI963" s="17"/>
      <c r="AJ963" s="17">
        <v>8.3825973624947203E-2</v>
      </c>
      <c r="AK963" s="17">
        <v>6.5570748637603593E-2</v>
      </c>
      <c r="AL963" s="17">
        <v>0.100984138556653</v>
      </c>
      <c r="AM963" s="17">
        <v>0</v>
      </c>
      <c r="AN963" s="17">
        <v>1.98408035805905E-2</v>
      </c>
      <c r="AO963" s="17"/>
      <c r="AP963" s="17">
        <v>9.5947742094898897E-2</v>
      </c>
      <c r="AQ963" s="17">
        <v>5.7179963465435503E-2</v>
      </c>
      <c r="AR963" s="17">
        <v>7.9199868616676397E-2</v>
      </c>
      <c r="AS963" s="17"/>
      <c r="AT963" s="17">
        <v>5.3747294596175103E-2</v>
      </c>
      <c r="AU963" s="17">
        <v>5.7684130028394398E-2</v>
      </c>
      <c r="AV963" s="17">
        <v>8.0600274061853605E-2</v>
      </c>
      <c r="AW963" s="17">
        <v>7.2137508222988006E-2</v>
      </c>
      <c r="AX963" s="17">
        <v>0.106676133790043</v>
      </c>
    </row>
    <row r="964" spans="2:50">
      <c r="B964" t="s">
        <v>347</v>
      </c>
      <c r="C964" s="17">
        <v>5.8501947269439303E-2</v>
      </c>
      <c r="D964" s="17">
        <v>7.7835680402572299E-2</v>
      </c>
      <c r="E964" s="17">
        <v>3.9861963700743797E-2</v>
      </c>
      <c r="F964" s="17"/>
      <c r="G964" s="17">
        <v>7.8571380172557395E-2</v>
      </c>
      <c r="H964" s="17">
        <v>5.6669163631691999E-2</v>
      </c>
      <c r="I964" s="17">
        <v>4.5869622767316598E-2</v>
      </c>
      <c r="J964" s="17">
        <v>4.55805717192889E-2</v>
      </c>
      <c r="K964" s="17">
        <v>7.8421253080807801E-2</v>
      </c>
      <c r="L964" s="17">
        <v>5.4236132793577099E-2</v>
      </c>
      <c r="M964" s="17"/>
      <c r="N964" s="17">
        <v>6.1668110379932098E-2</v>
      </c>
      <c r="O964" s="17">
        <v>4.7674334214280002E-2</v>
      </c>
      <c r="P964" s="17">
        <v>6.1094239133881699E-2</v>
      </c>
      <c r="Q964" s="17">
        <v>6.5085837451551595E-2</v>
      </c>
      <c r="R964" s="17"/>
      <c r="S964" s="17">
        <v>6.3516802563967495E-2</v>
      </c>
      <c r="T964" s="17">
        <v>5.37100323579799E-2</v>
      </c>
      <c r="U964" s="17">
        <v>0.11399546747691899</v>
      </c>
      <c r="V964" s="17">
        <v>6.4687868868938805E-2</v>
      </c>
      <c r="W964" s="17">
        <v>5.7517327114375502E-2</v>
      </c>
      <c r="X964" s="17">
        <v>3.7698254987384099E-2</v>
      </c>
      <c r="Y964" s="17">
        <v>3.8614970390630998E-2</v>
      </c>
      <c r="Z964" s="17">
        <v>4.43668638688796E-2</v>
      </c>
      <c r="AA964" s="17">
        <v>5.4519355235560001E-2</v>
      </c>
      <c r="AB964" s="17">
        <v>6.3247726804212895E-2</v>
      </c>
      <c r="AC964" s="17">
        <v>4.7311236435533498E-2</v>
      </c>
      <c r="AD964" s="17">
        <v>4.5005163124968398E-2</v>
      </c>
      <c r="AE964" s="17"/>
      <c r="AF964" s="17">
        <v>5.9663248588681897E-2</v>
      </c>
      <c r="AG964" s="17">
        <v>5.8283384298406599E-2</v>
      </c>
      <c r="AH964" s="17">
        <v>5.5652032335472799E-2</v>
      </c>
      <c r="AI964" s="17"/>
      <c r="AJ964" s="17">
        <v>6.7673235853246805E-2</v>
      </c>
      <c r="AK964" s="17">
        <v>5.6111473609378501E-2</v>
      </c>
      <c r="AL964" s="17">
        <v>7.1283644286889103E-2</v>
      </c>
      <c r="AM964" s="17">
        <v>6.4653130866911601E-2</v>
      </c>
      <c r="AN964" s="17">
        <v>2.0387123572138101E-2</v>
      </c>
      <c r="AO964" s="17"/>
      <c r="AP964" s="17">
        <v>6.6079649476499303E-2</v>
      </c>
      <c r="AQ964" s="17">
        <v>5.8411827452910597E-2</v>
      </c>
      <c r="AR964" s="17">
        <v>9.5943986339208295E-2</v>
      </c>
      <c r="AS964" s="17"/>
      <c r="AT964" s="17">
        <v>4.48895462181143E-2</v>
      </c>
      <c r="AU964" s="17">
        <v>7.9815312891324805E-2</v>
      </c>
      <c r="AV964" s="17">
        <v>5.9834296878086897E-2</v>
      </c>
      <c r="AW964" s="17">
        <v>7.6167501167080404E-2</v>
      </c>
      <c r="AX964" s="17">
        <v>5.0988705590875698E-2</v>
      </c>
    </row>
    <row r="965" spans="2:50">
      <c r="B965" t="s">
        <v>348</v>
      </c>
      <c r="C965" s="17">
        <v>9.7722399816862607E-2</v>
      </c>
      <c r="D965" s="17">
        <v>0.105582647434225</v>
      </c>
      <c r="E965" s="17">
        <v>8.9761666629620304E-2</v>
      </c>
      <c r="F965" s="17"/>
      <c r="G965" s="17">
        <v>8.7496378365032698E-2</v>
      </c>
      <c r="H965" s="17">
        <v>5.4568321754026698E-2</v>
      </c>
      <c r="I965" s="17">
        <v>6.5784043867956901E-2</v>
      </c>
      <c r="J965" s="17">
        <v>9.8578082610022294E-2</v>
      </c>
      <c r="K965" s="17">
        <v>0.105966376243519</v>
      </c>
      <c r="L965" s="17">
        <v>0.15931670538282</v>
      </c>
      <c r="M965" s="17"/>
      <c r="N965" s="17">
        <v>0.13251575575656599</v>
      </c>
      <c r="O965" s="17">
        <v>0.105711837721542</v>
      </c>
      <c r="P965" s="17">
        <v>7.7563057633906099E-2</v>
      </c>
      <c r="Q965" s="17">
        <v>6.7395849984970793E-2</v>
      </c>
      <c r="R965" s="17"/>
      <c r="S965" s="17">
        <v>9.7492422722505204E-2</v>
      </c>
      <c r="T965" s="17">
        <v>9.4228035000026897E-2</v>
      </c>
      <c r="U965" s="17">
        <v>9.3913811629080801E-2</v>
      </c>
      <c r="V965" s="17">
        <v>8.8463327818968596E-2</v>
      </c>
      <c r="W965" s="17">
        <v>5.1050521020966501E-2</v>
      </c>
      <c r="X965" s="17">
        <v>9.0564513217622697E-2</v>
      </c>
      <c r="Y965" s="17">
        <v>0.12733626459237599</v>
      </c>
      <c r="Z965" s="17">
        <v>9.1501426734515501E-2</v>
      </c>
      <c r="AA965" s="17">
        <v>0.113930335558208</v>
      </c>
      <c r="AB965" s="17">
        <v>0.109424927651675</v>
      </c>
      <c r="AC965" s="17">
        <v>8.7155386689432096E-2</v>
      </c>
      <c r="AD965" s="17">
        <v>0.13509218075982299</v>
      </c>
      <c r="AE965" s="17"/>
      <c r="AF965" s="17">
        <v>9.1037081120365904E-2</v>
      </c>
      <c r="AG965" s="17">
        <v>0.11313789242366699</v>
      </c>
      <c r="AH965" s="17">
        <v>6.9416477934255594E-2</v>
      </c>
      <c r="AI965" s="17"/>
      <c r="AJ965" s="17">
        <v>0.107727900830108</v>
      </c>
      <c r="AK965" s="17">
        <v>9.6647706416673099E-2</v>
      </c>
      <c r="AL965" s="17">
        <v>0.12012072655034101</v>
      </c>
      <c r="AM965" s="17">
        <v>0</v>
      </c>
      <c r="AN965" s="17">
        <v>7.1848112111089393E-2</v>
      </c>
      <c r="AO965" s="17"/>
      <c r="AP965" s="17">
        <v>9.3029883526282595E-2</v>
      </c>
      <c r="AQ965" s="17">
        <v>8.6224063556136807E-2</v>
      </c>
      <c r="AR965" s="17">
        <v>0.18216161302396799</v>
      </c>
      <c r="AS965" s="17"/>
      <c r="AT965" s="17">
        <v>8.0451877018315396E-2</v>
      </c>
      <c r="AU965" s="17">
        <v>9.3326599716341802E-2</v>
      </c>
      <c r="AV965" s="17">
        <v>0.10996524190307</v>
      </c>
      <c r="AW965" s="17">
        <v>0.14186202126859401</v>
      </c>
      <c r="AX965" s="17">
        <v>4.3111342713586902E-2</v>
      </c>
    </row>
    <row r="966" spans="2:50">
      <c r="B966" t="s">
        <v>349</v>
      </c>
      <c r="C966" s="17">
        <v>8.5385278307923501E-2</v>
      </c>
      <c r="D966" s="17">
        <v>8.7125861841154104E-2</v>
      </c>
      <c r="E966" s="17">
        <v>8.4018476996715205E-2</v>
      </c>
      <c r="F966" s="17"/>
      <c r="G966" s="17">
        <v>6.36557963653097E-2</v>
      </c>
      <c r="H966" s="17">
        <v>7.38147447895596E-2</v>
      </c>
      <c r="I966" s="17">
        <v>5.7902040368432502E-2</v>
      </c>
      <c r="J966" s="17">
        <v>5.8824942725703697E-2</v>
      </c>
      <c r="K966" s="17">
        <v>9.6929724568072403E-2</v>
      </c>
      <c r="L966" s="17">
        <v>0.14535956571223899</v>
      </c>
      <c r="M966" s="17"/>
      <c r="N966" s="17">
        <v>0.11269426034332899</v>
      </c>
      <c r="O966" s="17">
        <v>8.2351837871346298E-2</v>
      </c>
      <c r="P966" s="17">
        <v>6.4194186477368603E-2</v>
      </c>
      <c r="Q966" s="17">
        <v>7.55902936079553E-2</v>
      </c>
      <c r="R966" s="17"/>
      <c r="S966" s="17">
        <v>9.4854688052126906E-2</v>
      </c>
      <c r="T966" s="17">
        <v>7.7720861999286697E-2</v>
      </c>
      <c r="U966" s="17">
        <v>7.8533084469331396E-2</v>
      </c>
      <c r="V966" s="17">
        <v>7.3048033681423596E-2</v>
      </c>
      <c r="W966" s="17">
        <v>0.12492823219244401</v>
      </c>
      <c r="X966" s="17">
        <v>0.101502137906472</v>
      </c>
      <c r="Y966" s="17">
        <v>5.6133905084147798E-2</v>
      </c>
      <c r="Z966" s="17">
        <v>0.106730617791488</v>
      </c>
      <c r="AA966" s="17">
        <v>6.4955060129685493E-2</v>
      </c>
      <c r="AB966" s="17">
        <v>8.7439983943468094E-2</v>
      </c>
      <c r="AC966" s="17">
        <v>9.1536215670600302E-2</v>
      </c>
      <c r="AD966" s="17">
        <v>9.6757583160754695E-2</v>
      </c>
      <c r="AE966" s="17"/>
      <c r="AF966" s="17">
        <v>8.4324411583656902E-2</v>
      </c>
      <c r="AG966" s="17">
        <v>9.2269298069431793E-2</v>
      </c>
      <c r="AH966" s="17">
        <v>7.4522918571535202E-2</v>
      </c>
      <c r="AI966" s="17"/>
      <c r="AJ966" s="17">
        <v>9.7842758890914802E-2</v>
      </c>
      <c r="AK966" s="17">
        <v>7.5198326020931003E-2</v>
      </c>
      <c r="AL966" s="17">
        <v>0.114749362478588</v>
      </c>
      <c r="AM966" s="17">
        <v>3.2599030240460299E-2</v>
      </c>
      <c r="AN966" s="17">
        <v>7.6734676246024106E-2</v>
      </c>
      <c r="AO966" s="17"/>
      <c r="AP966" s="17">
        <v>9.5755151506160194E-2</v>
      </c>
      <c r="AQ966" s="17">
        <v>7.8593363340024799E-2</v>
      </c>
      <c r="AR966" s="17">
        <v>9.9833734184151104E-2</v>
      </c>
      <c r="AS966" s="17"/>
      <c r="AT966" s="17">
        <v>7.6820813867425897E-2</v>
      </c>
      <c r="AU966" s="17">
        <v>7.5759930971954298E-2</v>
      </c>
      <c r="AV966" s="17">
        <v>0.100490156818636</v>
      </c>
      <c r="AW966" s="17">
        <v>7.5555341015211094E-2</v>
      </c>
      <c r="AX966" s="17">
        <v>0.17043638431987099</v>
      </c>
    </row>
    <row r="967" spans="2:50">
      <c r="B967" t="s">
        <v>350</v>
      </c>
      <c r="C967" s="17">
        <v>5.0299829375465802E-2</v>
      </c>
      <c r="D967" s="17">
        <v>7.0081845274355195E-2</v>
      </c>
      <c r="E967" s="17">
        <v>3.1190505887196001E-2</v>
      </c>
      <c r="F967" s="17"/>
      <c r="G967" s="17">
        <v>6.8898318764130995E-2</v>
      </c>
      <c r="H967" s="17">
        <v>4.2548012389732603E-2</v>
      </c>
      <c r="I967" s="17">
        <v>5.2855606975588297E-2</v>
      </c>
      <c r="J967" s="17">
        <v>4.7579191584645297E-2</v>
      </c>
      <c r="K967" s="17">
        <v>4.0624218417088298E-2</v>
      </c>
      <c r="L967" s="17">
        <v>5.0889621800378697E-2</v>
      </c>
      <c r="M967" s="17"/>
      <c r="N967" s="17">
        <v>5.75467260068976E-2</v>
      </c>
      <c r="O967" s="17">
        <v>4.7058302908717597E-2</v>
      </c>
      <c r="P967" s="17">
        <v>6.4029929087738802E-2</v>
      </c>
      <c r="Q967" s="17">
        <v>3.4696100996112297E-2</v>
      </c>
      <c r="R967" s="17"/>
      <c r="S967" s="17">
        <v>6.4055526042049796E-2</v>
      </c>
      <c r="T967" s="17">
        <v>5.8645414037663803E-2</v>
      </c>
      <c r="U967" s="17">
        <v>6.8127357829307705E-2</v>
      </c>
      <c r="V967" s="17">
        <v>4.7832375475998397E-2</v>
      </c>
      <c r="W967" s="17">
        <v>5.3660333102541799E-2</v>
      </c>
      <c r="X967" s="17">
        <v>5.0598104089602899E-2</v>
      </c>
      <c r="Y967" s="17">
        <v>1.75897276785889E-2</v>
      </c>
      <c r="Z967" s="17">
        <v>3.9452505046073297E-2</v>
      </c>
      <c r="AA967" s="17">
        <v>2.6936911889230499E-2</v>
      </c>
      <c r="AB967" s="17">
        <v>4.2314753436475401E-2</v>
      </c>
      <c r="AC967" s="17">
        <v>5.8575225589986402E-2</v>
      </c>
      <c r="AD967" s="17">
        <v>9.8674618450449905E-2</v>
      </c>
      <c r="AE967" s="17"/>
      <c r="AF967" s="17">
        <v>5.0904481839420701E-2</v>
      </c>
      <c r="AG967" s="17">
        <v>4.5887394225226801E-2</v>
      </c>
      <c r="AH967" s="17">
        <v>6.5083215856221593E-2</v>
      </c>
      <c r="AI967" s="17"/>
      <c r="AJ967" s="17">
        <v>5.0716099000491899E-2</v>
      </c>
      <c r="AK967" s="17">
        <v>4.9857244211191601E-2</v>
      </c>
      <c r="AL967" s="17">
        <v>7.9189169696889702E-2</v>
      </c>
      <c r="AM967" s="17">
        <v>0</v>
      </c>
      <c r="AN967" s="17">
        <v>4.7127054561009497E-2</v>
      </c>
      <c r="AO967" s="17"/>
      <c r="AP967" s="17">
        <v>5.50785034404489E-2</v>
      </c>
      <c r="AQ967" s="17">
        <v>5.7432036407136497E-2</v>
      </c>
      <c r="AR967" s="17">
        <v>5.7965321649156402E-2</v>
      </c>
      <c r="AS967" s="17"/>
      <c r="AT967" s="17">
        <v>3.6019792734636E-2</v>
      </c>
      <c r="AU967" s="17">
        <v>6.1177086244357998E-2</v>
      </c>
      <c r="AV967" s="17">
        <v>6.1355975408964702E-2</v>
      </c>
      <c r="AW967" s="17">
        <v>5.2278675183334899E-2</v>
      </c>
      <c r="AX967" s="17">
        <v>7.6761110042941894E-2</v>
      </c>
    </row>
    <row r="968" spans="2:50">
      <c r="B968" t="s">
        <v>351</v>
      </c>
      <c r="C968" s="17">
        <v>0.10590159135457899</v>
      </c>
      <c r="D968" s="17">
        <v>9.6696479264163498E-2</v>
      </c>
      <c r="E968" s="17">
        <v>0.115296145667971</v>
      </c>
      <c r="F968" s="17"/>
      <c r="G968" s="17">
        <v>7.5351175556577193E-2</v>
      </c>
      <c r="H968" s="17">
        <v>7.9235079701160893E-2</v>
      </c>
      <c r="I968" s="17">
        <v>0.11019946915047001</v>
      </c>
      <c r="J968" s="17">
        <v>0.11799083847316599</v>
      </c>
      <c r="K968" s="17">
        <v>0.12671108965123201</v>
      </c>
      <c r="L968" s="17">
        <v>0.120533639436296</v>
      </c>
      <c r="M968" s="17"/>
      <c r="N968" s="17">
        <v>0.107018307186832</v>
      </c>
      <c r="O968" s="17">
        <v>0.141521769592279</v>
      </c>
      <c r="P968" s="17">
        <v>8.0457771968909103E-2</v>
      </c>
      <c r="Q968" s="17">
        <v>9.1961395048850605E-2</v>
      </c>
      <c r="R968" s="17"/>
      <c r="S968" s="17">
        <v>9.7179915081301194E-2</v>
      </c>
      <c r="T968" s="17">
        <v>0.109087958226911</v>
      </c>
      <c r="U968" s="17">
        <v>9.3824118858237895E-2</v>
      </c>
      <c r="V968" s="17">
        <v>9.8746224825341497E-2</v>
      </c>
      <c r="W968" s="17">
        <v>0.13305556786967401</v>
      </c>
      <c r="X968" s="17">
        <v>0.11452849364011999</v>
      </c>
      <c r="Y968" s="17">
        <v>0.108029244629005</v>
      </c>
      <c r="Z968" s="17">
        <v>9.4003732972576096E-2</v>
      </c>
      <c r="AA968" s="17">
        <v>0.112759658171565</v>
      </c>
      <c r="AB968" s="17">
        <v>9.6829492773442993E-2</v>
      </c>
      <c r="AC968" s="17">
        <v>0.112133452343968</v>
      </c>
      <c r="AD968" s="17">
        <v>9.8928075948995803E-2</v>
      </c>
      <c r="AE968" s="17"/>
      <c r="AF968" s="17">
        <v>0.109407034260769</v>
      </c>
      <c r="AG968" s="17">
        <v>0.11005272034979099</v>
      </c>
      <c r="AH968" s="17">
        <v>8.0074724397641406E-2</v>
      </c>
      <c r="AI968" s="17"/>
      <c r="AJ968" s="17">
        <v>0.117293078629029</v>
      </c>
      <c r="AK968" s="17">
        <v>0.100426294103322</v>
      </c>
      <c r="AL968" s="17">
        <v>8.56281830383432E-2</v>
      </c>
      <c r="AM968" s="17">
        <v>0.21868963585800399</v>
      </c>
      <c r="AN968" s="17">
        <v>7.7229459354642802E-2</v>
      </c>
      <c r="AO968" s="17"/>
      <c r="AP968" s="17">
        <v>0.130366261856289</v>
      </c>
      <c r="AQ968" s="17">
        <v>0.114684196075996</v>
      </c>
      <c r="AR968" s="17">
        <v>6.2748512001481099E-2</v>
      </c>
      <c r="AS968" s="17"/>
      <c r="AT968" s="17">
        <v>0.123173726435302</v>
      </c>
      <c r="AU968" s="17">
        <v>0.124144169821154</v>
      </c>
      <c r="AV968" s="17">
        <v>9.4596040931268693E-2</v>
      </c>
      <c r="AW968" s="17">
        <v>6.6500562851931094E-2</v>
      </c>
      <c r="AX968" s="17">
        <v>0.13486411698932299</v>
      </c>
    </row>
    <row r="969" spans="2:50">
      <c r="B969" t="s">
        <v>352</v>
      </c>
      <c r="C969" s="17">
        <v>5.6968061562987699E-2</v>
      </c>
      <c r="D969" s="17">
        <v>5.9474340783348602E-2</v>
      </c>
      <c r="E969" s="17">
        <v>5.4743612881076202E-2</v>
      </c>
      <c r="F969" s="17"/>
      <c r="G969" s="17">
        <v>4.2961500733647802E-2</v>
      </c>
      <c r="H969" s="17">
        <v>6.4440041206531101E-2</v>
      </c>
      <c r="I969" s="17">
        <v>3.6765882515454297E-2</v>
      </c>
      <c r="J969" s="17">
        <v>8.2304696891281295E-2</v>
      </c>
      <c r="K969" s="17">
        <v>5.8342716671513403E-2</v>
      </c>
      <c r="L969" s="17">
        <v>5.5122167165100697E-2</v>
      </c>
      <c r="M969" s="17"/>
      <c r="N969" s="17">
        <v>6.03157715351961E-2</v>
      </c>
      <c r="O969" s="17">
        <v>7.5902304597529405E-2</v>
      </c>
      <c r="P969" s="17">
        <v>5.0079985826638397E-2</v>
      </c>
      <c r="Q969" s="17">
        <v>4.0777610575738199E-2</v>
      </c>
      <c r="R969" s="17"/>
      <c r="S969" s="17">
        <v>5.71587455683212E-2</v>
      </c>
      <c r="T969" s="17">
        <v>6.0533629330503998E-2</v>
      </c>
      <c r="U969" s="17">
        <v>3.6009832938027099E-2</v>
      </c>
      <c r="V969" s="17">
        <v>4.9061987805538602E-2</v>
      </c>
      <c r="W969" s="17">
        <v>2.60677301993902E-2</v>
      </c>
      <c r="X969" s="17">
        <v>6.2805883644052096E-2</v>
      </c>
      <c r="Y969" s="17">
        <v>8.9285283935646997E-2</v>
      </c>
      <c r="Z969" s="17">
        <v>4.4633291610660701E-2</v>
      </c>
      <c r="AA969" s="17">
        <v>7.9371197395102899E-2</v>
      </c>
      <c r="AB969" s="17">
        <v>7.1415141470145604E-2</v>
      </c>
      <c r="AC969" s="17">
        <v>2.67522980048377E-2</v>
      </c>
      <c r="AD969" s="17">
        <v>3.0369556752609599E-2</v>
      </c>
      <c r="AE969" s="17"/>
      <c r="AF969" s="17">
        <v>4.9175898596204602E-2</v>
      </c>
      <c r="AG969" s="17">
        <v>7.3712857262404105E-2</v>
      </c>
      <c r="AH969" s="17">
        <v>3.2568446453403503E-2</v>
      </c>
      <c r="AI969" s="17"/>
      <c r="AJ969" s="17">
        <v>7.0033133474662307E-2</v>
      </c>
      <c r="AK969" s="17">
        <v>5.8397950983547602E-2</v>
      </c>
      <c r="AL969" s="17">
        <v>5.0354824790541403E-2</v>
      </c>
      <c r="AM969" s="17">
        <v>3.2299807193432201E-2</v>
      </c>
      <c r="AN969" s="17">
        <v>2.9697524212145401E-2</v>
      </c>
      <c r="AO969" s="17"/>
      <c r="AP969" s="17">
        <v>6.8270697595697705E-2</v>
      </c>
      <c r="AQ969" s="17">
        <v>5.7771738465875397E-2</v>
      </c>
      <c r="AR969" s="17">
        <v>5.5649216971833899E-2</v>
      </c>
      <c r="AS969" s="17"/>
      <c r="AT969" s="17">
        <v>2.7551128119942599E-2</v>
      </c>
      <c r="AU969" s="17">
        <v>5.67792491154459E-2</v>
      </c>
      <c r="AV969" s="17">
        <v>7.51386420448827E-2</v>
      </c>
      <c r="AW969" s="17">
        <v>7.3734877010460997E-2</v>
      </c>
      <c r="AX969" s="17">
        <v>5.4034595563233902E-2</v>
      </c>
    </row>
    <row r="970" spans="2:50">
      <c r="B970" t="s">
        <v>353</v>
      </c>
      <c r="C970" s="17">
        <v>9.6892533096759104E-2</v>
      </c>
      <c r="D970" s="17">
        <v>8.0981618805546093E-2</v>
      </c>
      <c r="E970" s="17">
        <v>0.111815951356182</v>
      </c>
      <c r="F970" s="17"/>
      <c r="G970" s="17">
        <v>8.3073597745289801E-2</v>
      </c>
      <c r="H970" s="17">
        <v>9.0451489086452494E-2</v>
      </c>
      <c r="I970" s="17">
        <v>0.14910731855609499</v>
      </c>
      <c r="J970" s="17">
        <v>8.9291653329937604E-2</v>
      </c>
      <c r="K970" s="17">
        <v>9.7910823726861496E-2</v>
      </c>
      <c r="L970" s="17">
        <v>7.4216264938988794E-2</v>
      </c>
      <c r="M970" s="17"/>
      <c r="N970" s="17">
        <v>6.3156635710263503E-2</v>
      </c>
      <c r="O970" s="17">
        <v>9.4234454396919395E-2</v>
      </c>
      <c r="P970" s="17">
        <v>9.4601345381450194E-2</v>
      </c>
      <c r="Q970" s="17">
        <v>0.139704040703309</v>
      </c>
      <c r="R970" s="17"/>
      <c r="S970" s="17">
        <v>7.15195205662571E-2</v>
      </c>
      <c r="T970" s="17">
        <v>0.106817559667304</v>
      </c>
      <c r="U970" s="17">
        <v>7.7487584571006199E-2</v>
      </c>
      <c r="V970" s="17">
        <v>9.2448047577215295E-2</v>
      </c>
      <c r="W970" s="17">
        <v>0.13115597764720799</v>
      </c>
      <c r="X970" s="17">
        <v>7.8529696130554993E-2</v>
      </c>
      <c r="Y970" s="17">
        <v>9.3035487090603899E-2</v>
      </c>
      <c r="Z970" s="17">
        <v>6.6410022010296096E-2</v>
      </c>
      <c r="AA970" s="17">
        <v>0.12530895636363501</v>
      </c>
      <c r="AB970" s="17">
        <v>0.102705053741147</v>
      </c>
      <c r="AC970" s="17">
        <v>0.130265349171724</v>
      </c>
      <c r="AD970" s="17">
        <v>8.5969289995103101E-2</v>
      </c>
      <c r="AE970" s="17"/>
      <c r="AF970" s="17">
        <v>8.1563831964876501E-2</v>
      </c>
      <c r="AG970" s="17">
        <v>8.3451150113265898E-2</v>
      </c>
      <c r="AH970" s="17">
        <v>0.18192232035884401</v>
      </c>
      <c r="AI970" s="17"/>
      <c r="AJ970" s="17">
        <v>6.4995216920809701E-2</v>
      </c>
      <c r="AK970" s="17">
        <v>6.8507794321505805E-2</v>
      </c>
      <c r="AL970" s="17">
        <v>8.5188091885873493E-2</v>
      </c>
      <c r="AM970" s="17">
        <v>0.11354701534185099</v>
      </c>
      <c r="AN970" s="17">
        <v>0.232690478472872</v>
      </c>
      <c r="AO970" s="17"/>
      <c r="AP970" s="17">
        <v>6.5174582177066703E-2</v>
      </c>
      <c r="AQ970" s="17">
        <v>7.3304929118651704E-2</v>
      </c>
      <c r="AR970" s="17">
        <v>6.9118476432841497E-2</v>
      </c>
      <c r="AS970" s="17"/>
      <c r="AT970" s="17">
        <v>0.12972393051178999</v>
      </c>
      <c r="AU970" s="17">
        <v>9.2329416472237497E-2</v>
      </c>
      <c r="AV970" s="17">
        <v>6.9421697179818498E-2</v>
      </c>
      <c r="AW970" s="17">
        <v>4.8443923736687301E-2</v>
      </c>
      <c r="AX970" s="17">
        <v>0.106765770846177</v>
      </c>
    </row>
    <row r="971" spans="2:50">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row>
    <row r="972" spans="2:50">
      <c r="B972" s="6" t="s">
        <v>354</v>
      </c>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row>
    <row r="973" spans="2:50">
      <c r="B973" s="24" t="s">
        <v>22</v>
      </c>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row>
    <row r="974" spans="2:50">
      <c r="B974" t="s">
        <v>312</v>
      </c>
      <c r="C974" s="17">
        <v>0.15659717910853399</v>
      </c>
      <c r="D974" s="17">
        <v>0.130530036450312</v>
      </c>
      <c r="E974" s="17">
        <v>0.18281353967445799</v>
      </c>
      <c r="F974" s="17"/>
      <c r="G974" s="17">
        <v>0.151576094361211</v>
      </c>
      <c r="H974" s="17">
        <v>0.163829448081071</v>
      </c>
      <c r="I974" s="17">
        <v>0.18633670653298201</v>
      </c>
      <c r="J974" s="17">
        <v>0.203462509224592</v>
      </c>
      <c r="K974" s="17">
        <v>0.113158477820383</v>
      </c>
      <c r="L974" s="17">
        <v>0.116332617305824</v>
      </c>
      <c r="M974" s="17"/>
      <c r="N974" s="17">
        <v>0.16493569219152501</v>
      </c>
      <c r="O974" s="17">
        <v>9.8508503710278805E-2</v>
      </c>
      <c r="P974" s="17">
        <v>0.177250523350961</v>
      </c>
      <c r="Q974" s="17">
        <v>0.18791505170490799</v>
      </c>
      <c r="R974" s="17"/>
      <c r="S974" s="17">
        <v>0.181257291553588</v>
      </c>
      <c r="T974" s="17">
        <v>0.12492307178949701</v>
      </c>
      <c r="U974" s="17">
        <v>0.16054586468924201</v>
      </c>
      <c r="V974" s="17">
        <v>0.14505019241900999</v>
      </c>
      <c r="W974" s="17">
        <v>0.14515741538016499</v>
      </c>
      <c r="X974" s="17">
        <v>0.13419180819749901</v>
      </c>
      <c r="Y974" s="17">
        <v>0.16660577961929199</v>
      </c>
      <c r="Z974" s="17">
        <v>0.14160661773986499</v>
      </c>
      <c r="AA974" s="17">
        <v>0.14278403731515599</v>
      </c>
      <c r="AB974" s="17">
        <v>0.205272833379709</v>
      </c>
      <c r="AC974" s="17">
        <v>0.159987631962409</v>
      </c>
      <c r="AD974" s="17">
        <v>0.14866164827529199</v>
      </c>
      <c r="AE974" s="17"/>
      <c r="AF974" s="17">
        <v>0.16336413664593599</v>
      </c>
      <c r="AG974" s="17">
        <v>0.15418192324180299</v>
      </c>
      <c r="AH974" s="17">
        <v>0.123101193680194</v>
      </c>
      <c r="AI974" s="17"/>
      <c r="AJ974" s="17">
        <v>0.13738936298711499</v>
      </c>
      <c r="AK974" s="17">
        <v>0.16845609100316</v>
      </c>
      <c r="AL974" s="17">
        <v>0.244263996646127</v>
      </c>
      <c r="AM974" s="17">
        <v>0</v>
      </c>
      <c r="AN974" s="17">
        <v>6.8323892818916293E-2</v>
      </c>
      <c r="AO974" s="17"/>
      <c r="AP974" s="17">
        <v>0.13117930967098601</v>
      </c>
      <c r="AQ974" s="17">
        <v>0.16777513926769599</v>
      </c>
      <c r="AR974" s="17">
        <v>0.15352499893209401</v>
      </c>
      <c r="AS974" s="17"/>
      <c r="AT974" s="17">
        <v>0.166834929982665</v>
      </c>
      <c r="AU974" s="17">
        <v>0.143219703214508</v>
      </c>
      <c r="AV974" s="17">
        <v>0.13963546381143799</v>
      </c>
      <c r="AW974" s="17">
        <v>0.21921205938748001</v>
      </c>
      <c r="AX974" s="17">
        <v>0.18371502590616001</v>
      </c>
    </row>
    <row r="975" spans="2:50">
      <c r="B975" t="s">
        <v>313</v>
      </c>
      <c r="C975" s="17">
        <v>0.32079852282806698</v>
      </c>
      <c r="D975" s="17">
        <v>0.32768988792188602</v>
      </c>
      <c r="E975" s="17">
        <v>0.31490447963688001</v>
      </c>
      <c r="F975" s="17"/>
      <c r="G975" s="17">
        <v>0.32243574861246599</v>
      </c>
      <c r="H975" s="17">
        <v>0.323569988370351</v>
      </c>
      <c r="I975" s="17">
        <v>0.34857573223892502</v>
      </c>
      <c r="J975" s="17">
        <v>0.30835944087406197</v>
      </c>
      <c r="K975" s="17">
        <v>0.29096385561309901</v>
      </c>
      <c r="L975" s="17">
        <v>0.31875578940660698</v>
      </c>
      <c r="M975" s="17"/>
      <c r="N975" s="17">
        <v>0.30959677516040102</v>
      </c>
      <c r="O975" s="17">
        <v>0.31102684667237002</v>
      </c>
      <c r="P975" s="17">
        <v>0.33255763534591598</v>
      </c>
      <c r="Q975" s="17">
        <v>0.33912057954338098</v>
      </c>
      <c r="R975" s="17"/>
      <c r="S975" s="17">
        <v>0.312722398850797</v>
      </c>
      <c r="T975" s="17">
        <v>0.373689595574203</v>
      </c>
      <c r="U975" s="17">
        <v>0.31312968444612199</v>
      </c>
      <c r="V975" s="17">
        <v>0.40172949738076202</v>
      </c>
      <c r="W975" s="17">
        <v>0.24125021720364501</v>
      </c>
      <c r="X975" s="17">
        <v>0.27422697991511402</v>
      </c>
      <c r="Y975" s="17">
        <v>0.27696619715936999</v>
      </c>
      <c r="Z975" s="17">
        <v>0.27304476958282198</v>
      </c>
      <c r="AA975" s="17">
        <v>0.364180424856339</v>
      </c>
      <c r="AB975" s="17">
        <v>0.26801963540596901</v>
      </c>
      <c r="AC975" s="17">
        <v>0.336554338185517</v>
      </c>
      <c r="AD975" s="17">
        <v>0.386879513811278</v>
      </c>
      <c r="AE975" s="17"/>
      <c r="AF975" s="17">
        <v>0.35080588595129703</v>
      </c>
      <c r="AG975" s="17">
        <v>0.32919400894755202</v>
      </c>
      <c r="AH975" s="17">
        <v>0.27955929704631899</v>
      </c>
      <c r="AI975" s="17"/>
      <c r="AJ975" s="17">
        <v>0.37220406973527598</v>
      </c>
      <c r="AK975" s="17">
        <v>0.30438638688401598</v>
      </c>
      <c r="AL975" s="17">
        <v>0.281790524108047</v>
      </c>
      <c r="AM975" s="17">
        <v>0.399003788140113</v>
      </c>
      <c r="AN975" s="17">
        <v>0.211039938782698</v>
      </c>
      <c r="AO975" s="17"/>
      <c r="AP975" s="17">
        <v>0.40094892796486298</v>
      </c>
      <c r="AQ975" s="17">
        <v>0.29976832130720699</v>
      </c>
      <c r="AR975" s="17">
        <v>0.33716602639753002</v>
      </c>
      <c r="AS975" s="17"/>
      <c r="AT975" s="17">
        <v>0.36431691262310001</v>
      </c>
      <c r="AU975" s="17">
        <v>0.30095770162990598</v>
      </c>
      <c r="AV975" s="17">
        <v>0.300015966839421</v>
      </c>
      <c r="AW975" s="17">
        <v>0.27406735659016201</v>
      </c>
      <c r="AX975" s="17">
        <v>0.17173597829604501</v>
      </c>
    </row>
    <row r="976" spans="2:50">
      <c r="B976" t="s">
        <v>314</v>
      </c>
      <c r="C976" s="17">
        <v>0.24887535237387901</v>
      </c>
      <c r="D976" s="17">
        <v>0.22696545233869</v>
      </c>
      <c r="E976" s="17">
        <v>0.27124630142472</v>
      </c>
      <c r="F976" s="17"/>
      <c r="G976" s="17">
        <v>0.25864651164705299</v>
      </c>
      <c r="H976" s="17">
        <v>0.26134971658490003</v>
      </c>
      <c r="I976" s="17">
        <v>0.26834831531157</v>
      </c>
      <c r="J976" s="17">
        <v>0.22605691256323601</v>
      </c>
      <c r="K976" s="17">
        <v>0.24923760673698001</v>
      </c>
      <c r="L976" s="17">
        <v>0.23165015092253</v>
      </c>
      <c r="M976" s="17"/>
      <c r="N976" s="17">
        <v>0.20678680632524901</v>
      </c>
      <c r="O976" s="17">
        <v>0.29049691927563198</v>
      </c>
      <c r="P976" s="17">
        <v>0.267779114088676</v>
      </c>
      <c r="Q976" s="17">
        <v>0.23873545318293499</v>
      </c>
      <c r="R976" s="17"/>
      <c r="S976" s="17">
        <v>0.26530547893024498</v>
      </c>
      <c r="T976" s="17">
        <v>0.200241975533171</v>
      </c>
      <c r="U976" s="17">
        <v>0.328097262591523</v>
      </c>
      <c r="V976" s="17">
        <v>0.17918590441545201</v>
      </c>
      <c r="W976" s="17">
        <v>0.33491870201486601</v>
      </c>
      <c r="X976" s="17">
        <v>0.27068934167612002</v>
      </c>
      <c r="Y976" s="17">
        <v>0.25247109164464798</v>
      </c>
      <c r="Z976" s="17">
        <v>0.25400376607845998</v>
      </c>
      <c r="AA976" s="17">
        <v>0.28068262168522001</v>
      </c>
      <c r="AB976" s="17">
        <v>0.20942036076766299</v>
      </c>
      <c r="AC976" s="17">
        <v>0.212123095111072</v>
      </c>
      <c r="AD976" s="17">
        <v>0.241801830257481</v>
      </c>
      <c r="AE976" s="17"/>
      <c r="AF976" s="17">
        <v>0.25771313503994198</v>
      </c>
      <c r="AG976" s="17">
        <v>0.23503947544248199</v>
      </c>
      <c r="AH976" s="17">
        <v>0.24827182028189401</v>
      </c>
      <c r="AI976" s="17"/>
      <c r="AJ976" s="17">
        <v>0.23500571494796699</v>
      </c>
      <c r="AK976" s="17">
        <v>0.25954291629530202</v>
      </c>
      <c r="AL976" s="17">
        <v>0.17224047811666199</v>
      </c>
      <c r="AM976" s="17">
        <v>0.257734763246594</v>
      </c>
      <c r="AN976" s="17">
        <v>0.35470251541940501</v>
      </c>
      <c r="AO976" s="17"/>
      <c r="AP976" s="17">
        <v>0.23620817023082499</v>
      </c>
      <c r="AQ976" s="17">
        <v>0.27619475198565901</v>
      </c>
      <c r="AR976" s="17">
        <v>0.209852574915602</v>
      </c>
      <c r="AS976" s="17"/>
      <c r="AT976" s="17">
        <v>0.23252095130442099</v>
      </c>
      <c r="AU976" s="17">
        <v>0.24163899466914601</v>
      </c>
      <c r="AV976" s="17">
        <v>0.26813430538987798</v>
      </c>
      <c r="AW976" s="17">
        <v>0.23965561152623599</v>
      </c>
      <c r="AX976" s="17">
        <v>0.28599111819940498</v>
      </c>
    </row>
    <row r="977" spans="2:50">
      <c r="B977" t="s">
        <v>315</v>
      </c>
      <c r="C977" s="17">
        <v>0.14232543851242399</v>
      </c>
      <c r="D977" s="17">
        <v>0.168467738054035</v>
      </c>
      <c r="E977" s="17">
        <v>0.116890431554908</v>
      </c>
      <c r="F977" s="17"/>
      <c r="G977" s="17">
        <v>0.12761154326783</v>
      </c>
      <c r="H977" s="17">
        <v>0.137273455843655</v>
      </c>
      <c r="I977" s="17">
        <v>5.6269387404074903E-2</v>
      </c>
      <c r="J977" s="17">
        <v>0.114361460263338</v>
      </c>
      <c r="K977" s="17">
        <v>0.173352554137154</v>
      </c>
      <c r="L977" s="17">
        <v>0.23773717090948299</v>
      </c>
      <c r="M977" s="17"/>
      <c r="N977" s="17">
        <v>0.17215865451035101</v>
      </c>
      <c r="O977" s="17">
        <v>0.18555262905300299</v>
      </c>
      <c r="P977" s="17">
        <v>8.3910017408866194E-2</v>
      </c>
      <c r="Q977" s="17">
        <v>0.106255366833808</v>
      </c>
      <c r="R977" s="17"/>
      <c r="S977" s="17">
        <v>0.145836746186637</v>
      </c>
      <c r="T977" s="17">
        <v>0.14668003754470799</v>
      </c>
      <c r="U977" s="17">
        <v>7.1100074529955204E-2</v>
      </c>
      <c r="V977" s="17">
        <v>0.14262849156691701</v>
      </c>
      <c r="W977" s="17">
        <v>0.19692360127342001</v>
      </c>
      <c r="X977" s="17">
        <v>8.3702979236482997E-2</v>
      </c>
      <c r="Y977" s="17">
        <v>0.19141698399319601</v>
      </c>
      <c r="Z977" s="17">
        <v>0.17561205182685999</v>
      </c>
      <c r="AA977" s="17">
        <v>0.102170841705578</v>
      </c>
      <c r="AB977" s="17">
        <v>0.15856769814643701</v>
      </c>
      <c r="AC977" s="17">
        <v>0.16579937500890299</v>
      </c>
      <c r="AD977" s="17">
        <v>0.17721107124784699</v>
      </c>
      <c r="AE977" s="17"/>
      <c r="AF977" s="17">
        <v>0.10516258636378099</v>
      </c>
      <c r="AG977" s="17">
        <v>0.17776550360703899</v>
      </c>
      <c r="AH977" s="17">
        <v>0.148889107434137</v>
      </c>
      <c r="AI977" s="17"/>
      <c r="AJ977" s="17">
        <v>0.14148697651737899</v>
      </c>
      <c r="AK977" s="17">
        <v>0.147726314961102</v>
      </c>
      <c r="AL977" s="17">
        <v>0.25734259858653902</v>
      </c>
      <c r="AM977" s="17">
        <v>9.4431324852594006E-2</v>
      </c>
      <c r="AN977" s="17">
        <v>0.108465363393737</v>
      </c>
      <c r="AO977" s="17"/>
      <c r="AP977" s="17">
        <v>0.111338897883676</v>
      </c>
      <c r="AQ977" s="17">
        <v>0.16455482773373101</v>
      </c>
      <c r="AR977" s="17">
        <v>0.188837895292333</v>
      </c>
      <c r="AS977" s="17"/>
      <c r="AT977" s="17">
        <v>0.102292435787043</v>
      </c>
      <c r="AU977" s="17">
        <v>0.162861801324203</v>
      </c>
      <c r="AV977" s="17">
        <v>0.17870838771087599</v>
      </c>
      <c r="AW977" s="17">
        <v>0.129888713570981</v>
      </c>
      <c r="AX977" s="17">
        <v>0</v>
      </c>
    </row>
    <row r="978" spans="2:50">
      <c r="B978" t="s">
        <v>316</v>
      </c>
      <c r="C978" s="17">
        <v>7.7226609239067601E-2</v>
      </c>
      <c r="D978" s="17">
        <v>0.111994242300699</v>
      </c>
      <c r="E978" s="17">
        <v>4.3078873728254599E-2</v>
      </c>
      <c r="F978" s="17"/>
      <c r="G978" s="17">
        <v>9.3869889281141095E-2</v>
      </c>
      <c r="H978" s="17">
        <v>4.9525161223020801E-2</v>
      </c>
      <c r="I978" s="17">
        <v>6.0511737604306698E-2</v>
      </c>
      <c r="J978" s="17">
        <v>9.2645034100134901E-2</v>
      </c>
      <c r="K978" s="17">
        <v>0.10964759925812299</v>
      </c>
      <c r="L978" s="17">
        <v>7.3270170286569097E-2</v>
      </c>
      <c r="M978" s="17"/>
      <c r="N978" s="17">
        <v>0.12311076986720799</v>
      </c>
      <c r="O978" s="17">
        <v>5.5961468876802499E-2</v>
      </c>
      <c r="P978" s="17">
        <v>5.38580132478403E-2</v>
      </c>
      <c r="Q978" s="17">
        <v>6.8798784548673206E-2</v>
      </c>
      <c r="R978" s="17"/>
      <c r="S978" s="17">
        <v>7.4196415912237204E-2</v>
      </c>
      <c r="T978" s="17">
        <v>9.7317837470717206E-2</v>
      </c>
      <c r="U978" s="17">
        <v>6.3737994580337701E-2</v>
      </c>
      <c r="V978" s="17">
        <v>5.1376912916525602E-2</v>
      </c>
      <c r="W978" s="17">
        <v>6.2203579696711302E-2</v>
      </c>
      <c r="X978" s="17">
        <v>0.16879691654635101</v>
      </c>
      <c r="Y978" s="17">
        <v>4.7291878367138003E-2</v>
      </c>
      <c r="Z978" s="17">
        <v>6.8533492310928701E-2</v>
      </c>
      <c r="AA978" s="17">
        <v>7.8791291767772401E-2</v>
      </c>
      <c r="AB978" s="17">
        <v>7.3195293614075604E-2</v>
      </c>
      <c r="AC978" s="17">
        <v>9.1845089216406703E-2</v>
      </c>
      <c r="AD978" s="17">
        <v>0</v>
      </c>
      <c r="AE978" s="17"/>
      <c r="AF978" s="17">
        <v>7.8739101639694595E-2</v>
      </c>
      <c r="AG978" s="17">
        <v>6.9728684881556299E-2</v>
      </c>
      <c r="AH978" s="17">
        <v>6.2635568896232605E-2</v>
      </c>
      <c r="AI978" s="17"/>
      <c r="AJ978" s="17">
        <v>8.8472015907729198E-2</v>
      </c>
      <c r="AK978" s="17">
        <v>9.8707483917130204E-2</v>
      </c>
      <c r="AL978" s="17">
        <v>2.1196920010215201E-2</v>
      </c>
      <c r="AM978" s="17">
        <v>0.24883012376069899</v>
      </c>
      <c r="AN978" s="17">
        <v>5.7498366058511899E-2</v>
      </c>
      <c r="AO978" s="17"/>
      <c r="AP978" s="17">
        <v>0.100556050305435</v>
      </c>
      <c r="AQ978" s="17">
        <v>6.4976728508763196E-2</v>
      </c>
      <c r="AR978" s="17">
        <v>8.88205296269651E-2</v>
      </c>
      <c r="AS978" s="17"/>
      <c r="AT978" s="17">
        <v>6.5021791131625095E-2</v>
      </c>
      <c r="AU978" s="17">
        <v>9.4948579480581094E-2</v>
      </c>
      <c r="AV978" s="17">
        <v>7.1007995354624806E-2</v>
      </c>
      <c r="AW978" s="17">
        <v>8.3747469837610097E-2</v>
      </c>
      <c r="AX978" s="17">
        <v>0.35855787759838997</v>
      </c>
    </row>
    <row r="979" spans="2:50">
      <c r="B979" t="s">
        <v>92</v>
      </c>
      <c r="C979" s="17">
        <v>5.4176897938028198E-2</v>
      </c>
      <c r="D979" s="17">
        <v>3.4352642934377502E-2</v>
      </c>
      <c r="E979" s="17">
        <v>7.1066373980778599E-2</v>
      </c>
      <c r="F979" s="17"/>
      <c r="G979" s="17">
        <v>4.5860212830299098E-2</v>
      </c>
      <c r="H979" s="17">
        <v>6.4452229897002805E-2</v>
      </c>
      <c r="I979" s="17">
        <v>7.9958120908141403E-2</v>
      </c>
      <c r="J979" s="17">
        <v>5.5114642974636897E-2</v>
      </c>
      <c r="K979" s="17">
        <v>6.3639906434260707E-2</v>
      </c>
      <c r="L979" s="17">
        <v>2.2254101168986601E-2</v>
      </c>
      <c r="M979" s="17"/>
      <c r="N979" s="17">
        <v>2.34113019452654E-2</v>
      </c>
      <c r="O979" s="17">
        <v>5.8453632411914598E-2</v>
      </c>
      <c r="P979" s="17">
        <v>8.4644696557740304E-2</v>
      </c>
      <c r="Q979" s="17">
        <v>5.9174764186295199E-2</v>
      </c>
      <c r="R979" s="17"/>
      <c r="S979" s="17">
        <v>2.0681668566496302E-2</v>
      </c>
      <c r="T979" s="17">
        <v>5.7147482087704198E-2</v>
      </c>
      <c r="U979" s="17">
        <v>6.3389119162819696E-2</v>
      </c>
      <c r="V979" s="17">
        <v>8.0029001301334196E-2</v>
      </c>
      <c r="W979" s="17">
        <v>1.9546484431193199E-2</v>
      </c>
      <c r="X979" s="17">
        <v>6.8391974428432506E-2</v>
      </c>
      <c r="Y979" s="17">
        <v>6.5248069216356203E-2</v>
      </c>
      <c r="Z979" s="17">
        <v>8.7199302461064096E-2</v>
      </c>
      <c r="AA979" s="17">
        <v>3.1390782669935099E-2</v>
      </c>
      <c r="AB979" s="17">
        <v>8.5524178686146701E-2</v>
      </c>
      <c r="AC979" s="17">
        <v>3.3690470515691101E-2</v>
      </c>
      <c r="AD979" s="17">
        <v>4.54459364081026E-2</v>
      </c>
      <c r="AE979" s="17"/>
      <c r="AF979" s="17">
        <v>4.4215154359349501E-2</v>
      </c>
      <c r="AG979" s="17">
        <v>3.4090403879567098E-2</v>
      </c>
      <c r="AH979" s="17">
        <v>0.13754301266122301</v>
      </c>
      <c r="AI979" s="17"/>
      <c r="AJ979" s="17">
        <v>2.54418599045339E-2</v>
      </c>
      <c r="AK979" s="17">
        <v>2.11808069392894E-2</v>
      </c>
      <c r="AL979" s="17">
        <v>2.3165482532409899E-2</v>
      </c>
      <c r="AM979" s="17">
        <v>0</v>
      </c>
      <c r="AN979" s="17">
        <v>0.19996992352673101</v>
      </c>
      <c r="AO979" s="17"/>
      <c r="AP979" s="17">
        <v>1.9768643944215101E-2</v>
      </c>
      <c r="AQ979" s="17">
        <v>2.67302311969435E-2</v>
      </c>
      <c r="AR979" s="17">
        <v>2.1797974835476099E-2</v>
      </c>
      <c r="AS979" s="17"/>
      <c r="AT979" s="17">
        <v>6.9012979171146696E-2</v>
      </c>
      <c r="AU979" s="17">
        <v>5.6373219681656199E-2</v>
      </c>
      <c r="AV979" s="17">
        <v>4.24978808937619E-2</v>
      </c>
      <c r="AW979" s="17">
        <v>5.3428789087530598E-2</v>
      </c>
      <c r="AX979" s="17">
        <v>0</v>
      </c>
    </row>
    <row r="980" spans="2:50">
      <c r="B980" t="s">
        <v>317</v>
      </c>
      <c r="C980" s="17">
        <v>0.47739570193660102</v>
      </c>
      <c r="D980" s="17">
        <v>0.458219924372197</v>
      </c>
      <c r="E980" s="17">
        <v>0.49771801931133802</v>
      </c>
      <c r="F980" s="17"/>
      <c r="G980" s="17">
        <v>0.47401184297367699</v>
      </c>
      <c r="H980" s="17">
        <v>0.48739943645142098</v>
      </c>
      <c r="I980" s="17">
        <v>0.53491243877190697</v>
      </c>
      <c r="J980" s="17">
        <v>0.51182195009865405</v>
      </c>
      <c r="K980" s="17">
        <v>0.40412233343348197</v>
      </c>
      <c r="L980" s="17">
        <v>0.43508840671243099</v>
      </c>
      <c r="M980" s="17"/>
      <c r="N980" s="17">
        <v>0.474532467351926</v>
      </c>
      <c r="O980" s="17">
        <v>0.40953535038264799</v>
      </c>
      <c r="P980" s="17">
        <v>0.50980815869687701</v>
      </c>
      <c r="Q980" s="17">
        <v>0.527035631248289</v>
      </c>
      <c r="R980" s="17"/>
      <c r="S980" s="17">
        <v>0.493979690404384</v>
      </c>
      <c r="T980" s="17">
        <v>0.49861266736370002</v>
      </c>
      <c r="U980" s="17">
        <v>0.47367554913536403</v>
      </c>
      <c r="V980" s="17">
        <v>0.54677968979977198</v>
      </c>
      <c r="W980" s="17">
        <v>0.38640763258381</v>
      </c>
      <c r="X980" s="17">
        <v>0.40841878811261301</v>
      </c>
      <c r="Y980" s="17">
        <v>0.443571976778662</v>
      </c>
      <c r="Z980" s="17">
        <v>0.41465138732268703</v>
      </c>
      <c r="AA980" s="17">
        <v>0.50696446217149504</v>
      </c>
      <c r="AB980" s="17">
        <v>0.47329246878567799</v>
      </c>
      <c r="AC980" s="17">
        <v>0.496541970147927</v>
      </c>
      <c r="AD980" s="17">
        <v>0.53554116208656999</v>
      </c>
      <c r="AE980" s="17"/>
      <c r="AF980" s="17">
        <v>0.51417002259723299</v>
      </c>
      <c r="AG980" s="17">
        <v>0.48337593218935598</v>
      </c>
      <c r="AH980" s="17">
        <v>0.402660490726513</v>
      </c>
      <c r="AI980" s="17"/>
      <c r="AJ980" s="17">
        <v>0.50959343272239099</v>
      </c>
      <c r="AK980" s="17">
        <v>0.47284247788717598</v>
      </c>
      <c r="AL980" s="17">
        <v>0.52605452075417303</v>
      </c>
      <c r="AM980" s="17">
        <v>0.399003788140113</v>
      </c>
      <c r="AN980" s="17">
        <v>0.27936383160161499</v>
      </c>
      <c r="AO980" s="17"/>
      <c r="AP980" s="17">
        <v>0.53212823763584904</v>
      </c>
      <c r="AQ980" s="17">
        <v>0.46754346057490298</v>
      </c>
      <c r="AR980" s="17">
        <v>0.490691025329624</v>
      </c>
      <c r="AS980" s="17"/>
      <c r="AT980" s="17">
        <v>0.53115184260576498</v>
      </c>
      <c r="AU980" s="17">
        <v>0.44417740484441398</v>
      </c>
      <c r="AV980" s="17">
        <v>0.43965143065085899</v>
      </c>
      <c r="AW980" s="17">
        <v>0.49327941597764202</v>
      </c>
      <c r="AX980" s="17">
        <v>0.35545100420220499</v>
      </c>
    </row>
    <row r="981" spans="2:50">
      <c r="B981" t="s">
        <v>318</v>
      </c>
      <c r="C981" s="17">
        <v>0.21955204775149201</v>
      </c>
      <c r="D981" s="17">
        <v>0.28046198035473502</v>
      </c>
      <c r="E981" s="17">
        <v>0.159969305283163</v>
      </c>
      <c r="F981" s="17"/>
      <c r="G981" s="17">
        <v>0.22148143254897101</v>
      </c>
      <c r="H981" s="17">
        <v>0.186798617066676</v>
      </c>
      <c r="I981" s="17">
        <v>0.116781125008382</v>
      </c>
      <c r="J981" s="17">
        <v>0.20700649436347199</v>
      </c>
      <c r="K981" s="17">
        <v>0.28300015339527701</v>
      </c>
      <c r="L981" s="17">
        <v>0.311007341196052</v>
      </c>
      <c r="M981" s="17"/>
      <c r="N981" s="17">
        <v>0.29526942437755899</v>
      </c>
      <c r="O981" s="17">
        <v>0.24151409792980499</v>
      </c>
      <c r="P981" s="17">
        <v>0.13776803065670601</v>
      </c>
      <c r="Q981" s="17">
        <v>0.17505415138248101</v>
      </c>
      <c r="R981" s="17"/>
      <c r="S981" s="17">
        <v>0.220033162098874</v>
      </c>
      <c r="T981" s="17">
        <v>0.243997875015425</v>
      </c>
      <c r="U981" s="17">
        <v>0.134838069110293</v>
      </c>
      <c r="V981" s="17">
        <v>0.194005404483442</v>
      </c>
      <c r="W981" s="17">
        <v>0.25912718097013099</v>
      </c>
      <c r="X981" s="17">
        <v>0.25249989578283399</v>
      </c>
      <c r="Y981" s="17">
        <v>0.23870886236033401</v>
      </c>
      <c r="Z981" s="17">
        <v>0.24414554413778899</v>
      </c>
      <c r="AA981" s="17">
        <v>0.18096213347335</v>
      </c>
      <c r="AB981" s="17">
        <v>0.23176299176051299</v>
      </c>
      <c r="AC981" s="17">
        <v>0.25764446422531001</v>
      </c>
      <c r="AD981" s="17">
        <v>0.17721107124784699</v>
      </c>
      <c r="AE981" s="17"/>
      <c r="AF981" s="17">
        <v>0.183901688003476</v>
      </c>
      <c r="AG981" s="17">
        <v>0.247494188488596</v>
      </c>
      <c r="AH981" s="17">
        <v>0.21152467633037</v>
      </c>
      <c r="AI981" s="17"/>
      <c r="AJ981" s="17">
        <v>0.22995899242510801</v>
      </c>
      <c r="AK981" s="17">
        <v>0.246433798878232</v>
      </c>
      <c r="AL981" s="17">
        <v>0.27853951859675502</v>
      </c>
      <c r="AM981" s="17">
        <v>0.343261448613293</v>
      </c>
      <c r="AN981" s="17">
        <v>0.16596372945224899</v>
      </c>
      <c r="AO981" s="17"/>
      <c r="AP981" s="17">
        <v>0.21189494818911001</v>
      </c>
      <c r="AQ981" s="17">
        <v>0.22953155624249399</v>
      </c>
      <c r="AR981" s="17">
        <v>0.27765842491929799</v>
      </c>
      <c r="AS981" s="17"/>
      <c r="AT981" s="17">
        <v>0.16731422691866801</v>
      </c>
      <c r="AU981" s="17">
        <v>0.25781038080478402</v>
      </c>
      <c r="AV981" s="17">
        <v>0.24971638306550101</v>
      </c>
      <c r="AW981" s="17">
        <v>0.213636183408591</v>
      </c>
      <c r="AX981" s="17">
        <v>0.35855787759838997</v>
      </c>
    </row>
    <row r="982" spans="2:50">
      <c r="B982" t="s">
        <v>251</v>
      </c>
      <c r="C982" s="17">
        <v>0.25784365418510902</v>
      </c>
      <c r="D982" s="17">
        <v>0.17775794401746201</v>
      </c>
      <c r="E982" s="17">
        <v>0.33774871402817502</v>
      </c>
      <c r="F982" s="17"/>
      <c r="G982" s="17">
        <v>0.25253041042470598</v>
      </c>
      <c r="H982" s="17">
        <v>0.30060081938474498</v>
      </c>
      <c r="I982" s="17">
        <v>0.41813131376352503</v>
      </c>
      <c r="J982" s="17">
        <v>0.30481545573518198</v>
      </c>
      <c r="K982" s="17">
        <v>0.121122180038205</v>
      </c>
      <c r="L982" s="17">
        <v>0.124081065516378</v>
      </c>
      <c r="M982" s="17"/>
      <c r="N982" s="17">
        <v>0.17926304297436699</v>
      </c>
      <c r="O982" s="17">
        <v>0.168021252452843</v>
      </c>
      <c r="P982" s="17">
        <v>0.372040128040171</v>
      </c>
      <c r="Q982" s="17">
        <v>0.35198147986580802</v>
      </c>
      <c r="R982" s="17"/>
      <c r="S982" s="17">
        <v>0.27394652830550997</v>
      </c>
      <c r="T982" s="17">
        <v>0.254614792348275</v>
      </c>
      <c r="U982" s="17">
        <v>0.33883748002507103</v>
      </c>
      <c r="V982" s="17">
        <v>0.35277428531632998</v>
      </c>
      <c r="W982" s="17">
        <v>0.12728045161367901</v>
      </c>
      <c r="X982" s="17">
        <v>0.15591889232977801</v>
      </c>
      <c r="Y982" s="17">
        <v>0.204863114418327</v>
      </c>
      <c r="Z982" s="17">
        <v>0.170505843184898</v>
      </c>
      <c r="AA982" s="17">
        <v>0.32600232869814399</v>
      </c>
      <c r="AB982" s="17">
        <v>0.241529477025165</v>
      </c>
      <c r="AC982" s="17">
        <v>0.23889750592261699</v>
      </c>
      <c r="AD982" s="17">
        <v>0.35833009083872303</v>
      </c>
      <c r="AE982" s="17"/>
      <c r="AF982" s="17">
        <v>0.33026833459375698</v>
      </c>
      <c r="AG982" s="17">
        <v>0.23588174370076001</v>
      </c>
      <c r="AH982" s="17">
        <v>0.19113581439614399</v>
      </c>
      <c r="AI982" s="17"/>
      <c r="AJ982" s="17">
        <v>0.27963444029728302</v>
      </c>
      <c r="AK982" s="17">
        <v>0.22640867900894401</v>
      </c>
      <c r="AL982" s="17">
        <v>0.24751500215741901</v>
      </c>
      <c r="AM982" s="17">
        <v>5.5742339526819701E-2</v>
      </c>
      <c r="AN982" s="17">
        <v>0.11340010214936599</v>
      </c>
      <c r="AO982" s="17"/>
      <c r="AP982" s="17">
        <v>0.32023328944673801</v>
      </c>
      <c r="AQ982" s="17">
        <v>0.23801190433240901</v>
      </c>
      <c r="AR982" s="17">
        <v>0.21303260041032701</v>
      </c>
      <c r="AS982" s="17"/>
      <c r="AT982" s="17">
        <v>0.36383761568709699</v>
      </c>
      <c r="AU982" s="17">
        <v>0.18636702403963001</v>
      </c>
      <c r="AV982" s="17">
        <v>0.18993504758535801</v>
      </c>
      <c r="AW982" s="17">
        <v>0.27964323256905099</v>
      </c>
      <c r="AX982" s="17">
        <v>-3.1068733961854798E-3</v>
      </c>
    </row>
    <row r="983" spans="2:50">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row>
    <row r="984" spans="2:50">
      <c r="B984" s="6" t="s">
        <v>355</v>
      </c>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row>
    <row r="985" spans="2:50">
      <c r="B985" s="24" t="s">
        <v>23</v>
      </c>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row>
    <row r="986" spans="2:50">
      <c r="B986" t="s">
        <v>312</v>
      </c>
      <c r="C986" s="17">
        <v>0.19432053013404901</v>
      </c>
      <c r="D986" s="17">
        <v>0.18250375849078801</v>
      </c>
      <c r="E986" s="17">
        <v>0.20621378697639201</v>
      </c>
      <c r="F986" s="17"/>
      <c r="G986" s="17">
        <v>0.192558455684124</v>
      </c>
      <c r="H986" s="17">
        <v>0.25670703610235801</v>
      </c>
      <c r="I986" s="17">
        <v>0.28338308895129</v>
      </c>
      <c r="J986" s="17">
        <v>0.19081219000424199</v>
      </c>
      <c r="K986" s="17">
        <v>0.10903662197840901</v>
      </c>
      <c r="L986" s="17">
        <v>0.15283980289025401</v>
      </c>
      <c r="M986" s="17"/>
      <c r="N986" s="17">
        <v>0.16729067368859099</v>
      </c>
      <c r="O986" s="17">
        <v>0.13768388615395399</v>
      </c>
      <c r="P986" s="17">
        <v>0.29941390381977601</v>
      </c>
      <c r="Q986" s="17">
        <v>0.18542476671462099</v>
      </c>
      <c r="R986" s="17"/>
      <c r="S986" s="17">
        <v>0.25070051504801699</v>
      </c>
      <c r="T986" s="17">
        <v>0.119794170491469</v>
      </c>
      <c r="U986" s="17">
        <v>0.179019701243638</v>
      </c>
      <c r="V986" s="17">
        <v>0.18681406742682599</v>
      </c>
      <c r="W986" s="17">
        <v>0.133587144125725</v>
      </c>
      <c r="X986" s="17">
        <v>0.21199720513989101</v>
      </c>
      <c r="Y986" s="17">
        <v>0.21531506470527301</v>
      </c>
      <c r="Z986" s="17">
        <v>0.19011978584821701</v>
      </c>
      <c r="AA986" s="17">
        <v>0.19510159897941001</v>
      </c>
      <c r="AB986" s="17">
        <v>0.130955874774767</v>
      </c>
      <c r="AC986" s="17">
        <v>0.28351001341714699</v>
      </c>
      <c r="AD986" s="17">
        <v>0.29498145170143703</v>
      </c>
      <c r="AE986" s="17"/>
      <c r="AF986" s="17">
        <v>0.215640945567173</v>
      </c>
      <c r="AG986" s="17">
        <v>0.176660449339023</v>
      </c>
      <c r="AH986" s="17">
        <v>0.23106864279140399</v>
      </c>
      <c r="AI986" s="17"/>
      <c r="AJ986" s="17">
        <v>0.16541413794420901</v>
      </c>
      <c r="AK986" s="17">
        <v>0.22650066568324101</v>
      </c>
      <c r="AL986" s="17">
        <v>0.18522749136717301</v>
      </c>
      <c r="AM986" s="17">
        <v>0.472909573448411</v>
      </c>
      <c r="AN986" s="17">
        <v>0.24849789859470101</v>
      </c>
      <c r="AO986" s="17"/>
      <c r="AP986" s="17">
        <v>0.17283958487010301</v>
      </c>
      <c r="AQ986" s="17">
        <v>0.24399032530721401</v>
      </c>
      <c r="AR986" s="17">
        <v>0.21583352747564</v>
      </c>
      <c r="AS986" s="17"/>
      <c r="AT986" s="17">
        <v>0.22400551945813901</v>
      </c>
      <c r="AU986" s="17">
        <v>0.150402796809532</v>
      </c>
      <c r="AV986" s="17">
        <v>0.226868303654325</v>
      </c>
      <c r="AW986" s="17">
        <v>0.167907431136537</v>
      </c>
      <c r="AX986" s="17">
        <v>0.23816371157643701</v>
      </c>
    </row>
    <row r="987" spans="2:50">
      <c r="B987" t="s">
        <v>313</v>
      </c>
      <c r="C987" s="17">
        <v>0.31196741222309599</v>
      </c>
      <c r="D987" s="17">
        <v>0.30962126507735599</v>
      </c>
      <c r="E987" s="17">
        <v>0.31201461785963502</v>
      </c>
      <c r="F987" s="17"/>
      <c r="G987" s="17">
        <v>0.38249589332592099</v>
      </c>
      <c r="H987" s="17">
        <v>0.37792206194913303</v>
      </c>
      <c r="I987" s="17">
        <v>0.31254769838565899</v>
      </c>
      <c r="J987" s="17">
        <v>0.25648645926581098</v>
      </c>
      <c r="K987" s="17">
        <v>0.35997356548260401</v>
      </c>
      <c r="L987" s="17">
        <v>0.231205761838985</v>
      </c>
      <c r="M987" s="17"/>
      <c r="N987" s="17">
        <v>0.347284468404849</v>
      </c>
      <c r="O987" s="17">
        <v>0.36507603627005097</v>
      </c>
      <c r="P987" s="17">
        <v>0.174976668512074</v>
      </c>
      <c r="Q987" s="17">
        <v>0.34263997490139297</v>
      </c>
      <c r="R987" s="17"/>
      <c r="S987" s="17">
        <v>0.25576026913458499</v>
      </c>
      <c r="T987" s="17">
        <v>0.41103667861791499</v>
      </c>
      <c r="U987" s="17">
        <v>0.370841947452556</v>
      </c>
      <c r="V987" s="17">
        <v>0.324561614949265</v>
      </c>
      <c r="W987" s="17">
        <v>0.22394696736240999</v>
      </c>
      <c r="X987" s="17">
        <v>0.30224066674165301</v>
      </c>
      <c r="Y987" s="17">
        <v>0.26357215777392001</v>
      </c>
      <c r="Z987" s="17">
        <v>0.37396052479012598</v>
      </c>
      <c r="AA987" s="17">
        <v>0.35170738350517999</v>
      </c>
      <c r="AB987" s="17">
        <v>0.25611305433500797</v>
      </c>
      <c r="AC987" s="17">
        <v>0.26642392062692299</v>
      </c>
      <c r="AD987" s="17">
        <v>0.33098905234946102</v>
      </c>
      <c r="AE987" s="17"/>
      <c r="AF987" s="17">
        <v>0.29597934426776301</v>
      </c>
      <c r="AG987" s="17">
        <v>0.33119637211318997</v>
      </c>
      <c r="AH987" s="17">
        <v>0.22362792905170201</v>
      </c>
      <c r="AI987" s="17"/>
      <c r="AJ987" s="17">
        <v>0.31210679878242897</v>
      </c>
      <c r="AK987" s="17">
        <v>0.36849109892535598</v>
      </c>
      <c r="AL987" s="17">
        <v>0.31243633660077802</v>
      </c>
      <c r="AM987" s="17">
        <v>0.28344901634512198</v>
      </c>
      <c r="AN987" s="17">
        <v>0.21516823395943299</v>
      </c>
      <c r="AO987" s="17"/>
      <c r="AP987" s="17">
        <v>0.322828751042329</v>
      </c>
      <c r="AQ987" s="17">
        <v>0.35812973717674501</v>
      </c>
      <c r="AR987" s="17">
        <v>0.27404291235486999</v>
      </c>
      <c r="AS987" s="17"/>
      <c r="AT987" s="17">
        <v>0.30855078816877601</v>
      </c>
      <c r="AU987" s="17">
        <v>0.32045134738103498</v>
      </c>
      <c r="AV987" s="17">
        <v>0.34601245812180897</v>
      </c>
      <c r="AW987" s="17">
        <v>0.34391410825604102</v>
      </c>
      <c r="AX987" s="17">
        <v>0.17128237445592101</v>
      </c>
    </row>
    <row r="988" spans="2:50">
      <c r="B988" t="s">
        <v>314</v>
      </c>
      <c r="C988" s="17">
        <v>0.22337108843414799</v>
      </c>
      <c r="D988" s="17">
        <v>0.224643836030094</v>
      </c>
      <c r="E988" s="17">
        <v>0.222868154483293</v>
      </c>
      <c r="F988" s="17"/>
      <c r="G988" s="17">
        <v>0.20052709652563699</v>
      </c>
      <c r="H988" s="17">
        <v>0.20644834641291299</v>
      </c>
      <c r="I988" s="17">
        <v>0.19869925254749299</v>
      </c>
      <c r="J988" s="17">
        <v>0.21877366088924</v>
      </c>
      <c r="K988" s="17">
        <v>0.29092243578076399</v>
      </c>
      <c r="L988" s="17">
        <v>0.22357303056045899</v>
      </c>
      <c r="M988" s="17"/>
      <c r="N988" s="17">
        <v>0.15055841041271001</v>
      </c>
      <c r="O988" s="17">
        <v>0.21504787185343299</v>
      </c>
      <c r="P988" s="17">
        <v>0.27968178420541701</v>
      </c>
      <c r="Q988" s="17">
        <v>0.257966330888111</v>
      </c>
      <c r="R988" s="17"/>
      <c r="S988" s="17">
        <v>0.16783756488095</v>
      </c>
      <c r="T988" s="17">
        <v>0.240725258298782</v>
      </c>
      <c r="U988" s="17">
        <v>0.161916473661504</v>
      </c>
      <c r="V988" s="17">
        <v>0.15428556084765099</v>
      </c>
      <c r="W988" s="17">
        <v>0.39111823700378801</v>
      </c>
      <c r="X988" s="17">
        <v>0.19107489222853399</v>
      </c>
      <c r="Y988" s="17">
        <v>0.26747739055542202</v>
      </c>
      <c r="Z988" s="17">
        <v>0.25640475361075798</v>
      </c>
      <c r="AA988" s="17">
        <v>0.23021152643620099</v>
      </c>
      <c r="AB988" s="17">
        <v>0.29581321149077</v>
      </c>
      <c r="AC988" s="17">
        <v>0.21200053864416599</v>
      </c>
      <c r="AD988" s="17">
        <v>0.14371322414934301</v>
      </c>
      <c r="AE988" s="17"/>
      <c r="AF988" s="17">
        <v>0.22442550694066399</v>
      </c>
      <c r="AG988" s="17">
        <v>0.205461177282067</v>
      </c>
      <c r="AH988" s="17">
        <v>0.33923293914116198</v>
      </c>
      <c r="AI988" s="17"/>
      <c r="AJ988" s="17">
        <v>0.24807674070716201</v>
      </c>
      <c r="AK988" s="17">
        <v>0.18219171677661899</v>
      </c>
      <c r="AL988" s="17">
        <v>0.203702577864287</v>
      </c>
      <c r="AM988" s="17">
        <v>0.124260719179568</v>
      </c>
      <c r="AN988" s="17">
        <v>0.31171436198630398</v>
      </c>
      <c r="AO988" s="17"/>
      <c r="AP988" s="17">
        <v>0.24420014260126</v>
      </c>
      <c r="AQ988" s="17">
        <v>0.18651637074743099</v>
      </c>
      <c r="AR988" s="17">
        <v>0.18018125055318099</v>
      </c>
      <c r="AS988" s="17"/>
      <c r="AT988" s="17">
        <v>0.199008947682042</v>
      </c>
      <c r="AU988" s="17">
        <v>0.265722146575056</v>
      </c>
      <c r="AV988" s="17">
        <v>0.16843991994911101</v>
      </c>
      <c r="AW988" s="17">
        <v>0.178847358868233</v>
      </c>
      <c r="AX988" s="17">
        <v>0.28027145041085699</v>
      </c>
    </row>
    <row r="989" spans="2:50">
      <c r="B989" t="s">
        <v>315</v>
      </c>
      <c r="C989" s="17">
        <v>0.13973641254983499</v>
      </c>
      <c r="D989" s="17">
        <v>0.13648786758426701</v>
      </c>
      <c r="E989" s="17">
        <v>0.14328088357330501</v>
      </c>
      <c r="F989" s="17"/>
      <c r="G989" s="17">
        <v>0.10576719998561999</v>
      </c>
      <c r="H989" s="17">
        <v>6.3555206085649699E-2</v>
      </c>
      <c r="I989" s="17">
        <v>7.7058024870401504E-2</v>
      </c>
      <c r="J989" s="17">
        <v>0.18638860964333401</v>
      </c>
      <c r="K989" s="17">
        <v>0.123690930022651</v>
      </c>
      <c r="L989" s="17">
        <v>0.23124524013238301</v>
      </c>
      <c r="M989" s="17"/>
      <c r="N989" s="17">
        <v>0.175676391727562</v>
      </c>
      <c r="O989" s="17">
        <v>0.14594172681370601</v>
      </c>
      <c r="P989" s="17">
        <v>0.17036430202665001</v>
      </c>
      <c r="Q989" s="17">
        <v>6.9021450043100396E-2</v>
      </c>
      <c r="R989" s="17"/>
      <c r="S989" s="17">
        <v>0.15274341916046699</v>
      </c>
      <c r="T989" s="17">
        <v>0.15867127774134299</v>
      </c>
      <c r="U989" s="17">
        <v>0.14550448040811101</v>
      </c>
      <c r="V989" s="17">
        <v>0.21543665639749801</v>
      </c>
      <c r="W989" s="17">
        <v>0.124212117153384</v>
      </c>
      <c r="X989" s="17">
        <v>9.83677918191046E-2</v>
      </c>
      <c r="Y989" s="17">
        <v>0.194715267725694</v>
      </c>
      <c r="Z989" s="17">
        <v>9.9515159097653794E-2</v>
      </c>
      <c r="AA989" s="17">
        <v>0.102238993408637</v>
      </c>
      <c r="AB989" s="17">
        <v>0.103825061373977</v>
      </c>
      <c r="AC989" s="17">
        <v>0.13681834595925699</v>
      </c>
      <c r="AD989" s="17">
        <v>8.1469874105559198E-2</v>
      </c>
      <c r="AE989" s="17"/>
      <c r="AF989" s="17">
        <v>0.12400504966706</v>
      </c>
      <c r="AG989" s="17">
        <v>0.17377416036867699</v>
      </c>
      <c r="AH989" s="17">
        <v>8.2828164921339403E-2</v>
      </c>
      <c r="AI989" s="17"/>
      <c r="AJ989" s="17">
        <v>0.16535631729018899</v>
      </c>
      <c r="AK989" s="17">
        <v>0.12689027206074499</v>
      </c>
      <c r="AL989" s="17">
        <v>0.15534216366800799</v>
      </c>
      <c r="AM989" s="17">
        <v>0</v>
      </c>
      <c r="AN989" s="17">
        <v>8.3219713589452404E-2</v>
      </c>
      <c r="AO989" s="17"/>
      <c r="AP989" s="17">
        <v>0.185016865121233</v>
      </c>
      <c r="AQ989" s="17">
        <v>0.10485332611147299</v>
      </c>
      <c r="AR989" s="17">
        <v>0.17073576703063201</v>
      </c>
      <c r="AS989" s="17"/>
      <c r="AT989" s="17">
        <v>0.15117404395856501</v>
      </c>
      <c r="AU989" s="17">
        <v>0.14403895657566401</v>
      </c>
      <c r="AV989" s="17">
        <v>0.130013738090732</v>
      </c>
      <c r="AW989" s="17">
        <v>0.14928060307507099</v>
      </c>
      <c r="AX989" s="17">
        <v>0</v>
      </c>
    </row>
    <row r="990" spans="2:50">
      <c r="B990" t="s">
        <v>316</v>
      </c>
      <c r="C990" s="17">
        <v>8.2673969072602105E-2</v>
      </c>
      <c r="D990" s="17">
        <v>0.124416113432249</v>
      </c>
      <c r="E990" s="17">
        <v>4.3111086840576698E-2</v>
      </c>
      <c r="F990" s="17"/>
      <c r="G990" s="17">
        <v>4.9962625325968998E-2</v>
      </c>
      <c r="H990" s="17">
        <v>2.9759468137533999E-2</v>
      </c>
      <c r="I990" s="17">
        <v>6.9826226449603096E-2</v>
      </c>
      <c r="J990" s="17">
        <v>0.111095931147284</v>
      </c>
      <c r="K990" s="17">
        <v>7.5595371258588603E-2</v>
      </c>
      <c r="L990" s="17">
        <v>0.13191185356646001</v>
      </c>
      <c r="M990" s="17"/>
      <c r="N990" s="17">
        <v>0.12888507468055499</v>
      </c>
      <c r="O990" s="17">
        <v>7.9193220875611897E-2</v>
      </c>
      <c r="P990" s="17">
        <v>4.98688690531136E-2</v>
      </c>
      <c r="Q990" s="17">
        <v>6.5643555086770597E-2</v>
      </c>
      <c r="R990" s="17"/>
      <c r="S990" s="17">
        <v>8.1815739285654498E-2</v>
      </c>
      <c r="T990" s="17">
        <v>3.5326423761486501E-2</v>
      </c>
      <c r="U990" s="17">
        <v>7.5718373582839602E-2</v>
      </c>
      <c r="V990" s="17">
        <v>6.89415248731267E-2</v>
      </c>
      <c r="W990" s="17">
        <v>9.1461616031141807E-2</v>
      </c>
      <c r="X990" s="17">
        <v>0.153370696271868</v>
      </c>
      <c r="Y990" s="17">
        <v>4.1404658191352903E-2</v>
      </c>
      <c r="Z990" s="17">
        <v>3.04779625704279E-2</v>
      </c>
      <c r="AA990" s="17">
        <v>8.1202990205203093E-2</v>
      </c>
      <c r="AB990" s="17">
        <v>0.172499867720211</v>
      </c>
      <c r="AC990" s="17">
        <v>4.5097475187342903E-2</v>
      </c>
      <c r="AD990" s="17">
        <v>0.14884639769419999</v>
      </c>
      <c r="AE990" s="17"/>
      <c r="AF990" s="17">
        <v>9.5613965022265796E-2</v>
      </c>
      <c r="AG990" s="17">
        <v>7.9104564784972894E-2</v>
      </c>
      <c r="AH990" s="17">
        <v>5.1249107578079697E-2</v>
      </c>
      <c r="AI990" s="17"/>
      <c r="AJ990" s="17">
        <v>7.4824131982570402E-2</v>
      </c>
      <c r="AK990" s="17">
        <v>6.4177389905545904E-2</v>
      </c>
      <c r="AL990" s="17">
        <v>0.12427804442771501</v>
      </c>
      <c r="AM990" s="17">
        <v>0.11938069102689899</v>
      </c>
      <c r="AN990" s="17">
        <v>6.43458595679713E-2</v>
      </c>
      <c r="AO990" s="17"/>
      <c r="AP990" s="17">
        <v>6.3221658933122593E-2</v>
      </c>
      <c r="AQ990" s="17">
        <v>5.77039505703568E-2</v>
      </c>
      <c r="AR990" s="17">
        <v>0.15920654258567599</v>
      </c>
      <c r="AS990" s="17"/>
      <c r="AT990" s="17">
        <v>7.2157282816118995E-2</v>
      </c>
      <c r="AU990" s="17">
        <v>6.6729876414526504E-2</v>
      </c>
      <c r="AV990" s="17">
        <v>0.11175254831103699</v>
      </c>
      <c r="AW990" s="17">
        <v>9.8718520255950695E-2</v>
      </c>
      <c r="AX990" s="17">
        <v>0.13953781269348201</v>
      </c>
    </row>
    <row r="991" spans="2:50">
      <c r="B991" t="s">
        <v>92</v>
      </c>
      <c r="C991" s="17">
        <v>4.79305875862703E-2</v>
      </c>
      <c r="D991" s="17">
        <v>2.23271593852459E-2</v>
      </c>
      <c r="E991" s="17">
        <v>7.2511470266798494E-2</v>
      </c>
      <c r="F991" s="17"/>
      <c r="G991" s="17">
        <v>6.8688729152728903E-2</v>
      </c>
      <c r="H991" s="17">
        <v>6.5607881312412394E-2</v>
      </c>
      <c r="I991" s="17">
        <v>5.8485708795553398E-2</v>
      </c>
      <c r="J991" s="17">
        <v>3.6443149050088802E-2</v>
      </c>
      <c r="K991" s="17">
        <v>4.0781075476983002E-2</v>
      </c>
      <c r="L991" s="17">
        <v>2.9224311011458198E-2</v>
      </c>
      <c r="M991" s="17"/>
      <c r="N991" s="17">
        <v>3.0304981085731299E-2</v>
      </c>
      <c r="O991" s="17">
        <v>5.7057258033243602E-2</v>
      </c>
      <c r="P991" s="17">
        <v>2.5694472382969701E-2</v>
      </c>
      <c r="Q991" s="17">
        <v>7.9303922366005003E-2</v>
      </c>
      <c r="R991" s="17"/>
      <c r="S991" s="17">
        <v>9.1142492490326493E-2</v>
      </c>
      <c r="T991" s="17">
        <v>3.4446191089004499E-2</v>
      </c>
      <c r="U991" s="17">
        <v>6.6999023651351602E-2</v>
      </c>
      <c r="V991" s="17">
        <v>4.9960575505634298E-2</v>
      </c>
      <c r="W991" s="17">
        <v>3.56739183235509E-2</v>
      </c>
      <c r="X991" s="17">
        <v>4.2948747798950103E-2</v>
      </c>
      <c r="Y991" s="17">
        <v>1.75154610483392E-2</v>
      </c>
      <c r="Z991" s="17">
        <v>4.9521814082816501E-2</v>
      </c>
      <c r="AA991" s="17">
        <v>3.9537507465368799E-2</v>
      </c>
      <c r="AB991" s="17">
        <v>4.0792930305267101E-2</v>
      </c>
      <c r="AC991" s="17">
        <v>5.61497061651638E-2</v>
      </c>
      <c r="AD991" s="17">
        <v>0</v>
      </c>
      <c r="AE991" s="17"/>
      <c r="AF991" s="17">
        <v>4.4335188535073899E-2</v>
      </c>
      <c r="AG991" s="17">
        <v>3.3803276112069902E-2</v>
      </c>
      <c r="AH991" s="17">
        <v>7.1993216516312797E-2</v>
      </c>
      <c r="AI991" s="17"/>
      <c r="AJ991" s="17">
        <v>3.4221873293440397E-2</v>
      </c>
      <c r="AK991" s="17">
        <v>3.1748856648494202E-2</v>
      </c>
      <c r="AL991" s="17">
        <v>1.90133860720395E-2</v>
      </c>
      <c r="AM991" s="17">
        <v>0</v>
      </c>
      <c r="AN991" s="17">
        <v>7.7053932302138098E-2</v>
      </c>
      <c r="AO991" s="17"/>
      <c r="AP991" s="17">
        <v>1.18929974319518E-2</v>
      </c>
      <c r="AQ991" s="17">
        <v>4.8806290086780203E-2</v>
      </c>
      <c r="AR991" s="17">
        <v>0</v>
      </c>
      <c r="AS991" s="17"/>
      <c r="AT991" s="17">
        <v>4.51034179163608E-2</v>
      </c>
      <c r="AU991" s="17">
        <v>5.2654876244186202E-2</v>
      </c>
      <c r="AV991" s="17">
        <v>1.6913031872984301E-2</v>
      </c>
      <c r="AW991" s="17">
        <v>6.1331978408167398E-2</v>
      </c>
      <c r="AX991" s="17">
        <v>0.17074465086330301</v>
      </c>
    </row>
    <row r="992" spans="2:50">
      <c r="B992" t="s">
        <v>317</v>
      </c>
      <c r="C992" s="17">
        <v>0.50628794235714503</v>
      </c>
      <c r="D992" s="17">
        <v>0.49212502356814403</v>
      </c>
      <c r="E992" s="17">
        <v>0.51822840483602695</v>
      </c>
      <c r="F992" s="17"/>
      <c r="G992" s="17">
        <v>0.57505434901004504</v>
      </c>
      <c r="H992" s="17">
        <v>0.63462909805149104</v>
      </c>
      <c r="I992" s="17">
        <v>0.59593078733694904</v>
      </c>
      <c r="J992" s="17">
        <v>0.44729864927005297</v>
      </c>
      <c r="K992" s="17">
        <v>0.46901018746101297</v>
      </c>
      <c r="L992" s="17">
        <v>0.38404556472923901</v>
      </c>
      <c r="M992" s="17"/>
      <c r="N992" s="17">
        <v>0.51457514209344102</v>
      </c>
      <c r="O992" s="17">
        <v>0.50275992242400502</v>
      </c>
      <c r="P992" s="17">
        <v>0.47439057233185</v>
      </c>
      <c r="Q992" s="17">
        <v>0.52806474161601302</v>
      </c>
      <c r="R992" s="17"/>
      <c r="S992" s="17">
        <v>0.50646078418260099</v>
      </c>
      <c r="T992" s="17">
        <v>0.53083084910938405</v>
      </c>
      <c r="U992" s="17">
        <v>0.54986164869619403</v>
      </c>
      <c r="V992" s="17">
        <v>0.51137568237609099</v>
      </c>
      <c r="W992" s="17">
        <v>0.35753411148813502</v>
      </c>
      <c r="X992" s="17">
        <v>0.51423787188154302</v>
      </c>
      <c r="Y992" s="17">
        <v>0.47888722247919302</v>
      </c>
      <c r="Z992" s="17">
        <v>0.56408031063834296</v>
      </c>
      <c r="AA992" s="17">
        <v>0.54680898248458998</v>
      </c>
      <c r="AB992" s="17">
        <v>0.38706892910977497</v>
      </c>
      <c r="AC992" s="17">
        <v>0.54993393404407098</v>
      </c>
      <c r="AD992" s="17">
        <v>0.62597050405089805</v>
      </c>
      <c r="AE992" s="17"/>
      <c r="AF992" s="17">
        <v>0.51162028983493602</v>
      </c>
      <c r="AG992" s="17">
        <v>0.507856821452213</v>
      </c>
      <c r="AH992" s="17">
        <v>0.45469657184310602</v>
      </c>
      <c r="AI992" s="17"/>
      <c r="AJ992" s="17">
        <v>0.47752093672663798</v>
      </c>
      <c r="AK992" s="17">
        <v>0.59499176460859704</v>
      </c>
      <c r="AL992" s="17">
        <v>0.497663827967951</v>
      </c>
      <c r="AM992" s="17">
        <v>0.75635858979353299</v>
      </c>
      <c r="AN992" s="17">
        <v>0.46366613255413403</v>
      </c>
      <c r="AO992" s="17"/>
      <c r="AP992" s="17">
        <v>0.49566833591243198</v>
      </c>
      <c r="AQ992" s="17">
        <v>0.602120062483959</v>
      </c>
      <c r="AR992" s="17">
        <v>0.48987643983050999</v>
      </c>
      <c r="AS992" s="17"/>
      <c r="AT992" s="17">
        <v>0.53255630762691397</v>
      </c>
      <c r="AU992" s="17">
        <v>0.47085414419056698</v>
      </c>
      <c r="AV992" s="17">
        <v>0.57288076177613501</v>
      </c>
      <c r="AW992" s="17">
        <v>0.51182153939257802</v>
      </c>
      <c r="AX992" s="17">
        <v>0.40944608603235799</v>
      </c>
    </row>
    <row r="993" spans="2:50">
      <c r="B993" t="s">
        <v>318</v>
      </c>
      <c r="C993" s="17">
        <v>0.22241038162243701</v>
      </c>
      <c r="D993" s="17">
        <v>0.26090398101651602</v>
      </c>
      <c r="E993" s="17">
        <v>0.186391970413882</v>
      </c>
      <c r="F993" s="17"/>
      <c r="G993" s="17">
        <v>0.15572982531158899</v>
      </c>
      <c r="H993" s="17">
        <v>9.3314674223183694E-2</v>
      </c>
      <c r="I993" s="17">
        <v>0.14688425132000499</v>
      </c>
      <c r="J993" s="17">
        <v>0.29748454079061798</v>
      </c>
      <c r="K993" s="17">
        <v>0.19928630128124</v>
      </c>
      <c r="L993" s="17">
        <v>0.36315709369884303</v>
      </c>
      <c r="M993" s="17"/>
      <c r="N993" s="17">
        <v>0.30456146640811799</v>
      </c>
      <c r="O993" s="17">
        <v>0.22513494768931799</v>
      </c>
      <c r="P993" s="17">
        <v>0.22023317107976301</v>
      </c>
      <c r="Q993" s="17">
        <v>0.13466500512987101</v>
      </c>
      <c r="R993" s="17"/>
      <c r="S993" s="17">
        <v>0.23455915844612199</v>
      </c>
      <c r="T993" s="17">
        <v>0.19399770150282999</v>
      </c>
      <c r="U993" s="17">
        <v>0.22122285399095001</v>
      </c>
      <c r="V993" s="17">
        <v>0.28437818127062398</v>
      </c>
      <c r="W993" s="17">
        <v>0.21567373318452601</v>
      </c>
      <c r="X993" s="17">
        <v>0.25173848809097299</v>
      </c>
      <c r="Y993" s="17">
        <v>0.236119925917047</v>
      </c>
      <c r="Z993" s="17">
        <v>0.129993121668082</v>
      </c>
      <c r="AA993" s="17">
        <v>0.18344198361384101</v>
      </c>
      <c r="AB993" s="17">
        <v>0.27632492909418799</v>
      </c>
      <c r="AC993" s="17">
        <v>0.18191582114659999</v>
      </c>
      <c r="AD993" s="17">
        <v>0.230316271799759</v>
      </c>
      <c r="AE993" s="17"/>
      <c r="AF993" s="17">
        <v>0.21961901468932599</v>
      </c>
      <c r="AG993" s="17">
        <v>0.25287872515365001</v>
      </c>
      <c r="AH993" s="17">
        <v>0.134077272499419</v>
      </c>
      <c r="AI993" s="17"/>
      <c r="AJ993" s="17">
        <v>0.24018044927276</v>
      </c>
      <c r="AK993" s="17">
        <v>0.19106766196628999</v>
      </c>
      <c r="AL993" s="17">
        <v>0.27962020809572302</v>
      </c>
      <c r="AM993" s="17">
        <v>0.11938069102689899</v>
      </c>
      <c r="AN993" s="17">
        <v>0.147565573157424</v>
      </c>
      <c r="AO993" s="17"/>
      <c r="AP993" s="17">
        <v>0.24823852405435601</v>
      </c>
      <c r="AQ993" s="17">
        <v>0.16255727668183001</v>
      </c>
      <c r="AR993" s="17">
        <v>0.32994230961630799</v>
      </c>
      <c r="AS993" s="17"/>
      <c r="AT993" s="17">
        <v>0.22333132677468401</v>
      </c>
      <c r="AU993" s="17">
        <v>0.210768832990191</v>
      </c>
      <c r="AV993" s="17">
        <v>0.24176628640177</v>
      </c>
      <c r="AW993" s="17">
        <v>0.247999123331022</v>
      </c>
      <c r="AX993" s="17">
        <v>0.13953781269348201</v>
      </c>
    </row>
    <row r="994" spans="2:50">
      <c r="B994" t="s">
        <v>251</v>
      </c>
      <c r="C994" s="17">
        <v>0.28387756073470899</v>
      </c>
      <c r="D994" s="17">
        <v>0.23122104255162801</v>
      </c>
      <c r="E994" s="17">
        <v>0.331836434422146</v>
      </c>
      <c r="F994" s="17"/>
      <c r="G994" s="17">
        <v>0.41932452369845602</v>
      </c>
      <c r="H994" s="17">
        <v>0.54131442382830697</v>
      </c>
      <c r="I994" s="17">
        <v>0.449046536016944</v>
      </c>
      <c r="J994" s="17">
        <v>0.14981410847943499</v>
      </c>
      <c r="K994" s="17">
        <v>0.269723886179773</v>
      </c>
      <c r="L994" s="17">
        <v>2.0888471030395699E-2</v>
      </c>
      <c r="M994" s="17"/>
      <c r="N994" s="17">
        <v>0.210013675685323</v>
      </c>
      <c r="O994" s="17">
        <v>0.277624974734687</v>
      </c>
      <c r="P994" s="17">
        <v>0.25415740125208602</v>
      </c>
      <c r="Q994" s="17">
        <v>0.39339973648614202</v>
      </c>
      <c r="R994" s="17"/>
      <c r="S994" s="17">
        <v>0.27190162573647902</v>
      </c>
      <c r="T994" s="17">
        <v>0.33683314760655397</v>
      </c>
      <c r="U994" s="17">
        <v>0.32863879470524399</v>
      </c>
      <c r="V994" s="17">
        <v>0.22699750110546599</v>
      </c>
      <c r="W994" s="17">
        <v>0.14186037830360901</v>
      </c>
      <c r="X994" s="17">
        <v>0.26249938379056997</v>
      </c>
      <c r="Y994" s="17">
        <v>0.24276729656214599</v>
      </c>
      <c r="Z994" s="17">
        <v>0.43408718897026199</v>
      </c>
      <c r="AA994" s="17">
        <v>0.36336699887074903</v>
      </c>
      <c r="AB994" s="17">
        <v>0.110744000015586</v>
      </c>
      <c r="AC994" s="17">
        <v>0.36801811289747099</v>
      </c>
      <c r="AD994" s="17">
        <v>0.39565423225113899</v>
      </c>
      <c r="AE994" s="17"/>
      <c r="AF994" s="17">
        <v>0.29200127514560997</v>
      </c>
      <c r="AG994" s="17">
        <v>0.25497809629856399</v>
      </c>
      <c r="AH994" s="17">
        <v>0.32061929934368699</v>
      </c>
      <c r="AI994" s="17"/>
      <c r="AJ994" s="17">
        <v>0.23734048745387801</v>
      </c>
      <c r="AK994" s="17">
        <v>0.40392410264230599</v>
      </c>
      <c r="AL994" s="17">
        <v>0.21804361987222801</v>
      </c>
      <c r="AM994" s="17">
        <v>0.63697789876663402</v>
      </c>
      <c r="AN994" s="17">
        <v>0.31610055939671</v>
      </c>
      <c r="AO994" s="17"/>
      <c r="AP994" s="17">
        <v>0.247429811858076</v>
      </c>
      <c r="AQ994" s="17">
        <v>0.43956278580212899</v>
      </c>
      <c r="AR994" s="17">
        <v>0.159934130214202</v>
      </c>
      <c r="AS994" s="17"/>
      <c r="AT994" s="17">
        <v>0.30922498085223099</v>
      </c>
      <c r="AU994" s="17">
        <v>0.26008531120037598</v>
      </c>
      <c r="AV994" s="17">
        <v>0.331114475374365</v>
      </c>
      <c r="AW994" s="17">
        <v>0.26382241606155599</v>
      </c>
      <c r="AX994" s="17">
        <v>0.26990827333887502</v>
      </c>
    </row>
    <row r="995" spans="2:50">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row>
    <row r="996" spans="2:50">
      <c r="B996" s="6" t="s">
        <v>356</v>
      </c>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row>
    <row r="997" spans="2:50">
      <c r="B997" s="24" t="s">
        <v>24</v>
      </c>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row>
    <row r="998" spans="2:50">
      <c r="B998" t="s">
        <v>312</v>
      </c>
      <c r="C998" s="17">
        <v>8.5707047439371797E-2</v>
      </c>
      <c r="D998" s="17">
        <v>9.1369274270130807E-2</v>
      </c>
      <c r="E998" s="17">
        <v>8.0618221255589997E-2</v>
      </c>
      <c r="F998" s="17"/>
      <c r="G998" s="17">
        <v>9.9498412647123793E-2</v>
      </c>
      <c r="H998" s="17">
        <v>0.109754535119661</v>
      </c>
      <c r="I998" s="17">
        <v>0.17062439826885201</v>
      </c>
      <c r="J998" s="17">
        <v>4.5322491467495798E-2</v>
      </c>
      <c r="K998" s="17">
        <v>5.9678088374321897E-2</v>
      </c>
      <c r="L998" s="17">
        <v>3.5368939454118398E-2</v>
      </c>
      <c r="M998" s="17"/>
      <c r="N998" s="17">
        <v>7.3584798934857296E-2</v>
      </c>
      <c r="O998" s="17">
        <v>5.78247955374908E-2</v>
      </c>
      <c r="P998" s="17">
        <v>9.3613611977634306E-2</v>
      </c>
      <c r="Q998" s="17">
        <v>0.11335730723189601</v>
      </c>
      <c r="R998" s="17"/>
      <c r="S998" s="17">
        <v>0.17343752324903</v>
      </c>
      <c r="T998" s="17">
        <v>6.2874849310384701E-2</v>
      </c>
      <c r="U998" s="17">
        <v>4.6291979738796799E-2</v>
      </c>
      <c r="V998" s="17">
        <v>8.4744253318361995E-2</v>
      </c>
      <c r="W998" s="17">
        <v>9.0410514235841802E-2</v>
      </c>
      <c r="X998" s="17">
        <v>4.2085998871635298E-2</v>
      </c>
      <c r="Y998" s="17">
        <v>8.4442048729192906E-2</v>
      </c>
      <c r="Z998" s="17">
        <v>0.13389200816251501</v>
      </c>
      <c r="AA998" s="17">
        <v>4.3071887512016002E-2</v>
      </c>
      <c r="AB998" s="17">
        <v>0.111477854818329</v>
      </c>
      <c r="AC998" s="17">
        <v>8.9808132233623494E-2</v>
      </c>
      <c r="AD998" s="17">
        <v>5.7876385724994199E-2</v>
      </c>
      <c r="AE998" s="17"/>
      <c r="AF998" s="17">
        <v>9.1527643155179098E-2</v>
      </c>
      <c r="AG998" s="17">
        <v>6.7113469709862997E-2</v>
      </c>
      <c r="AH998" s="17">
        <v>0.113470157750937</v>
      </c>
      <c r="AI998" s="17"/>
      <c r="AJ998" s="17">
        <v>9.4193473479639106E-2</v>
      </c>
      <c r="AK998" s="17">
        <v>8.4072830898248505E-2</v>
      </c>
      <c r="AL998" s="17">
        <v>2.1613046957024599E-2</v>
      </c>
      <c r="AM998" s="17">
        <v>8.4588626160085195E-2</v>
      </c>
      <c r="AN998" s="17">
        <v>0.135361051688695</v>
      </c>
      <c r="AO998" s="17"/>
      <c r="AP998" s="17">
        <v>9.7815461548810004E-2</v>
      </c>
      <c r="AQ998" s="17">
        <v>8.7171728543359098E-2</v>
      </c>
      <c r="AR998" s="17">
        <v>5.0625893089348797E-2</v>
      </c>
      <c r="AS998" s="17"/>
      <c r="AT998" s="17">
        <v>5.8710482389276501E-2</v>
      </c>
      <c r="AU998" s="17">
        <v>0.11814914318241899</v>
      </c>
      <c r="AV998" s="17">
        <v>6.1321877766731897E-2</v>
      </c>
      <c r="AW998" s="17">
        <v>0.110117082629065</v>
      </c>
      <c r="AX998" s="17">
        <v>0.307608616802306</v>
      </c>
    </row>
    <row r="999" spans="2:50">
      <c r="B999" t="s">
        <v>313</v>
      </c>
      <c r="C999" s="17">
        <v>0.245394700203141</v>
      </c>
      <c r="D999" s="17">
        <v>0.22208784855203301</v>
      </c>
      <c r="E999" s="17">
        <v>0.269760465840158</v>
      </c>
      <c r="F999" s="17"/>
      <c r="G999" s="17">
        <v>0.27412723266579497</v>
      </c>
      <c r="H999" s="17">
        <v>0.409317301063581</v>
      </c>
      <c r="I999" s="17">
        <v>0.27285211873978399</v>
      </c>
      <c r="J999" s="17">
        <v>0.224478563010546</v>
      </c>
      <c r="K999" s="17">
        <v>0.18532372283287499</v>
      </c>
      <c r="L999" s="17">
        <v>0.11242266477004099</v>
      </c>
      <c r="M999" s="17"/>
      <c r="N999" s="17">
        <v>0.19267640300317701</v>
      </c>
      <c r="O999" s="17">
        <v>0.220845392543775</v>
      </c>
      <c r="P999" s="17">
        <v>0.26575865714765901</v>
      </c>
      <c r="Q999" s="17">
        <v>0.30538673359815</v>
      </c>
      <c r="R999" s="17"/>
      <c r="S999" s="17">
        <v>0.288590888177095</v>
      </c>
      <c r="T999" s="17">
        <v>0.23550952484052201</v>
      </c>
      <c r="U999" s="17">
        <v>0.167429567448454</v>
      </c>
      <c r="V999" s="17">
        <v>0.24613219679497</v>
      </c>
      <c r="W999" s="17">
        <v>0.22956619557296701</v>
      </c>
      <c r="X999" s="17">
        <v>0.34796244475024701</v>
      </c>
      <c r="Y999" s="17">
        <v>0.23103409778183201</v>
      </c>
      <c r="Z999" s="17">
        <v>0.27386672634071801</v>
      </c>
      <c r="AA999" s="17">
        <v>0.25750021504370801</v>
      </c>
      <c r="AB999" s="17">
        <v>0.19992671373794199</v>
      </c>
      <c r="AC999" s="17">
        <v>0.230362301695856</v>
      </c>
      <c r="AD999" s="17">
        <v>0.10997724226375701</v>
      </c>
      <c r="AE999" s="17"/>
      <c r="AF999" s="17">
        <v>0.215879856089114</v>
      </c>
      <c r="AG999" s="17">
        <v>0.263035232708351</v>
      </c>
      <c r="AH999" s="17">
        <v>0.27906286230412602</v>
      </c>
      <c r="AI999" s="17"/>
      <c r="AJ999" s="17">
        <v>0.205488516001093</v>
      </c>
      <c r="AK999" s="17">
        <v>0.32603932549484099</v>
      </c>
      <c r="AL999" s="17">
        <v>0.244793919508559</v>
      </c>
      <c r="AM999" s="17">
        <v>0.56859334292879204</v>
      </c>
      <c r="AN999" s="17">
        <v>0.23762528994652499</v>
      </c>
      <c r="AO999" s="17"/>
      <c r="AP999" s="17">
        <v>0.220545671267798</v>
      </c>
      <c r="AQ999" s="17">
        <v>0.26203138205185</v>
      </c>
      <c r="AR999" s="17">
        <v>0.26819273978904901</v>
      </c>
      <c r="AS999" s="17"/>
      <c r="AT999" s="17">
        <v>0.21927169505824601</v>
      </c>
      <c r="AU999" s="17">
        <v>0.25396346592421998</v>
      </c>
      <c r="AV999" s="17">
        <v>0.25514305123561198</v>
      </c>
      <c r="AW999" s="17">
        <v>0.34379389140227701</v>
      </c>
      <c r="AX999" s="17">
        <v>0.27782913022084199</v>
      </c>
    </row>
    <row r="1000" spans="2:50">
      <c r="B1000" t="s">
        <v>314</v>
      </c>
      <c r="C1000" s="17">
        <v>0.24069326952231501</v>
      </c>
      <c r="D1000" s="17">
        <v>0.21457952797565799</v>
      </c>
      <c r="E1000" s="17">
        <v>0.26779765533537098</v>
      </c>
      <c r="F1000" s="17"/>
      <c r="G1000" s="17">
        <v>0.248416764680882</v>
      </c>
      <c r="H1000" s="17">
        <v>0.221043609372294</v>
      </c>
      <c r="I1000" s="17">
        <v>0.218993810507252</v>
      </c>
      <c r="J1000" s="17">
        <v>0.30138577950929901</v>
      </c>
      <c r="K1000" s="17">
        <v>0.23502885366417001</v>
      </c>
      <c r="L1000" s="17">
        <v>0.21978378965891901</v>
      </c>
      <c r="M1000" s="17"/>
      <c r="N1000" s="17">
        <v>0.214027518536305</v>
      </c>
      <c r="O1000" s="17">
        <v>0.25088937460953697</v>
      </c>
      <c r="P1000" s="17">
        <v>0.246995214332348</v>
      </c>
      <c r="Q1000" s="17">
        <v>0.25414986015027402</v>
      </c>
      <c r="R1000" s="17"/>
      <c r="S1000" s="17">
        <v>0.225439119953325</v>
      </c>
      <c r="T1000" s="17">
        <v>0.28818799422262298</v>
      </c>
      <c r="U1000" s="17">
        <v>0.26604593842941199</v>
      </c>
      <c r="V1000" s="17">
        <v>0.31313439692349299</v>
      </c>
      <c r="W1000" s="17">
        <v>0.29025024985102599</v>
      </c>
      <c r="X1000" s="17">
        <v>0.197466270338263</v>
      </c>
      <c r="Y1000" s="17">
        <v>0.237889380834231</v>
      </c>
      <c r="Z1000" s="17">
        <v>0.20490312758566401</v>
      </c>
      <c r="AA1000" s="17">
        <v>0.28490123455052802</v>
      </c>
      <c r="AB1000" s="17">
        <v>0.15993801184713699</v>
      </c>
      <c r="AC1000" s="17">
        <v>0.12516947997138</v>
      </c>
      <c r="AD1000" s="17">
        <v>0.18784414293623899</v>
      </c>
      <c r="AE1000" s="17"/>
      <c r="AF1000" s="17">
        <v>0.27559654317208898</v>
      </c>
      <c r="AG1000" s="17">
        <v>0.19863145560525799</v>
      </c>
      <c r="AH1000" s="17">
        <v>0.251947397698849</v>
      </c>
      <c r="AI1000" s="17"/>
      <c r="AJ1000" s="17">
        <v>0.24635790599565</v>
      </c>
      <c r="AK1000" s="17">
        <v>0.24515656850571399</v>
      </c>
      <c r="AL1000" s="17">
        <v>0.140968747440819</v>
      </c>
      <c r="AM1000" s="17">
        <v>0.276271135467761</v>
      </c>
      <c r="AN1000" s="17">
        <v>0.25326155263498101</v>
      </c>
      <c r="AO1000" s="17"/>
      <c r="AP1000" s="17">
        <v>0.23499882136056399</v>
      </c>
      <c r="AQ1000" s="17">
        <v>0.24661523564077001</v>
      </c>
      <c r="AR1000" s="17">
        <v>0.15788398802072801</v>
      </c>
      <c r="AS1000" s="17"/>
      <c r="AT1000" s="17">
        <v>0.31673173398940102</v>
      </c>
      <c r="AU1000" s="17">
        <v>0.26989400267529001</v>
      </c>
      <c r="AV1000" s="17">
        <v>0.20503471467607401</v>
      </c>
      <c r="AW1000" s="17">
        <v>0.22737103292064301</v>
      </c>
      <c r="AX1000" s="17">
        <v>0</v>
      </c>
    </row>
    <row r="1001" spans="2:50">
      <c r="B1001" t="s">
        <v>315</v>
      </c>
      <c r="C1001" s="17">
        <v>0.212469463686104</v>
      </c>
      <c r="D1001" s="17">
        <v>0.22847517705169099</v>
      </c>
      <c r="E1001" s="17">
        <v>0.19428791355240499</v>
      </c>
      <c r="F1001" s="17"/>
      <c r="G1001" s="17">
        <v>0.175155873731384</v>
      </c>
      <c r="H1001" s="17">
        <v>9.3747718168261399E-2</v>
      </c>
      <c r="I1001" s="17">
        <v>0.18311115722833801</v>
      </c>
      <c r="J1001" s="17">
        <v>0.236792461691991</v>
      </c>
      <c r="K1001" s="17">
        <v>0.27946200931354898</v>
      </c>
      <c r="L1001" s="17">
        <v>0.301579274566325</v>
      </c>
      <c r="M1001" s="17"/>
      <c r="N1001" s="17">
        <v>0.22827970995649499</v>
      </c>
      <c r="O1001" s="17">
        <v>0.23900220400594099</v>
      </c>
      <c r="P1001" s="17">
        <v>0.21983229727846801</v>
      </c>
      <c r="Q1001" s="17">
        <v>0.16447450661079599</v>
      </c>
      <c r="R1001" s="17"/>
      <c r="S1001" s="17">
        <v>0.19951193452410701</v>
      </c>
      <c r="T1001" s="17">
        <v>0.20867041564185901</v>
      </c>
      <c r="U1001" s="17">
        <v>0.30303922834234198</v>
      </c>
      <c r="V1001" s="17">
        <v>0.11103106075741501</v>
      </c>
      <c r="W1001" s="17">
        <v>0.111939017818641</v>
      </c>
      <c r="X1001" s="17">
        <v>0.18699031169448899</v>
      </c>
      <c r="Y1001" s="17">
        <v>0.205186271572424</v>
      </c>
      <c r="Z1001" s="17">
        <v>0.25776975939704799</v>
      </c>
      <c r="AA1001" s="17">
        <v>0.19475927425077899</v>
      </c>
      <c r="AB1001" s="17">
        <v>0.23067341681775</v>
      </c>
      <c r="AC1001" s="17">
        <v>0.310667957110352</v>
      </c>
      <c r="AD1001" s="17">
        <v>0.440078537732983</v>
      </c>
      <c r="AE1001" s="17"/>
      <c r="AF1001" s="17">
        <v>0.217324756067858</v>
      </c>
      <c r="AG1001" s="17">
        <v>0.24448622398623601</v>
      </c>
      <c r="AH1001" s="17">
        <v>0.11920556730842299</v>
      </c>
      <c r="AI1001" s="17"/>
      <c r="AJ1001" s="17">
        <v>0.23647382031185701</v>
      </c>
      <c r="AK1001" s="17">
        <v>0.194162797392645</v>
      </c>
      <c r="AL1001" s="17">
        <v>0.33166696337251</v>
      </c>
      <c r="AM1001" s="17">
        <v>0</v>
      </c>
      <c r="AN1001" s="17">
        <v>0.17880571056573899</v>
      </c>
      <c r="AO1001" s="17"/>
      <c r="AP1001" s="17">
        <v>0.24514083679805801</v>
      </c>
      <c r="AQ1001" s="17">
        <v>0.20753171852800401</v>
      </c>
      <c r="AR1001" s="17">
        <v>0.29995974795032998</v>
      </c>
      <c r="AS1001" s="17"/>
      <c r="AT1001" s="17">
        <v>0.223412157596283</v>
      </c>
      <c r="AU1001" s="17">
        <v>0.20415366460231801</v>
      </c>
      <c r="AV1001" s="17">
        <v>0.21711972448409</v>
      </c>
      <c r="AW1001" s="17">
        <v>0.11178308267572799</v>
      </c>
      <c r="AX1001" s="17">
        <v>8.70051104935851E-2</v>
      </c>
    </row>
    <row r="1002" spans="2:50">
      <c r="B1002" t="s">
        <v>316</v>
      </c>
      <c r="C1002" s="17">
        <v>0.14404856508189801</v>
      </c>
      <c r="D1002" s="17">
        <v>0.19376271631768499</v>
      </c>
      <c r="E1002" s="17">
        <v>9.3801431256315307E-2</v>
      </c>
      <c r="F1002" s="17"/>
      <c r="G1002" s="17">
        <v>0.14580453545748001</v>
      </c>
      <c r="H1002" s="17">
        <v>7.9646095324645297E-2</v>
      </c>
      <c r="I1002" s="17">
        <v>7.2144076235827595E-2</v>
      </c>
      <c r="J1002" s="17">
        <v>7.7758392798203194E-2</v>
      </c>
      <c r="K1002" s="17">
        <v>0.17056536905091199</v>
      </c>
      <c r="L1002" s="17">
        <v>0.31222686859940002</v>
      </c>
      <c r="M1002" s="17"/>
      <c r="N1002" s="17">
        <v>0.25593239457056899</v>
      </c>
      <c r="O1002" s="17">
        <v>0.13377484552534399</v>
      </c>
      <c r="P1002" s="17">
        <v>0.10412401207369699</v>
      </c>
      <c r="Q1002" s="17">
        <v>7.9884241206736803E-2</v>
      </c>
      <c r="R1002" s="17"/>
      <c r="S1002" s="17">
        <v>3.6256006155543197E-2</v>
      </c>
      <c r="T1002" s="17">
        <v>0.16044733222906299</v>
      </c>
      <c r="U1002" s="17">
        <v>0.113784816845142</v>
      </c>
      <c r="V1002" s="17">
        <v>0.18191197903712</v>
      </c>
      <c r="W1002" s="17">
        <v>0.22782359034286201</v>
      </c>
      <c r="X1002" s="17">
        <v>0.15280791758889101</v>
      </c>
      <c r="Y1002" s="17">
        <v>0.12702837495486999</v>
      </c>
      <c r="Z1002" s="17">
        <v>9.5549776785779097E-2</v>
      </c>
      <c r="AA1002" s="17">
        <v>0.15638819845563101</v>
      </c>
      <c r="AB1002" s="17">
        <v>0.21727323855359801</v>
      </c>
      <c r="AC1002" s="17">
        <v>0.14663182334230901</v>
      </c>
      <c r="AD1002" s="17">
        <v>0.15748477334307801</v>
      </c>
      <c r="AE1002" s="17"/>
      <c r="AF1002" s="17">
        <v>0.13598331008640199</v>
      </c>
      <c r="AG1002" s="17">
        <v>0.176407794679945</v>
      </c>
      <c r="AH1002" s="17">
        <v>9.0089265183755596E-2</v>
      </c>
      <c r="AI1002" s="17"/>
      <c r="AJ1002" s="17">
        <v>0.16492686717163399</v>
      </c>
      <c r="AK1002" s="17">
        <v>0.104032916393095</v>
      </c>
      <c r="AL1002" s="17">
        <v>0.22386668289168701</v>
      </c>
      <c r="AM1002" s="17">
        <v>0</v>
      </c>
      <c r="AN1002" s="17">
        <v>8.2429299278408905E-2</v>
      </c>
      <c r="AO1002" s="17"/>
      <c r="AP1002" s="17">
        <v>0.15225759387044999</v>
      </c>
      <c r="AQ1002" s="17">
        <v>0.15231232631011901</v>
      </c>
      <c r="AR1002" s="17">
        <v>0.148723643093571</v>
      </c>
      <c r="AS1002" s="17"/>
      <c r="AT1002" s="17">
        <v>8.33709065304203E-2</v>
      </c>
      <c r="AU1002" s="17">
        <v>0.111563728486087</v>
      </c>
      <c r="AV1002" s="17">
        <v>0.18810319751409399</v>
      </c>
      <c r="AW1002" s="17">
        <v>0.20693491037228601</v>
      </c>
      <c r="AX1002" s="17">
        <v>0.32755714248326701</v>
      </c>
    </row>
    <row r="1003" spans="2:50">
      <c r="B1003" t="s">
        <v>92</v>
      </c>
      <c r="C1003" s="17">
        <v>7.1686954067170197E-2</v>
      </c>
      <c r="D1003" s="17">
        <v>4.9725455832801503E-2</v>
      </c>
      <c r="E1003" s="17">
        <v>9.3734312760160698E-2</v>
      </c>
      <c r="F1003" s="17"/>
      <c r="G1003" s="17">
        <v>5.6997180817334403E-2</v>
      </c>
      <c r="H1003" s="17">
        <v>8.6490740951557593E-2</v>
      </c>
      <c r="I1003" s="17">
        <v>8.22744390199458E-2</v>
      </c>
      <c r="J1003" s="17">
        <v>0.11426231152246601</v>
      </c>
      <c r="K1003" s="17">
        <v>6.9941956764172794E-2</v>
      </c>
      <c r="L1003" s="17">
        <v>1.8618462951196901E-2</v>
      </c>
      <c r="M1003" s="17"/>
      <c r="N1003" s="17">
        <v>3.5499174998596998E-2</v>
      </c>
      <c r="O1003" s="17">
        <v>9.7663387777911601E-2</v>
      </c>
      <c r="P1003" s="17">
        <v>6.9676207190193601E-2</v>
      </c>
      <c r="Q1003" s="17">
        <v>8.2747351202147296E-2</v>
      </c>
      <c r="R1003" s="17"/>
      <c r="S1003" s="17">
        <v>7.6764527940900301E-2</v>
      </c>
      <c r="T1003" s="17">
        <v>4.43098837555485E-2</v>
      </c>
      <c r="U1003" s="17">
        <v>0.103408469195854</v>
      </c>
      <c r="V1003" s="17">
        <v>6.3046113168640894E-2</v>
      </c>
      <c r="W1003" s="17">
        <v>5.0010432178661898E-2</v>
      </c>
      <c r="X1003" s="17">
        <v>7.2687056756474897E-2</v>
      </c>
      <c r="Y1003" s="17">
        <v>0.11441982612745</v>
      </c>
      <c r="Z1003" s="17">
        <v>3.40186017282764E-2</v>
      </c>
      <c r="AA1003" s="17">
        <v>6.3379190187339396E-2</v>
      </c>
      <c r="AB1003" s="17">
        <v>8.0710764225244203E-2</v>
      </c>
      <c r="AC1003" s="17">
        <v>9.7360305646480794E-2</v>
      </c>
      <c r="AD1003" s="17">
        <v>4.6738917998947999E-2</v>
      </c>
      <c r="AE1003" s="17"/>
      <c r="AF1003" s="17">
        <v>6.3687891429357393E-2</v>
      </c>
      <c r="AG1003" s="17">
        <v>5.0325823310346303E-2</v>
      </c>
      <c r="AH1003" s="17">
        <v>0.14622474975390901</v>
      </c>
      <c r="AI1003" s="17"/>
      <c r="AJ1003" s="17">
        <v>5.25594170401271E-2</v>
      </c>
      <c r="AK1003" s="17">
        <v>4.6535561315455498E-2</v>
      </c>
      <c r="AL1003" s="17">
        <v>3.7090639829399898E-2</v>
      </c>
      <c r="AM1003" s="17">
        <v>7.0546895443362498E-2</v>
      </c>
      <c r="AN1003" s="17">
        <v>0.11251709588565199</v>
      </c>
      <c r="AO1003" s="17"/>
      <c r="AP1003" s="17">
        <v>4.9241615154319698E-2</v>
      </c>
      <c r="AQ1003" s="17">
        <v>4.4337608925897498E-2</v>
      </c>
      <c r="AR1003" s="17">
        <v>7.4613988056974404E-2</v>
      </c>
      <c r="AS1003" s="17"/>
      <c r="AT1003" s="17">
        <v>9.8503024436373807E-2</v>
      </c>
      <c r="AU1003" s="17">
        <v>4.2275995129664803E-2</v>
      </c>
      <c r="AV1003" s="17">
        <v>7.32774343233977E-2</v>
      </c>
      <c r="AW1003" s="17">
        <v>0</v>
      </c>
      <c r="AX1003" s="17">
        <v>0</v>
      </c>
    </row>
    <row r="1004" spans="2:50">
      <c r="B1004" t="s">
        <v>317</v>
      </c>
      <c r="C1004" s="17">
        <v>0.33110174764251299</v>
      </c>
      <c r="D1004" s="17">
        <v>0.31345712282216398</v>
      </c>
      <c r="E1004" s="17">
        <v>0.35037868709574799</v>
      </c>
      <c r="F1004" s="17"/>
      <c r="G1004" s="17">
        <v>0.37362564531291897</v>
      </c>
      <c r="H1004" s="17">
        <v>0.51907183618324204</v>
      </c>
      <c r="I1004" s="17">
        <v>0.443476517008636</v>
      </c>
      <c r="J1004" s="17">
        <v>0.26980105447804198</v>
      </c>
      <c r="K1004" s="17">
        <v>0.245001811207197</v>
      </c>
      <c r="L1004" s="17">
        <v>0.14779160422415899</v>
      </c>
      <c r="M1004" s="17"/>
      <c r="N1004" s="17">
        <v>0.26626120193803399</v>
      </c>
      <c r="O1004" s="17">
        <v>0.27867018808126598</v>
      </c>
      <c r="P1004" s="17">
        <v>0.35937226912529302</v>
      </c>
      <c r="Q1004" s="17">
        <v>0.41874404083004602</v>
      </c>
      <c r="R1004" s="17"/>
      <c r="S1004" s="17">
        <v>0.462028411426125</v>
      </c>
      <c r="T1004" s="17">
        <v>0.29838437415090702</v>
      </c>
      <c r="U1004" s="17">
        <v>0.21372154718725</v>
      </c>
      <c r="V1004" s="17">
        <v>0.330876450113332</v>
      </c>
      <c r="W1004" s="17">
        <v>0.31997670980880899</v>
      </c>
      <c r="X1004" s="17">
        <v>0.39004844362188201</v>
      </c>
      <c r="Y1004" s="17">
        <v>0.31547614651102501</v>
      </c>
      <c r="Z1004" s="17">
        <v>0.40775873450323202</v>
      </c>
      <c r="AA1004" s="17">
        <v>0.30057210255572397</v>
      </c>
      <c r="AB1004" s="17">
        <v>0.31140456855627102</v>
      </c>
      <c r="AC1004" s="17">
        <v>0.32017043392947903</v>
      </c>
      <c r="AD1004" s="17">
        <v>0.167853627988751</v>
      </c>
      <c r="AE1004" s="17"/>
      <c r="AF1004" s="17">
        <v>0.307407499244293</v>
      </c>
      <c r="AG1004" s="17">
        <v>0.33014870241821398</v>
      </c>
      <c r="AH1004" s="17">
        <v>0.39253302005506302</v>
      </c>
      <c r="AI1004" s="17"/>
      <c r="AJ1004" s="17">
        <v>0.29968198948073199</v>
      </c>
      <c r="AK1004" s="17">
        <v>0.41011215639309001</v>
      </c>
      <c r="AL1004" s="17">
        <v>0.26640696646558398</v>
      </c>
      <c r="AM1004" s="17">
        <v>0.65318196908887705</v>
      </c>
      <c r="AN1004" s="17">
        <v>0.37298634163521899</v>
      </c>
      <c r="AO1004" s="17"/>
      <c r="AP1004" s="17">
        <v>0.31836113281660799</v>
      </c>
      <c r="AQ1004" s="17">
        <v>0.34920311059520898</v>
      </c>
      <c r="AR1004" s="17">
        <v>0.31881863287839701</v>
      </c>
      <c r="AS1004" s="17"/>
      <c r="AT1004" s="17">
        <v>0.27798217744752202</v>
      </c>
      <c r="AU1004" s="17">
        <v>0.37211260910664001</v>
      </c>
      <c r="AV1004" s="17">
        <v>0.31646492900234402</v>
      </c>
      <c r="AW1004" s="17">
        <v>0.45391097403134301</v>
      </c>
      <c r="AX1004" s="17">
        <v>0.58543774702314799</v>
      </c>
    </row>
    <row r="1005" spans="2:50">
      <c r="B1005" t="s">
        <v>318</v>
      </c>
      <c r="C1005" s="17">
        <v>0.35651802876800198</v>
      </c>
      <c r="D1005" s="17">
        <v>0.422237893369377</v>
      </c>
      <c r="E1005" s="17">
        <v>0.28808934480872</v>
      </c>
      <c r="F1005" s="17"/>
      <c r="G1005" s="17">
        <v>0.32096040918886398</v>
      </c>
      <c r="H1005" s="17">
        <v>0.173393813492907</v>
      </c>
      <c r="I1005" s="17">
        <v>0.25525523346416501</v>
      </c>
      <c r="J1005" s="17">
        <v>0.31455085449019399</v>
      </c>
      <c r="K1005" s="17">
        <v>0.45002737836446099</v>
      </c>
      <c r="L1005" s="17">
        <v>0.61380614316572502</v>
      </c>
      <c r="M1005" s="17"/>
      <c r="N1005" s="17">
        <v>0.48421210452706398</v>
      </c>
      <c r="O1005" s="17">
        <v>0.37277704953128599</v>
      </c>
      <c r="P1005" s="17">
        <v>0.32395630935216502</v>
      </c>
      <c r="Q1005" s="17">
        <v>0.244358747817533</v>
      </c>
      <c r="R1005" s="17"/>
      <c r="S1005" s="17">
        <v>0.23576794067965001</v>
      </c>
      <c r="T1005" s="17">
        <v>0.369117747870922</v>
      </c>
      <c r="U1005" s="17">
        <v>0.416824045187484</v>
      </c>
      <c r="V1005" s="17">
        <v>0.29294303979453501</v>
      </c>
      <c r="W1005" s="17">
        <v>0.339762608161503</v>
      </c>
      <c r="X1005" s="17">
        <v>0.33979822928337999</v>
      </c>
      <c r="Y1005" s="17">
        <v>0.33221464652729399</v>
      </c>
      <c r="Z1005" s="17">
        <v>0.35331953618282702</v>
      </c>
      <c r="AA1005" s="17">
        <v>0.351147472706409</v>
      </c>
      <c r="AB1005" s="17">
        <v>0.44794665537134798</v>
      </c>
      <c r="AC1005" s="17">
        <v>0.45729978045266001</v>
      </c>
      <c r="AD1005" s="17">
        <v>0.59756331107606198</v>
      </c>
      <c r="AE1005" s="17"/>
      <c r="AF1005" s="17">
        <v>0.35330806615426003</v>
      </c>
      <c r="AG1005" s="17">
        <v>0.42089401866618198</v>
      </c>
      <c r="AH1005" s="17">
        <v>0.20929483249217901</v>
      </c>
      <c r="AI1005" s="17"/>
      <c r="AJ1005" s="17">
        <v>0.401400687483491</v>
      </c>
      <c r="AK1005" s="17">
        <v>0.298195713785741</v>
      </c>
      <c r="AL1005" s="17">
        <v>0.55553364626419699</v>
      </c>
      <c r="AM1005" s="17">
        <v>0</v>
      </c>
      <c r="AN1005" s="17">
        <v>0.26123500984414799</v>
      </c>
      <c r="AO1005" s="17"/>
      <c r="AP1005" s="17">
        <v>0.397398430668508</v>
      </c>
      <c r="AQ1005" s="17">
        <v>0.35984404483812199</v>
      </c>
      <c r="AR1005" s="17">
        <v>0.44868339104389998</v>
      </c>
      <c r="AS1005" s="17"/>
      <c r="AT1005" s="17">
        <v>0.30678306412670298</v>
      </c>
      <c r="AU1005" s="17">
        <v>0.31571739308840602</v>
      </c>
      <c r="AV1005" s="17">
        <v>0.40522292199818499</v>
      </c>
      <c r="AW1005" s="17">
        <v>0.31871799304801401</v>
      </c>
      <c r="AX1005" s="17">
        <v>0.41456225297685201</v>
      </c>
    </row>
    <row r="1006" spans="2:50">
      <c r="B1006" t="s">
        <v>251</v>
      </c>
      <c r="C1006" s="17">
        <v>-2.5416281125488702E-2</v>
      </c>
      <c r="D1006" s="17">
        <v>-0.108780770547213</v>
      </c>
      <c r="E1006" s="17">
        <v>6.2289342287027101E-2</v>
      </c>
      <c r="F1006" s="17"/>
      <c r="G1006" s="17">
        <v>5.2665236124054902E-2</v>
      </c>
      <c r="H1006" s="17">
        <v>0.34567802269033499</v>
      </c>
      <c r="I1006" s="17">
        <v>0.18822128354447101</v>
      </c>
      <c r="J1006" s="17">
        <v>-4.4749800012152098E-2</v>
      </c>
      <c r="K1006" s="17">
        <v>-0.205025567157264</v>
      </c>
      <c r="L1006" s="17">
        <v>-0.46601453894156603</v>
      </c>
      <c r="M1006" s="17"/>
      <c r="N1006" s="17">
        <v>-0.21795090258902999</v>
      </c>
      <c r="O1006" s="17">
        <v>-9.4106861450019397E-2</v>
      </c>
      <c r="P1006" s="17">
        <v>3.5415959773128197E-2</v>
      </c>
      <c r="Q1006" s="17">
        <v>0.17438529301251299</v>
      </c>
      <c r="R1006" s="17"/>
      <c r="S1006" s="17">
        <v>0.22626047074647501</v>
      </c>
      <c r="T1006" s="17">
        <v>-7.0733373720015397E-2</v>
      </c>
      <c r="U1006" s="17">
        <v>-0.203102498000233</v>
      </c>
      <c r="V1006" s="17">
        <v>3.7933410318797003E-2</v>
      </c>
      <c r="W1006" s="17">
        <v>-1.9785898352693398E-2</v>
      </c>
      <c r="X1006" s="17">
        <v>5.0250214338502297E-2</v>
      </c>
      <c r="Y1006" s="17">
        <v>-1.67385000162696E-2</v>
      </c>
      <c r="Z1006" s="17">
        <v>5.4439198320405301E-2</v>
      </c>
      <c r="AA1006" s="17">
        <v>-5.05753701506855E-2</v>
      </c>
      <c r="AB1006" s="17">
        <v>-0.13654208681507701</v>
      </c>
      <c r="AC1006" s="17">
        <v>-0.13712934652318101</v>
      </c>
      <c r="AD1006" s="17">
        <v>-0.429709683087311</v>
      </c>
      <c r="AE1006" s="17"/>
      <c r="AF1006" s="17">
        <v>-4.5900566909966398E-2</v>
      </c>
      <c r="AG1006" s="17">
        <v>-9.0745316247967403E-2</v>
      </c>
      <c r="AH1006" s="17">
        <v>0.18323818756288501</v>
      </c>
      <c r="AI1006" s="17"/>
      <c r="AJ1006" s="17">
        <v>-0.101718698002759</v>
      </c>
      <c r="AK1006" s="17">
        <v>0.111916442607349</v>
      </c>
      <c r="AL1006" s="17">
        <v>-0.28912667979861301</v>
      </c>
      <c r="AM1006" s="17">
        <v>0.65318196908887705</v>
      </c>
      <c r="AN1006" s="17">
        <v>0.111751331791071</v>
      </c>
      <c r="AO1006" s="17"/>
      <c r="AP1006" s="17">
        <v>-7.9037297851900098E-2</v>
      </c>
      <c r="AQ1006" s="17">
        <v>-1.0640934242913E-2</v>
      </c>
      <c r="AR1006" s="17">
        <v>-0.129864758165503</v>
      </c>
      <c r="AS1006" s="17"/>
      <c r="AT1006" s="17">
        <v>-2.8800886679180699E-2</v>
      </c>
      <c r="AU1006" s="17">
        <v>5.6395216018234301E-2</v>
      </c>
      <c r="AV1006" s="17">
        <v>-8.8757992995841098E-2</v>
      </c>
      <c r="AW1006" s="17">
        <v>0.13519298098332799</v>
      </c>
      <c r="AX1006" s="17">
        <v>0.17087549404629601</v>
      </c>
    </row>
    <row r="1007" spans="2:50">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row>
    <row r="1008" spans="2:50">
      <c r="B1008" s="6" t="s">
        <v>357</v>
      </c>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row>
    <row r="1009" spans="2:50">
      <c r="B1009" s="24" t="s">
        <v>15</v>
      </c>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row>
    <row r="1010" spans="2:50">
      <c r="B1010" t="s">
        <v>244</v>
      </c>
      <c r="C1010" s="17">
        <v>4.4224386817121403E-2</v>
      </c>
      <c r="D1010" s="17">
        <v>5.59378865025894E-2</v>
      </c>
      <c r="E1010" s="17">
        <v>3.2965320337953297E-2</v>
      </c>
      <c r="F1010" s="17"/>
      <c r="G1010" s="17">
        <v>6.7930326649016201E-2</v>
      </c>
      <c r="H1010" s="17">
        <v>8.3598976176114698E-2</v>
      </c>
      <c r="I1010" s="17">
        <v>4.7960474026022701E-2</v>
      </c>
      <c r="J1010" s="17">
        <v>3.5729204693984502E-2</v>
      </c>
      <c r="K1010" s="17">
        <v>2.4285951972329599E-2</v>
      </c>
      <c r="L1010" s="17">
        <v>1.37570691661864E-2</v>
      </c>
      <c r="M1010" s="17"/>
      <c r="N1010" s="17">
        <v>5.7304445000289903E-2</v>
      </c>
      <c r="O1010" s="17">
        <v>4.1651522009248099E-2</v>
      </c>
      <c r="P1010" s="17">
        <v>4.13658114118204E-2</v>
      </c>
      <c r="Q1010" s="17">
        <v>3.6102442013330703E-2</v>
      </c>
      <c r="R1010" s="17"/>
      <c r="S1010" s="17">
        <v>9.5300704400829106E-2</v>
      </c>
      <c r="T1010" s="17">
        <v>3.8660989021512202E-2</v>
      </c>
      <c r="U1010" s="17">
        <v>1.4823635551578399E-2</v>
      </c>
      <c r="V1010" s="17">
        <v>3.7344513136319001E-2</v>
      </c>
      <c r="W1010" s="17">
        <v>1.3782403589354199E-2</v>
      </c>
      <c r="X1010" s="17">
        <v>4.08557479145705E-2</v>
      </c>
      <c r="Y1010" s="17">
        <v>5.6155819325914499E-2</v>
      </c>
      <c r="Z1010" s="17">
        <v>4.69027955156621E-2</v>
      </c>
      <c r="AA1010" s="17">
        <v>4.1995540913347403E-2</v>
      </c>
      <c r="AB1010" s="17">
        <v>3.0142822214417601E-2</v>
      </c>
      <c r="AC1010" s="17">
        <v>5.9401013680092797E-2</v>
      </c>
      <c r="AD1010" s="17">
        <v>0</v>
      </c>
      <c r="AE1010" s="17"/>
      <c r="AF1010" s="17">
        <v>4.1140527177869597E-2</v>
      </c>
      <c r="AG1010" s="17">
        <v>4.9493535408667001E-2</v>
      </c>
      <c r="AH1010" s="17">
        <v>3.5115816502783802E-2</v>
      </c>
      <c r="AI1010" s="17"/>
      <c r="AJ1010" s="17">
        <v>5.4740281574417501E-2</v>
      </c>
      <c r="AK1010" s="17">
        <v>4.1920680209647697E-2</v>
      </c>
      <c r="AL1010" s="17">
        <v>4.91664265752308E-2</v>
      </c>
      <c r="AM1010" s="17">
        <v>0</v>
      </c>
      <c r="AN1010" s="17">
        <v>2.91383086109702E-2</v>
      </c>
      <c r="AO1010" s="17"/>
      <c r="AP1010" s="17">
        <v>5.5663629798716703E-2</v>
      </c>
      <c r="AQ1010" s="17">
        <v>3.8835724058803901E-2</v>
      </c>
      <c r="AR1010" s="17">
        <v>6.6623225553591695E-2</v>
      </c>
      <c r="AS1010" s="17"/>
      <c r="AT1010" s="17">
        <v>3.5430532770572502E-2</v>
      </c>
      <c r="AU1010" s="17">
        <v>2.9842001172045399E-2</v>
      </c>
      <c r="AV1010" s="17">
        <v>5.67099736243259E-2</v>
      </c>
      <c r="AW1010" s="17">
        <v>9.8538830590558096E-2</v>
      </c>
      <c r="AX1010" s="17">
        <v>0.105218517558059</v>
      </c>
    </row>
    <row r="1011" spans="2:50">
      <c r="B1011" t="s">
        <v>245</v>
      </c>
      <c r="C1011" s="17">
        <v>0.110753325706273</v>
      </c>
      <c r="D1011" s="17">
        <v>0.11449615873900799</v>
      </c>
      <c r="E1011" s="17">
        <v>0.107531154155146</v>
      </c>
      <c r="F1011" s="17"/>
      <c r="G1011" s="17">
        <v>0.121156381963446</v>
      </c>
      <c r="H1011" s="17">
        <v>0.166634504557504</v>
      </c>
      <c r="I1011" s="17">
        <v>0.16017808987478799</v>
      </c>
      <c r="J1011" s="17">
        <v>0.123908899509949</v>
      </c>
      <c r="K1011" s="17">
        <v>7.3895361766076806E-2</v>
      </c>
      <c r="L1011" s="17">
        <v>3.2174779837065501E-2</v>
      </c>
      <c r="M1011" s="17"/>
      <c r="N1011" s="17">
        <v>0.104291696211021</v>
      </c>
      <c r="O1011" s="17">
        <v>9.3070913647906303E-2</v>
      </c>
      <c r="P1011" s="17">
        <v>0.13095859634329801</v>
      </c>
      <c r="Q1011" s="17">
        <v>0.116733152907775</v>
      </c>
      <c r="R1011" s="17"/>
      <c r="S1011" s="17">
        <v>0.15918665795345999</v>
      </c>
      <c r="T1011" s="17">
        <v>8.48018239089606E-2</v>
      </c>
      <c r="U1011" s="17">
        <v>0.1104146701726</v>
      </c>
      <c r="V1011" s="17">
        <v>5.08513942687948E-2</v>
      </c>
      <c r="W1011" s="17">
        <v>0.109430964629273</v>
      </c>
      <c r="X1011" s="17">
        <v>0.13896963093138701</v>
      </c>
      <c r="Y1011" s="17">
        <v>0.138459765410677</v>
      </c>
      <c r="Z1011" s="17">
        <v>0.13760058043831899</v>
      </c>
      <c r="AA1011" s="17">
        <v>0.115525283973958</v>
      </c>
      <c r="AB1011" s="17">
        <v>6.5675493598745596E-2</v>
      </c>
      <c r="AC1011" s="17">
        <v>9.2002907922344807E-2</v>
      </c>
      <c r="AD1011" s="17">
        <v>0.135198281980483</v>
      </c>
      <c r="AE1011" s="17"/>
      <c r="AF1011" s="17">
        <v>0.10645266836903899</v>
      </c>
      <c r="AG1011" s="17">
        <v>0.114854081070683</v>
      </c>
      <c r="AH1011" s="17">
        <v>9.3892623881523099E-2</v>
      </c>
      <c r="AI1011" s="17"/>
      <c r="AJ1011" s="17">
        <v>0.109721513077531</v>
      </c>
      <c r="AK1011" s="17">
        <v>0.154178138207374</v>
      </c>
      <c r="AL1011" s="17">
        <v>0.110286911947756</v>
      </c>
      <c r="AM1011" s="17">
        <v>5.8875872279513401E-2</v>
      </c>
      <c r="AN1011" s="17">
        <v>6.28641134315472E-2</v>
      </c>
      <c r="AO1011" s="17"/>
      <c r="AP1011" s="17">
        <v>0.12986829370987901</v>
      </c>
      <c r="AQ1011" s="17">
        <v>0.13862191119532799</v>
      </c>
      <c r="AR1011" s="17">
        <v>9.3466213204316903E-2</v>
      </c>
      <c r="AS1011" s="17"/>
      <c r="AT1011" s="17">
        <v>0.104192171492463</v>
      </c>
      <c r="AU1011" s="17">
        <v>0.10338770267934</v>
      </c>
      <c r="AV1011" s="17">
        <v>0.10419650950328201</v>
      </c>
      <c r="AW1011" s="17">
        <v>0.17224226043445401</v>
      </c>
      <c r="AX1011" s="17">
        <v>5.3234314589246198E-2</v>
      </c>
    </row>
    <row r="1012" spans="2:50">
      <c r="B1012" t="s">
        <v>246</v>
      </c>
      <c r="C1012" s="17">
        <v>0.19395411091781001</v>
      </c>
      <c r="D1012" s="17">
        <v>0.160292738521844</v>
      </c>
      <c r="E1012" s="17">
        <v>0.22755707903888001</v>
      </c>
      <c r="F1012" s="17"/>
      <c r="G1012" s="17">
        <v>0.23581544694305401</v>
      </c>
      <c r="H1012" s="17">
        <v>0.252227723677591</v>
      </c>
      <c r="I1012" s="17">
        <v>0.19033996968175501</v>
      </c>
      <c r="J1012" s="17">
        <v>0.19693372895369601</v>
      </c>
      <c r="K1012" s="17">
        <v>0.18171179936210499</v>
      </c>
      <c r="L1012" s="17">
        <v>0.12770522291272601</v>
      </c>
      <c r="M1012" s="17"/>
      <c r="N1012" s="17">
        <v>0.143743611830221</v>
      </c>
      <c r="O1012" s="17">
        <v>0.17131384689298099</v>
      </c>
      <c r="P1012" s="17">
        <v>0.23219807093689501</v>
      </c>
      <c r="Q1012" s="17">
        <v>0.239031340203362</v>
      </c>
      <c r="R1012" s="17"/>
      <c r="S1012" s="17">
        <v>0.219998665668618</v>
      </c>
      <c r="T1012" s="17">
        <v>0.20587185624635801</v>
      </c>
      <c r="U1012" s="17">
        <v>0.16417594399046401</v>
      </c>
      <c r="V1012" s="17">
        <v>0.18842270037692499</v>
      </c>
      <c r="W1012" s="17">
        <v>0.236445259294563</v>
      </c>
      <c r="X1012" s="17">
        <v>0.159161447762623</v>
      </c>
      <c r="Y1012" s="17">
        <v>0.18271671997577199</v>
      </c>
      <c r="Z1012" s="17">
        <v>0.17042367484058499</v>
      </c>
      <c r="AA1012" s="17">
        <v>0.217405565174838</v>
      </c>
      <c r="AB1012" s="17">
        <v>0.19067886900056599</v>
      </c>
      <c r="AC1012" s="17">
        <v>0.171364761869754</v>
      </c>
      <c r="AD1012" s="17">
        <v>0.14457116921532401</v>
      </c>
      <c r="AE1012" s="17"/>
      <c r="AF1012" s="17">
        <v>0.216821168866138</v>
      </c>
      <c r="AG1012" s="17">
        <v>0.152735901022196</v>
      </c>
      <c r="AH1012" s="17">
        <v>0.23530453910237401</v>
      </c>
      <c r="AI1012" s="17"/>
      <c r="AJ1012" s="17">
        <v>0.15467278284503899</v>
      </c>
      <c r="AK1012" s="17">
        <v>0.217031677768176</v>
      </c>
      <c r="AL1012" s="17">
        <v>0.159308833218892</v>
      </c>
      <c r="AM1012" s="17">
        <v>0.36053164076507199</v>
      </c>
      <c r="AN1012" s="17">
        <v>0.24386920904707901</v>
      </c>
      <c r="AO1012" s="17"/>
      <c r="AP1012" s="17">
        <v>0.159150431253681</v>
      </c>
      <c r="AQ1012" s="17">
        <v>0.19865888958469299</v>
      </c>
      <c r="AR1012" s="17">
        <v>0.14335709888283599</v>
      </c>
      <c r="AS1012" s="17"/>
      <c r="AT1012" s="17">
        <v>0.246630676097847</v>
      </c>
      <c r="AU1012" s="17">
        <v>0.22146177031898101</v>
      </c>
      <c r="AV1012" s="17">
        <v>0.167405499488056</v>
      </c>
      <c r="AW1012" s="17">
        <v>0.13974916481350599</v>
      </c>
      <c r="AX1012" s="17">
        <v>0.119523977279706</v>
      </c>
    </row>
    <row r="1013" spans="2:50">
      <c r="B1013" t="s">
        <v>247</v>
      </c>
      <c r="C1013" s="17">
        <v>0.28907162945335702</v>
      </c>
      <c r="D1013" s="17">
        <v>0.28172390847323098</v>
      </c>
      <c r="E1013" s="17">
        <v>0.297365365899046</v>
      </c>
      <c r="F1013" s="17"/>
      <c r="G1013" s="17">
        <v>0.26774093748688499</v>
      </c>
      <c r="H1013" s="17">
        <v>0.25598486012295402</v>
      </c>
      <c r="I1013" s="17">
        <v>0.300129188148688</v>
      </c>
      <c r="J1013" s="17">
        <v>0.27099554515058399</v>
      </c>
      <c r="K1013" s="17">
        <v>0.27961965259098798</v>
      </c>
      <c r="L1013" s="17">
        <v>0.34197370616877298</v>
      </c>
      <c r="M1013" s="17"/>
      <c r="N1013" s="17">
        <v>0.24130115224037901</v>
      </c>
      <c r="O1013" s="17">
        <v>0.32579579598328401</v>
      </c>
      <c r="P1013" s="17">
        <v>0.31499290301907701</v>
      </c>
      <c r="Q1013" s="17">
        <v>0.28134938869439702</v>
      </c>
      <c r="R1013" s="17"/>
      <c r="S1013" s="17">
        <v>0.22209679818327699</v>
      </c>
      <c r="T1013" s="17">
        <v>0.254915011044271</v>
      </c>
      <c r="U1013" s="17">
        <v>0.31994109919477598</v>
      </c>
      <c r="V1013" s="17">
        <v>0.300279502114984</v>
      </c>
      <c r="W1013" s="17">
        <v>0.28896813599238103</v>
      </c>
      <c r="X1013" s="17">
        <v>0.32299483343699598</v>
      </c>
      <c r="Y1013" s="17">
        <v>0.30715504695037799</v>
      </c>
      <c r="Z1013" s="17">
        <v>0.31387472051184701</v>
      </c>
      <c r="AA1013" s="17">
        <v>0.29686358560919601</v>
      </c>
      <c r="AB1013" s="17">
        <v>0.31282837486390802</v>
      </c>
      <c r="AC1013" s="17">
        <v>0.26990306548023602</v>
      </c>
      <c r="AD1013" s="17">
        <v>0.38323293439057399</v>
      </c>
      <c r="AE1013" s="17"/>
      <c r="AF1013" s="17">
        <v>0.288767537644114</v>
      </c>
      <c r="AG1013" s="17">
        <v>0.29453212167084503</v>
      </c>
      <c r="AH1013" s="17">
        <v>0.28735801291327701</v>
      </c>
      <c r="AI1013" s="17"/>
      <c r="AJ1013" s="17">
        <v>0.32357850049229497</v>
      </c>
      <c r="AK1013" s="17">
        <v>0.26668524560893098</v>
      </c>
      <c r="AL1013" s="17">
        <v>0.24877013782438001</v>
      </c>
      <c r="AM1013" s="17">
        <v>0.33220443539073502</v>
      </c>
      <c r="AN1013" s="17">
        <v>0.27024289639441901</v>
      </c>
      <c r="AO1013" s="17"/>
      <c r="AP1013" s="17">
        <v>0.31425833635363898</v>
      </c>
      <c r="AQ1013" s="17">
        <v>0.27470653046764598</v>
      </c>
      <c r="AR1013" s="17">
        <v>0.27425832765834701</v>
      </c>
      <c r="AS1013" s="17"/>
      <c r="AT1013" s="17">
        <v>0.29564262170014199</v>
      </c>
      <c r="AU1013" s="17">
        <v>0.28800661702740799</v>
      </c>
      <c r="AV1013" s="17">
        <v>0.28366438165470098</v>
      </c>
      <c r="AW1013" s="17">
        <v>0.22001693181525001</v>
      </c>
      <c r="AX1013" s="17">
        <v>0.22547693574147801</v>
      </c>
    </row>
    <row r="1014" spans="2:50">
      <c r="B1014" t="s">
        <v>248</v>
      </c>
      <c r="C1014" s="17">
        <v>0.30837921632667398</v>
      </c>
      <c r="D1014" s="17">
        <v>0.34623600951908501</v>
      </c>
      <c r="E1014" s="17">
        <v>0.26972835729893901</v>
      </c>
      <c r="F1014" s="17"/>
      <c r="G1014" s="17">
        <v>0.23566518768574901</v>
      </c>
      <c r="H1014" s="17">
        <v>0.185021538502081</v>
      </c>
      <c r="I1014" s="17">
        <v>0.224411243450932</v>
      </c>
      <c r="J1014" s="17">
        <v>0.32250282031557498</v>
      </c>
      <c r="K1014" s="17">
        <v>0.39004364119271301</v>
      </c>
      <c r="L1014" s="17">
        <v>0.45898602922376902</v>
      </c>
      <c r="M1014" s="17"/>
      <c r="N1014" s="17">
        <v>0.41906562180953599</v>
      </c>
      <c r="O1014" s="17">
        <v>0.31821990789392401</v>
      </c>
      <c r="P1014" s="17">
        <v>0.22688069701511299</v>
      </c>
      <c r="Q1014" s="17">
        <v>0.24759072131014701</v>
      </c>
      <c r="R1014" s="17"/>
      <c r="S1014" s="17">
        <v>0.24214540768780601</v>
      </c>
      <c r="T1014" s="17">
        <v>0.36330337450710698</v>
      </c>
      <c r="U1014" s="17">
        <v>0.336175106802035</v>
      </c>
      <c r="V1014" s="17">
        <v>0.36399298672011698</v>
      </c>
      <c r="W1014" s="17">
        <v>0.30986400720393098</v>
      </c>
      <c r="X1014" s="17">
        <v>0.28399150688031</v>
      </c>
      <c r="Y1014" s="17">
        <v>0.25998080497249598</v>
      </c>
      <c r="Z1014" s="17">
        <v>0.27966352191883698</v>
      </c>
      <c r="AA1014" s="17">
        <v>0.27640397960628199</v>
      </c>
      <c r="AB1014" s="17">
        <v>0.35107752824799798</v>
      </c>
      <c r="AC1014" s="17">
        <v>0.34018094991146403</v>
      </c>
      <c r="AD1014" s="17">
        <v>0.31188318146743998</v>
      </c>
      <c r="AE1014" s="17"/>
      <c r="AF1014" s="17">
        <v>0.30694510423772903</v>
      </c>
      <c r="AG1014" s="17">
        <v>0.34729580718106801</v>
      </c>
      <c r="AH1014" s="17">
        <v>0.232312741928379</v>
      </c>
      <c r="AI1014" s="17"/>
      <c r="AJ1014" s="17">
        <v>0.32680079043407601</v>
      </c>
      <c r="AK1014" s="17">
        <v>0.27985075665139297</v>
      </c>
      <c r="AL1014" s="17">
        <v>0.40573137683858501</v>
      </c>
      <c r="AM1014" s="17">
        <v>0.22417624942181499</v>
      </c>
      <c r="AN1014" s="17">
        <v>0.25670933283557101</v>
      </c>
      <c r="AO1014" s="17"/>
      <c r="AP1014" s="17">
        <v>0.32175098645915401</v>
      </c>
      <c r="AQ1014" s="17">
        <v>0.30665572154842802</v>
      </c>
      <c r="AR1014" s="17">
        <v>0.39926642421333702</v>
      </c>
      <c r="AS1014" s="17"/>
      <c r="AT1014" s="17">
        <v>0.252950897547146</v>
      </c>
      <c r="AU1014" s="17">
        <v>0.31467208167364003</v>
      </c>
      <c r="AV1014" s="17">
        <v>0.355056628891738</v>
      </c>
      <c r="AW1014" s="17">
        <v>0.31252717807710201</v>
      </c>
      <c r="AX1014" s="17">
        <v>0.45123376410639898</v>
      </c>
    </row>
    <row r="1015" spans="2:50">
      <c r="B1015" t="s">
        <v>92</v>
      </c>
      <c r="C1015" s="17">
        <v>5.36173307787648E-2</v>
      </c>
      <c r="D1015" s="17">
        <v>4.1313298244242902E-2</v>
      </c>
      <c r="E1015" s="17">
        <v>6.4852723270036397E-2</v>
      </c>
      <c r="F1015" s="17"/>
      <c r="G1015" s="17">
        <v>7.1691719271849294E-2</v>
      </c>
      <c r="H1015" s="17">
        <v>5.6532396963754998E-2</v>
      </c>
      <c r="I1015" s="17">
        <v>7.6981034817814098E-2</v>
      </c>
      <c r="J1015" s="17">
        <v>4.9929801376210899E-2</v>
      </c>
      <c r="K1015" s="17">
        <v>5.0443593115787999E-2</v>
      </c>
      <c r="L1015" s="17">
        <v>2.5403192691479701E-2</v>
      </c>
      <c r="M1015" s="17"/>
      <c r="N1015" s="17">
        <v>3.4293472908553703E-2</v>
      </c>
      <c r="O1015" s="17">
        <v>4.9948013572655998E-2</v>
      </c>
      <c r="P1015" s="17">
        <v>5.3603921273796498E-2</v>
      </c>
      <c r="Q1015" s="17">
        <v>7.91929548709885E-2</v>
      </c>
      <c r="R1015" s="17"/>
      <c r="S1015" s="17">
        <v>6.1271766106009901E-2</v>
      </c>
      <c r="T1015" s="17">
        <v>5.2446945271791501E-2</v>
      </c>
      <c r="U1015" s="17">
        <v>5.4469544288545099E-2</v>
      </c>
      <c r="V1015" s="17">
        <v>5.9108903382860303E-2</v>
      </c>
      <c r="W1015" s="17">
        <v>4.1509229290498099E-2</v>
      </c>
      <c r="X1015" s="17">
        <v>5.4026833074113698E-2</v>
      </c>
      <c r="Y1015" s="17">
        <v>5.5531843364761899E-2</v>
      </c>
      <c r="Z1015" s="17">
        <v>5.1534706774750902E-2</v>
      </c>
      <c r="AA1015" s="17">
        <v>5.1806044722378097E-2</v>
      </c>
      <c r="AB1015" s="17">
        <v>4.9596912074364702E-2</v>
      </c>
      <c r="AC1015" s="17">
        <v>6.7147301136108103E-2</v>
      </c>
      <c r="AD1015" s="17">
        <v>2.5114432946179599E-2</v>
      </c>
      <c r="AE1015" s="17"/>
      <c r="AF1015" s="17">
        <v>3.9872993705110701E-2</v>
      </c>
      <c r="AG1015" s="17">
        <v>4.1088553646540897E-2</v>
      </c>
      <c r="AH1015" s="17">
        <v>0.116016265671664</v>
      </c>
      <c r="AI1015" s="17"/>
      <c r="AJ1015" s="17">
        <v>3.04861315766423E-2</v>
      </c>
      <c r="AK1015" s="17">
        <v>4.0333501554478603E-2</v>
      </c>
      <c r="AL1015" s="17">
        <v>2.6736313595156502E-2</v>
      </c>
      <c r="AM1015" s="17">
        <v>2.4211802142864398E-2</v>
      </c>
      <c r="AN1015" s="17">
        <v>0.13717613968041401</v>
      </c>
      <c r="AO1015" s="17"/>
      <c r="AP1015" s="17">
        <v>1.93083224249299E-2</v>
      </c>
      <c r="AQ1015" s="17">
        <v>4.2521223145100998E-2</v>
      </c>
      <c r="AR1015" s="17">
        <v>2.30287104875718E-2</v>
      </c>
      <c r="AS1015" s="17"/>
      <c r="AT1015" s="17">
        <v>6.5153100391829005E-2</v>
      </c>
      <c r="AU1015" s="17">
        <v>4.2629827128585103E-2</v>
      </c>
      <c r="AV1015" s="17">
        <v>3.2967006837897397E-2</v>
      </c>
      <c r="AW1015" s="17">
        <v>5.6925634269128701E-2</v>
      </c>
      <c r="AX1015" s="17">
        <v>4.53124907251116E-2</v>
      </c>
    </row>
    <row r="1016" spans="2:50">
      <c r="B1016" t="s">
        <v>249</v>
      </c>
      <c r="C1016" s="17">
        <v>0.15497771252339401</v>
      </c>
      <c r="D1016" s="17">
        <v>0.170434045241597</v>
      </c>
      <c r="E1016" s="17">
        <v>0.14049647449309899</v>
      </c>
      <c r="F1016" s="17"/>
      <c r="G1016" s="17">
        <v>0.18908670861246199</v>
      </c>
      <c r="H1016" s="17">
        <v>0.25023348073361901</v>
      </c>
      <c r="I1016" s="17">
        <v>0.20813856390081101</v>
      </c>
      <c r="J1016" s="17">
        <v>0.15963810420393301</v>
      </c>
      <c r="K1016" s="17">
        <v>9.8181313738406398E-2</v>
      </c>
      <c r="L1016" s="17">
        <v>4.5931849003251798E-2</v>
      </c>
      <c r="M1016" s="17"/>
      <c r="N1016" s="17">
        <v>0.161596141211311</v>
      </c>
      <c r="O1016" s="17">
        <v>0.134722435657154</v>
      </c>
      <c r="P1016" s="17">
        <v>0.17232440775511901</v>
      </c>
      <c r="Q1016" s="17">
        <v>0.15283559492110499</v>
      </c>
      <c r="R1016" s="17"/>
      <c r="S1016" s="17">
        <v>0.25448736235428898</v>
      </c>
      <c r="T1016" s="17">
        <v>0.123462812930473</v>
      </c>
      <c r="U1016" s="17">
        <v>0.12523830572417899</v>
      </c>
      <c r="V1016" s="17">
        <v>8.8195907405113794E-2</v>
      </c>
      <c r="W1016" s="17">
        <v>0.123213368218627</v>
      </c>
      <c r="X1016" s="17">
        <v>0.17982537884595701</v>
      </c>
      <c r="Y1016" s="17">
        <v>0.19461558473659199</v>
      </c>
      <c r="Z1016" s="17">
        <v>0.184503375953981</v>
      </c>
      <c r="AA1016" s="17">
        <v>0.15752082488730601</v>
      </c>
      <c r="AB1016" s="17">
        <v>9.5818315813163205E-2</v>
      </c>
      <c r="AC1016" s="17">
        <v>0.15140392160243801</v>
      </c>
      <c r="AD1016" s="17">
        <v>0.135198281980483</v>
      </c>
      <c r="AE1016" s="17"/>
      <c r="AF1016" s="17">
        <v>0.147593195546909</v>
      </c>
      <c r="AG1016" s="17">
        <v>0.16434761647935001</v>
      </c>
      <c r="AH1016" s="17">
        <v>0.129008440384307</v>
      </c>
      <c r="AI1016" s="17"/>
      <c r="AJ1016" s="17">
        <v>0.16446179465194899</v>
      </c>
      <c r="AK1016" s="17">
        <v>0.19609881841702101</v>
      </c>
      <c r="AL1016" s="17">
        <v>0.15945333852298599</v>
      </c>
      <c r="AM1016" s="17">
        <v>5.8875872279513401E-2</v>
      </c>
      <c r="AN1016" s="17">
        <v>9.2002422042517407E-2</v>
      </c>
      <c r="AO1016" s="17"/>
      <c r="AP1016" s="17">
        <v>0.18553192350859599</v>
      </c>
      <c r="AQ1016" s="17">
        <v>0.177457635254132</v>
      </c>
      <c r="AR1016" s="17">
        <v>0.16008943875790899</v>
      </c>
      <c r="AS1016" s="17"/>
      <c r="AT1016" s="17">
        <v>0.139622704263036</v>
      </c>
      <c r="AU1016" s="17">
        <v>0.133229703851385</v>
      </c>
      <c r="AV1016" s="17">
        <v>0.160906483127608</v>
      </c>
      <c r="AW1016" s="17">
        <v>0.27078109102501202</v>
      </c>
      <c r="AX1016" s="17">
        <v>0.15845283214730599</v>
      </c>
    </row>
    <row r="1017" spans="2:50">
      <c r="B1017" t="s">
        <v>250</v>
      </c>
      <c r="C1017" s="17">
        <v>0.59745084578003105</v>
      </c>
      <c r="D1017" s="17">
        <v>0.62795991799231599</v>
      </c>
      <c r="E1017" s="17">
        <v>0.56709372319798501</v>
      </c>
      <c r="F1017" s="17"/>
      <c r="G1017" s="17">
        <v>0.50340612517263394</v>
      </c>
      <c r="H1017" s="17">
        <v>0.44100639862503499</v>
      </c>
      <c r="I1017" s="17">
        <v>0.52454043159962005</v>
      </c>
      <c r="J1017" s="17">
        <v>0.59349836546615997</v>
      </c>
      <c r="K1017" s="17">
        <v>0.66966329378370104</v>
      </c>
      <c r="L1017" s="17">
        <v>0.80095973539254195</v>
      </c>
      <c r="M1017" s="17"/>
      <c r="N1017" s="17">
        <v>0.66036677404991495</v>
      </c>
      <c r="O1017" s="17">
        <v>0.64401570387720797</v>
      </c>
      <c r="P1017" s="17">
        <v>0.54187360003419005</v>
      </c>
      <c r="Q1017" s="17">
        <v>0.528940110004544</v>
      </c>
      <c r="R1017" s="17"/>
      <c r="S1017" s="17">
        <v>0.464242205871083</v>
      </c>
      <c r="T1017" s="17">
        <v>0.61821838555137798</v>
      </c>
      <c r="U1017" s="17">
        <v>0.65611620599681197</v>
      </c>
      <c r="V1017" s="17">
        <v>0.66427248883510104</v>
      </c>
      <c r="W1017" s="17">
        <v>0.59883214319631195</v>
      </c>
      <c r="X1017" s="17">
        <v>0.60698634031730603</v>
      </c>
      <c r="Y1017" s="17">
        <v>0.56713585192287397</v>
      </c>
      <c r="Z1017" s="17">
        <v>0.59353824243068398</v>
      </c>
      <c r="AA1017" s="17">
        <v>0.57326756521547795</v>
      </c>
      <c r="AB1017" s="17">
        <v>0.663905903111906</v>
      </c>
      <c r="AC1017" s="17">
        <v>0.61008401539169999</v>
      </c>
      <c r="AD1017" s="17">
        <v>0.69511611585801403</v>
      </c>
      <c r="AE1017" s="17"/>
      <c r="AF1017" s="17">
        <v>0.59571264188184303</v>
      </c>
      <c r="AG1017" s="17">
        <v>0.64182792885191298</v>
      </c>
      <c r="AH1017" s="17">
        <v>0.51967075484165504</v>
      </c>
      <c r="AI1017" s="17"/>
      <c r="AJ1017" s="17">
        <v>0.65037929092637004</v>
      </c>
      <c r="AK1017" s="17">
        <v>0.54653600226032395</v>
      </c>
      <c r="AL1017" s="17">
        <v>0.65450151466296502</v>
      </c>
      <c r="AM1017" s="17">
        <v>0.55638068481254999</v>
      </c>
      <c r="AN1017" s="17">
        <v>0.52695222922998997</v>
      </c>
      <c r="AO1017" s="17"/>
      <c r="AP1017" s="17">
        <v>0.63600932281279299</v>
      </c>
      <c r="AQ1017" s="17">
        <v>0.58136225201607405</v>
      </c>
      <c r="AR1017" s="17">
        <v>0.67352475187168404</v>
      </c>
      <c r="AS1017" s="17"/>
      <c r="AT1017" s="17">
        <v>0.54859351924728805</v>
      </c>
      <c r="AU1017" s="17">
        <v>0.60267869870104895</v>
      </c>
      <c r="AV1017" s="17">
        <v>0.63872101054643804</v>
      </c>
      <c r="AW1017" s="17">
        <v>0.53254410989235301</v>
      </c>
      <c r="AX1017" s="17">
        <v>0.67671069984787702</v>
      </c>
    </row>
    <row r="1018" spans="2:50">
      <c r="B1018" t="s">
        <v>251</v>
      </c>
      <c r="C1018" s="17">
        <v>-0.44247313325663701</v>
      </c>
      <c r="D1018" s="17">
        <v>-0.45752587275071899</v>
      </c>
      <c r="E1018" s="17">
        <v>-0.42659724870488602</v>
      </c>
      <c r="F1018" s="17"/>
      <c r="G1018" s="17">
        <v>-0.31431941656017298</v>
      </c>
      <c r="H1018" s="17">
        <v>-0.19077291789141601</v>
      </c>
      <c r="I1018" s="17">
        <v>-0.31640186769881001</v>
      </c>
      <c r="J1018" s="17">
        <v>-0.43386026126222599</v>
      </c>
      <c r="K1018" s="17">
        <v>-0.57148198004529405</v>
      </c>
      <c r="L1018" s="17">
        <v>-0.75502788638928997</v>
      </c>
      <c r="M1018" s="17"/>
      <c r="N1018" s="17">
        <v>-0.49877063283860401</v>
      </c>
      <c r="O1018" s="17">
        <v>-0.50929326822005405</v>
      </c>
      <c r="P1018" s="17">
        <v>-0.36954919227907101</v>
      </c>
      <c r="Q1018" s="17">
        <v>-0.37610451508343901</v>
      </c>
      <c r="R1018" s="17"/>
      <c r="S1018" s="17">
        <v>-0.20975484351679299</v>
      </c>
      <c r="T1018" s="17">
        <v>-0.49475557262090503</v>
      </c>
      <c r="U1018" s="17">
        <v>-0.53087790027263304</v>
      </c>
      <c r="V1018" s="17">
        <v>-0.57607658142998697</v>
      </c>
      <c r="W1018" s="17">
        <v>-0.47561877497768501</v>
      </c>
      <c r="X1018" s="17">
        <v>-0.42716096147134902</v>
      </c>
      <c r="Y1018" s="17">
        <v>-0.37252026718628201</v>
      </c>
      <c r="Z1018" s="17">
        <v>-0.40903486647670301</v>
      </c>
      <c r="AA1018" s="17">
        <v>-0.41574674032817299</v>
      </c>
      <c r="AB1018" s="17">
        <v>-0.56808758729874198</v>
      </c>
      <c r="AC1018" s="17">
        <v>-0.458680093789262</v>
      </c>
      <c r="AD1018" s="17">
        <v>-0.55991783387753102</v>
      </c>
      <c r="AE1018" s="17"/>
      <c r="AF1018" s="17">
        <v>-0.448119446334934</v>
      </c>
      <c r="AG1018" s="17">
        <v>-0.477480312372563</v>
      </c>
      <c r="AH1018" s="17">
        <v>-0.390662314457349</v>
      </c>
      <c r="AI1018" s="17"/>
      <c r="AJ1018" s="17">
        <v>-0.48591749627442199</v>
      </c>
      <c r="AK1018" s="17">
        <v>-0.35043718384330202</v>
      </c>
      <c r="AL1018" s="17">
        <v>-0.49504817613997898</v>
      </c>
      <c r="AM1018" s="17">
        <v>-0.49750481253303702</v>
      </c>
      <c r="AN1018" s="17">
        <v>-0.434949807187472</v>
      </c>
      <c r="AO1018" s="17"/>
      <c r="AP1018" s="17">
        <v>-0.450477399304197</v>
      </c>
      <c r="AQ1018" s="17">
        <v>-0.403904616761943</v>
      </c>
      <c r="AR1018" s="17">
        <v>-0.51343531311377499</v>
      </c>
      <c r="AS1018" s="17"/>
      <c r="AT1018" s="17">
        <v>-0.40897081498425197</v>
      </c>
      <c r="AU1018" s="17">
        <v>-0.46944899484966301</v>
      </c>
      <c r="AV1018" s="17">
        <v>-0.47781452741883002</v>
      </c>
      <c r="AW1018" s="17">
        <v>-0.26176301886733999</v>
      </c>
      <c r="AX1018" s="17">
        <v>-0.51825786770057103</v>
      </c>
    </row>
    <row r="1019" spans="2:50">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row>
    <row r="1020" spans="2:50">
      <c r="B1020" s="6" t="s">
        <v>358</v>
      </c>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row>
    <row r="1021" spans="2:50">
      <c r="B1021" s="24" t="s">
        <v>15</v>
      </c>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row>
    <row r="1022" spans="2:50">
      <c r="B1022" t="s">
        <v>244</v>
      </c>
      <c r="C1022" s="17">
        <v>0.122420792146939</v>
      </c>
      <c r="D1022" s="17">
        <v>0.14914121952106801</v>
      </c>
      <c r="E1022" s="17">
        <v>9.6820693246126993E-2</v>
      </c>
      <c r="F1022" s="17"/>
      <c r="G1022" s="17">
        <v>0.134904870296879</v>
      </c>
      <c r="H1022" s="17">
        <v>0.15976832401910901</v>
      </c>
      <c r="I1022" s="17">
        <v>0.132443888889752</v>
      </c>
      <c r="J1022" s="17">
        <v>9.6596375485077907E-2</v>
      </c>
      <c r="K1022" s="17">
        <v>8.6594392787282398E-2</v>
      </c>
      <c r="L1022" s="17">
        <v>0.12054020089727401</v>
      </c>
      <c r="M1022" s="17"/>
      <c r="N1022" s="17">
        <v>0.12502105700352101</v>
      </c>
      <c r="O1022" s="17">
        <v>0.115880437292986</v>
      </c>
      <c r="P1022" s="17">
        <v>0.136134581439532</v>
      </c>
      <c r="Q1022" s="17">
        <v>0.11653468828140599</v>
      </c>
      <c r="R1022" s="17"/>
      <c r="S1022" s="17">
        <v>0.151653313116206</v>
      </c>
      <c r="T1022" s="17">
        <v>0.10215576219574</v>
      </c>
      <c r="U1022" s="17">
        <v>0.101750116115905</v>
      </c>
      <c r="V1022" s="17">
        <v>0.121202484944432</v>
      </c>
      <c r="W1022" s="17">
        <v>0.14352764034469001</v>
      </c>
      <c r="X1022" s="17">
        <v>9.0634930990110593E-2</v>
      </c>
      <c r="Y1022" s="17">
        <v>0.14772126392688101</v>
      </c>
      <c r="Z1022" s="17">
        <v>0.12644315979856399</v>
      </c>
      <c r="AA1022" s="17">
        <v>9.4441845051296699E-2</v>
      </c>
      <c r="AB1022" s="17">
        <v>0.15103562897141101</v>
      </c>
      <c r="AC1022" s="17">
        <v>0.168993174630753</v>
      </c>
      <c r="AD1022" s="17">
        <v>4.4653744522072499E-2</v>
      </c>
      <c r="AE1022" s="17"/>
      <c r="AF1022" s="17">
        <v>0.12680458636776601</v>
      </c>
      <c r="AG1022" s="17">
        <v>0.13407808697280299</v>
      </c>
      <c r="AH1022" s="17">
        <v>7.0259630273801402E-2</v>
      </c>
      <c r="AI1022" s="17"/>
      <c r="AJ1022" s="17">
        <v>0.11440276825790401</v>
      </c>
      <c r="AK1022" s="17">
        <v>0.15796916173618</v>
      </c>
      <c r="AL1022" s="17">
        <v>0.13107555567773499</v>
      </c>
      <c r="AM1022" s="17">
        <v>8.1062591949088006E-2</v>
      </c>
      <c r="AN1022" s="17">
        <v>4.5990090705482503E-2</v>
      </c>
      <c r="AO1022" s="17"/>
      <c r="AP1022" s="17">
        <v>0.13354837837546901</v>
      </c>
      <c r="AQ1022" s="17">
        <v>0.14167872470162801</v>
      </c>
      <c r="AR1022" s="17">
        <v>0.130799212752928</v>
      </c>
      <c r="AS1022" s="17"/>
      <c r="AT1022" s="17">
        <v>0.111963396351552</v>
      </c>
      <c r="AU1022" s="17">
        <v>0.15433650151559</v>
      </c>
      <c r="AV1022" s="17">
        <v>0.131774370283578</v>
      </c>
      <c r="AW1022" s="17">
        <v>0.15220007744782901</v>
      </c>
      <c r="AX1022" s="17">
        <v>0.27995972305565098</v>
      </c>
    </row>
    <row r="1023" spans="2:50">
      <c r="B1023" t="s">
        <v>245</v>
      </c>
      <c r="C1023" s="17">
        <v>0.38069150486151498</v>
      </c>
      <c r="D1023" s="17">
        <v>0.38025594238265797</v>
      </c>
      <c r="E1023" s="17">
        <v>0.38259585460425</v>
      </c>
      <c r="F1023" s="17"/>
      <c r="G1023" s="17">
        <v>0.34926050596375702</v>
      </c>
      <c r="H1023" s="17">
        <v>0.373387942693091</v>
      </c>
      <c r="I1023" s="17">
        <v>0.33945032659003399</v>
      </c>
      <c r="J1023" s="17">
        <v>0.346972819451148</v>
      </c>
      <c r="K1023" s="17">
        <v>0.41537146963543298</v>
      </c>
      <c r="L1023" s="17">
        <v>0.44519841443060099</v>
      </c>
      <c r="M1023" s="17"/>
      <c r="N1023" s="17">
        <v>0.443930207350407</v>
      </c>
      <c r="O1023" s="17">
        <v>0.368846044164237</v>
      </c>
      <c r="P1023" s="17">
        <v>0.35664342572448099</v>
      </c>
      <c r="Q1023" s="17">
        <v>0.34761148821823701</v>
      </c>
      <c r="R1023" s="17"/>
      <c r="S1023" s="17">
        <v>0.400301513463723</v>
      </c>
      <c r="T1023" s="17">
        <v>0.38614711133166701</v>
      </c>
      <c r="U1023" s="17">
        <v>0.35009119497154501</v>
      </c>
      <c r="V1023" s="17">
        <v>0.34329242613233502</v>
      </c>
      <c r="W1023" s="17">
        <v>0.36331984572151899</v>
      </c>
      <c r="X1023" s="17">
        <v>0.42493476718469397</v>
      </c>
      <c r="Y1023" s="17">
        <v>0.40360022151575498</v>
      </c>
      <c r="Z1023" s="17">
        <v>0.378365378232217</v>
      </c>
      <c r="AA1023" s="17">
        <v>0.35783370533394498</v>
      </c>
      <c r="AB1023" s="17">
        <v>0.36033883243293102</v>
      </c>
      <c r="AC1023" s="17">
        <v>0.35914440801187902</v>
      </c>
      <c r="AD1023" s="17">
        <v>0.49027079273596302</v>
      </c>
      <c r="AE1023" s="17"/>
      <c r="AF1023" s="17">
        <v>0.37975845057531699</v>
      </c>
      <c r="AG1023" s="17">
        <v>0.40288711441108099</v>
      </c>
      <c r="AH1023" s="17">
        <v>0.30600662924647298</v>
      </c>
      <c r="AI1023" s="17"/>
      <c r="AJ1023" s="17">
        <v>0.42521135274058203</v>
      </c>
      <c r="AK1023" s="17">
        <v>0.37085399516498202</v>
      </c>
      <c r="AL1023" s="17">
        <v>0.42507130488240102</v>
      </c>
      <c r="AM1023" s="17">
        <v>0.18693125708585501</v>
      </c>
      <c r="AN1023" s="17">
        <v>0.26021601807524802</v>
      </c>
      <c r="AO1023" s="17"/>
      <c r="AP1023" s="17">
        <v>0.41572489263611601</v>
      </c>
      <c r="AQ1023" s="17">
        <v>0.37410402868487702</v>
      </c>
      <c r="AR1023" s="17">
        <v>0.461221072771267</v>
      </c>
      <c r="AS1023" s="17"/>
      <c r="AT1023" s="17">
        <v>0.32522478098948798</v>
      </c>
      <c r="AU1023" s="17">
        <v>0.35827900426612203</v>
      </c>
      <c r="AV1023" s="17">
        <v>0.398078032966939</v>
      </c>
      <c r="AW1023" s="17">
        <v>0.46950972805448199</v>
      </c>
      <c r="AX1023" s="17">
        <v>0.35388870133955602</v>
      </c>
    </row>
    <row r="1024" spans="2:50">
      <c r="B1024" t="s">
        <v>246</v>
      </c>
      <c r="C1024" s="17">
        <v>0.32816925298310801</v>
      </c>
      <c r="D1024" s="17">
        <v>0.31294927274115403</v>
      </c>
      <c r="E1024" s="17">
        <v>0.34362741505987499</v>
      </c>
      <c r="F1024" s="17"/>
      <c r="G1024" s="17">
        <v>0.28537059693773298</v>
      </c>
      <c r="H1024" s="17">
        <v>0.322490494358389</v>
      </c>
      <c r="I1024" s="17">
        <v>0.32636451905316199</v>
      </c>
      <c r="J1024" s="17">
        <v>0.38935680885706497</v>
      </c>
      <c r="K1024" s="17">
        <v>0.34141719081704502</v>
      </c>
      <c r="L1024" s="17">
        <v>0.30401673202905399</v>
      </c>
      <c r="M1024" s="17"/>
      <c r="N1024" s="17">
        <v>0.28081052045772198</v>
      </c>
      <c r="O1024" s="17">
        <v>0.36547435522752098</v>
      </c>
      <c r="P1024" s="17">
        <v>0.33718432488135303</v>
      </c>
      <c r="Q1024" s="17">
        <v>0.328113450489393</v>
      </c>
      <c r="R1024" s="17"/>
      <c r="S1024" s="17">
        <v>0.28352029831914499</v>
      </c>
      <c r="T1024" s="17">
        <v>0.344471755216472</v>
      </c>
      <c r="U1024" s="17">
        <v>0.364637005535145</v>
      </c>
      <c r="V1024" s="17">
        <v>0.363633220461278</v>
      </c>
      <c r="W1024" s="17">
        <v>0.37112097965412799</v>
      </c>
      <c r="X1024" s="17">
        <v>0.32343648689378102</v>
      </c>
      <c r="Y1024" s="17">
        <v>0.23992361105582799</v>
      </c>
      <c r="Z1024" s="17">
        <v>0.29968019829401998</v>
      </c>
      <c r="AA1024" s="17">
        <v>0.38646878058520601</v>
      </c>
      <c r="AB1024" s="17">
        <v>0.30893396307591903</v>
      </c>
      <c r="AC1024" s="17">
        <v>0.31862981818059599</v>
      </c>
      <c r="AD1024" s="17">
        <v>0.309299770542104</v>
      </c>
      <c r="AE1024" s="17"/>
      <c r="AF1024" s="17">
        <v>0.33504344826462601</v>
      </c>
      <c r="AG1024" s="17">
        <v>0.32249802659996002</v>
      </c>
      <c r="AH1024" s="17">
        <v>0.37050498438715701</v>
      </c>
      <c r="AI1024" s="17"/>
      <c r="AJ1024" s="17">
        <v>0.31934518739615803</v>
      </c>
      <c r="AK1024" s="17">
        <v>0.30757965371961998</v>
      </c>
      <c r="AL1024" s="17">
        <v>0.33230325937903199</v>
      </c>
      <c r="AM1024" s="17">
        <v>0.59858584172219798</v>
      </c>
      <c r="AN1024" s="17">
        <v>0.408997748530328</v>
      </c>
      <c r="AO1024" s="17"/>
      <c r="AP1024" s="17">
        <v>0.30308606413091999</v>
      </c>
      <c r="AQ1024" s="17">
        <v>0.31242391044953499</v>
      </c>
      <c r="AR1024" s="17">
        <v>0.28376265646884302</v>
      </c>
      <c r="AS1024" s="17"/>
      <c r="AT1024" s="17">
        <v>0.36402987809398202</v>
      </c>
      <c r="AU1024" s="17">
        <v>0.34213425234047401</v>
      </c>
      <c r="AV1024" s="17">
        <v>0.339113721871518</v>
      </c>
      <c r="AW1024" s="17">
        <v>0.25496166245449098</v>
      </c>
      <c r="AX1024" s="17">
        <v>0.209892072364635</v>
      </c>
    </row>
    <row r="1025" spans="2:50">
      <c r="B1025" t="s">
        <v>247</v>
      </c>
      <c r="C1025" s="17">
        <v>9.6614227705034195E-2</v>
      </c>
      <c r="D1025" s="17">
        <v>9.7560811520183394E-2</v>
      </c>
      <c r="E1025" s="17">
        <v>9.38300917567534E-2</v>
      </c>
      <c r="F1025" s="17"/>
      <c r="G1025" s="17">
        <v>0.135362413271921</v>
      </c>
      <c r="H1025" s="17">
        <v>6.5335301578216806E-2</v>
      </c>
      <c r="I1025" s="17">
        <v>0.10797221320601499</v>
      </c>
      <c r="J1025" s="17">
        <v>9.5977642486786502E-2</v>
      </c>
      <c r="K1025" s="17">
        <v>8.9455438590733696E-2</v>
      </c>
      <c r="L1025" s="17">
        <v>9.24622767101346E-2</v>
      </c>
      <c r="M1025" s="17"/>
      <c r="N1025" s="17">
        <v>9.6347360301229798E-2</v>
      </c>
      <c r="O1025" s="17">
        <v>8.4372397279192698E-2</v>
      </c>
      <c r="P1025" s="17">
        <v>9.7851591114487393E-2</v>
      </c>
      <c r="Q1025" s="17">
        <v>0.107891736717525</v>
      </c>
      <c r="R1025" s="17"/>
      <c r="S1025" s="17">
        <v>8.8609728355902806E-2</v>
      </c>
      <c r="T1025" s="17">
        <v>0.112130752635514</v>
      </c>
      <c r="U1025" s="17">
        <v>0.1061733267897</v>
      </c>
      <c r="V1025" s="17">
        <v>9.2920690914957693E-2</v>
      </c>
      <c r="W1025" s="17">
        <v>8.0697853139128306E-2</v>
      </c>
      <c r="X1025" s="17">
        <v>0.103220805884279</v>
      </c>
      <c r="Y1025" s="17">
        <v>0.104349859973021</v>
      </c>
      <c r="Z1025" s="17">
        <v>0.120283424988666</v>
      </c>
      <c r="AA1025" s="17">
        <v>8.7370730949276901E-2</v>
      </c>
      <c r="AB1025" s="17">
        <v>0.102562488180265</v>
      </c>
      <c r="AC1025" s="17">
        <v>6.7779164928469596E-2</v>
      </c>
      <c r="AD1025" s="17">
        <v>8.1457608638415002E-2</v>
      </c>
      <c r="AE1025" s="17"/>
      <c r="AF1025" s="17">
        <v>0.103513020012061</v>
      </c>
      <c r="AG1025" s="17">
        <v>8.2980155742675796E-2</v>
      </c>
      <c r="AH1025" s="17">
        <v>0.115433186139983</v>
      </c>
      <c r="AI1025" s="17"/>
      <c r="AJ1025" s="17">
        <v>9.2170787527923001E-2</v>
      </c>
      <c r="AK1025" s="17">
        <v>0.102208866681521</v>
      </c>
      <c r="AL1025" s="17">
        <v>8.4888071388838804E-2</v>
      </c>
      <c r="AM1025" s="17">
        <v>6.60242774341675E-2</v>
      </c>
      <c r="AN1025" s="17">
        <v>0.131617371959416</v>
      </c>
      <c r="AO1025" s="17"/>
      <c r="AP1025" s="17">
        <v>9.6995128868334807E-2</v>
      </c>
      <c r="AQ1025" s="17">
        <v>0.11001269016510699</v>
      </c>
      <c r="AR1025" s="17">
        <v>0.10061116798476399</v>
      </c>
      <c r="AS1025" s="17"/>
      <c r="AT1025" s="17">
        <v>0.10597973973349301</v>
      </c>
      <c r="AU1025" s="17">
        <v>9.3122468251918805E-2</v>
      </c>
      <c r="AV1025" s="17">
        <v>8.8762394358412794E-2</v>
      </c>
      <c r="AW1025" s="17">
        <v>5.1081550063883499E-2</v>
      </c>
      <c r="AX1025" s="17">
        <v>8.2942121858707293E-2</v>
      </c>
    </row>
    <row r="1026" spans="2:50">
      <c r="B1026" t="s">
        <v>248</v>
      </c>
      <c r="C1026" s="17">
        <v>1.7158328852788202E-2</v>
      </c>
      <c r="D1026" s="17">
        <v>1.97444349160107E-2</v>
      </c>
      <c r="E1026" s="17">
        <v>1.47012860487936E-2</v>
      </c>
      <c r="F1026" s="17"/>
      <c r="G1026" s="17">
        <v>1.7858874014068701E-2</v>
      </c>
      <c r="H1026" s="17">
        <v>1.7284090222856201E-2</v>
      </c>
      <c r="I1026" s="17">
        <v>1.15346982677926E-2</v>
      </c>
      <c r="J1026" s="17">
        <v>2.3440290456922201E-2</v>
      </c>
      <c r="K1026" s="17">
        <v>2.17518377571333E-2</v>
      </c>
      <c r="L1026" s="17">
        <v>1.3013304827624601E-2</v>
      </c>
      <c r="M1026" s="17"/>
      <c r="N1026" s="17">
        <v>1.97909421281206E-2</v>
      </c>
      <c r="O1026" s="17">
        <v>1.25859253992241E-2</v>
      </c>
      <c r="P1026" s="17">
        <v>1.26466122565438E-2</v>
      </c>
      <c r="Q1026" s="17">
        <v>2.3332084207161399E-2</v>
      </c>
      <c r="R1026" s="17"/>
      <c r="S1026" s="17">
        <v>2.0217805578301599E-2</v>
      </c>
      <c r="T1026" s="17">
        <v>1.09272806800687E-2</v>
      </c>
      <c r="U1026" s="17">
        <v>5.1188817433545303E-3</v>
      </c>
      <c r="V1026" s="17">
        <v>1.06559154317638E-2</v>
      </c>
      <c r="W1026" s="17">
        <v>1.50925306841259E-2</v>
      </c>
      <c r="X1026" s="17">
        <v>1.15383192302134E-2</v>
      </c>
      <c r="Y1026" s="17">
        <v>2.8898736463811501E-2</v>
      </c>
      <c r="Z1026" s="17">
        <v>3.8462938833538997E-2</v>
      </c>
      <c r="AA1026" s="17">
        <v>2.0303268409646399E-2</v>
      </c>
      <c r="AB1026" s="17">
        <v>2.3027930022785099E-2</v>
      </c>
      <c r="AC1026" s="17">
        <v>8.2195885757184207E-3</v>
      </c>
      <c r="AD1026" s="17">
        <v>2.90927992577397E-2</v>
      </c>
      <c r="AE1026" s="17"/>
      <c r="AF1026" s="17">
        <v>1.6571493520270399E-2</v>
      </c>
      <c r="AG1026" s="17">
        <v>1.75194775369172E-2</v>
      </c>
      <c r="AH1026" s="17">
        <v>1.7627765983339101E-2</v>
      </c>
      <c r="AI1026" s="17"/>
      <c r="AJ1026" s="17">
        <v>1.7804096124722699E-2</v>
      </c>
      <c r="AK1026" s="17">
        <v>1.9784618537405499E-2</v>
      </c>
      <c r="AL1026" s="17">
        <v>8.2076619452318596E-3</v>
      </c>
      <c r="AM1026" s="17">
        <v>6.7396031808692303E-2</v>
      </c>
      <c r="AN1026" s="17">
        <v>2.7050098304578302E-2</v>
      </c>
      <c r="AO1026" s="17"/>
      <c r="AP1026" s="17">
        <v>2.4912370356641001E-2</v>
      </c>
      <c r="AQ1026" s="17">
        <v>1.73985378320844E-2</v>
      </c>
      <c r="AR1026" s="17">
        <v>5.2491467934575398E-3</v>
      </c>
      <c r="AS1026" s="17"/>
      <c r="AT1026" s="17">
        <v>1.5774279440947302E-2</v>
      </c>
      <c r="AU1026" s="17">
        <v>2.06437358924699E-2</v>
      </c>
      <c r="AV1026" s="17">
        <v>5.6248107621734798E-3</v>
      </c>
      <c r="AW1026" s="17">
        <v>2.88376236420189E-2</v>
      </c>
      <c r="AX1026" s="17">
        <v>0</v>
      </c>
    </row>
    <row r="1027" spans="2:50">
      <c r="B1027" t="s">
        <v>92</v>
      </c>
      <c r="C1027" s="17">
        <v>5.4945893450615402E-2</v>
      </c>
      <c r="D1027" s="17">
        <v>4.0348318918925798E-2</v>
      </c>
      <c r="E1027" s="17">
        <v>6.8424659284201397E-2</v>
      </c>
      <c r="F1027" s="17"/>
      <c r="G1027" s="17">
        <v>7.7242739515640896E-2</v>
      </c>
      <c r="H1027" s="17">
        <v>6.1733847128337897E-2</v>
      </c>
      <c r="I1027" s="17">
        <v>8.2234353993245496E-2</v>
      </c>
      <c r="J1027" s="17">
        <v>4.7656063263000703E-2</v>
      </c>
      <c r="K1027" s="17">
        <v>4.5409670412372503E-2</v>
      </c>
      <c r="L1027" s="17">
        <v>2.47690711053122E-2</v>
      </c>
      <c r="M1027" s="17"/>
      <c r="N1027" s="17">
        <v>3.4099912758999498E-2</v>
      </c>
      <c r="O1027" s="17">
        <v>5.2840840636839297E-2</v>
      </c>
      <c r="P1027" s="17">
        <v>5.95394645836037E-2</v>
      </c>
      <c r="Q1027" s="17">
        <v>7.6516552086277903E-2</v>
      </c>
      <c r="R1027" s="17"/>
      <c r="S1027" s="17">
        <v>5.5697341166722099E-2</v>
      </c>
      <c r="T1027" s="17">
        <v>4.4167337940538398E-2</v>
      </c>
      <c r="U1027" s="17">
        <v>7.2229474844349106E-2</v>
      </c>
      <c r="V1027" s="17">
        <v>6.8295262115233193E-2</v>
      </c>
      <c r="W1027" s="17">
        <v>2.6241150456410098E-2</v>
      </c>
      <c r="X1027" s="17">
        <v>4.6234689816922102E-2</v>
      </c>
      <c r="Y1027" s="17">
        <v>7.5506307064703196E-2</v>
      </c>
      <c r="Z1027" s="17">
        <v>3.6764899852993499E-2</v>
      </c>
      <c r="AA1027" s="17">
        <v>5.3581669670628801E-2</v>
      </c>
      <c r="AB1027" s="17">
        <v>5.4101157316688603E-2</v>
      </c>
      <c r="AC1027" s="17">
        <v>7.7233845672584206E-2</v>
      </c>
      <c r="AD1027" s="17">
        <v>4.52252843037056E-2</v>
      </c>
      <c r="AE1027" s="17"/>
      <c r="AF1027" s="17">
        <v>3.8309001259959299E-2</v>
      </c>
      <c r="AG1027" s="17">
        <v>4.0037138736562498E-2</v>
      </c>
      <c r="AH1027" s="17">
        <v>0.12016780396924701</v>
      </c>
      <c r="AI1027" s="17"/>
      <c r="AJ1027" s="17">
        <v>3.10658079527097E-2</v>
      </c>
      <c r="AK1027" s="17">
        <v>4.1603704160291501E-2</v>
      </c>
      <c r="AL1027" s="17">
        <v>1.8454146726761302E-2</v>
      </c>
      <c r="AM1027" s="17">
        <v>0</v>
      </c>
      <c r="AN1027" s="17">
        <v>0.12612867242494699</v>
      </c>
      <c r="AO1027" s="17"/>
      <c r="AP1027" s="17">
        <v>2.5733165632518699E-2</v>
      </c>
      <c r="AQ1027" s="17">
        <v>4.43821081667682E-2</v>
      </c>
      <c r="AR1027" s="17">
        <v>1.8356743228740601E-2</v>
      </c>
      <c r="AS1027" s="17"/>
      <c r="AT1027" s="17">
        <v>7.7027925390537905E-2</v>
      </c>
      <c r="AU1027" s="17">
        <v>3.1484037733424501E-2</v>
      </c>
      <c r="AV1027" s="17">
        <v>3.6646669757379402E-2</v>
      </c>
      <c r="AW1027" s="17">
        <v>4.3409358337295298E-2</v>
      </c>
      <c r="AX1027" s="17">
        <v>7.3317381381451302E-2</v>
      </c>
    </row>
    <row r="1028" spans="2:50">
      <c r="B1028" t="s">
        <v>249</v>
      </c>
      <c r="C1028" s="17">
        <v>0.50311229700845395</v>
      </c>
      <c r="D1028" s="17">
        <v>0.52939716190372599</v>
      </c>
      <c r="E1028" s="17">
        <v>0.47941654785037702</v>
      </c>
      <c r="F1028" s="17"/>
      <c r="G1028" s="17">
        <v>0.48416537626063599</v>
      </c>
      <c r="H1028" s="17">
        <v>0.53315626671219996</v>
      </c>
      <c r="I1028" s="17">
        <v>0.471894215479785</v>
      </c>
      <c r="J1028" s="17">
        <v>0.44356919493622599</v>
      </c>
      <c r="K1028" s="17">
        <v>0.50196586242271501</v>
      </c>
      <c r="L1028" s="17">
        <v>0.56573861532787495</v>
      </c>
      <c r="M1028" s="17"/>
      <c r="N1028" s="17">
        <v>0.56895126435392795</v>
      </c>
      <c r="O1028" s="17">
        <v>0.48472648145722302</v>
      </c>
      <c r="P1028" s="17">
        <v>0.49277800716401299</v>
      </c>
      <c r="Q1028" s="17">
        <v>0.46414617649964202</v>
      </c>
      <c r="R1028" s="17"/>
      <c r="S1028" s="17">
        <v>0.551954826579929</v>
      </c>
      <c r="T1028" s="17">
        <v>0.48830287352740698</v>
      </c>
      <c r="U1028" s="17">
        <v>0.45184131108745101</v>
      </c>
      <c r="V1028" s="17">
        <v>0.46449491107676699</v>
      </c>
      <c r="W1028" s="17">
        <v>0.506847486066208</v>
      </c>
      <c r="X1028" s="17">
        <v>0.51556969817480403</v>
      </c>
      <c r="Y1028" s="17">
        <v>0.55132148544263604</v>
      </c>
      <c r="Z1028" s="17">
        <v>0.50480853803078096</v>
      </c>
      <c r="AA1028" s="17">
        <v>0.45227555038524198</v>
      </c>
      <c r="AB1028" s="17">
        <v>0.51137446140434195</v>
      </c>
      <c r="AC1028" s="17">
        <v>0.528137582642632</v>
      </c>
      <c r="AD1028" s="17">
        <v>0.53492453725803601</v>
      </c>
      <c r="AE1028" s="17"/>
      <c r="AF1028" s="17">
        <v>0.50656303694308302</v>
      </c>
      <c r="AG1028" s="17">
        <v>0.53696520138388404</v>
      </c>
      <c r="AH1028" s="17">
        <v>0.37626625952027398</v>
      </c>
      <c r="AI1028" s="17"/>
      <c r="AJ1028" s="17">
        <v>0.53961412099848605</v>
      </c>
      <c r="AK1028" s="17">
        <v>0.528823156901161</v>
      </c>
      <c r="AL1028" s="17">
        <v>0.55614686056013696</v>
      </c>
      <c r="AM1028" s="17">
        <v>0.267993849034943</v>
      </c>
      <c r="AN1028" s="17">
        <v>0.30620610878073001</v>
      </c>
      <c r="AO1028" s="17"/>
      <c r="AP1028" s="17">
        <v>0.54927327101158496</v>
      </c>
      <c r="AQ1028" s="17">
        <v>0.51578275338650603</v>
      </c>
      <c r="AR1028" s="17">
        <v>0.59202028552419494</v>
      </c>
      <c r="AS1028" s="17"/>
      <c r="AT1028" s="17">
        <v>0.43718817734103999</v>
      </c>
      <c r="AU1028" s="17">
        <v>0.512615505781713</v>
      </c>
      <c r="AV1028" s="17">
        <v>0.52985240325051697</v>
      </c>
      <c r="AW1028" s="17">
        <v>0.62170980550231103</v>
      </c>
      <c r="AX1028" s="17">
        <v>0.63384842439520706</v>
      </c>
    </row>
    <row r="1029" spans="2:50">
      <c r="B1029" t="s">
        <v>250</v>
      </c>
      <c r="C1029" s="17">
        <v>0.11377255655782199</v>
      </c>
      <c r="D1029" s="17">
        <v>0.117305246436194</v>
      </c>
      <c r="E1029" s="17">
        <v>0.108531377805547</v>
      </c>
      <c r="F1029" s="17"/>
      <c r="G1029" s="17">
        <v>0.15322128728598999</v>
      </c>
      <c r="H1029" s="17">
        <v>8.2619391801073E-2</v>
      </c>
      <c r="I1029" s="17">
        <v>0.119506911473807</v>
      </c>
      <c r="J1029" s="17">
        <v>0.119417932943709</v>
      </c>
      <c r="K1029" s="17">
        <v>0.11120727634786701</v>
      </c>
      <c r="L1029" s="17">
        <v>0.105475581537759</v>
      </c>
      <c r="M1029" s="17"/>
      <c r="N1029" s="17">
        <v>0.11613830242935</v>
      </c>
      <c r="O1029" s="17">
        <v>9.6958322678416906E-2</v>
      </c>
      <c r="P1029" s="17">
        <v>0.110498203371031</v>
      </c>
      <c r="Q1029" s="17">
        <v>0.13122382092468601</v>
      </c>
      <c r="R1029" s="17"/>
      <c r="S1029" s="17">
        <v>0.108827533934204</v>
      </c>
      <c r="T1029" s="17">
        <v>0.123058033315582</v>
      </c>
      <c r="U1029" s="17">
        <v>0.11129220853305501</v>
      </c>
      <c r="V1029" s="17">
        <v>0.103576606346721</v>
      </c>
      <c r="W1029" s="17">
        <v>9.5790383823254194E-2</v>
      </c>
      <c r="X1029" s="17">
        <v>0.114759125114493</v>
      </c>
      <c r="Y1029" s="17">
        <v>0.13324859643683301</v>
      </c>
      <c r="Z1029" s="17">
        <v>0.158746363822205</v>
      </c>
      <c r="AA1029" s="17">
        <v>0.10767399935892299</v>
      </c>
      <c r="AB1029" s="17">
        <v>0.12559041820305</v>
      </c>
      <c r="AC1029" s="17">
        <v>7.5998753504187999E-2</v>
      </c>
      <c r="AD1029" s="17">
        <v>0.110550407896155</v>
      </c>
      <c r="AE1029" s="17"/>
      <c r="AF1029" s="17">
        <v>0.120084513532331</v>
      </c>
      <c r="AG1029" s="17">
        <v>0.10049963327959301</v>
      </c>
      <c r="AH1029" s="17">
        <v>0.133060952123322</v>
      </c>
      <c r="AI1029" s="17"/>
      <c r="AJ1029" s="17">
        <v>0.109974883652646</v>
      </c>
      <c r="AK1029" s="17">
        <v>0.121993485218927</v>
      </c>
      <c r="AL1029" s="17">
        <v>9.3095733334070604E-2</v>
      </c>
      <c r="AM1029" s="17">
        <v>0.13342030924286</v>
      </c>
      <c r="AN1029" s="17">
        <v>0.158667470263994</v>
      </c>
      <c r="AO1029" s="17"/>
      <c r="AP1029" s="17">
        <v>0.121907499224976</v>
      </c>
      <c r="AQ1029" s="17">
        <v>0.12741122799719101</v>
      </c>
      <c r="AR1029" s="17">
        <v>0.105860314778221</v>
      </c>
      <c r="AS1029" s="17"/>
      <c r="AT1029" s="17">
        <v>0.12175401917444099</v>
      </c>
      <c r="AU1029" s="17">
        <v>0.113766204144389</v>
      </c>
      <c r="AV1029" s="17">
        <v>9.4387205120586307E-2</v>
      </c>
      <c r="AW1029" s="17">
        <v>7.9919173705902305E-2</v>
      </c>
      <c r="AX1029" s="17">
        <v>8.2942121858707293E-2</v>
      </c>
    </row>
    <row r="1030" spans="2:50">
      <c r="B1030" t="s">
        <v>251</v>
      </c>
      <c r="C1030" s="17">
        <v>0.38933974045063102</v>
      </c>
      <c r="D1030" s="17">
        <v>0.41209191546753199</v>
      </c>
      <c r="E1030" s="17">
        <v>0.37088517004483001</v>
      </c>
      <c r="F1030" s="17"/>
      <c r="G1030" s="17">
        <v>0.330944088974646</v>
      </c>
      <c r="H1030" s="17">
        <v>0.45053687491112698</v>
      </c>
      <c r="I1030" s="17">
        <v>0.35238730400597801</v>
      </c>
      <c r="J1030" s="17">
        <v>0.32415126199251698</v>
      </c>
      <c r="K1030" s="17">
        <v>0.39075858607484798</v>
      </c>
      <c r="L1030" s="17">
        <v>0.46026303379011602</v>
      </c>
      <c r="M1030" s="17"/>
      <c r="N1030" s="17">
        <v>0.45281296192457798</v>
      </c>
      <c r="O1030" s="17">
        <v>0.38776815877880599</v>
      </c>
      <c r="P1030" s="17">
        <v>0.38227980379298099</v>
      </c>
      <c r="Q1030" s="17">
        <v>0.33292235557495597</v>
      </c>
      <c r="R1030" s="17"/>
      <c r="S1030" s="17">
        <v>0.44312729264572398</v>
      </c>
      <c r="T1030" s="17">
        <v>0.36524484021182502</v>
      </c>
      <c r="U1030" s="17">
        <v>0.34054910255439602</v>
      </c>
      <c r="V1030" s="17">
        <v>0.36091830473004599</v>
      </c>
      <c r="W1030" s="17">
        <v>0.411057102242954</v>
      </c>
      <c r="X1030" s="17">
        <v>0.40081057306031198</v>
      </c>
      <c r="Y1030" s="17">
        <v>0.41807288900580297</v>
      </c>
      <c r="Z1030" s="17">
        <v>0.34606217420857599</v>
      </c>
      <c r="AA1030" s="17">
        <v>0.34460155102631901</v>
      </c>
      <c r="AB1030" s="17">
        <v>0.385784043201292</v>
      </c>
      <c r="AC1030" s="17">
        <v>0.452138829138444</v>
      </c>
      <c r="AD1030" s="17">
        <v>0.42437412936188101</v>
      </c>
      <c r="AE1030" s="17"/>
      <c r="AF1030" s="17">
        <v>0.38647852341075201</v>
      </c>
      <c r="AG1030" s="17">
        <v>0.43646556810429099</v>
      </c>
      <c r="AH1030" s="17">
        <v>0.24320530739695201</v>
      </c>
      <c r="AI1030" s="17"/>
      <c r="AJ1030" s="17">
        <v>0.42963923734583997</v>
      </c>
      <c r="AK1030" s="17">
        <v>0.406829671682234</v>
      </c>
      <c r="AL1030" s="17">
        <v>0.46305112722606601</v>
      </c>
      <c r="AM1030" s="17">
        <v>0.134573539792083</v>
      </c>
      <c r="AN1030" s="17">
        <v>0.14753863851673599</v>
      </c>
      <c r="AO1030" s="17"/>
      <c r="AP1030" s="17">
        <v>0.42736577178660901</v>
      </c>
      <c r="AQ1030" s="17">
        <v>0.38837152538931502</v>
      </c>
      <c r="AR1030" s="17">
        <v>0.486159970745974</v>
      </c>
      <c r="AS1030" s="17"/>
      <c r="AT1030" s="17">
        <v>0.31543415816659898</v>
      </c>
      <c r="AU1030" s="17">
        <v>0.39884930163732402</v>
      </c>
      <c r="AV1030" s="17">
        <v>0.43546519812993101</v>
      </c>
      <c r="AW1030" s="17">
        <v>0.54179063179640896</v>
      </c>
      <c r="AX1030" s="17">
        <v>0.55090630253649897</v>
      </c>
    </row>
    <row r="1031" spans="2:50">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row>
    <row r="1032" spans="2:50">
      <c r="B1032" s="6" t="s">
        <v>359</v>
      </c>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row>
    <row r="1033" spans="2:50">
      <c r="B1033" s="24" t="s">
        <v>15</v>
      </c>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row>
    <row r="1034" spans="2:50">
      <c r="B1034" t="s">
        <v>244</v>
      </c>
      <c r="C1034" s="17">
        <v>9.6585761407713203E-2</v>
      </c>
      <c r="D1034" s="17">
        <v>9.5182886606439795E-2</v>
      </c>
      <c r="E1034" s="17">
        <v>9.7256785534428E-2</v>
      </c>
      <c r="F1034" s="17"/>
      <c r="G1034" s="17">
        <v>0.112086169732085</v>
      </c>
      <c r="H1034" s="17">
        <v>0.11961927472497</v>
      </c>
      <c r="I1034" s="17">
        <v>0.12724797136802099</v>
      </c>
      <c r="J1034" s="17">
        <v>9.0919270719705902E-2</v>
      </c>
      <c r="K1034" s="17">
        <v>8.3608539518412198E-2</v>
      </c>
      <c r="L1034" s="17">
        <v>5.59386672317203E-2</v>
      </c>
      <c r="M1034" s="17"/>
      <c r="N1034" s="17">
        <v>8.3671267753015602E-2</v>
      </c>
      <c r="O1034" s="17">
        <v>6.1490304221441701E-2</v>
      </c>
      <c r="P1034" s="17">
        <v>0.13060023583522401</v>
      </c>
      <c r="Q1034" s="17">
        <v>0.11641300496991901</v>
      </c>
      <c r="R1034" s="17"/>
      <c r="S1034" s="17">
        <v>0.14882206864032699</v>
      </c>
      <c r="T1034" s="17">
        <v>5.6578671053604999E-2</v>
      </c>
      <c r="U1034" s="17">
        <v>7.2685702560939897E-2</v>
      </c>
      <c r="V1034" s="17">
        <v>8.5154153484869599E-2</v>
      </c>
      <c r="W1034" s="17">
        <v>9.1127193484866004E-2</v>
      </c>
      <c r="X1034" s="17">
        <v>0.109217282144457</v>
      </c>
      <c r="Y1034" s="17">
        <v>0.109517508143371</v>
      </c>
      <c r="Z1034" s="17">
        <v>9.5874839528773501E-2</v>
      </c>
      <c r="AA1034" s="17">
        <v>7.2767503064100097E-2</v>
      </c>
      <c r="AB1034" s="17">
        <v>9.2269613037635104E-2</v>
      </c>
      <c r="AC1034" s="17">
        <v>0.13785195556548199</v>
      </c>
      <c r="AD1034" s="17">
        <v>9.7203501557380403E-2</v>
      </c>
      <c r="AE1034" s="17"/>
      <c r="AF1034" s="17">
        <v>9.4607187806907397E-2</v>
      </c>
      <c r="AG1034" s="17">
        <v>8.5207519078760202E-2</v>
      </c>
      <c r="AH1034" s="17">
        <v>0.119482747332897</v>
      </c>
      <c r="AI1034" s="17"/>
      <c r="AJ1034" s="17">
        <v>8.1744294615927901E-2</v>
      </c>
      <c r="AK1034" s="17">
        <v>0.116623706020667</v>
      </c>
      <c r="AL1034" s="17">
        <v>7.12892043175367E-2</v>
      </c>
      <c r="AM1034" s="17">
        <v>0.11944935536877101</v>
      </c>
      <c r="AN1034" s="17">
        <v>0.106448541486399</v>
      </c>
      <c r="AO1034" s="17"/>
      <c r="AP1034" s="17">
        <v>8.4626765584180294E-2</v>
      </c>
      <c r="AQ1034" s="17">
        <v>0.109623766821866</v>
      </c>
      <c r="AR1034" s="17">
        <v>6.4616279341268998E-2</v>
      </c>
      <c r="AS1034" s="17"/>
      <c r="AT1034" s="17">
        <v>8.8555231181118702E-2</v>
      </c>
      <c r="AU1034" s="17">
        <v>0.12700969130346501</v>
      </c>
      <c r="AV1034" s="17">
        <v>9.4138312531298798E-2</v>
      </c>
      <c r="AW1034" s="17">
        <v>0.110933229635057</v>
      </c>
      <c r="AX1034" s="17">
        <v>0.17385042543887599</v>
      </c>
    </row>
    <row r="1035" spans="2:50">
      <c r="B1035" t="s">
        <v>245</v>
      </c>
      <c r="C1035" s="17">
        <v>0.243442575792197</v>
      </c>
      <c r="D1035" s="17">
        <v>0.19523477102016201</v>
      </c>
      <c r="E1035" s="17">
        <v>0.291433349602362</v>
      </c>
      <c r="F1035" s="17"/>
      <c r="G1035" s="17">
        <v>0.300265384302981</v>
      </c>
      <c r="H1035" s="17">
        <v>0.319780002716468</v>
      </c>
      <c r="I1035" s="17">
        <v>0.29876930925885298</v>
      </c>
      <c r="J1035" s="17">
        <v>0.20971434691128801</v>
      </c>
      <c r="K1035" s="17">
        <v>0.19318886774432401</v>
      </c>
      <c r="L1035" s="17">
        <v>0.159786248827823</v>
      </c>
      <c r="M1035" s="17"/>
      <c r="N1035" s="17">
        <v>0.21381313264337201</v>
      </c>
      <c r="O1035" s="17">
        <v>0.22025086857524601</v>
      </c>
      <c r="P1035" s="17">
        <v>0.31021420554573298</v>
      </c>
      <c r="Q1035" s="17">
        <v>0.24067786578891301</v>
      </c>
      <c r="R1035" s="17"/>
      <c r="S1035" s="17">
        <v>0.27656015517070798</v>
      </c>
      <c r="T1035" s="17">
        <v>0.28079896106293301</v>
      </c>
      <c r="U1035" s="17">
        <v>0.24962925999491101</v>
      </c>
      <c r="V1035" s="17">
        <v>0.223729583598579</v>
      </c>
      <c r="W1035" s="17">
        <v>0.22267067164769799</v>
      </c>
      <c r="X1035" s="17">
        <v>0.25645682304786399</v>
      </c>
      <c r="Y1035" s="17">
        <v>0.26423482246971802</v>
      </c>
      <c r="Z1035" s="17">
        <v>0.268515624231706</v>
      </c>
      <c r="AA1035" s="17">
        <v>0.22544247423014699</v>
      </c>
      <c r="AB1035" s="17">
        <v>0.224238285161875</v>
      </c>
      <c r="AC1035" s="17">
        <v>0.15452407381237801</v>
      </c>
      <c r="AD1035" s="17">
        <v>0.16180570127107399</v>
      </c>
      <c r="AE1035" s="17"/>
      <c r="AF1035" s="17">
        <v>0.24925132760058699</v>
      </c>
      <c r="AG1035" s="17">
        <v>0.23689906486541701</v>
      </c>
      <c r="AH1035" s="17">
        <v>0.23470045841274301</v>
      </c>
      <c r="AI1035" s="17"/>
      <c r="AJ1035" s="17">
        <v>0.22343123093101799</v>
      </c>
      <c r="AK1035" s="17">
        <v>0.27938956386413499</v>
      </c>
      <c r="AL1035" s="17">
        <v>0.25879043630732401</v>
      </c>
      <c r="AM1035" s="17">
        <v>0.30555150515153101</v>
      </c>
      <c r="AN1035" s="17">
        <v>0.242594082275018</v>
      </c>
      <c r="AO1035" s="17"/>
      <c r="AP1035" s="17">
        <v>0.225922139666065</v>
      </c>
      <c r="AQ1035" s="17">
        <v>0.259314378956156</v>
      </c>
      <c r="AR1035" s="17">
        <v>0.26908604994771801</v>
      </c>
      <c r="AS1035" s="17"/>
      <c r="AT1035" s="17">
        <v>0.278817187895396</v>
      </c>
      <c r="AU1035" s="17">
        <v>0.179347195585351</v>
      </c>
      <c r="AV1035" s="17">
        <v>0.245167209169599</v>
      </c>
      <c r="AW1035" s="17">
        <v>0.23555812183750199</v>
      </c>
      <c r="AX1035" s="17">
        <v>0.113436632658616</v>
      </c>
    </row>
    <row r="1036" spans="2:50">
      <c r="B1036" t="s">
        <v>246</v>
      </c>
      <c r="C1036" s="17">
        <v>0.28481216755269501</v>
      </c>
      <c r="D1036" s="17">
        <v>0.28538703293442202</v>
      </c>
      <c r="E1036" s="17">
        <v>0.28535789683310903</v>
      </c>
      <c r="F1036" s="17"/>
      <c r="G1036" s="17">
        <v>0.30526979100803597</v>
      </c>
      <c r="H1036" s="17">
        <v>0.27912201041773099</v>
      </c>
      <c r="I1036" s="17">
        <v>0.25416331337767101</v>
      </c>
      <c r="J1036" s="17">
        <v>0.27664227818313297</v>
      </c>
      <c r="K1036" s="17">
        <v>0.27838444259527501</v>
      </c>
      <c r="L1036" s="17">
        <v>0.31179586300269402</v>
      </c>
      <c r="M1036" s="17"/>
      <c r="N1036" s="17">
        <v>0.24761864143901899</v>
      </c>
      <c r="O1036" s="17">
        <v>0.31411839672180902</v>
      </c>
      <c r="P1036" s="17">
        <v>0.24016800909466501</v>
      </c>
      <c r="Q1036" s="17">
        <v>0.33368603888263298</v>
      </c>
      <c r="R1036" s="17"/>
      <c r="S1036" s="17">
        <v>0.23997290319904799</v>
      </c>
      <c r="T1036" s="17">
        <v>0.29224544160629401</v>
      </c>
      <c r="U1036" s="17">
        <v>0.31743518528245801</v>
      </c>
      <c r="V1036" s="17">
        <v>0.24336220406755499</v>
      </c>
      <c r="W1036" s="17">
        <v>0.34548896799567702</v>
      </c>
      <c r="X1036" s="17">
        <v>0.29132466933231799</v>
      </c>
      <c r="Y1036" s="17">
        <v>0.31773268587923498</v>
      </c>
      <c r="Z1036" s="17">
        <v>0.25898845812541199</v>
      </c>
      <c r="AA1036" s="17">
        <v>0.32425450632477598</v>
      </c>
      <c r="AB1036" s="17">
        <v>0.222016617136195</v>
      </c>
      <c r="AC1036" s="17">
        <v>0.264194435833985</v>
      </c>
      <c r="AD1036" s="17">
        <v>0.36217101294659898</v>
      </c>
      <c r="AE1036" s="17"/>
      <c r="AF1036" s="17">
        <v>0.29305413334819502</v>
      </c>
      <c r="AG1036" s="17">
        <v>0.26748111696397098</v>
      </c>
      <c r="AH1036" s="17">
        <v>0.32613453008926502</v>
      </c>
      <c r="AI1036" s="17"/>
      <c r="AJ1036" s="17">
        <v>0.29929055023690199</v>
      </c>
      <c r="AK1036" s="17">
        <v>0.271565078482434</v>
      </c>
      <c r="AL1036" s="17">
        <v>0.26419788163949098</v>
      </c>
      <c r="AM1036" s="17">
        <v>0.358103733308755</v>
      </c>
      <c r="AN1036" s="17">
        <v>0.28433980549579502</v>
      </c>
      <c r="AO1036" s="17"/>
      <c r="AP1036" s="17">
        <v>0.30370786114015802</v>
      </c>
      <c r="AQ1036" s="17">
        <v>0.28302061838426001</v>
      </c>
      <c r="AR1036" s="17">
        <v>0.23000372981290601</v>
      </c>
      <c r="AS1036" s="17"/>
      <c r="AT1036" s="17">
        <v>0.33141830389173699</v>
      </c>
      <c r="AU1036" s="17">
        <v>0.31941787362602603</v>
      </c>
      <c r="AV1036" s="17">
        <v>0.249315922990895</v>
      </c>
      <c r="AW1036" s="17">
        <v>0.25418627293679102</v>
      </c>
      <c r="AX1036" s="17">
        <v>0.113359034879597</v>
      </c>
    </row>
    <row r="1037" spans="2:50">
      <c r="B1037" t="s">
        <v>247</v>
      </c>
      <c r="C1037" s="17">
        <v>0.20715147964818501</v>
      </c>
      <c r="D1037" s="17">
        <v>0.233301039824031</v>
      </c>
      <c r="E1037" s="17">
        <v>0.18060538799756001</v>
      </c>
      <c r="F1037" s="17"/>
      <c r="G1037" s="17">
        <v>0.13501475834509999</v>
      </c>
      <c r="H1037" s="17">
        <v>0.14787168726306399</v>
      </c>
      <c r="I1037" s="17">
        <v>0.13625433713797999</v>
      </c>
      <c r="J1037" s="17">
        <v>0.25198823100027501</v>
      </c>
      <c r="K1037" s="17">
        <v>0.25219383300225801</v>
      </c>
      <c r="L1037" s="17">
        <v>0.29420922953771</v>
      </c>
      <c r="M1037" s="17"/>
      <c r="N1037" s="17">
        <v>0.25401536924773999</v>
      </c>
      <c r="O1037" s="17">
        <v>0.24067249815282499</v>
      </c>
      <c r="P1037" s="17">
        <v>0.18484324881452599</v>
      </c>
      <c r="Q1037" s="17">
        <v>0.14287544555780199</v>
      </c>
      <c r="R1037" s="17"/>
      <c r="S1037" s="17">
        <v>0.15915690187387399</v>
      </c>
      <c r="T1037" s="17">
        <v>0.24066156101405201</v>
      </c>
      <c r="U1037" s="17">
        <v>0.203879836749255</v>
      </c>
      <c r="V1037" s="17">
        <v>0.23591636068889499</v>
      </c>
      <c r="W1037" s="17">
        <v>0.206151993892942</v>
      </c>
      <c r="X1037" s="17">
        <v>0.18420799296264401</v>
      </c>
      <c r="Y1037" s="17">
        <v>0.15686348653673099</v>
      </c>
      <c r="Z1037" s="17">
        <v>0.24835481718357899</v>
      </c>
      <c r="AA1037" s="17">
        <v>0.18812137350825001</v>
      </c>
      <c r="AB1037" s="17">
        <v>0.24038296894062999</v>
      </c>
      <c r="AC1037" s="17">
        <v>0.23970976854796899</v>
      </c>
      <c r="AD1037" s="17">
        <v>0.274186877065135</v>
      </c>
      <c r="AE1037" s="17"/>
      <c r="AF1037" s="17">
        <v>0.21327099220163501</v>
      </c>
      <c r="AG1037" s="17">
        <v>0.23902958720369299</v>
      </c>
      <c r="AH1037" s="17">
        <v>0.12583666765907001</v>
      </c>
      <c r="AI1037" s="17"/>
      <c r="AJ1037" s="17">
        <v>0.238960555542821</v>
      </c>
      <c r="AK1037" s="17">
        <v>0.19287824800954001</v>
      </c>
      <c r="AL1037" s="17">
        <v>0.22917000409281901</v>
      </c>
      <c r="AM1037" s="17">
        <v>0.127241946662672</v>
      </c>
      <c r="AN1037" s="17">
        <v>0.134502206358738</v>
      </c>
      <c r="AO1037" s="17"/>
      <c r="AP1037" s="17">
        <v>0.23581498577812901</v>
      </c>
      <c r="AQ1037" s="17">
        <v>0.19883544258911201</v>
      </c>
      <c r="AR1037" s="17">
        <v>0.26588122469671199</v>
      </c>
      <c r="AS1037" s="17"/>
      <c r="AT1037" s="17">
        <v>0.159985238464561</v>
      </c>
      <c r="AU1037" s="17">
        <v>0.24168097140968101</v>
      </c>
      <c r="AV1037" s="17">
        <v>0.22077035916054299</v>
      </c>
      <c r="AW1037" s="17">
        <v>0.24027495710479199</v>
      </c>
      <c r="AX1037" s="17">
        <v>0.24618987996800401</v>
      </c>
    </row>
    <row r="1038" spans="2:50">
      <c r="B1038" t="s">
        <v>248</v>
      </c>
      <c r="C1038" s="17">
        <v>9.6976726495520693E-2</v>
      </c>
      <c r="D1038" s="17">
        <v>0.139772971269813</v>
      </c>
      <c r="E1038" s="17">
        <v>5.5589764943093103E-2</v>
      </c>
      <c r="F1038" s="17"/>
      <c r="G1038" s="17">
        <v>7.5261602355985197E-2</v>
      </c>
      <c r="H1038" s="17">
        <v>6.2342979368721102E-2</v>
      </c>
      <c r="I1038" s="17">
        <v>7.4241793027223002E-2</v>
      </c>
      <c r="J1038" s="17">
        <v>0.101816634657871</v>
      </c>
      <c r="K1038" s="17">
        <v>0.115562819574739</v>
      </c>
      <c r="L1038" s="17">
        <v>0.14161950042495999</v>
      </c>
      <c r="M1038" s="17"/>
      <c r="N1038" s="17">
        <v>0.15712322069757201</v>
      </c>
      <c r="O1038" s="17">
        <v>8.8839304574461195E-2</v>
      </c>
      <c r="P1038" s="17">
        <v>7.20316873645616E-2</v>
      </c>
      <c r="Q1038" s="17">
        <v>6.0619266631842902E-2</v>
      </c>
      <c r="R1038" s="17"/>
      <c r="S1038" s="17">
        <v>0.10808333862450301</v>
      </c>
      <c r="T1038" s="17">
        <v>7.9181951496304304E-2</v>
      </c>
      <c r="U1038" s="17">
        <v>8.5274641326401196E-2</v>
      </c>
      <c r="V1038" s="17">
        <v>0.120987392667309</v>
      </c>
      <c r="W1038" s="17">
        <v>9.3332441411331193E-2</v>
      </c>
      <c r="X1038" s="17">
        <v>9.1369259184902199E-2</v>
      </c>
      <c r="Y1038" s="17">
        <v>8.7486347711196705E-2</v>
      </c>
      <c r="Z1038" s="17">
        <v>6.1201133793788498E-2</v>
      </c>
      <c r="AA1038" s="17">
        <v>0.109979325038582</v>
      </c>
      <c r="AB1038" s="17">
        <v>0.121720624608893</v>
      </c>
      <c r="AC1038" s="17">
        <v>8.5128320836447599E-2</v>
      </c>
      <c r="AD1038" s="17">
        <v>7.8278312005484602E-2</v>
      </c>
      <c r="AE1038" s="17"/>
      <c r="AF1038" s="17">
        <v>9.2511796468138494E-2</v>
      </c>
      <c r="AG1038" s="17">
        <v>0.114787057138591</v>
      </c>
      <c r="AH1038" s="17">
        <v>6.0983757678585E-2</v>
      </c>
      <c r="AI1038" s="17"/>
      <c r="AJ1038" s="17">
        <v>0.115696063990857</v>
      </c>
      <c r="AK1038" s="17">
        <v>8.4089081383815295E-2</v>
      </c>
      <c r="AL1038" s="17">
        <v>0.14800034972801901</v>
      </c>
      <c r="AM1038" s="17">
        <v>6.5441657365406497E-2</v>
      </c>
      <c r="AN1038" s="17">
        <v>6.01067079910712E-2</v>
      </c>
      <c r="AO1038" s="17"/>
      <c r="AP1038" s="17">
        <v>0.119697409371782</v>
      </c>
      <c r="AQ1038" s="17">
        <v>9.4295705474849001E-2</v>
      </c>
      <c r="AR1038" s="17">
        <v>0.14722423830960901</v>
      </c>
      <c r="AS1038" s="17"/>
      <c r="AT1038" s="17">
        <v>5.1578732173132698E-2</v>
      </c>
      <c r="AU1038" s="17">
        <v>8.4278791951144905E-2</v>
      </c>
      <c r="AV1038" s="17">
        <v>0.13717374102614999</v>
      </c>
      <c r="AW1038" s="17">
        <v>0.118436088191507</v>
      </c>
      <c r="AX1038" s="17">
        <v>0.25091461599968901</v>
      </c>
    </row>
    <row r="1039" spans="2:50">
      <c r="B1039" t="s">
        <v>92</v>
      </c>
      <c r="C1039" s="17">
        <v>7.1031289103689305E-2</v>
      </c>
      <c r="D1039" s="17">
        <v>5.1121298345132203E-2</v>
      </c>
      <c r="E1039" s="17">
        <v>8.97568150894473E-2</v>
      </c>
      <c r="F1039" s="17"/>
      <c r="G1039" s="17">
        <v>7.2102294255813201E-2</v>
      </c>
      <c r="H1039" s="17">
        <v>7.1264045509045804E-2</v>
      </c>
      <c r="I1039" s="17">
        <v>0.109323275830253</v>
      </c>
      <c r="J1039" s="17">
        <v>6.8919238527726995E-2</v>
      </c>
      <c r="K1039" s="17">
        <v>7.7061497564991796E-2</v>
      </c>
      <c r="L1039" s="17">
        <v>3.6650490975093097E-2</v>
      </c>
      <c r="M1039" s="17"/>
      <c r="N1039" s="17">
        <v>4.3758368219281099E-2</v>
      </c>
      <c r="O1039" s="17">
        <v>7.4628627754217899E-2</v>
      </c>
      <c r="P1039" s="17">
        <v>6.2142613345289699E-2</v>
      </c>
      <c r="Q1039" s="17">
        <v>0.10572837816889</v>
      </c>
      <c r="R1039" s="17"/>
      <c r="S1039" s="17">
        <v>6.7404632491539496E-2</v>
      </c>
      <c r="T1039" s="17">
        <v>5.05334137668123E-2</v>
      </c>
      <c r="U1039" s="17">
        <v>7.1095374086033905E-2</v>
      </c>
      <c r="V1039" s="17">
        <v>9.0850305492792799E-2</v>
      </c>
      <c r="W1039" s="17">
        <v>4.1228731567485501E-2</v>
      </c>
      <c r="X1039" s="17">
        <v>6.7423973327815606E-2</v>
      </c>
      <c r="Y1039" s="17">
        <v>6.4165149259748394E-2</v>
      </c>
      <c r="Z1039" s="17">
        <v>6.7065127136740094E-2</v>
      </c>
      <c r="AA1039" s="17">
        <v>7.9434817834145396E-2</v>
      </c>
      <c r="AB1039" s="17">
        <v>9.9371891114771196E-2</v>
      </c>
      <c r="AC1039" s="17">
        <v>0.118591445403739</v>
      </c>
      <c r="AD1039" s="17">
        <v>2.63545951543263E-2</v>
      </c>
      <c r="AE1039" s="17"/>
      <c r="AF1039" s="17">
        <v>5.7304562574535901E-2</v>
      </c>
      <c r="AG1039" s="17">
        <v>5.6595654749568201E-2</v>
      </c>
      <c r="AH1039" s="17">
        <v>0.13286183882743999</v>
      </c>
      <c r="AI1039" s="17"/>
      <c r="AJ1039" s="17">
        <v>4.0877304682473303E-2</v>
      </c>
      <c r="AK1039" s="17">
        <v>5.5454322239407598E-2</v>
      </c>
      <c r="AL1039" s="17">
        <v>2.85521239148099E-2</v>
      </c>
      <c r="AM1039" s="17">
        <v>2.4211802142864398E-2</v>
      </c>
      <c r="AN1039" s="17">
        <v>0.17200865639297899</v>
      </c>
      <c r="AO1039" s="17"/>
      <c r="AP1039" s="17">
        <v>3.0230838459685799E-2</v>
      </c>
      <c r="AQ1039" s="17">
        <v>5.4910087773756597E-2</v>
      </c>
      <c r="AR1039" s="17">
        <v>2.31884778917863E-2</v>
      </c>
      <c r="AS1039" s="17"/>
      <c r="AT1039" s="17">
        <v>8.9645306394054797E-2</v>
      </c>
      <c r="AU1039" s="17">
        <v>4.8265476124333302E-2</v>
      </c>
      <c r="AV1039" s="17">
        <v>5.34344551215142E-2</v>
      </c>
      <c r="AW1039" s="17">
        <v>4.0611330294350198E-2</v>
      </c>
      <c r="AX1039" s="17">
        <v>0.102249411055218</v>
      </c>
    </row>
    <row r="1040" spans="2:50">
      <c r="B1040" t="s">
        <v>249</v>
      </c>
      <c r="C1040" s="17">
        <v>0.34002833719990999</v>
      </c>
      <c r="D1040" s="17">
        <v>0.29041765762660199</v>
      </c>
      <c r="E1040" s="17">
        <v>0.38869013513679002</v>
      </c>
      <c r="F1040" s="17"/>
      <c r="G1040" s="17">
        <v>0.41235155403506502</v>
      </c>
      <c r="H1040" s="17">
        <v>0.43939927744143797</v>
      </c>
      <c r="I1040" s="17">
        <v>0.426017280626873</v>
      </c>
      <c r="J1040" s="17">
        <v>0.300633617630994</v>
      </c>
      <c r="K1040" s="17">
        <v>0.27679740726273599</v>
      </c>
      <c r="L1040" s="17">
        <v>0.215724916059543</v>
      </c>
      <c r="M1040" s="17"/>
      <c r="N1040" s="17">
        <v>0.29748440039638802</v>
      </c>
      <c r="O1040" s="17">
        <v>0.28174117279668698</v>
      </c>
      <c r="P1040" s="17">
        <v>0.44081444138095699</v>
      </c>
      <c r="Q1040" s="17">
        <v>0.357090870758832</v>
      </c>
      <c r="R1040" s="17"/>
      <c r="S1040" s="17">
        <v>0.42538222381103502</v>
      </c>
      <c r="T1040" s="17">
        <v>0.33737763211653699</v>
      </c>
      <c r="U1040" s="17">
        <v>0.32231496255585101</v>
      </c>
      <c r="V1040" s="17">
        <v>0.30888373708344902</v>
      </c>
      <c r="W1040" s="17">
        <v>0.31379786513256402</v>
      </c>
      <c r="X1040" s="17">
        <v>0.36567410519232102</v>
      </c>
      <c r="Y1040" s="17">
        <v>0.37375233061308799</v>
      </c>
      <c r="Z1040" s="17">
        <v>0.36439046376048001</v>
      </c>
      <c r="AA1040" s="17">
        <v>0.29820997729424698</v>
      </c>
      <c r="AB1040" s="17">
        <v>0.31650789819950997</v>
      </c>
      <c r="AC1040" s="17">
        <v>0.29237602937786</v>
      </c>
      <c r="AD1040" s="17">
        <v>0.25900920282845502</v>
      </c>
      <c r="AE1040" s="17"/>
      <c r="AF1040" s="17">
        <v>0.34385851540749501</v>
      </c>
      <c r="AG1040" s="17">
        <v>0.32210658394417702</v>
      </c>
      <c r="AH1040" s="17">
        <v>0.35418320574564</v>
      </c>
      <c r="AI1040" s="17"/>
      <c r="AJ1040" s="17">
        <v>0.30517552554694599</v>
      </c>
      <c r="AK1040" s="17">
        <v>0.39601326988480301</v>
      </c>
      <c r="AL1040" s="17">
        <v>0.330079640624861</v>
      </c>
      <c r="AM1040" s="17">
        <v>0.425000860520302</v>
      </c>
      <c r="AN1040" s="17">
        <v>0.34904262376141798</v>
      </c>
      <c r="AO1040" s="17"/>
      <c r="AP1040" s="17">
        <v>0.31054890525024498</v>
      </c>
      <c r="AQ1040" s="17">
        <v>0.36893814577802198</v>
      </c>
      <c r="AR1040" s="17">
        <v>0.33370232928898602</v>
      </c>
      <c r="AS1040" s="17"/>
      <c r="AT1040" s="17">
        <v>0.36737241907651502</v>
      </c>
      <c r="AU1040" s="17">
        <v>0.30635688688881502</v>
      </c>
      <c r="AV1040" s="17">
        <v>0.33930552170089701</v>
      </c>
      <c r="AW1040" s="17">
        <v>0.34649135147255899</v>
      </c>
      <c r="AX1040" s="17">
        <v>0.287287058097492</v>
      </c>
    </row>
    <row r="1041" spans="2:50">
      <c r="B1041" t="s">
        <v>250</v>
      </c>
      <c r="C1041" s="17">
        <v>0.304128206143706</v>
      </c>
      <c r="D1041" s="17">
        <v>0.37307401109384403</v>
      </c>
      <c r="E1041" s="17">
        <v>0.23619515294065399</v>
      </c>
      <c r="F1041" s="17"/>
      <c r="G1041" s="17">
        <v>0.21027636070108499</v>
      </c>
      <c r="H1041" s="17">
        <v>0.21021466663178501</v>
      </c>
      <c r="I1041" s="17">
        <v>0.21049613016520299</v>
      </c>
      <c r="J1041" s="17">
        <v>0.35380486565814601</v>
      </c>
      <c r="K1041" s="17">
        <v>0.36775665257699702</v>
      </c>
      <c r="L1041" s="17">
        <v>0.43582872996267003</v>
      </c>
      <c r="M1041" s="17"/>
      <c r="N1041" s="17">
        <v>0.41113858994531199</v>
      </c>
      <c r="O1041" s="17">
        <v>0.32951180272728597</v>
      </c>
      <c r="P1041" s="17">
        <v>0.25687493617908702</v>
      </c>
      <c r="Q1041" s="17">
        <v>0.20349471218964399</v>
      </c>
      <c r="R1041" s="17"/>
      <c r="S1041" s="17">
        <v>0.26724024049837702</v>
      </c>
      <c r="T1041" s="17">
        <v>0.31984351251035598</v>
      </c>
      <c r="U1041" s="17">
        <v>0.28915447807565697</v>
      </c>
      <c r="V1041" s="17">
        <v>0.356903753356204</v>
      </c>
      <c r="W1041" s="17">
        <v>0.29948443530427299</v>
      </c>
      <c r="X1041" s="17">
        <v>0.27557725214754603</v>
      </c>
      <c r="Y1041" s="17">
        <v>0.244349834247928</v>
      </c>
      <c r="Z1041" s="17">
        <v>0.30955595097736799</v>
      </c>
      <c r="AA1041" s="17">
        <v>0.29810069854683202</v>
      </c>
      <c r="AB1041" s="17">
        <v>0.36210359354952398</v>
      </c>
      <c r="AC1041" s="17">
        <v>0.32483808938441699</v>
      </c>
      <c r="AD1041" s="17">
        <v>0.35246518907062002</v>
      </c>
      <c r="AE1041" s="17"/>
      <c r="AF1041" s="17">
        <v>0.30578278866977399</v>
      </c>
      <c r="AG1041" s="17">
        <v>0.35381664434228399</v>
      </c>
      <c r="AH1041" s="17">
        <v>0.186820425337655</v>
      </c>
      <c r="AI1041" s="17"/>
      <c r="AJ1041" s="17">
        <v>0.354656619533678</v>
      </c>
      <c r="AK1041" s="17">
        <v>0.276967329393355</v>
      </c>
      <c r="AL1041" s="17">
        <v>0.37717035382083802</v>
      </c>
      <c r="AM1041" s="17">
        <v>0.19268360402807899</v>
      </c>
      <c r="AN1041" s="17">
        <v>0.19460891434980901</v>
      </c>
      <c r="AO1041" s="17"/>
      <c r="AP1041" s="17">
        <v>0.35551239514991101</v>
      </c>
      <c r="AQ1041" s="17">
        <v>0.29313114806396101</v>
      </c>
      <c r="AR1041" s="17">
        <v>0.413105463006322</v>
      </c>
      <c r="AS1041" s="17"/>
      <c r="AT1041" s="17">
        <v>0.211563970637693</v>
      </c>
      <c r="AU1041" s="17">
        <v>0.32595976336082599</v>
      </c>
      <c r="AV1041" s="17">
        <v>0.35794410018669298</v>
      </c>
      <c r="AW1041" s="17">
        <v>0.35871104529629899</v>
      </c>
      <c r="AX1041" s="17">
        <v>0.49710449596769302</v>
      </c>
    </row>
    <row r="1042" spans="2:50">
      <c r="B1042" t="s">
        <v>251</v>
      </c>
      <c r="C1042" s="17">
        <v>3.59001310562048E-2</v>
      </c>
      <c r="D1042" s="17">
        <v>-8.2656353467241594E-2</v>
      </c>
      <c r="E1042" s="17">
        <v>0.152494982196136</v>
      </c>
      <c r="F1042" s="17"/>
      <c r="G1042" s="17">
        <v>0.20207519333398</v>
      </c>
      <c r="H1042" s="17">
        <v>0.22918461080965299</v>
      </c>
      <c r="I1042" s="17">
        <v>0.215521150461671</v>
      </c>
      <c r="J1042" s="17">
        <v>-5.3171248027151501E-2</v>
      </c>
      <c r="K1042" s="17">
        <v>-9.0959245314261097E-2</v>
      </c>
      <c r="L1042" s="17">
        <v>-0.220103813903127</v>
      </c>
      <c r="M1042" s="17"/>
      <c r="N1042" s="17">
        <v>-0.11365418954892401</v>
      </c>
      <c r="O1042" s="17">
        <v>-4.7770629930598697E-2</v>
      </c>
      <c r="P1042" s="17">
        <v>0.18393950520187</v>
      </c>
      <c r="Q1042" s="17">
        <v>0.15359615856918801</v>
      </c>
      <c r="R1042" s="17"/>
      <c r="S1042" s="17">
        <v>0.158141983312658</v>
      </c>
      <c r="T1042" s="17">
        <v>1.7534119606181401E-2</v>
      </c>
      <c r="U1042" s="17">
        <v>3.3160484480194499E-2</v>
      </c>
      <c r="V1042" s="17">
        <v>-4.8020016272755102E-2</v>
      </c>
      <c r="W1042" s="17">
        <v>1.4313429828291001E-2</v>
      </c>
      <c r="X1042" s="17">
        <v>9.0096853044775299E-2</v>
      </c>
      <c r="Y1042" s="17">
        <v>0.12940249636516099</v>
      </c>
      <c r="Z1042" s="17">
        <v>5.4834512783111598E-2</v>
      </c>
      <c r="AA1042" s="17">
        <v>1.09278747415398E-4</v>
      </c>
      <c r="AB1042" s="17">
        <v>-4.5595695350013302E-2</v>
      </c>
      <c r="AC1042" s="17">
        <v>-3.2462060006556603E-2</v>
      </c>
      <c r="AD1042" s="17">
        <v>-9.3455986242165306E-2</v>
      </c>
      <c r="AE1042" s="17"/>
      <c r="AF1042" s="17">
        <v>3.8075726737720597E-2</v>
      </c>
      <c r="AG1042" s="17">
        <v>-3.1710060398106699E-2</v>
      </c>
      <c r="AH1042" s="17">
        <v>0.167362780407984</v>
      </c>
      <c r="AI1042" s="17"/>
      <c r="AJ1042" s="17">
        <v>-4.9481093986731901E-2</v>
      </c>
      <c r="AK1042" s="17">
        <v>0.119045940491447</v>
      </c>
      <c r="AL1042" s="17">
        <v>-4.70907131959774E-2</v>
      </c>
      <c r="AM1042" s="17">
        <v>0.23231725649222301</v>
      </c>
      <c r="AN1042" s="17">
        <v>0.154433709411609</v>
      </c>
      <c r="AO1042" s="17"/>
      <c r="AP1042" s="17">
        <v>-4.4963489899665497E-2</v>
      </c>
      <c r="AQ1042" s="17">
        <v>7.58069977140612E-2</v>
      </c>
      <c r="AR1042" s="17">
        <v>-7.9403133717334998E-2</v>
      </c>
      <c r="AS1042" s="17"/>
      <c r="AT1042" s="17">
        <v>0.155808448438821</v>
      </c>
      <c r="AU1042" s="17">
        <v>-1.9602876472010401E-2</v>
      </c>
      <c r="AV1042" s="17">
        <v>-1.8638578485796E-2</v>
      </c>
      <c r="AW1042" s="17">
        <v>-1.22196938237397E-2</v>
      </c>
      <c r="AX1042" s="17">
        <v>-0.20981743787020099</v>
      </c>
    </row>
    <row r="1043" spans="2:50">
      <c r="C1043" s="17"/>
      <c r="D1043" s="17"/>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row>
    <row r="1044" spans="2:50">
      <c r="B1044" s="6" t="s">
        <v>360</v>
      </c>
      <c r="C1044" s="17"/>
      <c r="D1044" s="17"/>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row>
    <row r="1045" spans="2:50">
      <c r="B1045" s="24" t="s">
        <v>15</v>
      </c>
      <c r="C1045" s="17"/>
      <c r="D1045" s="17"/>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row>
    <row r="1046" spans="2:50">
      <c r="B1046" t="s">
        <v>244</v>
      </c>
      <c r="C1046" s="17">
        <v>7.4915558430013102E-2</v>
      </c>
      <c r="D1046" s="17">
        <v>7.1703683279036798E-2</v>
      </c>
      <c r="E1046" s="17">
        <v>7.72677348635398E-2</v>
      </c>
      <c r="F1046" s="17"/>
      <c r="G1046" s="17">
        <v>4.4326601146667803E-2</v>
      </c>
      <c r="H1046" s="17">
        <v>0.103605612211434</v>
      </c>
      <c r="I1046" s="17">
        <v>8.10956354091317E-2</v>
      </c>
      <c r="J1046" s="17">
        <v>9.3201673401747204E-2</v>
      </c>
      <c r="K1046" s="17">
        <v>8.6789293812236906E-2</v>
      </c>
      <c r="L1046" s="17">
        <v>4.4036438146200001E-2</v>
      </c>
      <c r="M1046" s="17"/>
      <c r="N1046" s="17">
        <v>4.8772809451820699E-2</v>
      </c>
      <c r="O1046" s="17">
        <v>5.0597751011516999E-2</v>
      </c>
      <c r="P1046" s="17">
        <v>0.10982004133192</v>
      </c>
      <c r="Q1046" s="17">
        <v>9.6640555196853301E-2</v>
      </c>
      <c r="R1046" s="17"/>
      <c r="S1046" s="17">
        <v>8.9142754771085297E-2</v>
      </c>
      <c r="T1046" s="17">
        <v>6.0517085336897002E-2</v>
      </c>
      <c r="U1046" s="17">
        <v>6.5355507125055001E-2</v>
      </c>
      <c r="V1046" s="17">
        <v>6.0070136860386397E-2</v>
      </c>
      <c r="W1046" s="17">
        <v>7.28978225951111E-2</v>
      </c>
      <c r="X1046" s="17">
        <v>4.6448591150235502E-2</v>
      </c>
      <c r="Y1046" s="17">
        <v>0.127071997752885</v>
      </c>
      <c r="Z1046" s="17">
        <v>8.1759340563270902E-2</v>
      </c>
      <c r="AA1046" s="17">
        <v>7.5766497815293196E-2</v>
      </c>
      <c r="AB1046" s="17">
        <v>6.5986146837869505E-2</v>
      </c>
      <c r="AC1046" s="17">
        <v>0.115100014407822</v>
      </c>
      <c r="AD1046" s="17">
        <v>3.9102782195764602E-2</v>
      </c>
      <c r="AE1046" s="17"/>
      <c r="AF1046" s="17">
        <v>9.6260708624749405E-2</v>
      </c>
      <c r="AG1046" s="17">
        <v>5.90127992872417E-2</v>
      </c>
      <c r="AH1046" s="17">
        <v>7.4635409148576498E-2</v>
      </c>
      <c r="AI1046" s="17"/>
      <c r="AJ1046" s="17">
        <v>7.0950178802896793E-2</v>
      </c>
      <c r="AK1046" s="17">
        <v>9.3439953848442101E-2</v>
      </c>
      <c r="AL1046" s="17">
        <v>5.5916538608078603E-2</v>
      </c>
      <c r="AM1046" s="17">
        <v>8.5671135290548497E-2</v>
      </c>
      <c r="AN1046" s="17">
        <v>7.1843864905920998E-2</v>
      </c>
      <c r="AO1046" s="17"/>
      <c r="AP1046" s="17">
        <v>6.8388259050566294E-2</v>
      </c>
      <c r="AQ1046" s="17">
        <v>8.84571053091677E-2</v>
      </c>
      <c r="AR1046" s="17">
        <v>4.6193126327581199E-2</v>
      </c>
      <c r="AS1046" s="17"/>
      <c r="AT1046" s="17">
        <v>8.5569980870048995E-2</v>
      </c>
      <c r="AU1046" s="17">
        <v>5.7719002038550397E-2</v>
      </c>
      <c r="AV1046" s="17">
        <v>4.2636610615247802E-2</v>
      </c>
      <c r="AW1046" s="17">
        <v>7.0140816641358794E-2</v>
      </c>
      <c r="AX1046" s="17">
        <v>0.141380971620827</v>
      </c>
    </row>
    <row r="1047" spans="2:50">
      <c r="B1047" t="s">
        <v>245</v>
      </c>
      <c r="C1047" s="17">
        <v>0.19823928764358401</v>
      </c>
      <c r="D1047" s="17">
        <v>0.17767586791385501</v>
      </c>
      <c r="E1047" s="17">
        <v>0.21907693972046699</v>
      </c>
      <c r="F1047" s="17"/>
      <c r="G1047" s="17">
        <v>0.24094868548870799</v>
      </c>
      <c r="H1047" s="17">
        <v>0.23477190658995001</v>
      </c>
      <c r="I1047" s="17">
        <v>0.26632671667767099</v>
      </c>
      <c r="J1047" s="17">
        <v>0.19542836161815799</v>
      </c>
      <c r="K1047" s="17">
        <v>0.13915559604042799</v>
      </c>
      <c r="L1047" s="17">
        <v>0.12661288272058399</v>
      </c>
      <c r="M1047" s="17"/>
      <c r="N1047" s="17">
        <v>0.16572030471780799</v>
      </c>
      <c r="O1047" s="17">
        <v>0.17738811318011699</v>
      </c>
      <c r="P1047" s="17">
        <v>0.22720979879765699</v>
      </c>
      <c r="Q1047" s="17">
        <v>0.22854463039409501</v>
      </c>
      <c r="R1047" s="17"/>
      <c r="S1047" s="17">
        <v>0.22728226550047001</v>
      </c>
      <c r="T1047" s="17">
        <v>0.20188955017983501</v>
      </c>
      <c r="U1047" s="17">
        <v>0.192415527422344</v>
      </c>
      <c r="V1047" s="17">
        <v>0.171329064414416</v>
      </c>
      <c r="W1047" s="17">
        <v>0.218814583159468</v>
      </c>
      <c r="X1047" s="17">
        <v>0.25673016230754903</v>
      </c>
      <c r="Y1047" s="17">
        <v>0.17376217471869801</v>
      </c>
      <c r="Z1047" s="17">
        <v>0.23613539592066199</v>
      </c>
      <c r="AA1047" s="17">
        <v>0.213719211507683</v>
      </c>
      <c r="AB1047" s="17">
        <v>0.12489592609993599</v>
      </c>
      <c r="AC1047" s="17">
        <v>0.117102052196037</v>
      </c>
      <c r="AD1047" s="17">
        <v>0.232589477239661</v>
      </c>
      <c r="AE1047" s="17"/>
      <c r="AF1047" s="17">
        <v>0.20849339613339299</v>
      </c>
      <c r="AG1047" s="17">
        <v>0.179308974533986</v>
      </c>
      <c r="AH1047" s="17">
        <v>0.18573725735532801</v>
      </c>
      <c r="AI1047" s="17"/>
      <c r="AJ1047" s="17">
        <v>0.18556079566612599</v>
      </c>
      <c r="AK1047" s="17">
        <v>0.23086921957234299</v>
      </c>
      <c r="AL1047" s="17">
        <v>0.16780267665219001</v>
      </c>
      <c r="AM1047" s="17">
        <v>0.25432647187360702</v>
      </c>
      <c r="AN1047" s="17">
        <v>0.19623034740959999</v>
      </c>
      <c r="AO1047" s="17"/>
      <c r="AP1047" s="17">
        <v>0.19125307453240101</v>
      </c>
      <c r="AQ1047" s="17">
        <v>0.22022208672511301</v>
      </c>
      <c r="AR1047" s="17">
        <v>0.17154723250795501</v>
      </c>
      <c r="AS1047" s="17"/>
      <c r="AT1047" s="17">
        <v>0.202187371900134</v>
      </c>
      <c r="AU1047" s="17">
        <v>0.18578516892463701</v>
      </c>
      <c r="AV1047" s="17">
        <v>0.21334502322056301</v>
      </c>
      <c r="AW1047" s="17">
        <v>0.26572520275786299</v>
      </c>
      <c r="AX1047" s="17">
        <v>0.123946900609972</v>
      </c>
    </row>
    <row r="1048" spans="2:50">
      <c r="B1048" t="s">
        <v>246</v>
      </c>
      <c r="C1048" s="17">
        <v>0.26889137157209198</v>
      </c>
      <c r="D1048" s="17">
        <v>0.23717142950689099</v>
      </c>
      <c r="E1048" s="17">
        <v>0.30089093795085398</v>
      </c>
      <c r="F1048" s="17"/>
      <c r="G1048" s="17">
        <v>0.34057929782414698</v>
      </c>
      <c r="H1048" s="17">
        <v>0.28020430780120797</v>
      </c>
      <c r="I1048" s="17">
        <v>0.28287006208797799</v>
      </c>
      <c r="J1048" s="17">
        <v>0.221786359484622</v>
      </c>
      <c r="K1048" s="17">
        <v>0.281466444111031</v>
      </c>
      <c r="L1048" s="17">
        <v>0.230847135028727</v>
      </c>
      <c r="M1048" s="17"/>
      <c r="N1048" s="17">
        <v>0.21421302930511901</v>
      </c>
      <c r="O1048" s="17">
        <v>0.30603636206330997</v>
      </c>
      <c r="P1048" s="17">
        <v>0.26858485620318601</v>
      </c>
      <c r="Q1048" s="17">
        <v>0.29254889524020899</v>
      </c>
      <c r="R1048" s="17"/>
      <c r="S1048" s="17">
        <v>0.254685246125956</v>
      </c>
      <c r="T1048" s="17">
        <v>0.30289641250725202</v>
      </c>
      <c r="U1048" s="17">
        <v>0.26971874029974702</v>
      </c>
      <c r="V1048" s="17">
        <v>0.233884896959727</v>
      </c>
      <c r="W1048" s="17">
        <v>0.280923098205069</v>
      </c>
      <c r="X1048" s="17">
        <v>0.26804605748016402</v>
      </c>
      <c r="Y1048" s="17">
        <v>0.322006888604084</v>
      </c>
      <c r="Z1048" s="17">
        <v>0.24366765125107501</v>
      </c>
      <c r="AA1048" s="17">
        <v>0.24918943219961701</v>
      </c>
      <c r="AB1048" s="17">
        <v>0.24126817371079801</v>
      </c>
      <c r="AC1048" s="17">
        <v>0.311215247054342</v>
      </c>
      <c r="AD1048" s="17">
        <v>0.241092432077645</v>
      </c>
      <c r="AE1048" s="17"/>
      <c r="AF1048" s="17">
        <v>0.25279615688318602</v>
      </c>
      <c r="AG1048" s="17">
        <v>0.27367021781516798</v>
      </c>
      <c r="AH1048" s="17">
        <v>0.29163173640867401</v>
      </c>
      <c r="AI1048" s="17"/>
      <c r="AJ1048" s="17">
        <v>0.25706381233959502</v>
      </c>
      <c r="AK1048" s="17">
        <v>0.28211408777419</v>
      </c>
      <c r="AL1048" s="17">
        <v>0.221095815617007</v>
      </c>
      <c r="AM1048" s="17">
        <v>0.27516466997830002</v>
      </c>
      <c r="AN1048" s="17">
        <v>0.31731125956179801</v>
      </c>
      <c r="AO1048" s="17"/>
      <c r="AP1048" s="17">
        <v>0.25786475782729501</v>
      </c>
      <c r="AQ1048" s="17">
        <v>0.26055565316504797</v>
      </c>
      <c r="AR1048" s="17">
        <v>0.24539840093415199</v>
      </c>
      <c r="AS1048" s="17"/>
      <c r="AT1048" s="17">
        <v>0.30331398429717199</v>
      </c>
      <c r="AU1048" s="17">
        <v>0.31260490853442802</v>
      </c>
      <c r="AV1048" s="17">
        <v>0.23906869073963499</v>
      </c>
      <c r="AW1048" s="17">
        <v>0.20136208797053001</v>
      </c>
      <c r="AX1048" s="17">
        <v>6.1508015246983502E-2</v>
      </c>
    </row>
    <row r="1049" spans="2:50">
      <c r="B1049" t="s">
        <v>247</v>
      </c>
      <c r="C1049" s="17">
        <v>0.25678164370587497</v>
      </c>
      <c r="D1049" s="17">
        <v>0.28189671080305401</v>
      </c>
      <c r="E1049" s="17">
        <v>0.23260043388371099</v>
      </c>
      <c r="F1049" s="17"/>
      <c r="G1049" s="17">
        <v>0.18705451297675099</v>
      </c>
      <c r="H1049" s="17">
        <v>0.20352782455770099</v>
      </c>
      <c r="I1049" s="17">
        <v>0.172513599436386</v>
      </c>
      <c r="J1049" s="17">
        <v>0.278167730762379</v>
      </c>
      <c r="K1049" s="17">
        <v>0.29500996094260301</v>
      </c>
      <c r="L1049" s="17">
        <v>0.37181734069742201</v>
      </c>
      <c r="M1049" s="17"/>
      <c r="N1049" s="17">
        <v>0.32717279495574902</v>
      </c>
      <c r="O1049" s="17">
        <v>0.27971603196769301</v>
      </c>
      <c r="P1049" s="17">
        <v>0.222727890450897</v>
      </c>
      <c r="Q1049" s="17">
        <v>0.18604913784660701</v>
      </c>
      <c r="R1049" s="17"/>
      <c r="S1049" s="17">
        <v>0.21559879799777301</v>
      </c>
      <c r="T1049" s="17">
        <v>0.26293029297695197</v>
      </c>
      <c r="U1049" s="17">
        <v>0.24662613684142001</v>
      </c>
      <c r="V1049" s="17">
        <v>0.32935396676263901</v>
      </c>
      <c r="W1049" s="17">
        <v>0.26670221848719899</v>
      </c>
      <c r="X1049" s="17">
        <v>0.23564651269744599</v>
      </c>
      <c r="Y1049" s="17">
        <v>0.195588239730309</v>
      </c>
      <c r="Z1049" s="17">
        <v>0.27255308568887399</v>
      </c>
      <c r="AA1049" s="17">
        <v>0.24733972922977299</v>
      </c>
      <c r="AB1049" s="17">
        <v>0.31412801352512099</v>
      </c>
      <c r="AC1049" s="17">
        <v>0.25886627357099201</v>
      </c>
      <c r="AD1049" s="17">
        <v>0.273528468127196</v>
      </c>
      <c r="AE1049" s="17"/>
      <c r="AF1049" s="17">
        <v>0.25074990550337101</v>
      </c>
      <c r="AG1049" s="17">
        <v>0.28515829017461503</v>
      </c>
      <c r="AH1049" s="17">
        <v>0.23464508901664399</v>
      </c>
      <c r="AI1049" s="17"/>
      <c r="AJ1049" s="17">
        <v>0.28658209654786498</v>
      </c>
      <c r="AK1049" s="17">
        <v>0.23312666447719799</v>
      </c>
      <c r="AL1049" s="17">
        <v>0.32393398810278601</v>
      </c>
      <c r="AM1049" s="17">
        <v>0.15333201856575501</v>
      </c>
      <c r="AN1049" s="17">
        <v>0.192689977852389</v>
      </c>
      <c r="AO1049" s="17"/>
      <c r="AP1049" s="17">
        <v>0.29322828194869699</v>
      </c>
      <c r="AQ1049" s="17">
        <v>0.240299292103165</v>
      </c>
      <c r="AR1049" s="17">
        <v>0.34001879686821801</v>
      </c>
      <c r="AS1049" s="17"/>
      <c r="AT1049" s="17">
        <v>0.21417160640553201</v>
      </c>
      <c r="AU1049" s="17">
        <v>0.266190599320344</v>
      </c>
      <c r="AV1049" s="17">
        <v>0.29460831342391097</v>
      </c>
      <c r="AW1049" s="17">
        <v>0.24285718612717999</v>
      </c>
      <c r="AX1049" s="17">
        <v>0.20411937705872399</v>
      </c>
    </row>
    <row r="1050" spans="2:50">
      <c r="B1050" t="s">
        <v>248</v>
      </c>
      <c r="C1050" s="17">
        <v>0.137445117710121</v>
      </c>
      <c r="D1050" s="17">
        <v>0.17973724900214899</v>
      </c>
      <c r="E1050" s="17">
        <v>9.5544868272006395E-2</v>
      </c>
      <c r="F1050" s="17"/>
      <c r="G1050" s="17">
        <v>0.105456701999554</v>
      </c>
      <c r="H1050" s="17">
        <v>0.113432895586127</v>
      </c>
      <c r="I1050" s="17">
        <v>0.108647219833319</v>
      </c>
      <c r="J1050" s="17">
        <v>0.139774734937886</v>
      </c>
      <c r="K1050" s="17">
        <v>0.134587343551935</v>
      </c>
      <c r="L1050" s="17">
        <v>0.20151532275759301</v>
      </c>
      <c r="M1050" s="17"/>
      <c r="N1050" s="17">
        <v>0.20565869479982599</v>
      </c>
      <c r="O1050" s="17">
        <v>0.12368375976672701</v>
      </c>
      <c r="P1050" s="17">
        <v>0.11364382555263999</v>
      </c>
      <c r="Q1050" s="17">
        <v>9.7948335631843894E-2</v>
      </c>
      <c r="R1050" s="17"/>
      <c r="S1050" s="17">
        <v>0.147621670421206</v>
      </c>
      <c r="T1050" s="17">
        <v>0.13174561656162201</v>
      </c>
      <c r="U1050" s="17">
        <v>0.12779790217298601</v>
      </c>
      <c r="V1050" s="17">
        <v>0.121264983878925</v>
      </c>
      <c r="W1050" s="17">
        <v>0.10675453875547899</v>
      </c>
      <c r="X1050" s="17">
        <v>0.13428414380267201</v>
      </c>
      <c r="Y1050" s="17">
        <v>0.12482849978649201</v>
      </c>
      <c r="Z1050" s="17">
        <v>9.5830186204285198E-2</v>
      </c>
      <c r="AA1050" s="17">
        <v>0.16948118981417201</v>
      </c>
      <c r="AB1050" s="17">
        <v>0.16318762630723699</v>
      </c>
      <c r="AC1050" s="17">
        <v>0.13557674716620699</v>
      </c>
      <c r="AD1050" s="17">
        <v>0.16832609004791199</v>
      </c>
      <c r="AE1050" s="17"/>
      <c r="AF1050" s="17">
        <v>0.14053168841272601</v>
      </c>
      <c r="AG1050" s="17">
        <v>0.15679703072311599</v>
      </c>
      <c r="AH1050" s="17">
        <v>7.4054503176444297E-2</v>
      </c>
      <c r="AI1050" s="17"/>
      <c r="AJ1050" s="17">
        <v>0.15938399435648401</v>
      </c>
      <c r="AK1050" s="17">
        <v>0.121196565290145</v>
      </c>
      <c r="AL1050" s="17">
        <v>0.212796834293177</v>
      </c>
      <c r="AM1050" s="17">
        <v>0.10111502315658</v>
      </c>
      <c r="AN1050" s="17">
        <v>7.2482074464898405E-2</v>
      </c>
      <c r="AO1050" s="17"/>
      <c r="AP1050" s="17">
        <v>0.15706971178449999</v>
      </c>
      <c r="AQ1050" s="17">
        <v>0.142684547129485</v>
      </c>
      <c r="AR1050" s="17">
        <v>0.17853338688803</v>
      </c>
      <c r="AS1050" s="17"/>
      <c r="AT1050" s="17">
        <v>0.110251573984864</v>
      </c>
      <c r="AU1050" s="17">
        <v>0.124457097533287</v>
      </c>
      <c r="AV1050" s="17">
        <v>0.16109597396131101</v>
      </c>
      <c r="AW1050" s="17">
        <v>0.18680971557031001</v>
      </c>
      <c r="AX1050" s="17">
        <v>0.37084031161284697</v>
      </c>
    </row>
    <row r="1051" spans="2:50">
      <c r="B1051" t="s">
        <v>92</v>
      </c>
      <c r="C1051" s="17">
        <v>6.3727020938315407E-2</v>
      </c>
      <c r="D1051" s="17">
        <v>5.1815059495014901E-2</v>
      </c>
      <c r="E1051" s="17">
        <v>7.4619085309422198E-2</v>
      </c>
      <c r="F1051" s="17"/>
      <c r="G1051" s="17">
        <v>8.1634200564172907E-2</v>
      </c>
      <c r="H1051" s="17">
        <v>6.4457453253580002E-2</v>
      </c>
      <c r="I1051" s="17">
        <v>8.8546766555513703E-2</v>
      </c>
      <c r="J1051" s="17">
        <v>7.1641139795207795E-2</v>
      </c>
      <c r="K1051" s="17">
        <v>6.29913615417666E-2</v>
      </c>
      <c r="L1051" s="17">
        <v>2.51708806494731E-2</v>
      </c>
      <c r="M1051" s="17"/>
      <c r="N1051" s="17">
        <v>3.8462366769677798E-2</v>
      </c>
      <c r="O1051" s="17">
        <v>6.2577982010636607E-2</v>
      </c>
      <c r="P1051" s="17">
        <v>5.8013587663699698E-2</v>
      </c>
      <c r="Q1051" s="17">
        <v>9.8268445690391906E-2</v>
      </c>
      <c r="R1051" s="17"/>
      <c r="S1051" s="17">
        <v>6.5669265183509198E-2</v>
      </c>
      <c r="T1051" s="17">
        <v>4.0021042437441597E-2</v>
      </c>
      <c r="U1051" s="17">
        <v>9.8086186138448397E-2</v>
      </c>
      <c r="V1051" s="17">
        <v>8.4096951123907901E-2</v>
      </c>
      <c r="W1051" s="17">
        <v>5.39077387976735E-2</v>
      </c>
      <c r="X1051" s="17">
        <v>5.8844532561933303E-2</v>
      </c>
      <c r="Y1051" s="17">
        <v>5.6742199407532397E-2</v>
      </c>
      <c r="Z1051" s="17">
        <v>7.0054340371833307E-2</v>
      </c>
      <c r="AA1051" s="17">
        <v>4.4503939433461898E-2</v>
      </c>
      <c r="AB1051" s="17">
        <v>9.0534113519038895E-2</v>
      </c>
      <c r="AC1051" s="17">
        <v>6.2139665604600498E-2</v>
      </c>
      <c r="AD1051" s="17">
        <v>4.5360750311821303E-2</v>
      </c>
      <c r="AE1051" s="17"/>
      <c r="AF1051" s="17">
        <v>5.1168144442575503E-2</v>
      </c>
      <c r="AG1051" s="17">
        <v>4.6052687465872398E-2</v>
      </c>
      <c r="AH1051" s="17">
        <v>0.139296004894333</v>
      </c>
      <c r="AI1051" s="17"/>
      <c r="AJ1051" s="17">
        <v>4.0459122287033703E-2</v>
      </c>
      <c r="AK1051" s="17">
        <v>3.9253509037681697E-2</v>
      </c>
      <c r="AL1051" s="17">
        <v>1.8454146726761302E-2</v>
      </c>
      <c r="AM1051" s="17">
        <v>0.13039068113520999</v>
      </c>
      <c r="AN1051" s="17">
        <v>0.14944247580539299</v>
      </c>
      <c r="AO1051" s="17"/>
      <c r="AP1051" s="17">
        <v>3.2195914856540997E-2</v>
      </c>
      <c r="AQ1051" s="17">
        <v>4.7781315568021197E-2</v>
      </c>
      <c r="AR1051" s="17">
        <v>1.83090564740639E-2</v>
      </c>
      <c r="AS1051" s="17"/>
      <c r="AT1051" s="17">
        <v>8.4505482542248794E-2</v>
      </c>
      <c r="AU1051" s="17">
        <v>5.32432236487543E-2</v>
      </c>
      <c r="AV1051" s="17">
        <v>4.92453880393331E-2</v>
      </c>
      <c r="AW1051" s="17">
        <v>3.3104990932757303E-2</v>
      </c>
      <c r="AX1051" s="17">
        <v>9.8204423850646094E-2</v>
      </c>
    </row>
    <row r="1052" spans="2:50">
      <c r="B1052" t="s">
        <v>249</v>
      </c>
      <c r="C1052" s="17">
        <v>0.27315484607359702</v>
      </c>
      <c r="D1052" s="17">
        <v>0.24937955119289101</v>
      </c>
      <c r="E1052" s="17">
        <v>0.29634467458400698</v>
      </c>
      <c r="F1052" s="17"/>
      <c r="G1052" s="17">
        <v>0.28527528663537599</v>
      </c>
      <c r="H1052" s="17">
        <v>0.338377518801384</v>
      </c>
      <c r="I1052" s="17">
        <v>0.347422352086803</v>
      </c>
      <c r="J1052" s="17">
        <v>0.28863003501990497</v>
      </c>
      <c r="K1052" s="17">
        <v>0.225944889852664</v>
      </c>
      <c r="L1052" s="17">
        <v>0.170649320866784</v>
      </c>
      <c r="M1052" s="17"/>
      <c r="N1052" s="17">
        <v>0.21449311416962799</v>
      </c>
      <c r="O1052" s="17">
        <v>0.227985864191634</v>
      </c>
      <c r="P1052" s="17">
        <v>0.33702984012957699</v>
      </c>
      <c r="Q1052" s="17">
        <v>0.325185185590948</v>
      </c>
      <c r="R1052" s="17"/>
      <c r="S1052" s="17">
        <v>0.316425020271556</v>
      </c>
      <c r="T1052" s="17">
        <v>0.26240663551673299</v>
      </c>
      <c r="U1052" s="17">
        <v>0.25777103454739902</v>
      </c>
      <c r="V1052" s="17">
        <v>0.23139920127480201</v>
      </c>
      <c r="W1052" s="17">
        <v>0.29171240575457902</v>
      </c>
      <c r="X1052" s="17">
        <v>0.303178753457785</v>
      </c>
      <c r="Y1052" s="17">
        <v>0.30083417247158201</v>
      </c>
      <c r="Z1052" s="17">
        <v>0.31789473648393202</v>
      </c>
      <c r="AA1052" s="17">
        <v>0.28948570932297701</v>
      </c>
      <c r="AB1052" s="17">
        <v>0.19088207293780601</v>
      </c>
      <c r="AC1052" s="17">
        <v>0.232202066603858</v>
      </c>
      <c r="AD1052" s="17">
        <v>0.27169225943542602</v>
      </c>
      <c r="AE1052" s="17"/>
      <c r="AF1052" s="17">
        <v>0.30475410475814202</v>
      </c>
      <c r="AG1052" s="17">
        <v>0.23832177382122799</v>
      </c>
      <c r="AH1052" s="17">
        <v>0.260372666503904</v>
      </c>
      <c r="AI1052" s="17"/>
      <c r="AJ1052" s="17">
        <v>0.25651097446902299</v>
      </c>
      <c r="AK1052" s="17">
        <v>0.32430917342078502</v>
      </c>
      <c r="AL1052" s="17">
        <v>0.223719215260268</v>
      </c>
      <c r="AM1052" s="17">
        <v>0.339997607164156</v>
      </c>
      <c r="AN1052" s="17">
        <v>0.26807421231552098</v>
      </c>
      <c r="AO1052" s="17"/>
      <c r="AP1052" s="17">
        <v>0.25964133358296798</v>
      </c>
      <c r="AQ1052" s="17">
        <v>0.30867919203428101</v>
      </c>
      <c r="AR1052" s="17">
        <v>0.217740358835536</v>
      </c>
      <c r="AS1052" s="17"/>
      <c r="AT1052" s="17">
        <v>0.28775735277018299</v>
      </c>
      <c r="AU1052" s="17">
        <v>0.24350417096318699</v>
      </c>
      <c r="AV1052" s="17">
        <v>0.25598163383581102</v>
      </c>
      <c r="AW1052" s="17">
        <v>0.335866019399222</v>
      </c>
      <c r="AX1052" s="17">
        <v>0.26532787223079901</v>
      </c>
    </row>
    <row r="1053" spans="2:50">
      <c r="B1053" t="s">
        <v>250</v>
      </c>
      <c r="C1053" s="17">
        <v>0.394226761415996</v>
      </c>
      <c r="D1053" s="17">
        <v>0.461633959805203</v>
      </c>
      <c r="E1053" s="17">
        <v>0.32814530215571702</v>
      </c>
      <c r="F1053" s="17"/>
      <c r="G1053" s="17">
        <v>0.292511214976305</v>
      </c>
      <c r="H1053" s="17">
        <v>0.31696072014382798</v>
      </c>
      <c r="I1053" s="17">
        <v>0.28116081926970499</v>
      </c>
      <c r="J1053" s="17">
        <v>0.417942465700265</v>
      </c>
      <c r="K1053" s="17">
        <v>0.42959730449453798</v>
      </c>
      <c r="L1053" s="17">
        <v>0.57333266345501499</v>
      </c>
      <c r="M1053" s="17"/>
      <c r="N1053" s="17">
        <v>0.53283148975557504</v>
      </c>
      <c r="O1053" s="17">
        <v>0.40339979173441998</v>
      </c>
      <c r="P1053" s="17">
        <v>0.33637171600353699</v>
      </c>
      <c r="Q1053" s="17">
        <v>0.283997473478451</v>
      </c>
      <c r="R1053" s="17"/>
      <c r="S1053" s="17">
        <v>0.36322046841897898</v>
      </c>
      <c r="T1053" s="17">
        <v>0.39467590953857301</v>
      </c>
      <c r="U1053" s="17">
        <v>0.37442403901440602</v>
      </c>
      <c r="V1053" s="17">
        <v>0.45061895064156399</v>
      </c>
      <c r="W1053" s="17">
        <v>0.37345675724267802</v>
      </c>
      <c r="X1053" s="17">
        <v>0.36993065650011803</v>
      </c>
      <c r="Y1053" s="17">
        <v>0.320416739516802</v>
      </c>
      <c r="Z1053" s="17">
        <v>0.368383271893159</v>
      </c>
      <c r="AA1053" s="17">
        <v>0.41682091904394503</v>
      </c>
      <c r="AB1053" s="17">
        <v>0.47731563983235697</v>
      </c>
      <c r="AC1053" s="17">
        <v>0.394443020737199</v>
      </c>
      <c r="AD1053" s="17">
        <v>0.44185455817510799</v>
      </c>
      <c r="AE1053" s="17"/>
      <c r="AF1053" s="17">
        <v>0.39128159391609701</v>
      </c>
      <c r="AG1053" s="17">
        <v>0.44195532089773099</v>
      </c>
      <c r="AH1053" s="17">
        <v>0.30869959219308801</v>
      </c>
      <c r="AI1053" s="17"/>
      <c r="AJ1053" s="17">
        <v>0.44596609090434802</v>
      </c>
      <c r="AK1053" s="17">
        <v>0.35432322976734398</v>
      </c>
      <c r="AL1053" s="17">
        <v>0.53673082239596304</v>
      </c>
      <c r="AM1053" s="17">
        <v>0.25444704172233501</v>
      </c>
      <c r="AN1053" s="17">
        <v>0.26517205231728802</v>
      </c>
      <c r="AO1053" s="17"/>
      <c r="AP1053" s="17">
        <v>0.45029799373319701</v>
      </c>
      <c r="AQ1053" s="17">
        <v>0.38298383923265</v>
      </c>
      <c r="AR1053" s="17">
        <v>0.51855218375624801</v>
      </c>
      <c r="AS1053" s="17"/>
      <c r="AT1053" s="17">
        <v>0.32442318039039603</v>
      </c>
      <c r="AU1053" s="17">
        <v>0.39064769685363099</v>
      </c>
      <c r="AV1053" s="17">
        <v>0.45570428738522101</v>
      </c>
      <c r="AW1053" s="17">
        <v>0.429666901697491</v>
      </c>
      <c r="AX1053" s="17">
        <v>0.57495968867157099</v>
      </c>
    </row>
    <row r="1054" spans="2:50">
      <c r="B1054" t="s">
        <v>251</v>
      </c>
      <c r="C1054" s="17">
        <v>-0.1210719153424</v>
      </c>
      <c r="D1054" s="17">
        <v>-0.21225440861231101</v>
      </c>
      <c r="E1054" s="17">
        <v>-3.1800627571710399E-2</v>
      </c>
      <c r="F1054" s="17"/>
      <c r="G1054" s="17">
        <v>-7.2359283409285701E-3</v>
      </c>
      <c r="H1054" s="17">
        <v>2.1416798657556101E-2</v>
      </c>
      <c r="I1054" s="17">
        <v>6.6261532817097707E-2</v>
      </c>
      <c r="J1054" s="17">
        <v>-0.129312430680359</v>
      </c>
      <c r="K1054" s="17">
        <v>-0.203652414641874</v>
      </c>
      <c r="L1054" s="17">
        <v>-0.40268334258823102</v>
      </c>
      <c r="M1054" s="17"/>
      <c r="N1054" s="17">
        <v>-0.31833837558594702</v>
      </c>
      <c r="O1054" s="17">
        <v>-0.17541392754278601</v>
      </c>
      <c r="P1054" s="17">
        <v>6.5812412604016003E-4</v>
      </c>
      <c r="Q1054" s="17">
        <v>4.1187712112497499E-2</v>
      </c>
      <c r="R1054" s="17"/>
      <c r="S1054" s="17">
        <v>-4.6795448147423001E-2</v>
      </c>
      <c r="T1054" s="17">
        <v>-0.13226927402184099</v>
      </c>
      <c r="U1054" s="17">
        <v>-0.11665300446700699</v>
      </c>
      <c r="V1054" s="17">
        <v>-0.219219749366762</v>
      </c>
      <c r="W1054" s="17">
        <v>-8.1744351488098596E-2</v>
      </c>
      <c r="X1054" s="17">
        <v>-6.6751903042333402E-2</v>
      </c>
      <c r="Y1054" s="17">
        <v>-1.95825670452195E-2</v>
      </c>
      <c r="Z1054" s="17">
        <v>-5.0488535409226397E-2</v>
      </c>
      <c r="AA1054" s="17">
        <v>-0.12733520972096801</v>
      </c>
      <c r="AB1054" s="17">
        <v>-0.28643356689455202</v>
      </c>
      <c r="AC1054" s="17">
        <v>-0.162240954133341</v>
      </c>
      <c r="AD1054" s="17">
        <v>-0.170162298739682</v>
      </c>
      <c r="AE1054" s="17"/>
      <c r="AF1054" s="17">
        <v>-8.6527489157955106E-2</v>
      </c>
      <c r="AG1054" s="17">
        <v>-0.203633547076504</v>
      </c>
      <c r="AH1054" s="17">
        <v>-4.8326925689184001E-2</v>
      </c>
      <c r="AI1054" s="17"/>
      <c r="AJ1054" s="17">
        <v>-0.189455116435326</v>
      </c>
      <c r="AK1054" s="17">
        <v>-3.0014056346558501E-2</v>
      </c>
      <c r="AL1054" s="17">
        <v>-0.31301160713569498</v>
      </c>
      <c r="AM1054" s="17">
        <v>8.5550565441821005E-2</v>
      </c>
      <c r="AN1054" s="17">
        <v>2.9021599982335098E-3</v>
      </c>
      <c r="AO1054" s="17"/>
      <c r="AP1054" s="17">
        <v>-0.190656660150229</v>
      </c>
      <c r="AQ1054" s="17">
        <v>-7.4304647198369905E-2</v>
      </c>
      <c r="AR1054" s="17">
        <v>-0.30081182492071201</v>
      </c>
      <c r="AS1054" s="17"/>
      <c r="AT1054" s="17">
        <v>-3.66658276202129E-2</v>
      </c>
      <c r="AU1054" s="17">
        <v>-0.14714352589044399</v>
      </c>
      <c r="AV1054" s="17">
        <v>-0.19972265354941099</v>
      </c>
      <c r="AW1054" s="17">
        <v>-9.3800882298269106E-2</v>
      </c>
      <c r="AX1054" s="17">
        <v>-0.30963181644077198</v>
      </c>
    </row>
    <row r="1055" spans="2:50">
      <c r="C1055" s="17"/>
      <c r="D1055" s="17"/>
      <c r="E1055" s="17"/>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row>
    <row r="1056" spans="2:50">
      <c r="B1056" s="6" t="s">
        <v>361</v>
      </c>
      <c r="C1056" s="17"/>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row>
    <row r="1057" spans="2:50">
      <c r="B1057" s="24" t="s">
        <v>15</v>
      </c>
      <c r="C1057" s="17"/>
      <c r="D1057" s="17"/>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row>
    <row r="1058" spans="2:50">
      <c r="B1058" t="s">
        <v>244</v>
      </c>
      <c r="C1058" s="17">
        <v>7.4831965369491604E-2</v>
      </c>
      <c r="D1058" s="17">
        <v>8.7101169088445202E-2</v>
      </c>
      <c r="E1058" s="17">
        <v>6.3149536350270194E-2</v>
      </c>
      <c r="F1058" s="17"/>
      <c r="G1058" s="17">
        <v>7.6070208033035797E-2</v>
      </c>
      <c r="H1058" s="17">
        <v>9.9723579230242207E-2</v>
      </c>
      <c r="I1058" s="17">
        <v>7.7557036628794498E-2</v>
      </c>
      <c r="J1058" s="17">
        <v>7.7253043064496499E-2</v>
      </c>
      <c r="K1058" s="17">
        <v>4.90116448859194E-2</v>
      </c>
      <c r="L1058" s="17">
        <v>6.6836857881711204E-2</v>
      </c>
      <c r="M1058" s="17"/>
      <c r="N1058" s="17">
        <v>9.3559628760018096E-2</v>
      </c>
      <c r="O1058" s="17">
        <v>4.9234237385450498E-2</v>
      </c>
      <c r="P1058" s="17">
        <v>7.6406368402319999E-2</v>
      </c>
      <c r="Q1058" s="17">
        <v>8.1165183299916094E-2</v>
      </c>
      <c r="R1058" s="17"/>
      <c r="S1058" s="17">
        <v>0.108716713168364</v>
      </c>
      <c r="T1058" s="17">
        <v>7.3047586209293802E-2</v>
      </c>
      <c r="U1058" s="17">
        <v>5.9215389596350199E-2</v>
      </c>
      <c r="V1058" s="17">
        <v>7.1542642183895902E-2</v>
      </c>
      <c r="W1058" s="17">
        <v>5.17707049514134E-2</v>
      </c>
      <c r="X1058" s="17">
        <v>4.1239427597800797E-2</v>
      </c>
      <c r="Y1058" s="17">
        <v>7.7528799746820198E-2</v>
      </c>
      <c r="Z1058" s="17">
        <v>7.0986776480736397E-2</v>
      </c>
      <c r="AA1058" s="17">
        <v>9.9795928580095394E-2</v>
      </c>
      <c r="AB1058" s="17">
        <v>7.16036102328996E-2</v>
      </c>
      <c r="AC1058" s="17">
        <v>4.8399920250824402E-2</v>
      </c>
      <c r="AD1058" s="17">
        <v>9.0886458691235503E-2</v>
      </c>
      <c r="AE1058" s="17"/>
      <c r="AF1058" s="17">
        <v>8.3927133299218207E-2</v>
      </c>
      <c r="AG1058" s="17">
        <v>7.2628248245497601E-2</v>
      </c>
      <c r="AH1058" s="17">
        <v>4.4220955347657298E-2</v>
      </c>
      <c r="AI1058" s="17"/>
      <c r="AJ1058" s="17">
        <v>7.1949243261507395E-2</v>
      </c>
      <c r="AK1058" s="17">
        <v>7.5258681004364295E-2</v>
      </c>
      <c r="AL1058" s="17">
        <v>0.14382695917187599</v>
      </c>
      <c r="AM1058" s="17">
        <v>6.79602132223837E-2</v>
      </c>
      <c r="AN1058" s="17">
        <v>3.7449461172652299E-2</v>
      </c>
      <c r="AO1058" s="17"/>
      <c r="AP1058" s="17">
        <v>8.45893955011639E-2</v>
      </c>
      <c r="AQ1058" s="17">
        <v>6.59937765960944E-2</v>
      </c>
      <c r="AR1058" s="17">
        <v>0.126654050418156</v>
      </c>
      <c r="AS1058" s="17"/>
      <c r="AT1058" s="17">
        <v>7.8444787230691093E-2</v>
      </c>
      <c r="AU1058" s="17">
        <v>4.9377246671404001E-2</v>
      </c>
      <c r="AV1058" s="17">
        <v>7.3011409522273599E-2</v>
      </c>
      <c r="AW1058" s="17">
        <v>8.8080975658293606E-2</v>
      </c>
      <c r="AX1058" s="17">
        <v>0.15376896722333599</v>
      </c>
    </row>
    <row r="1059" spans="2:50">
      <c r="B1059" t="s">
        <v>245</v>
      </c>
      <c r="C1059" s="17">
        <v>0.29047417826347899</v>
      </c>
      <c r="D1059" s="17">
        <v>0.267155250087459</v>
      </c>
      <c r="E1059" s="17">
        <v>0.31435927007199199</v>
      </c>
      <c r="F1059" s="17"/>
      <c r="G1059" s="17">
        <v>0.25505205016885002</v>
      </c>
      <c r="H1059" s="17">
        <v>0.28859576923888602</v>
      </c>
      <c r="I1059" s="17">
        <v>0.32038312353827803</v>
      </c>
      <c r="J1059" s="17">
        <v>0.24202495341385</v>
      </c>
      <c r="K1059" s="17">
        <v>0.280053510707438</v>
      </c>
      <c r="L1059" s="17">
        <v>0.33729214047523598</v>
      </c>
      <c r="M1059" s="17"/>
      <c r="N1059" s="17">
        <v>0.27150147138963698</v>
      </c>
      <c r="O1059" s="17">
        <v>0.31324820712704798</v>
      </c>
      <c r="P1059" s="17">
        <v>0.29552592774647002</v>
      </c>
      <c r="Q1059" s="17">
        <v>0.283697206046505</v>
      </c>
      <c r="R1059" s="17"/>
      <c r="S1059" s="17">
        <v>0.26866602728234901</v>
      </c>
      <c r="T1059" s="17">
        <v>0.33773822286046301</v>
      </c>
      <c r="U1059" s="17">
        <v>0.27318157993780001</v>
      </c>
      <c r="V1059" s="17">
        <v>0.28539870425000602</v>
      </c>
      <c r="W1059" s="17">
        <v>0.30959568318821501</v>
      </c>
      <c r="X1059" s="17">
        <v>0.33503055399627801</v>
      </c>
      <c r="Y1059" s="17">
        <v>0.33327639889583299</v>
      </c>
      <c r="Z1059" s="17">
        <v>0.30333892093619902</v>
      </c>
      <c r="AA1059" s="17">
        <v>0.22558201080600501</v>
      </c>
      <c r="AB1059" s="17">
        <v>0.24267251478228999</v>
      </c>
      <c r="AC1059" s="17">
        <v>0.27299977507913697</v>
      </c>
      <c r="AD1059" s="17">
        <v>0.34922373706008702</v>
      </c>
      <c r="AE1059" s="17"/>
      <c r="AF1059" s="17">
        <v>0.32571516159934799</v>
      </c>
      <c r="AG1059" s="17">
        <v>0.26683504461685698</v>
      </c>
      <c r="AH1059" s="17">
        <v>0.29769113914295597</v>
      </c>
      <c r="AI1059" s="17"/>
      <c r="AJ1059" s="17">
        <v>0.31799122308731598</v>
      </c>
      <c r="AK1059" s="17">
        <v>0.29887244924268203</v>
      </c>
      <c r="AL1059" s="17">
        <v>0.25481640249097298</v>
      </c>
      <c r="AM1059" s="17">
        <v>0.34267762202741398</v>
      </c>
      <c r="AN1059" s="17">
        <v>0.25030734462846199</v>
      </c>
      <c r="AO1059" s="17"/>
      <c r="AP1059" s="17">
        <v>0.308863280221369</v>
      </c>
      <c r="AQ1059" s="17">
        <v>0.30955458880143699</v>
      </c>
      <c r="AR1059" s="17">
        <v>0.26432307810966998</v>
      </c>
      <c r="AS1059" s="17"/>
      <c r="AT1059" s="17">
        <v>0.28483522500826802</v>
      </c>
      <c r="AU1059" s="17">
        <v>0.28307783599533098</v>
      </c>
      <c r="AV1059" s="17">
        <v>0.30467798198991197</v>
      </c>
      <c r="AW1059" s="17">
        <v>0.26388900706011598</v>
      </c>
      <c r="AX1059" s="17">
        <v>0.129302632686842</v>
      </c>
    </row>
    <row r="1060" spans="2:50">
      <c r="B1060" t="s">
        <v>246</v>
      </c>
      <c r="C1060" s="17">
        <v>0.28757216107103001</v>
      </c>
      <c r="D1060" s="17">
        <v>0.279309610913479</v>
      </c>
      <c r="E1060" s="17">
        <v>0.29675282999055203</v>
      </c>
      <c r="F1060" s="17"/>
      <c r="G1060" s="17">
        <v>0.29599841267330801</v>
      </c>
      <c r="H1060" s="17">
        <v>0.311748644308043</v>
      </c>
      <c r="I1060" s="17">
        <v>0.24706446644145399</v>
      </c>
      <c r="J1060" s="17">
        <v>0.295086731757423</v>
      </c>
      <c r="K1060" s="17">
        <v>0.32968249086175899</v>
      </c>
      <c r="L1060" s="17">
        <v>0.26120476827696398</v>
      </c>
      <c r="M1060" s="17"/>
      <c r="N1060" s="17">
        <v>0.23677218311517101</v>
      </c>
      <c r="O1060" s="17">
        <v>0.30269202660806299</v>
      </c>
      <c r="P1060" s="17">
        <v>0.30615745087660001</v>
      </c>
      <c r="Q1060" s="17">
        <v>0.31035045918813498</v>
      </c>
      <c r="R1060" s="17"/>
      <c r="S1060" s="17">
        <v>0.29561703554756602</v>
      </c>
      <c r="T1060" s="17">
        <v>0.30673666018157503</v>
      </c>
      <c r="U1060" s="17">
        <v>0.30043587057980398</v>
      </c>
      <c r="V1060" s="17">
        <v>0.239715912930062</v>
      </c>
      <c r="W1060" s="17">
        <v>0.30392318572047</v>
      </c>
      <c r="X1060" s="17">
        <v>0.26159649503485299</v>
      </c>
      <c r="Y1060" s="17">
        <v>0.27831339045083903</v>
      </c>
      <c r="Z1060" s="17">
        <v>0.38678140655455201</v>
      </c>
      <c r="AA1060" s="17">
        <v>0.27611802401200802</v>
      </c>
      <c r="AB1060" s="17">
        <v>0.24350806064038499</v>
      </c>
      <c r="AC1060" s="17">
        <v>0.30364129211983198</v>
      </c>
      <c r="AD1060" s="17">
        <v>0.35429092274676699</v>
      </c>
      <c r="AE1060" s="17"/>
      <c r="AF1060" s="17">
        <v>0.276065113633993</v>
      </c>
      <c r="AG1060" s="17">
        <v>0.29690260924530198</v>
      </c>
      <c r="AH1060" s="17">
        <v>0.274528448620594</v>
      </c>
      <c r="AI1060" s="17"/>
      <c r="AJ1060" s="17">
        <v>0.26348555605240898</v>
      </c>
      <c r="AK1060" s="17">
        <v>0.289373128963755</v>
      </c>
      <c r="AL1060" s="17">
        <v>0.31590309048728699</v>
      </c>
      <c r="AM1060" s="17">
        <v>0.317242485952552</v>
      </c>
      <c r="AN1060" s="17">
        <v>0.32630790894012501</v>
      </c>
      <c r="AO1060" s="17"/>
      <c r="AP1060" s="17">
        <v>0.265969690167567</v>
      </c>
      <c r="AQ1060" s="17">
        <v>0.28000216443510201</v>
      </c>
      <c r="AR1060" s="17">
        <v>0.29236559255700201</v>
      </c>
      <c r="AS1060" s="17"/>
      <c r="AT1060" s="17">
        <v>0.33097479418178899</v>
      </c>
      <c r="AU1060" s="17">
        <v>0.31111641505788701</v>
      </c>
      <c r="AV1060" s="17">
        <v>0.26222204697900903</v>
      </c>
      <c r="AW1060" s="17">
        <v>0.27010971770230102</v>
      </c>
      <c r="AX1060" s="17">
        <v>0.157874630889099</v>
      </c>
    </row>
    <row r="1061" spans="2:50">
      <c r="B1061" t="s">
        <v>247</v>
      </c>
      <c r="C1061" s="17">
        <v>0.204416588862778</v>
      </c>
      <c r="D1061" s="17">
        <v>0.222472641914018</v>
      </c>
      <c r="E1061" s="17">
        <v>0.185847294620992</v>
      </c>
      <c r="F1061" s="17"/>
      <c r="G1061" s="17">
        <v>0.215864142769184</v>
      </c>
      <c r="H1061" s="17">
        <v>0.170607694478147</v>
      </c>
      <c r="I1061" s="17">
        <v>0.19196876262932</v>
      </c>
      <c r="J1061" s="17">
        <v>0.22314924617117901</v>
      </c>
      <c r="K1061" s="17">
        <v>0.19668599723612601</v>
      </c>
      <c r="L1061" s="17">
        <v>0.22438734532923399</v>
      </c>
      <c r="M1061" s="17"/>
      <c r="N1061" s="17">
        <v>0.25470656131180902</v>
      </c>
      <c r="O1061" s="17">
        <v>0.188778246865484</v>
      </c>
      <c r="P1061" s="17">
        <v>0.202773134562068</v>
      </c>
      <c r="Q1061" s="17">
        <v>0.169258293581631</v>
      </c>
      <c r="R1061" s="17"/>
      <c r="S1061" s="17">
        <v>0.172323841293054</v>
      </c>
      <c r="T1061" s="17">
        <v>0.17164230887055401</v>
      </c>
      <c r="U1061" s="17">
        <v>0.21489163713403001</v>
      </c>
      <c r="V1061" s="17">
        <v>0.24764937736574999</v>
      </c>
      <c r="W1061" s="17">
        <v>0.20040513622556499</v>
      </c>
      <c r="X1061" s="17">
        <v>0.191394881505141</v>
      </c>
      <c r="Y1061" s="17">
        <v>0.170448202927895</v>
      </c>
      <c r="Z1061" s="17">
        <v>0.192788765233637</v>
      </c>
      <c r="AA1061" s="17">
        <v>0.234332702435851</v>
      </c>
      <c r="AB1061" s="17">
        <v>0.28318158114745201</v>
      </c>
      <c r="AC1061" s="17">
        <v>0.206311116607728</v>
      </c>
      <c r="AD1061" s="17">
        <v>0.14459755526363199</v>
      </c>
      <c r="AE1061" s="17"/>
      <c r="AF1061" s="17">
        <v>0.18089192192825401</v>
      </c>
      <c r="AG1061" s="17">
        <v>0.23132718739397301</v>
      </c>
      <c r="AH1061" s="17">
        <v>0.199874258084933</v>
      </c>
      <c r="AI1061" s="17"/>
      <c r="AJ1061" s="17">
        <v>0.208524882054614</v>
      </c>
      <c r="AK1061" s="17">
        <v>0.203001798957123</v>
      </c>
      <c r="AL1061" s="17">
        <v>0.17836532861184301</v>
      </c>
      <c r="AM1061" s="17">
        <v>0.13265923882915401</v>
      </c>
      <c r="AN1061" s="17">
        <v>0.182751622511969</v>
      </c>
      <c r="AO1061" s="17"/>
      <c r="AP1061" s="17">
        <v>0.21558336385677099</v>
      </c>
      <c r="AQ1061" s="17">
        <v>0.19840930024518699</v>
      </c>
      <c r="AR1061" s="17">
        <v>0.24660219877026501</v>
      </c>
      <c r="AS1061" s="17"/>
      <c r="AT1061" s="17">
        <v>0.18114086362891299</v>
      </c>
      <c r="AU1061" s="17">
        <v>0.23164675634728901</v>
      </c>
      <c r="AV1061" s="17">
        <v>0.20926445503150001</v>
      </c>
      <c r="AW1061" s="17">
        <v>0.24781797372335501</v>
      </c>
      <c r="AX1061" s="17">
        <v>0.23309325268216299</v>
      </c>
    </row>
    <row r="1062" spans="2:50">
      <c r="B1062" t="s">
        <v>248</v>
      </c>
      <c r="C1062" s="17">
        <v>6.5907333708734195E-2</v>
      </c>
      <c r="D1062" s="17">
        <v>8.58309386427593E-2</v>
      </c>
      <c r="E1062" s="17">
        <v>4.5557992549436599E-2</v>
      </c>
      <c r="F1062" s="17"/>
      <c r="G1062" s="17">
        <v>7.0644555552862406E-2</v>
      </c>
      <c r="H1062" s="17">
        <v>5.5935625079805602E-2</v>
      </c>
      <c r="I1062" s="17">
        <v>6.5439145627107398E-2</v>
      </c>
      <c r="J1062" s="17">
        <v>6.2407688168501403E-2</v>
      </c>
      <c r="K1062" s="17">
        <v>7.5267789359501999E-2</v>
      </c>
      <c r="L1062" s="17">
        <v>6.7856111457566898E-2</v>
      </c>
      <c r="M1062" s="17"/>
      <c r="N1062" s="17">
        <v>9.2793232874238296E-2</v>
      </c>
      <c r="O1062" s="17">
        <v>4.9820533758745102E-2</v>
      </c>
      <c r="P1062" s="17">
        <v>5.9449611718942801E-2</v>
      </c>
      <c r="Q1062" s="17">
        <v>5.68292040147318E-2</v>
      </c>
      <c r="R1062" s="17"/>
      <c r="S1062" s="17">
        <v>6.8595132310955403E-2</v>
      </c>
      <c r="T1062" s="17">
        <v>5.6310937413525303E-2</v>
      </c>
      <c r="U1062" s="17">
        <v>5.7555755334815301E-2</v>
      </c>
      <c r="V1062" s="17">
        <v>5.2432770286621001E-2</v>
      </c>
      <c r="W1062" s="17">
        <v>7.3967870493718405E-2</v>
      </c>
      <c r="X1062" s="17">
        <v>8.2033122819605703E-2</v>
      </c>
      <c r="Y1062" s="17">
        <v>6.4756997010398706E-2</v>
      </c>
      <c r="Z1062" s="17">
        <v>2.82845997373848E-2</v>
      </c>
      <c r="AA1062" s="17">
        <v>8.3466329464446001E-2</v>
      </c>
      <c r="AB1062" s="17">
        <v>6.2095173969441801E-2</v>
      </c>
      <c r="AC1062" s="17">
        <v>0.100498195714516</v>
      </c>
      <c r="AD1062" s="17">
        <v>3.3268407637443501E-2</v>
      </c>
      <c r="AE1062" s="17"/>
      <c r="AF1062" s="17">
        <v>6.7873319621734707E-2</v>
      </c>
      <c r="AG1062" s="17">
        <v>6.5247472046013999E-2</v>
      </c>
      <c r="AH1062" s="17">
        <v>5.3249687805939E-2</v>
      </c>
      <c r="AI1062" s="17"/>
      <c r="AJ1062" s="17">
        <v>7.6734718665030996E-2</v>
      </c>
      <c r="AK1062" s="17">
        <v>6.8956641499156701E-2</v>
      </c>
      <c r="AL1062" s="17">
        <v>7.3075067197887006E-2</v>
      </c>
      <c r="AM1062" s="17">
        <v>9.5830539581149204E-2</v>
      </c>
      <c r="AN1062" s="17">
        <v>4.9001061824846003E-2</v>
      </c>
      <c r="AO1062" s="17"/>
      <c r="AP1062" s="17">
        <v>7.9633451825610296E-2</v>
      </c>
      <c r="AQ1062" s="17">
        <v>7.9837595470080194E-2</v>
      </c>
      <c r="AR1062" s="17">
        <v>4.6231622183048E-2</v>
      </c>
      <c r="AS1062" s="17"/>
      <c r="AT1062" s="17">
        <v>3.7960939688299299E-2</v>
      </c>
      <c r="AU1062" s="17">
        <v>5.9374671622510103E-2</v>
      </c>
      <c r="AV1062" s="17">
        <v>7.9417460965268E-2</v>
      </c>
      <c r="AW1062" s="17">
        <v>8.7547568438956599E-2</v>
      </c>
      <c r="AX1062" s="17">
        <v>0.20670028308362301</v>
      </c>
    </row>
    <row r="1063" spans="2:50">
      <c r="B1063" t="s">
        <v>92</v>
      </c>
      <c r="C1063" s="17">
        <v>7.6797772724487096E-2</v>
      </c>
      <c r="D1063" s="17">
        <v>5.8130389353839497E-2</v>
      </c>
      <c r="E1063" s="17">
        <v>9.4333076416756798E-2</v>
      </c>
      <c r="F1063" s="17"/>
      <c r="G1063" s="17">
        <v>8.6370630802760404E-2</v>
      </c>
      <c r="H1063" s="17">
        <v>7.3388687664875593E-2</v>
      </c>
      <c r="I1063" s="17">
        <v>9.7587465135045806E-2</v>
      </c>
      <c r="J1063" s="17">
        <v>0.10007833742455</v>
      </c>
      <c r="K1063" s="17">
        <v>6.9298566949256499E-2</v>
      </c>
      <c r="L1063" s="17">
        <v>4.2422776579287599E-2</v>
      </c>
      <c r="M1063" s="17"/>
      <c r="N1063" s="17">
        <v>5.0666922549126803E-2</v>
      </c>
      <c r="O1063" s="17">
        <v>9.6226748255208494E-2</v>
      </c>
      <c r="P1063" s="17">
        <v>5.9687506693598499E-2</v>
      </c>
      <c r="Q1063" s="17">
        <v>9.8699653869081694E-2</v>
      </c>
      <c r="R1063" s="17"/>
      <c r="S1063" s="17">
        <v>8.6081250397712E-2</v>
      </c>
      <c r="T1063" s="17">
        <v>5.4524284464589297E-2</v>
      </c>
      <c r="U1063" s="17">
        <v>9.4719767417201006E-2</v>
      </c>
      <c r="V1063" s="17">
        <v>0.10326059298366499</v>
      </c>
      <c r="W1063" s="17">
        <v>6.0337419420618599E-2</v>
      </c>
      <c r="X1063" s="17">
        <v>8.8705519046321402E-2</v>
      </c>
      <c r="Y1063" s="17">
        <v>7.5676210968213906E-2</v>
      </c>
      <c r="Z1063" s="17">
        <v>1.7819531057491299E-2</v>
      </c>
      <c r="AA1063" s="17">
        <v>8.0705004701594293E-2</v>
      </c>
      <c r="AB1063" s="17">
        <v>9.6939059227532001E-2</v>
      </c>
      <c r="AC1063" s="17">
        <v>6.8149700227961602E-2</v>
      </c>
      <c r="AD1063" s="17">
        <v>2.7732918600834301E-2</v>
      </c>
      <c r="AE1063" s="17"/>
      <c r="AF1063" s="17">
        <v>6.5527349917452099E-2</v>
      </c>
      <c r="AG1063" s="17">
        <v>6.7059438452356498E-2</v>
      </c>
      <c r="AH1063" s="17">
        <v>0.130435510997922</v>
      </c>
      <c r="AI1063" s="17"/>
      <c r="AJ1063" s="17">
        <v>6.1314376879122799E-2</v>
      </c>
      <c r="AK1063" s="17">
        <v>6.45373003329196E-2</v>
      </c>
      <c r="AL1063" s="17">
        <v>3.4013152040134297E-2</v>
      </c>
      <c r="AM1063" s="17">
        <v>4.3629900387346099E-2</v>
      </c>
      <c r="AN1063" s="17">
        <v>0.154182600921945</v>
      </c>
      <c r="AO1063" s="17"/>
      <c r="AP1063" s="17">
        <v>4.5360818427518698E-2</v>
      </c>
      <c r="AQ1063" s="17">
        <v>6.62025744520989E-2</v>
      </c>
      <c r="AR1063" s="17">
        <v>2.3823457961859099E-2</v>
      </c>
      <c r="AS1063" s="17"/>
      <c r="AT1063" s="17">
        <v>8.6643390262039904E-2</v>
      </c>
      <c r="AU1063" s="17">
        <v>6.5407074305578197E-2</v>
      </c>
      <c r="AV1063" s="17">
        <v>7.1406645512037903E-2</v>
      </c>
      <c r="AW1063" s="17">
        <v>4.2554757416977403E-2</v>
      </c>
      <c r="AX1063" s="17">
        <v>0.119260233434937</v>
      </c>
    </row>
    <row r="1064" spans="2:50">
      <c r="B1064" t="s">
        <v>249</v>
      </c>
      <c r="C1064" s="17">
        <v>0.36530614363297098</v>
      </c>
      <c r="D1064" s="17">
        <v>0.354256419175904</v>
      </c>
      <c r="E1064" s="17">
        <v>0.37750880642226198</v>
      </c>
      <c r="F1064" s="17"/>
      <c r="G1064" s="17">
        <v>0.33112225820188501</v>
      </c>
      <c r="H1064" s="17">
        <v>0.38831934846912902</v>
      </c>
      <c r="I1064" s="17">
        <v>0.39794016016707301</v>
      </c>
      <c r="J1064" s="17">
        <v>0.31927799647834598</v>
      </c>
      <c r="K1064" s="17">
        <v>0.32906515559335697</v>
      </c>
      <c r="L1064" s="17">
        <v>0.40412899835694699</v>
      </c>
      <c r="M1064" s="17"/>
      <c r="N1064" s="17">
        <v>0.36506110014965498</v>
      </c>
      <c r="O1064" s="17">
        <v>0.362482444512499</v>
      </c>
      <c r="P1064" s="17">
        <v>0.37193229614878998</v>
      </c>
      <c r="Q1064" s="17">
        <v>0.36486238934642101</v>
      </c>
      <c r="R1064" s="17"/>
      <c r="S1064" s="17">
        <v>0.37738274045071302</v>
      </c>
      <c r="T1064" s="17">
        <v>0.41078580906975698</v>
      </c>
      <c r="U1064" s="17">
        <v>0.33239696953414999</v>
      </c>
      <c r="V1064" s="17">
        <v>0.35694134643390202</v>
      </c>
      <c r="W1064" s="17">
        <v>0.36136638813962801</v>
      </c>
      <c r="X1064" s="17">
        <v>0.37626998159407898</v>
      </c>
      <c r="Y1064" s="17">
        <v>0.41080519864265402</v>
      </c>
      <c r="Z1064" s="17">
        <v>0.374325697416936</v>
      </c>
      <c r="AA1064" s="17">
        <v>0.32537793938610099</v>
      </c>
      <c r="AB1064" s="17">
        <v>0.31427612501518898</v>
      </c>
      <c r="AC1064" s="17">
        <v>0.32139969532996199</v>
      </c>
      <c r="AD1064" s="17">
        <v>0.44011019575132299</v>
      </c>
      <c r="AE1064" s="17"/>
      <c r="AF1064" s="17">
        <v>0.40964229489856602</v>
      </c>
      <c r="AG1064" s="17">
        <v>0.33946329286235499</v>
      </c>
      <c r="AH1064" s="17">
        <v>0.34191209449061299</v>
      </c>
      <c r="AI1064" s="17"/>
      <c r="AJ1064" s="17">
        <v>0.38994046634882401</v>
      </c>
      <c r="AK1064" s="17">
        <v>0.37413113024704597</v>
      </c>
      <c r="AL1064" s="17">
        <v>0.39864336166284903</v>
      </c>
      <c r="AM1064" s="17">
        <v>0.41063783524979802</v>
      </c>
      <c r="AN1064" s="17">
        <v>0.28775680580111501</v>
      </c>
      <c r="AO1064" s="17"/>
      <c r="AP1064" s="17">
        <v>0.39345267572253301</v>
      </c>
      <c r="AQ1064" s="17">
        <v>0.375548365397532</v>
      </c>
      <c r="AR1064" s="17">
        <v>0.39097712852782601</v>
      </c>
      <c r="AS1064" s="17"/>
      <c r="AT1064" s="17">
        <v>0.363280012238959</v>
      </c>
      <c r="AU1064" s="17">
        <v>0.33245508266673601</v>
      </c>
      <c r="AV1064" s="17">
        <v>0.377689391512186</v>
      </c>
      <c r="AW1064" s="17">
        <v>0.35196998271840901</v>
      </c>
      <c r="AX1064" s="17">
        <v>0.283071599910178</v>
      </c>
    </row>
    <row r="1065" spans="2:50">
      <c r="B1065" t="s">
        <v>250</v>
      </c>
      <c r="C1065" s="17">
        <v>0.270323922571512</v>
      </c>
      <c r="D1065" s="17">
        <v>0.30830358055677698</v>
      </c>
      <c r="E1065" s="17">
        <v>0.23140528717042899</v>
      </c>
      <c r="F1065" s="17"/>
      <c r="G1065" s="17">
        <v>0.28650869832204601</v>
      </c>
      <c r="H1065" s="17">
        <v>0.22654331955795301</v>
      </c>
      <c r="I1065" s="17">
        <v>0.25740790825642801</v>
      </c>
      <c r="J1065" s="17">
        <v>0.28555693433968099</v>
      </c>
      <c r="K1065" s="17">
        <v>0.27195378659562802</v>
      </c>
      <c r="L1065" s="17">
        <v>0.29224345678680103</v>
      </c>
      <c r="M1065" s="17"/>
      <c r="N1065" s="17">
        <v>0.34749979418604698</v>
      </c>
      <c r="O1065" s="17">
        <v>0.23859878062422901</v>
      </c>
      <c r="P1065" s="17">
        <v>0.262222746281011</v>
      </c>
      <c r="Q1065" s="17">
        <v>0.22608749759636301</v>
      </c>
      <c r="R1065" s="17"/>
      <c r="S1065" s="17">
        <v>0.24091897360400899</v>
      </c>
      <c r="T1065" s="17">
        <v>0.22795324628407901</v>
      </c>
      <c r="U1065" s="17">
        <v>0.27244739246884497</v>
      </c>
      <c r="V1065" s="17">
        <v>0.30008214765237101</v>
      </c>
      <c r="W1065" s="17">
        <v>0.274373006719283</v>
      </c>
      <c r="X1065" s="17">
        <v>0.27342800432474701</v>
      </c>
      <c r="Y1065" s="17">
        <v>0.235205199938294</v>
      </c>
      <c r="Z1065" s="17">
        <v>0.22107336497102201</v>
      </c>
      <c r="AA1065" s="17">
        <v>0.31779903190029701</v>
      </c>
      <c r="AB1065" s="17">
        <v>0.34527675511689399</v>
      </c>
      <c r="AC1065" s="17">
        <v>0.30680931232224401</v>
      </c>
      <c r="AD1065" s="17">
        <v>0.17786596290107501</v>
      </c>
      <c r="AE1065" s="17"/>
      <c r="AF1065" s="17">
        <v>0.248765241549989</v>
      </c>
      <c r="AG1065" s="17">
        <v>0.29657465943998701</v>
      </c>
      <c r="AH1065" s="17">
        <v>0.253123945890872</v>
      </c>
      <c r="AI1065" s="17"/>
      <c r="AJ1065" s="17">
        <v>0.28525960071964501</v>
      </c>
      <c r="AK1065" s="17">
        <v>0.27195844045627898</v>
      </c>
      <c r="AL1065" s="17">
        <v>0.25144039580972999</v>
      </c>
      <c r="AM1065" s="17">
        <v>0.22848977841030399</v>
      </c>
      <c r="AN1065" s="17">
        <v>0.23175268433681501</v>
      </c>
      <c r="AO1065" s="17"/>
      <c r="AP1065" s="17">
        <v>0.29521681568238101</v>
      </c>
      <c r="AQ1065" s="17">
        <v>0.27824689571526801</v>
      </c>
      <c r="AR1065" s="17">
        <v>0.29283382095331301</v>
      </c>
      <c r="AS1065" s="17"/>
      <c r="AT1065" s="17">
        <v>0.21910180331721199</v>
      </c>
      <c r="AU1065" s="17">
        <v>0.29102142796979902</v>
      </c>
      <c r="AV1065" s="17">
        <v>0.28868191599676801</v>
      </c>
      <c r="AW1065" s="17">
        <v>0.33536554216231201</v>
      </c>
      <c r="AX1065" s="17">
        <v>0.439793535765786</v>
      </c>
    </row>
    <row r="1066" spans="2:50">
      <c r="B1066" t="s">
        <v>251</v>
      </c>
      <c r="C1066" s="17">
        <v>9.4982221061458497E-2</v>
      </c>
      <c r="D1066" s="17">
        <v>4.5952838619127002E-2</v>
      </c>
      <c r="E1066" s="17">
        <v>0.14610351925183299</v>
      </c>
      <c r="F1066" s="17"/>
      <c r="G1066" s="17">
        <v>4.4613559879839303E-2</v>
      </c>
      <c r="H1066" s="17">
        <v>0.16177602891117601</v>
      </c>
      <c r="I1066" s="17">
        <v>0.140532251910645</v>
      </c>
      <c r="J1066" s="17">
        <v>3.3721062138665499E-2</v>
      </c>
      <c r="K1066" s="17">
        <v>5.7111368997729298E-2</v>
      </c>
      <c r="L1066" s="17">
        <v>0.111885541570146</v>
      </c>
      <c r="M1066" s="17"/>
      <c r="N1066" s="17">
        <v>1.7561305963608199E-2</v>
      </c>
      <c r="O1066" s="17">
        <v>0.123883663888269</v>
      </c>
      <c r="P1066" s="17">
        <v>0.109709549867779</v>
      </c>
      <c r="Q1066" s="17">
        <v>0.138774891750058</v>
      </c>
      <c r="R1066" s="17"/>
      <c r="S1066" s="17">
        <v>0.136463766846703</v>
      </c>
      <c r="T1066" s="17">
        <v>0.182832562785677</v>
      </c>
      <c r="U1066" s="17">
        <v>5.99495770653048E-2</v>
      </c>
      <c r="V1066" s="17">
        <v>5.6859198781530403E-2</v>
      </c>
      <c r="W1066" s="17">
        <v>8.6993381420345003E-2</v>
      </c>
      <c r="X1066" s="17">
        <v>0.102841977269331</v>
      </c>
      <c r="Y1066" s="17">
        <v>0.17559999870435999</v>
      </c>
      <c r="Z1066" s="17">
        <v>0.15325233244591399</v>
      </c>
      <c r="AA1066" s="17">
        <v>7.5789074858033699E-3</v>
      </c>
      <c r="AB1066" s="17">
        <v>-3.1000630101704601E-2</v>
      </c>
      <c r="AC1066" s="17">
        <v>1.45903830077175E-2</v>
      </c>
      <c r="AD1066" s="17">
        <v>0.262244232850248</v>
      </c>
      <c r="AE1066" s="17"/>
      <c r="AF1066" s="17">
        <v>0.16087705334857799</v>
      </c>
      <c r="AG1066" s="17">
        <v>4.28886334223684E-2</v>
      </c>
      <c r="AH1066" s="17">
        <v>8.8788148599740893E-2</v>
      </c>
      <c r="AI1066" s="17"/>
      <c r="AJ1066" s="17">
        <v>0.104680865629179</v>
      </c>
      <c r="AK1066" s="17">
        <v>0.102172689790767</v>
      </c>
      <c r="AL1066" s="17">
        <v>0.14720296585311901</v>
      </c>
      <c r="AM1066" s="17">
        <v>0.182148056839494</v>
      </c>
      <c r="AN1066" s="17">
        <v>5.6004121464299103E-2</v>
      </c>
      <c r="AO1066" s="17"/>
      <c r="AP1066" s="17">
        <v>9.8235860040152306E-2</v>
      </c>
      <c r="AQ1066" s="17">
        <v>9.7301469682263803E-2</v>
      </c>
      <c r="AR1066" s="17">
        <v>9.8143307574513006E-2</v>
      </c>
      <c r="AS1066" s="17"/>
      <c r="AT1066" s="17">
        <v>0.14417820892174699</v>
      </c>
      <c r="AU1066" s="17">
        <v>4.1433654696936599E-2</v>
      </c>
      <c r="AV1066" s="17">
        <v>8.9007475515417905E-2</v>
      </c>
      <c r="AW1066" s="17">
        <v>1.6604440556097499E-2</v>
      </c>
      <c r="AX1066" s="17">
        <v>-0.15672193585560801</v>
      </c>
    </row>
    <row r="1067" spans="2:50">
      <c r="C1067" s="17"/>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row>
    <row r="1068" spans="2:50">
      <c r="B1068" s="6" t="s">
        <v>362</v>
      </c>
      <c r="C1068" s="17"/>
      <c r="D1068" s="17"/>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row>
    <row r="1069" spans="2:50">
      <c r="B1069" s="24" t="s">
        <v>15</v>
      </c>
      <c r="C1069" s="17"/>
      <c r="D1069" s="17"/>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row>
    <row r="1070" spans="2:50">
      <c r="B1070" t="s">
        <v>244</v>
      </c>
      <c r="C1070" s="17">
        <v>9.4632040243896903E-2</v>
      </c>
      <c r="D1070" s="17">
        <v>9.4458056867886206E-2</v>
      </c>
      <c r="E1070" s="17">
        <v>9.5169548501211093E-2</v>
      </c>
      <c r="F1070" s="17"/>
      <c r="G1070" s="17">
        <v>8.8752010436346798E-2</v>
      </c>
      <c r="H1070" s="17">
        <v>0.13781403979933801</v>
      </c>
      <c r="I1070" s="17">
        <v>8.8430001978589301E-2</v>
      </c>
      <c r="J1070" s="17">
        <v>7.9856906222806806E-2</v>
      </c>
      <c r="K1070" s="17">
        <v>8.7485539547294294E-2</v>
      </c>
      <c r="L1070" s="17">
        <v>8.5268079699662602E-2</v>
      </c>
      <c r="M1070" s="17"/>
      <c r="N1070" s="17">
        <v>9.6288241648160203E-2</v>
      </c>
      <c r="O1070" s="17">
        <v>5.19125891528723E-2</v>
      </c>
      <c r="P1070" s="17">
        <v>0.12892605023383999</v>
      </c>
      <c r="Q1070" s="17">
        <v>0.108733946668145</v>
      </c>
      <c r="R1070" s="17"/>
      <c r="S1070" s="17">
        <v>0.130319134562457</v>
      </c>
      <c r="T1070" s="17">
        <v>8.9074462850885799E-2</v>
      </c>
      <c r="U1070" s="17">
        <v>3.4119985898359101E-2</v>
      </c>
      <c r="V1070" s="17">
        <v>0.10254265981566001</v>
      </c>
      <c r="W1070" s="17">
        <v>0.102991122275975</v>
      </c>
      <c r="X1070" s="17">
        <v>7.3781167430292394E-2</v>
      </c>
      <c r="Y1070" s="17">
        <v>0.13387460072666199</v>
      </c>
      <c r="Z1070" s="17">
        <v>6.07909767618992E-2</v>
      </c>
      <c r="AA1070" s="17">
        <v>8.8996042902658695E-2</v>
      </c>
      <c r="AB1070" s="17">
        <v>9.3026152331053893E-2</v>
      </c>
      <c r="AC1070" s="17">
        <v>0.103436676426038</v>
      </c>
      <c r="AD1070" s="17">
        <v>8.4384316095759998E-2</v>
      </c>
      <c r="AE1070" s="17"/>
      <c r="AF1070" s="17">
        <v>0.101624268186401</v>
      </c>
      <c r="AG1070" s="17">
        <v>8.64010101747585E-2</v>
      </c>
      <c r="AH1070" s="17">
        <v>0.101964641274102</v>
      </c>
      <c r="AI1070" s="17"/>
      <c r="AJ1070" s="17">
        <v>7.4443654494847203E-2</v>
      </c>
      <c r="AK1070" s="17">
        <v>0.110928127649305</v>
      </c>
      <c r="AL1070" s="17">
        <v>9.3246914872875203E-2</v>
      </c>
      <c r="AM1070" s="17">
        <v>9.0880465901791496E-2</v>
      </c>
      <c r="AN1070" s="17">
        <v>9.9608455590949704E-2</v>
      </c>
      <c r="AO1070" s="17"/>
      <c r="AP1070" s="17">
        <v>6.3914715459875995E-2</v>
      </c>
      <c r="AQ1070" s="17">
        <v>0.11003979496316001</v>
      </c>
      <c r="AR1070" s="17">
        <v>9.4142531063782703E-2</v>
      </c>
      <c r="AS1070" s="17"/>
      <c r="AT1070" s="17">
        <v>0.110416475857523</v>
      </c>
      <c r="AU1070" s="17">
        <v>7.4091880565013604E-2</v>
      </c>
      <c r="AV1070" s="17">
        <v>8.3301441832833306E-2</v>
      </c>
      <c r="AW1070" s="17">
        <v>9.0560970325221493E-2</v>
      </c>
      <c r="AX1070" s="17">
        <v>0.14466168615279101</v>
      </c>
    </row>
    <row r="1071" spans="2:50">
      <c r="B1071" t="s">
        <v>245</v>
      </c>
      <c r="C1071" s="17">
        <v>0.25740950992676898</v>
      </c>
      <c r="D1071" s="17">
        <v>0.244267680257615</v>
      </c>
      <c r="E1071" s="17">
        <v>0.27016121984739699</v>
      </c>
      <c r="F1071" s="17"/>
      <c r="G1071" s="17">
        <v>0.25539550138623601</v>
      </c>
      <c r="H1071" s="17">
        <v>0.27192957669658002</v>
      </c>
      <c r="I1071" s="17">
        <v>0.27290267157391301</v>
      </c>
      <c r="J1071" s="17">
        <v>0.25221897407555199</v>
      </c>
      <c r="K1071" s="17">
        <v>0.233753847855552</v>
      </c>
      <c r="L1071" s="17">
        <v>0.254317254864797</v>
      </c>
      <c r="M1071" s="17"/>
      <c r="N1071" s="17">
        <v>0.21029090691809299</v>
      </c>
      <c r="O1071" s="17">
        <v>0.29019225912659902</v>
      </c>
      <c r="P1071" s="17">
        <v>0.26203810422908502</v>
      </c>
      <c r="Q1071" s="17">
        <v>0.27267676066014801</v>
      </c>
      <c r="R1071" s="17"/>
      <c r="S1071" s="17">
        <v>0.24888280176047101</v>
      </c>
      <c r="T1071" s="17">
        <v>0.295030124590833</v>
      </c>
      <c r="U1071" s="17">
        <v>0.302495097113194</v>
      </c>
      <c r="V1071" s="17">
        <v>0.26026065713459001</v>
      </c>
      <c r="W1071" s="17">
        <v>0.26631766597151602</v>
      </c>
      <c r="X1071" s="17">
        <v>0.294134101529612</v>
      </c>
      <c r="Y1071" s="17">
        <v>0.24781634916883699</v>
      </c>
      <c r="Z1071" s="17">
        <v>0.28493429635278</v>
      </c>
      <c r="AA1071" s="17">
        <v>0.18437371892777299</v>
      </c>
      <c r="AB1071" s="17">
        <v>0.231144773906858</v>
      </c>
      <c r="AC1071" s="17">
        <v>0.22727662773863999</v>
      </c>
      <c r="AD1071" s="17">
        <v>0.25973609795246499</v>
      </c>
      <c r="AE1071" s="17"/>
      <c r="AF1071" s="17">
        <v>0.29071163144977602</v>
      </c>
      <c r="AG1071" s="17">
        <v>0.23203804290983801</v>
      </c>
      <c r="AH1071" s="17">
        <v>0.22998993880895299</v>
      </c>
      <c r="AI1071" s="17"/>
      <c r="AJ1071" s="17">
        <v>0.283467890941142</v>
      </c>
      <c r="AK1071" s="17">
        <v>0.29075142162582901</v>
      </c>
      <c r="AL1071" s="17">
        <v>0.20237728493457099</v>
      </c>
      <c r="AM1071" s="17">
        <v>0.29833429877982898</v>
      </c>
      <c r="AN1071" s="17">
        <v>0.19100167255915501</v>
      </c>
      <c r="AO1071" s="17"/>
      <c r="AP1071" s="17">
        <v>0.28111616406428402</v>
      </c>
      <c r="AQ1071" s="17">
        <v>0.27933522270245698</v>
      </c>
      <c r="AR1071" s="17">
        <v>0.20394221632357001</v>
      </c>
      <c r="AS1071" s="17"/>
      <c r="AT1071" s="17">
        <v>0.26124073518553798</v>
      </c>
      <c r="AU1071" s="17">
        <v>0.254616058242146</v>
      </c>
      <c r="AV1071" s="17">
        <v>0.25282303761255698</v>
      </c>
      <c r="AW1071" s="17">
        <v>0.21713134984581101</v>
      </c>
      <c r="AX1071" s="17">
        <v>0.157455072895299</v>
      </c>
    </row>
    <row r="1072" spans="2:50">
      <c r="B1072" t="s">
        <v>246</v>
      </c>
      <c r="C1072" s="17">
        <v>0.27121729997504601</v>
      </c>
      <c r="D1072" s="17">
        <v>0.24962827696588599</v>
      </c>
      <c r="E1072" s="17">
        <v>0.293339391616392</v>
      </c>
      <c r="F1072" s="17"/>
      <c r="G1072" s="17">
        <v>0.25484579670361002</v>
      </c>
      <c r="H1072" s="17">
        <v>0.27989194498910402</v>
      </c>
      <c r="I1072" s="17">
        <v>0.301319129230599</v>
      </c>
      <c r="J1072" s="17">
        <v>0.25978477953544599</v>
      </c>
      <c r="K1072" s="17">
        <v>0.29051912695304999</v>
      </c>
      <c r="L1072" s="17">
        <v>0.24688612996176401</v>
      </c>
      <c r="M1072" s="17"/>
      <c r="N1072" s="17">
        <v>0.23266938892761399</v>
      </c>
      <c r="O1072" s="17">
        <v>0.285555442022142</v>
      </c>
      <c r="P1072" s="17">
        <v>0.29198194447544501</v>
      </c>
      <c r="Q1072" s="17">
        <v>0.28270761755434098</v>
      </c>
      <c r="R1072" s="17"/>
      <c r="S1072" s="17">
        <v>0.238895290909234</v>
      </c>
      <c r="T1072" s="17">
        <v>0.29031360768102599</v>
      </c>
      <c r="U1072" s="17">
        <v>0.29525811889465697</v>
      </c>
      <c r="V1072" s="17">
        <v>0.21946410076380499</v>
      </c>
      <c r="W1072" s="17">
        <v>0.31379468469104299</v>
      </c>
      <c r="X1072" s="17">
        <v>0.29360806688583302</v>
      </c>
      <c r="Y1072" s="17">
        <v>0.27498838668953302</v>
      </c>
      <c r="Z1072" s="17">
        <v>0.27973382510157302</v>
      </c>
      <c r="AA1072" s="17">
        <v>0.30891975332771399</v>
      </c>
      <c r="AB1072" s="17">
        <v>0.24235218148332799</v>
      </c>
      <c r="AC1072" s="17">
        <v>0.21101369231113501</v>
      </c>
      <c r="AD1072" s="17">
        <v>0.29058453865930101</v>
      </c>
      <c r="AE1072" s="17"/>
      <c r="AF1072" s="17">
        <v>0.26226185857002299</v>
      </c>
      <c r="AG1072" s="17">
        <v>0.26946713750920198</v>
      </c>
      <c r="AH1072" s="17">
        <v>0.307249805924527</v>
      </c>
      <c r="AI1072" s="17"/>
      <c r="AJ1072" s="17">
        <v>0.27496594535901397</v>
      </c>
      <c r="AK1072" s="17">
        <v>0.24494534074089599</v>
      </c>
      <c r="AL1072" s="17">
        <v>0.29075692935414799</v>
      </c>
      <c r="AM1072" s="17">
        <v>0.30487488776530403</v>
      </c>
      <c r="AN1072" s="17">
        <v>0.32771154091097698</v>
      </c>
      <c r="AO1072" s="17"/>
      <c r="AP1072" s="17">
        <v>0.28436548865929601</v>
      </c>
      <c r="AQ1072" s="17">
        <v>0.24501003621227499</v>
      </c>
      <c r="AR1072" s="17">
        <v>0.29741036450722802</v>
      </c>
      <c r="AS1072" s="17"/>
      <c r="AT1072" s="17">
        <v>0.29970872901482098</v>
      </c>
      <c r="AU1072" s="17">
        <v>0.29714596256114501</v>
      </c>
      <c r="AV1072" s="17">
        <v>0.23715460991936099</v>
      </c>
      <c r="AW1072" s="17">
        <v>0.258857168432304</v>
      </c>
      <c r="AX1072" s="17">
        <v>0.20610854785138499</v>
      </c>
    </row>
    <row r="1073" spans="2:50">
      <c r="B1073" t="s">
        <v>247</v>
      </c>
      <c r="C1073" s="17">
        <v>0.21799133074753799</v>
      </c>
      <c r="D1073" s="17">
        <v>0.246762464989882</v>
      </c>
      <c r="E1073" s="17">
        <v>0.188929031539146</v>
      </c>
      <c r="F1073" s="17"/>
      <c r="G1073" s="17">
        <v>0.21405153372616301</v>
      </c>
      <c r="H1073" s="17">
        <v>0.165905401300701</v>
      </c>
      <c r="I1073" s="17">
        <v>0.16787555145855801</v>
      </c>
      <c r="J1073" s="17">
        <v>0.25909112235224302</v>
      </c>
      <c r="K1073" s="17">
        <v>0.219078015164266</v>
      </c>
      <c r="L1073" s="17">
        <v>0.26959813882300498</v>
      </c>
      <c r="M1073" s="17"/>
      <c r="N1073" s="17">
        <v>0.27537318407920702</v>
      </c>
      <c r="O1073" s="17">
        <v>0.23088664663271899</v>
      </c>
      <c r="P1073" s="17">
        <v>0.19509078850759801</v>
      </c>
      <c r="Q1073" s="17">
        <v>0.16120219531034199</v>
      </c>
      <c r="R1073" s="17"/>
      <c r="S1073" s="17">
        <v>0.196113777689428</v>
      </c>
      <c r="T1073" s="17">
        <v>0.20579809211684999</v>
      </c>
      <c r="U1073" s="17">
        <v>0.21642567606736601</v>
      </c>
      <c r="V1073" s="17">
        <v>0.25154887506005003</v>
      </c>
      <c r="W1073" s="17">
        <v>0.159090601009131</v>
      </c>
      <c r="X1073" s="17">
        <v>0.16514807154254599</v>
      </c>
      <c r="Y1073" s="17">
        <v>0.19175625051062001</v>
      </c>
      <c r="Z1073" s="17">
        <v>0.24846594586448101</v>
      </c>
      <c r="AA1073" s="17">
        <v>0.23549978277623099</v>
      </c>
      <c r="AB1073" s="17">
        <v>0.28347981843873798</v>
      </c>
      <c r="AC1073" s="17">
        <v>0.27474379810763799</v>
      </c>
      <c r="AD1073" s="17">
        <v>0.24679605307028499</v>
      </c>
      <c r="AE1073" s="17"/>
      <c r="AF1073" s="17">
        <v>0.20999846602234401</v>
      </c>
      <c r="AG1073" s="17">
        <v>0.248731749319408</v>
      </c>
      <c r="AH1073" s="17">
        <v>0.16540013284434199</v>
      </c>
      <c r="AI1073" s="17"/>
      <c r="AJ1073" s="17">
        <v>0.22796989375952301</v>
      </c>
      <c r="AK1073" s="17">
        <v>0.20341830595476099</v>
      </c>
      <c r="AL1073" s="17">
        <v>0.23727853176806599</v>
      </c>
      <c r="AM1073" s="17">
        <v>0.12555762784621399</v>
      </c>
      <c r="AN1073" s="17">
        <v>0.17528319373293599</v>
      </c>
      <c r="AO1073" s="17"/>
      <c r="AP1073" s="17">
        <v>0.230890718498556</v>
      </c>
      <c r="AQ1073" s="17">
        <v>0.216008230126295</v>
      </c>
      <c r="AR1073" s="17">
        <v>0.27265852619955</v>
      </c>
      <c r="AS1073" s="17"/>
      <c r="AT1073" s="17">
        <v>0.17746283575053701</v>
      </c>
      <c r="AU1073" s="17">
        <v>0.237257643560561</v>
      </c>
      <c r="AV1073" s="17">
        <v>0.25414957754836298</v>
      </c>
      <c r="AW1073" s="17">
        <v>0.257415809374619</v>
      </c>
      <c r="AX1073" s="17">
        <v>0.15493428474425899</v>
      </c>
    </row>
    <row r="1074" spans="2:50">
      <c r="B1074" t="s">
        <v>248</v>
      </c>
      <c r="C1074" s="17">
        <v>8.6051646334687107E-2</v>
      </c>
      <c r="D1074" s="17">
        <v>0.10908685559218299</v>
      </c>
      <c r="E1074" s="17">
        <v>6.3906536856349394E-2</v>
      </c>
      <c r="F1074" s="17"/>
      <c r="G1074" s="17">
        <v>8.0564120172936196E-2</v>
      </c>
      <c r="H1074" s="17">
        <v>7.5670440755356602E-2</v>
      </c>
      <c r="I1074" s="17">
        <v>8.1403444273221201E-2</v>
      </c>
      <c r="J1074" s="17">
        <v>8.3010704073056996E-2</v>
      </c>
      <c r="K1074" s="17">
        <v>9.9997646076980307E-2</v>
      </c>
      <c r="L1074" s="17">
        <v>9.5057706875382494E-2</v>
      </c>
      <c r="M1074" s="17"/>
      <c r="N1074" s="17">
        <v>0.130990505875416</v>
      </c>
      <c r="O1074" s="17">
        <v>6.5944585336587105E-2</v>
      </c>
      <c r="P1074" s="17">
        <v>7.0353103229014599E-2</v>
      </c>
      <c r="Q1074" s="17">
        <v>6.7840254403950903E-2</v>
      </c>
      <c r="R1074" s="17"/>
      <c r="S1074" s="17">
        <v>9.1110523821963302E-2</v>
      </c>
      <c r="T1074" s="17">
        <v>6.6969557567769206E-2</v>
      </c>
      <c r="U1074" s="17">
        <v>8.2440258869232702E-2</v>
      </c>
      <c r="V1074" s="17">
        <v>6.0561586588373101E-2</v>
      </c>
      <c r="W1074" s="17">
        <v>0.116606564084947</v>
      </c>
      <c r="X1074" s="17">
        <v>9.8600399399331101E-2</v>
      </c>
      <c r="Y1074" s="17">
        <v>8.6417470816839106E-2</v>
      </c>
      <c r="Z1074" s="17">
        <v>9.1908571640433201E-2</v>
      </c>
      <c r="AA1074" s="17">
        <v>0.104397479593776</v>
      </c>
      <c r="AB1074" s="17">
        <v>7.2356470522937102E-2</v>
      </c>
      <c r="AC1074" s="17">
        <v>9.1875991471551996E-2</v>
      </c>
      <c r="AD1074" s="17">
        <v>7.7280548390041406E-2</v>
      </c>
      <c r="AE1074" s="17"/>
      <c r="AF1074" s="17">
        <v>8.5394465611122405E-2</v>
      </c>
      <c r="AG1074" s="17">
        <v>9.42455727244534E-2</v>
      </c>
      <c r="AH1074" s="17">
        <v>6.1045345935785603E-2</v>
      </c>
      <c r="AI1074" s="17"/>
      <c r="AJ1074" s="17">
        <v>8.8958406292776807E-2</v>
      </c>
      <c r="AK1074" s="17">
        <v>8.8261671951121307E-2</v>
      </c>
      <c r="AL1074" s="17">
        <v>0.14654064725634999</v>
      </c>
      <c r="AM1074" s="17">
        <v>0.12229049846075001</v>
      </c>
      <c r="AN1074" s="17">
        <v>6.08674300250132E-2</v>
      </c>
      <c r="AO1074" s="17"/>
      <c r="AP1074" s="17">
        <v>0.106895446556784</v>
      </c>
      <c r="AQ1074" s="17">
        <v>8.0488441344485795E-2</v>
      </c>
      <c r="AR1074" s="17">
        <v>0.10725045521465899</v>
      </c>
      <c r="AS1074" s="17"/>
      <c r="AT1074" s="17">
        <v>7.1585122921006397E-2</v>
      </c>
      <c r="AU1074" s="17">
        <v>7.7707236964536394E-2</v>
      </c>
      <c r="AV1074" s="17">
        <v>0.10483208588878599</v>
      </c>
      <c r="AW1074" s="17">
        <v>0.107818342027218</v>
      </c>
      <c r="AX1074" s="17">
        <v>0.24953511650812599</v>
      </c>
    </row>
    <row r="1075" spans="2:50">
      <c r="B1075" t="s">
        <v>92</v>
      </c>
      <c r="C1075" s="17">
        <v>7.2698172772063696E-2</v>
      </c>
      <c r="D1075" s="17">
        <v>5.5796665326548797E-2</v>
      </c>
      <c r="E1075" s="17">
        <v>8.8494271639503505E-2</v>
      </c>
      <c r="F1075" s="17"/>
      <c r="G1075" s="17">
        <v>0.106391037574708</v>
      </c>
      <c r="H1075" s="17">
        <v>6.8788596458920201E-2</v>
      </c>
      <c r="I1075" s="17">
        <v>8.8069201485120305E-2</v>
      </c>
      <c r="J1075" s="17">
        <v>6.6037513740895601E-2</v>
      </c>
      <c r="K1075" s="17">
        <v>6.9165824402857304E-2</v>
      </c>
      <c r="L1075" s="17">
        <v>4.8872689775389701E-2</v>
      </c>
      <c r="M1075" s="17"/>
      <c r="N1075" s="17">
        <v>5.4387772551509297E-2</v>
      </c>
      <c r="O1075" s="17">
        <v>7.5508477729080703E-2</v>
      </c>
      <c r="P1075" s="17">
        <v>5.16100093250174E-2</v>
      </c>
      <c r="Q1075" s="17">
        <v>0.106839225403072</v>
      </c>
      <c r="R1075" s="17"/>
      <c r="S1075" s="17">
        <v>9.4678471256446503E-2</v>
      </c>
      <c r="T1075" s="17">
        <v>5.2814155192636401E-2</v>
      </c>
      <c r="U1075" s="17">
        <v>6.9260863157191002E-2</v>
      </c>
      <c r="V1075" s="17">
        <v>0.10562212063752199</v>
      </c>
      <c r="W1075" s="17">
        <v>4.1199361967388E-2</v>
      </c>
      <c r="X1075" s="17">
        <v>7.4728193212385302E-2</v>
      </c>
      <c r="Y1075" s="17">
        <v>6.5146942087509097E-2</v>
      </c>
      <c r="Z1075" s="17">
        <v>3.4166384278833402E-2</v>
      </c>
      <c r="AA1075" s="17">
        <v>7.7813222471846993E-2</v>
      </c>
      <c r="AB1075" s="17">
        <v>7.7640603317084403E-2</v>
      </c>
      <c r="AC1075" s="17">
        <v>9.1653213944996204E-2</v>
      </c>
      <c r="AD1075" s="17">
        <v>4.1218445832147198E-2</v>
      </c>
      <c r="AE1075" s="17"/>
      <c r="AF1075" s="17">
        <v>5.0009310160333303E-2</v>
      </c>
      <c r="AG1075" s="17">
        <v>6.9116487362340495E-2</v>
      </c>
      <c r="AH1075" s="17">
        <v>0.13435013521229</v>
      </c>
      <c r="AI1075" s="17"/>
      <c r="AJ1075" s="17">
        <v>5.0194209152696997E-2</v>
      </c>
      <c r="AK1075" s="17">
        <v>6.16951320780873E-2</v>
      </c>
      <c r="AL1075" s="17">
        <v>2.97996918139894E-2</v>
      </c>
      <c r="AM1075" s="17">
        <v>5.80622212461121E-2</v>
      </c>
      <c r="AN1075" s="17">
        <v>0.14552770718097</v>
      </c>
      <c r="AO1075" s="17"/>
      <c r="AP1075" s="17">
        <v>3.2817466761203298E-2</v>
      </c>
      <c r="AQ1075" s="17">
        <v>6.9118274651327499E-2</v>
      </c>
      <c r="AR1075" s="17">
        <v>2.4595906691209899E-2</v>
      </c>
      <c r="AS1075" s="17"/>
      <c r="AT1075" s="17">
        <v>7.9586101270574694E-2</v>
      </c>
      <c r="AU1075" s="17">
        <v>5.9181218106598897E-2</v>
      </c>
      <c r="AV1075" s="17">
        <v>6.7739247198099206E-2</v>
      </c>
      <c r="AW1075" s="17">
        <v>6.8216359994826004E-2</v>
      </c>
      <c r="AX1075" s="17">
        <v>8.7305291848139899E-2</v>
      </c>
    </row>
    <row r="1076" spans="2:50">
      <c r="B1076" t="s">
        <v>249</v>
      </c>
      <c r="C1076" s="17">
        <v>0.35204155017066602</v>
      </c>
      <c r="D1076" s="17">
        <v>0.33872573712550103</v>
      </c>
      <c r="E1076" s="17">
        <v>0.365330768348608</v>
      </c>
      <c r="F1076" s="17"/>
      <c r="G1076" s="17">
        <v>0.34414751182258302</v>
      </c>
      <c r="H1076" s="17">
        <v>0.40974361649591801</v>
      </c>
      <c r="I1076" s="17">
        <v>0.36133267355250198</v>
      </c>
      <c r="J1076" s="17">
        <v>0.33207588029835899</v>
      </c>
      <c r="K1076" s="17">
        <v>0.32123938740284702</v>
      </c>
      <c r="L1076" s="17">
        <v>0.33958533456446</v>
      </c>
      <c r="M1076" s="17"/>
      <c r="N1076" s="17">
        <v>0.30657914856625301</v>
      </c>
      <c r="O1076" s="17">
        <v>0.34210484827947102</v>
      </c>
      <c r="P1076" s="17">
        <v>0.39096415446292498</v>
      </c>
      <c r="Q1076" s="17">
        <v>0.38141070732829402</v>
      </c>
      <c r="R1076" s="17"/>
      <c r="S1076" s="17">
        <v>0.37920193632292798</v>
      </c>
      <c r="T1076" s="17">
        <v>0.38410458744171799</v>
      </c>
      <c r="U1076" s="17">
        <v>0.33661508301155402</v>
      </c>
      <c r="V1076" s="17">
        <v>0.36280331695025098</v>
      </c>
      <c r="W1076" s="17">
        <v>0.36930878824749103</v>
      </c>
      <c r="X1076" s="17">
        <v>0.36791526895990401</v>
      </c>
      <c r="Y1076" s="17">
        <v>0.38169094989549901</v>
      </c>
      <c r="Z1076" s="17">
        <v>0.34572527311467899</v>
      </c>
      <c r="AA1076" s="17">
        <v>0.27336976183043099</v>
      </c>
      <c r="AB1076" s="17">
        <v>0.32417092623791199</v>
      </c>
      <c r="AC1076" s="17">
        <v>0.33071330416467798</v>
      </c>
      <c r="AD1076" s="17">
        <v>0.34412041404822502</v>
      </c>
      <c r="AE1076" s="17"/>
      <c r="AF1076" s="17">
        <v>0.39233589963617699</v>
      </c>
      <c r="AG1076" s="17">
        <v>0.31843905308459602</v>
      </c>
      <c r="AH1076" s="17">
        <v>0.33195458008305501</v>
      </c>
      <c r="AI1076" s="17"/>
      <c r="AJ1076" s="17">
        <v>0.35791154543598902</v>
      </c>
      <c r="AK1076" s="17">
        <v>0.401679549275134</v>
      </c>
      <c r="AL1076" s="17">
        <v>0.29562419980744598</v>
      </c>
      <c r="AM1076" s="17">
        <v>0.38921476468161997</v>
      </c>
      <c r="AN1076" s="17">
        <v>0.29061012815010501</v>
      </c>
      <c r="AO1076" s="17"/>
      <c r="AP1076" s="17">
        <v>0.34503087952416001</v>
      </c>
      <c r="AQ1076" s="17">
        <v>0.389375017665617</v>
      </c>
      <c r="AR1076" s="17">
        <v>0.29808474738735302</v>
      </c>
      <c r="AS1076" s="17"/>
      <c r="AT1076" s="17">
        <v>0.37165721104306099</v>
      </c>
      <c r="AU1076" s="17">
        <v>0.32870793880715898</v>
      </c>
      <c r="AV1076" s="17">
        <v>0.33612447944539098</v>
      </c>
      <c r="AW1076" s="17">
        <v>0.30769232017103199</v>
      </c>
      <c r="AX1076" s="17">
        <v>0.30211675904809099</v>
      </c>
    </row>
    <row r="1077" spans="2:50">
      <c r="B1077" t="s">
        <v>250</v>
      </c>
      <c r="C1077" s="17">
        <v>0.304042977082225</v>
      </c>
      <c r="D1077" s="17">
        <v>0.35584932058206498</v>
      </c>
      <c r="E1077" s="17">
        <v>0.25283556839549598</v>
      </c>
      <c r="F1077" s="17"/>
      <c r="G1077" s="17">
        <v>0.29461565389909899</v>
      </c>
      <c r="H1077" s="17">
        <v>0.241575842056058</v>
      </c>
      <c r="I1077" s="17">
        <v>0.249278995731779</v>
      </c>
      <c r="J1077" s="17">
        <v>0.34210182642530002</v>
      </c>
      <c r="K1077" s="17">
        <v>0.31907566124124598</v>
      </c>
      <c r="L1077" s="17">
        <v>0.36465584569838699</v>
      </c>
      <c r="M1077" s="17"/>
      <c r="N1077" s="17">
        <v>0.40636368995462302</v>
      </c>
      <c r="O1077" s="17">
        <v>0.296831231969306</v>
      </c>
      <c r="P1077" s="17">
        <v>0.26544389173661198</v>
      </c>
      <c r="Q1077" s="17">
        <v>0.22904244971429299</v>
      </c>
      <c r="R1077" s="17"/>
      <c r="S1077" s="17">
        <v>0.287224301511391</v>
      </c>
      <c r="T1077" s="17">
        <v>0.27276764968461897</v>
      </c>
      <c r="U1077" s="17">
        <v>0.29886593493659902</v>
      </c>
      <c r="V1077" s="17">
        <v>0.31211046164842299</v>
      </c>
      <c r="W1077" s="17">
        <v>0.27569716509407799</v>
      </c>
      <c r="X1077" s="17">
        <v>0.26374847094187698</v>
      </c>
      <c r="Y1077" s="17">
        <v>0.27817372132745899</v>
      </c>
      <c r="Z1077" s="17">
        <v>0.34037451750491399</v>
      </c>
      <c r="AA1077" s="17">
        <v>0.339897262370007</v>
      </c>
      <c r="AB1077" s="17">
        <v>0.35583628896167502</v>
      </c>
      <c r="AC1077" s="17">
        <v>0.36661978957919</v>
      </c>
      <c r="AD1077" s="17">
        <v>0.32407660146032702</v>
      </c>
      <c r="AE1077" s="17"/>
      <c r="AF1077" s="17">
        <v>0.29539293163346703</v>
      </c>
      <c r="AG1077" s="17">
        <v>0.342977322043861</v>
      </c>
      <c r="AH1077" s="17">
        <v>0.226445478780127</v>
      </c>
      <c r="AI1077" s="17"/>
      <c r="AJ1077" s="17">
        <v>0.31692830005229999</v>
      </c>
      <c r="AK1077" s="17">
        <v>0.29167997790588301</v>
      </c>
      <c r="AL1077" s="17">
        <v>0.38381917902441698</v>
      </c>
      <c r="AM1077" s="17">
        <v>0.24784812630696401</v>
      </c>
      <c r="AN1077" s="17">
        <v>0.23615062375794901</v>
      </c>
      <c r="AO1077" s="17"/>
      <c r="AP1077" s="17">
        <v>0.33778616505533998</v>
      </c>
      <c r="AQ1077" s="17">
        <v>0.29649667147078002</v>
      </c>
      <c r="AR1077" s="17">
        <v>0.37990898141420898</v>
      </c>
      <c r="AS1077" s="17"/>
      <c r="AT1077" s="17">
        <v>0.249047958671543</v>
      </c>
      <c r="AU1077" s="17">
        <v>0.31496488052509702</v>
      </c>
      <c r="AV1077" s="17">
        <v>0.35898166343714899</v>
      </c>
      <c r="AW1077" s="17">
        <v>0.36523415140183801</v>
      </c>
      <c r="AX1077" s="17">
        <v>0.40446940125238501</v>
      </c>
    </row>
    <row r="1078" spans="2:50">
      <c r="B1078" t="s">
        <v>251</v>
      </c>
      <c r="C1078" s="17">
        <v>4.79985730884415E-2</v>
      </c>
      <c r="D1078" s="17">
        <v>-1.7123583456564302E-2</v>
      </c>
      <c r="E1078" s="17">
        <v>0.112495199953113</v>
      </c>
      <c r="F1078" s="17"/>
      <c r="G1078" s="17">
        <v>4.9531857923483497E-2</v>
      </c>
      <c r="H1078" s="17">
        <v>0.16816777443986</v>
      </c>
      <c r="I1078" s="17">
        <v>0.11205367782072299</v>
      </c>
      <c r="J1078" s="17">
        <v>-1.0025946126941101E-2</v>
      </c>
      <c r="K1078" s="17">
        <v>2.1637261616003199E-3</v>
      </c>
      <c r="L1078" s="17">
        <v>-2.5070511133927501E-2</v>
      </c>
      <c r="M1078" s="17"/>
      <c r="N1078" s="17">
        <v>-9.9784541388369702E-2</v>
      </c>
      <c r="O1078" s="17">
        <v>4.5273616310164799E-2</v>
      </c>
      <c r="P1078" s="17">
        <v>0.125520262726313</v>
      </c>
      <c r="Q1078" s="17">
        <v>0.152368257614</v>
      </c>
      <c r="R1078" s="17"/>
      <c r="S1078" s="17">
        <v>9.1977634811536604E-2</v>
      </c>
      <c r="T1078" s="17">
        <v>0.11133693775709901</v>
      </c>
      <c r="U1078" s="17">
        <v>3.77491480749549E-2</v>
      </c>
      <c r="V1078" s="17">
        <v>5.0692855301827898E-2</v>
      </c>
      <c r="W1078" s="17">
        <v>9.3611623153413703E-2</v>
      </c>
      <c r="X1078" s="17">
        <v>0.104166798018028</v>
      </c>
      <c r="Y1078" s="17">
        <v>0.10351722856803899</v>
      </c>
      <c r="Z1078" s="17">
        <v>5.3507556097652804E-3</v>
      </c>
      <c r="AA1078" s="17">
        <v>-6.6527500539575901E-2</v>
      </c>
      <c r="AB1078" s="17">
        <v>-3.1665362723762899E-2</v>
      </c>
      <c r="AC1078" s="17">
        <v>-3.5906485414512399E-2</v>
      </c>
      <c r="AD1078" s="17">
        <v>2.0043812587898401E-2</v>
      </c>
      <c r="AE1078" s="17"/>
      <c r="AF1078" s="17">
        <v>9.6942968002710198E-2</v>
      </c>
      <c r="AG1078" s="17">
        <v>-2.4538268959264802E-2</v>
      </c>
      <c r="AH1078" s="17">
        <v>0.105509101302928</v>
      </c>
      <c r="AI1078" s="17"/>
      <c r="AJ1078" s="17">
        <v>4.0983245383688902E-2</v>
      </c>
      <c r="AK1078" s="17">
        <v>0.109999571369251</v>
      </c>
      <c r="AL1078" s="17">
        <v>-8.8194979216970101E-2</v>
      </c>
      <c r="AM1078" s="17">
        <v>0.14136663837465599</v>
      </c>
      <c r="AN1078" s="17">
        <v>5.4459504392156098E-2</v>
      </c>
      <c r="AO1078" s="17"/>
      <c r="AP1078" s="17">
        <v>7.2447144688194704E-3</v>
      </c>
      <c r="AQ1078" s="17">
        <v>9.2878346194836398E-2</v>
      </c>
      <c r="AR1078" s="17">
        <v>-8.1824234026855999E-2</v>
      </c>
      <c r="AS1078" s="17"/>
      <c r="AT1078" s="17">
        <v>0.122609252371518</v>
      </c>
      <c r="AU1078" s="17">
        <v>1.37430582820624E-2</v>
      </c>
      <c r="AV1078" s="17">
        <v>-2.28571839917583E-2</v>
      </c>
      <c r="AW1078" s="17">
        <v>-5.75418312308053E-2</v>
      </c>
      <c r="AX1078" s="17">
        <v>-0.10235264220429401</v>
      </c>
    </row>
    <row r="1079" spans="2:50">
      <c r="C1079" s="17"/>
      <c r="D1079" s="17"/>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row>
    <row r="1080" spans="2:50">
      <c r="B1080" s="6" t="s">
        <v>363</v>
      </c>
      <c r="C1080" s="17"/>
      <c r="D1080" s="17"/>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row>
    <row r="1081" spans="2:50">
      <c r="B1081" s="24" t="s">
        <v>17</v>
      </c>
      <c r="C1081" s="17"/>
      <c r="D1081" s="17"/>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row>
    <row r="1082" spans="2:50">
      <c r="B1082" t="s">
        <v>364</v>
      </c>
      <c r="C1082" s="17">
        <v>0.118596777323365</v>
      </c>
      <c r="D1082" s="17">
        <v>0.1203342225789</v>
      </c>
      <c r="E1082" s="17">
        <v>0.117060974088966</v>
      </c>
      <c r="F1082" s="17"/>
      <c r="G1082" s="17">
        <v>0.16938279137737799</v>
      </c>
      <c r="H1082" s="17">
        <v>0.186992995715897</v>
      </c>
      <c r="I1082" s="17">
        <v>0.199740304412408</v>
      </c>
      <c r="J1082" s="17">
        <v>6.3841974960623604E-2</v>
      </c>
      <c r="K1082" s="17">
        <v>7.3469965713644794E-2</v>
      </c>
      <c r="L1082" s="17">
        <v>4.4818372500545399E-2</v>
      </c>
      <c r="M1082" s="17"/>
      <c r="N1082" s="17">
        <v>0.136774947814644</v>
      </c>
      <c r="O1082" s="17">
        <v>8.4341395150933099E-2</v>
      </c>
      <c r="P1082" s="17">
        <v>0.17411276349522001</v>
      </c>
      <c r="Q1082" s="17">
        <v>8.2671691562361094E-2</v>
      </c>
      <c r="R1082" s="17"/>
      <c r="S1082" s="17">
        <v>0.20611694982675399</v>
      </c>
      <c r="T1082" s="17">
        <v>6.1971236178123598E-2</v>
      </c>
      <c r="U1082" s="17">
        <v>0.12462004069503201</v>
      </c>
      <c r="V1082" s="17">
        <v>5.1102292120999399E-2</v>
      </c>
      <c r="W1082" s="17">
        <v>9.1974702671486205E-2</v>
      </c>
      <c r="X1082" s="17">
        <v>0.12998150090060301</v>
      </c>
      <c r="Y1082" s="17">
        <v>0.104745777682569</v>
      </c>
      <c r="Z1082" s="17">
        <v>0.16041195524336099</v>
      </c>
      <c r="AA1082" s="17">
        <v>0.118057517426316</v>
      </c>
      <c r="AB1082" s="17">
        <v>7.7733776208305599E-2</v>
      </c>
      <c r="AC1082" s="17">
        <v>0.12400726563400601</v>
      </c>
      <c r="AD1082" s="17">
        <v>0.24714521562092201</v>
      </c>
      <c r="AE1082" s="17"/>
      <c r="AF1082" s="17">
        <v>0.116638175415746</v>
      </c>
      <c r="AG1082" s="17">
        <v>0.136928211576923</v>
      </c>
      <c r="AH1082" s="17">
        <v>5.4361951061922098E-2</v>
      </c>
      <c r="AI1082" s="17"/>
      <c r="AJ1082" s="17">
        <v>0.12039480964584499</v>
      </c>
      <c r="AK1082" s="17">
        <v>0.15280716924260701</v>
      </c>
      <c r="AL1082" s="17">
        <v>0.12555938984531001</v>
      </c>
      <c r="AM1082" s="17">
        <v>0.20624320290025799</v>
      </c>
      <c r="AN1082" s="17">
        <v>6.3848753489254007E-2</v>
      </c>
      <c r="AO1082" s="17"/>
      <c r="AP1082" s="17">
        <v>0.12375318354456601</v>
      </c>
      <c r="AQ1082" s="17">
        <v>0.15999955445408101</v>
      </c>
      <c r="AR1082" s="17">
        <v>7.60439344708463E-2</v>
      </c>
      <c r="AS1082" s="17"/>
      <c r="AT1082" s="17">
        <v>9.9746878702168307E-2</v>
      </c>
      <c r="AU1082" s="17">
        <v>0.10340303648796501</v>
      </c>
      <c r="AV1082" s="17">
        <v>0.118297178627621</v>
      </c>
      <c r="AW1082" s="17">
        <v>0.209831089528457</v>
      </c>
      <c r="AX1082" s="17">
        <v>0.27485553528912399</v>
      </c>
    </row>
    <row r="1083" spans="2:50">
      <c r="B1083" t="s">
        <v>365</v>
      </c>
      <c r="C1083" s="17">
        <v>0.21170206517442899</v>
      </c>
      <c r="D1083" s="17">
        <v>0.18230629989244301</v>
      </c>
      <c r="E1083" s="17">
        <v>0.24213685307902799</v>
      </c>
      <c r="F1083" s="17"/>
      <c r="G1083" s="17">
        <v>0.269306558537517</v>
      </c>
      <c r="H1083" s="17">
        <v>0.33908740004135202</v>
      </c>
      <c r="I1083" s="17">
        <v>0.21891968342436199</v>
      </c>
      <c r="J1083" s="17">
        <v>0.187962744119306</v>
      </c>
      <c r="K1083" s="17">
        <v>0.155383479163823</v>
      </c>
      <c r="L1083" s="17">
        <v>0.11856985157685999</v>
      </c>
      <c r="M1083" s="17"/>
      <c r="N1083" s="17">
        <v>0.209755318638361</v>
      </c>
      <c r="O1083" s="17">
        <v>0.21315141459040099</v>
      </c>
      <c r="P1083" s="17">
        <v>0.17141554457838201</v>
      </c>
      <c r="Q1083" s="17">
        <v>0.24763320805368599</v>
      </c>
      <c r="R1083" s="17"/>
      <c r="S1083" s="17">
        <v>0.27172596174082603</v>
      </c>
      <c r="T1083" s="17">
        <v>0.21006556804092699</v>
      </c>
      <c r="U1083" s="17">
        <v>0.142743283152166</v>
      </c>
      <c r="V1083" s="17">
        <v>0.21985075150883901</v>
      </c>
      <c r="W1083" s="17">
        <v>0.174185719592475</v>
      </c>
      <c r="X1083" s="17">
        <v>0.25173995467541999</v>
      </c>
      <c r="Y1083" s="17">
        <v>0.190622689269488</v>
      </c>
      <c r="Z1083" s="17">
        <v>0.21482418190286601</v>
      </c>
      <c r="AA1083" s="17">
        <v>0.21559941575740599</v>
      </c>
      <c r="AB1083" s="17">
        <v>0.23950572623258301</v>
      </c>
      <c r="AC1083" s="17">
        <v>0.155077274501983</v>
      </c>
      <c r="AD1083" s="17">
        <v>0.13315570903281801</v>
      </c>
      <c r="AE1083" s="17"/>
      <c r="AF1083" s="17">
        <v>0.214273654899579</v>
      </c>
      <c r="AG1083" s="17">
        <v>0.210512186191466</v>
      </c>
      <c r="AH1083" s="17">
        <v>0.226888868875599</v>
      </c>
      <c r="AI1083" s="17"/>
      <c r="AJ1083" s="17">
        <v>0.134867971649892</v>
      </c>
      <c r="AK1083" s="17">
        <v>0.29254664210276199</v>
      </c>
      <c r="AL1083" s="17">
        <v>0.28530726869629103</v>
      </c>
      <c r="AM1083" s="17">
        <v>4.5294598969116397E-2</v>
      </c>
      <c r="AN1083" s="17">
        <v>0.226401702925381</v>
      </c>
      <c r="AO1083" s="17"/>
      <c r="AP1083" s="17">
        <v>0.14702215643706101</v>
      </c>
      <c r="AQ1083" s="17">
        <v>0.25985788380161801</v>
      </c>
      <c r="AR1083" s="17">
        <v>0.29273109908747402</v>
      </c>
      <c r="AS1083" s="17"/>
      <c r="AT1083" s="17">
        <v>0.221641979898104</v>
      </c>
      <c r="AU1083" s="17">
        <v>0.173323105177592</v>
      </c>
      <c r="AV1083" s="17">
        <v>0.23914070271818899</v>
      </c>
      <c r="AW1083" s="17">
        <v>0.25589958945962898</v>
      </c>
      <c r="AX1083" s="17">
        <v>0.16100635696474799</v>
      </c>
    </row>
    <row r="1084" spans="2:50">
      <c r="B1084" t="s">
        <v>366</v>
      </c>
      <c r="C1084" s="17">
        <v>0.37162303042863098</v>
      </c>
      <c r="D1084" s="17">
        <v>0.38288296351761397</v>
      </c>
      <c r="E1084" s="17">
        <v>0.36087341558387398</v>
      </c>
      <c r="F1084" s="17"/>
      <c r="G1084" s="17">
        <v>0.270501870101787</v>
      </c>
      <c r="H1084" s="17">
        <v>0.22598907471603</v>
      </c>
      <c r="I1084" s="17">
        <v>0.32669209794658599</v>
      </c>
      <c r="J1084" s="17">
        <v>0.43570436159866099</v>
      </c>
      <c r="K1084" s="17">
        <v>0.44933009341010599</v>
      </c>
      <c r="L1084" s="17">
        <v>0.49085540482988999</v>
      </c>
      <c r="M1084" s="17"/>
      <c r="N1084" s="17">
        <v>0.31816982497825702</v>
      </c>
      <c r="O1084" s="17">
        <v>0.37543295086121697</v>
      </c>
      <c r="P1084" s="17">
        <v>0.42533376959383901</v>
      </c>
      <c r="Q1084" s="17">
        <v>0.38213752402324702</v>
      </c>
      <c r="R1084" s="17"/>
      <c r="S1084" s="17">
        <v>0.28289310549791602</v>
      </c>
      <c r="T1084" s="17">
        <v>0.367354306548688</v>
      </c>
      <c r="U1084" s="17">
        <v>0.39995030114166802</v>
      </c>
      <c r="V1084" s="17">
        <v>0.385857455167402</v>
      </c>
      <c r="W1084" s="17">
        <v>0.50505383618998201</v>
      </c>
      <c r="X1084" s="17">
        <v>0.31519470916924902</v>
      </c>
      <c r="Y1084" s="17">
        <v>0.39864815957231797</v>
      </c>
      <c r="Z1084" s="17">
        <v>0.31474799262550202</v>
      </c>
      <c r="AA1084" s="17">
        <v>0.38579947038132001</v>
      </c>
      <c r="AB1084" s="17">
        <v>0.39957975250328698</v>
      </c>
      <c r="AC1084" s="17">
        <v>0.40379676574915202</v>
      </c>
      <c r="AD1084" s="17">
        <v>0.34648978500128302</v>
      </c>
      <c r="AE1084" s="17"/>
      <c r="AF1084" s="17">
        <v>0.40926448727843301</v>
      </c>
      <c r="AG1084" s="17">
        <v>0.35691709432459301</v>
      </c>
      <c r="AH1084" s="17">
        <v>0.31215895936078503</v>
      </c>
      <c r="AI1084" s="17"/>
      <c r="AJ1084" s="17">
        <v>0.45946466389040502</v>
      </c>
      <c r="AK1084" s="17">
        <v>0.30532930961418397</v>
      </c>
      <c r="AL1084" s="17">
        <v>0.27363465617178301</v>
      </c>
      <c r="AM1084" s="17">
        <v>0.51581198909342496</v>
      </c>
      <c r="AN1084" s="17">
        <v>0.33918877940819298</v>
      </c>
      <c r="AO1084" s="17"/>
      <c r="AP1084" s="17">
        <v>0.48280764510876401</v>
      </c>
      <c r="AQ1084" s="17">
        <v>0.33187459890808102</v>
      </c>
      <c r="AR1084" s="17">
        <v>0.30819725822696498</v>
      </c>
      <c r="AS1084" s="17"/>
      <c r="AT1084" s="17">
        <v>0.42271445177482098</v>
      </c>
      <c r="AU1084" s="17">
        <v>0.45339137168347099</v>
      </c>
      <c r="AV1084" s="17">
        <v>0.33482543952339699</v>
      </c>
      <c r="AW1084" s="17">
        <v>0.22834233153296801</v>
      </c>
      <c r="AX1084" s="17">
        <v>0.14352801898070899</v>
      </c>
    </row>
    <row r="1085" spans="2:50">
      <c r="B1085" t="s">
        <v>367</v>
      </c>
      <c r="C1085" s="17">
        <v>0.100547096677538</v>
      </c>
      <c r="D1085" s="17">
        <v>0.13036018009884401</v>
      </c>
      <c r="E1085" s="17">
        <v>7.0312756536914406E-2</v>
      </c>
      <c r="F1085" s="17"/>
      <c r="G1085" s="17">
        <v>6.66267235243755E-2</v>
      </c>
      <c r="H1085" s="17">
        <v>8.3369320638640304E-2</v>
      </c>
      <c r="I1085" s="17">
        <v>6.0845241225982803E-2</v>
      </c>
      <c r="J1085" s="17">
        <v>9.1358699726484902E-2</v>
      </c>
      <c r="K1085" s="17">
        <v>0.162528445029782</v>
      </c>
      <c r="L1085" s="17">
        <v>0.13055979415725999</v>
      </c>
      <c r="M1085" s="17"/>
      <c r="N1085" s="17">
        <v>0.125882229385362</v>
      </c>
      <c r="O1085" s="17">
        <v>0.11831696787025001</v>
      </c>
      <c r="P1085" s="17">
        <v>7.56450159856214E-2</v>
      </c>
      <c r="Q1085" s="17">
        <v>7.4482774708053701E-2</v>
      </c>
      <c r="R1085" s="17"/>
      <c r="S1085" s="17">
        <v>6.5727525629602906E-2</v>
      </c>
      <c r="T1085" s="17">
        <v>0.13393314233348999</v>
      </c>
      <c r="U1085" s="17">
        <v>0.109345167650165</v>
      </c>
      <c r="V1085" s="17">
        <v>0.16539091476234699</v>
      </c>
      <c r="W1085" s="17">
        <v>8.2894874309099698E-2</v>
      </c>
      <c r="X1085" s="17">
        <v>8.1032790510120703E-2</v>
      </c>
      <c r="Y1085" s="17">
        <v>0.108098531085125</v>
      </c>
      <c r="Z1085" s="17">
        <v>0.114183248502021</v>
      </c>
      <c r="AA1085" s="17">
        <v>7.8435490557984197E-2</v>
      </c>
      <c r="AB1085" s="17">
        <v>8.9752278232949095E-2</v>
      </c>
      <c r="AC1085" s="17">
        <v>9.5528646891781296E-2</v>
      </c>
      <c r="AD1085" s="17">
        <v>6.9033986712637593E-2</v>
      </c>
      <c r="AE1085" s="17"/>
      <c r="AF1085" s="17">
        <v>0.111013358271535</v>
      </c>
      <c r="AG1085" s="17">
        <v>0.10870602033188299</v>
      </c>
      <c r="AH1085" s="17">
        <v>6.1351441021043701E-2</v>
      </c>
      <c r="AI1085" s="17"/>
      <c r="AJ1085" s="17">
        <v>0.12928490095058301</v>
      </c>
      <c r="AK1085" s="17">
        <v>8.7658784328663503E-2</v>
      </c>
      <c r="AL1085" s="17">
        <v>0.172014271778826</v>
      </c>
      <c r="AM1085" s="17">
        <v>9.6576033253357299E-2</v>
      </c>
      <c r="AN1085" s="17">
        <v>4.16017670014888E-2</v>
      </c>
      <c r="AO1085" s="17"/>
      <c r="AP1085" s="17">
        <v>0.122776333177365</v>
      </c>
      <c r="AQ1085" s="17">
        <v>8.5846081922595602E-2</v>
      </c>
      <c r="AR1085" s="17">
        <v>0.151350992245979</v>
      </c>
      <c r="AS1085" s="17"/>
      <c r="AT1085" s="17">
        <v>6.00372359301014E-2</v>
      </c>
      <c r="AU1085" s="17">
        <v>0.115078807893392</v>
      </c>
      <c r="AV1085" s="17">
        <v>0.12265386567379701</v>
      </c>
      <c r="AW1085" s="17">
        <v>0.138073908533074</v>
      </c>
      <c r="AX1085" s="17">
        <v>0.10026694376562401</v>
      </c>
    </row>
    <row r="1086" spans="2:50">
      <c r="B1086" t="s">
        <v>368</v>
      </c>
      <c r="C1086" s="17">
        <v>5.4698755010239297E-2</v>
      </c>
      <c r="D1086" s="17">
        <v>7.2818482731768705E-2</v>
      </c>
      <c r="E1086" s="17">
        <v>3.6310132960717799E-2</v>
      </c>
      <c r="F1086" s="17"/>
      <c r="G1086" s="17">
        <v>3.4522612426726697E-2</v>
      </c>
      <c r="H1086" s="17">
        <v>4.4121194075110302E-2</v>
      </c>
      <c r="I1086" s="17">
        <v>2.81997205761703E-2</v>
      </c>
      <c r="J1086" s="17">
        <v>4.2116197943168003E-2</v>
      </c>
      <c r="K1086" s="17">
        <v>5.7035960855966801E-2</v>
      </c>
      <c r="L1086" s="17">
        <v>0.10078882322242699</v>
      </c>
      <c r="M1086" s="17"/>
      <c r="N1086" s="17">
        <v>0.100201103415265</v>
      </c>
      <c r="O1086" s="17">
        <v>4.7454573961519399E-2</v>
      </c>
      <c r="P1086" s="17">
        <v>3.9664639752195599E-2</v>
      </c>
      <c r="Q1086" s="17">
        <v>2.4773032264575699E-2</v>
      </c>
      <c r="R1086" s="17"/>
      <c r="S1086" s="17">
        <v>4.62269908547501E-2</v>
      </c>
      <c r="T1086" s="17">
        <v>7.5133282764549003E-2</v>
      </c>
      <c r="U1086" s="17">
        <v>7.9238756238975E-2</v>
      </c>
      <c r="V1086" s="17">
        <v>4.6973465934285301E-2</v>
      </c>
      <c r="W1086" s="17">
        <v>0</v>
      </c>
      <c r="X1086" s="17">
        <v>8.4609523011655793E-2</v>
      </c>
      <c r="Y1086" s="17">
        <v>4.7985430969613801E-2</v>
      </c>
      <c r="Z1086" s="17">
        <v>3.7155203724327998E-2</v>
      </c>
      <c r="AA1086" s="17">
        <v>5.7788200547343002E-2</v>
      </c>
      <c r="AB1086" s="17">
        <v>5.8415964276062902E-2</v>
      </c>
      <c r="AC1086" s="17">
        <v>4.9900073642575801E-2</v>
      </c>
      <c r="AD1086" s="17">
        <v>4.7214286862999097E-2</v>
      </c>
      <c r="AE1086" s="17"/>
      <c r="AF1086" s="17">
        <v>5.4062226755434699E-2</v>
      </c>
      <c r="AG1086" s="17">
        <v>6.6845242356885201E-2</v>
      </c>
      <c r="AH1086" s="17">
        <v>2.91128747301929E-2</v>
      </c>
      <c r="AI1086" s="17"/>
      <c r="AJ1086" s="17">
        <v>5.5944642354917903E-2</v>
      </c>
      <c r="AK1086" s="17">
        <v>4.5322583284659101E-2</v>
      </c>
      <c r="AL1086" s="17">
        <v>0.104724801526214</v>
      </c>
      <c r="AM1086" s="17">
        <v>4.6510828878231499E-2</v>
      </c>
      <c r="AN1086" s="17">
        <v>3.64427522600584E-2</v>
      </c>
      <c r="AO1086" s="17"/>
      <c r="AP1086" s="17">
        <v>5.9568408796994599E-2</v>
      </c>
      <c r="AQ1086" s="17">
        <v>3.8705437768277201E-2</v>
      </c>
      <c r="AR1086" s="17">
        <v>0.12837898541260401</v>
      </c>
      <c r="AS1086" s="17"/>
      <c r="AT1086" s="17">
        <v>3.8793861532272399E-2</v>
      </c>
      <c r="AU1086" s="17">
        <v>3.0779768929727402E-2</v>
      </c>
      <c r="AV1086" s="17">
        <v>7.8435623948488603E-2</v>
      </c>
      <c r="AW1086" s="17">
        <v>6.6950759454834197E-2</v>
      </c>
      <c r="AX1086" s="17">
        <v>0.15986762818596301</v>
      </c>
    </row>
    <row r="1087" spans="2:50">
      <c r="B1087" t="s">
        <v>92</v>
      </c>
      <c r="C1087" s="17">
        <v>0.14283227538579801</v>
      </c>
      <c r="D1087" s="17">
        <v>0.11129785118042999</v>
      </c>
      <c r="E1087" s="17">
        <v>0.1733058677505</v>
      </c>
      <c r="F1087" s="17"/>
      <c r="G1087" s="17">
        <v>0.18965944403221599</v>
      </c>
      <c r="H1087" s="17">
        <v>0.120440014812969</v>
      </c>
      <c r="I1087" s="17">
        <v>0.16560295241449099</v>
      </c>
      <c r="J1087" s="17">
        <v>0.17901602165175601</v>
      </c>
      <c r="K1087" s="17">
        <v>0.102252055826677</v>
      </c>
      <c r="L1087" s="17">
        <v>0.11440775371301801</v>
      </c>
      <c r="M1087" s="17"/>
      <c r="N1087" s="17">
        <v>0.10921657576811</v>
      </c>
      <c r="O1087" s="17">
        <v>0.161302697565679</v>
      </c>
      <c r="P1087" s="17">
        <v>0.113828266594742</v>
      </c>
      <c r="Q1087" s="17">
        <v>0.18830176938807699</v>
      </c>
      <c r="R1087" s="17"/>
      <c r="S1087" s="17">
        <v>0.12730946645015101</v>
      </c>
      <c r="T1087" s="17">
        <v>0.15154246413422201</v>
      </c>
      <c r="U1087" s="17">
        <v>0.14410245112199199</v>
      </c>
      <c r="V1087" s="17">
        <v>0.13082512050612799</v>
      </c>
      <c r="W1087" s="17">
        <v>0.14589086723695599</v>
      </c>
      <c r="X1087" s="17">
        <v>0.13744152173295099</v>
      </c>
      <c r="Y1087" s="17">
        <v>0.149899411420885</v>
      </c>
      <c r="Z1087" s="17">
        <v>0.158677418001922</v>
      </c>
      <c r="AA1087" s="17">
        <v>0.14431990532962999</v>
      </c>
      <c r="AB1087" s="17">
        <v>0.13501250254681299</v>
      </c>
      <c r="AC1087" s="17">
        <v>0.171689973580501</v>
      </c>
      <c r="AD1087" s="17">
        <v>0.15696101676933999</v>
      </c>
      <c r="AE1087" s="17"/>
      <c r="AF1087" s="17">
        <v>9.4748097379272603E-2</v>
      </c>
      <c r="AG1087" s="17">
        <v>0.120091245218249</v>
      </c>
      <c r="AH1087" s="17">
        <v>0.316125904950458</v>
      </c>
      <c r="AI1087" s="17"/>
      <c r="AJ1087" s="17">
        <v>0.100043011508357</v>
      </c>
      <c r="AK1087" s="17">
        <v>0.11633551142712401</v>
      </c>
      <c r="AL1087" s="17">
        <v>3.8759611981576597E-2</v>
      </c>
      <c r="AM1087" s="17">
        <v>8.9563346905612101E-2</v>
      </c>
      <c r="AN1087" s="17">
        <v>0.292516244915625</v>
      </c>
      <c r="AO1087" s="17"/>
      <c r="AP1087" s="17">
        <v>6.4072272935250002E-2</v>
      </c>
      <c r="AQ1087" s="17">
        <v>0.12371644314534699</v>
      </c>
      <c r="AR1087" s="17">
        <v>4.3297730556130502E-2</v>
      </c>
      <c r="AS1087" s="17"/>
      <c r="AT1087" s="17">
        <v>0.15706559216253299</v>
      </c>
      <c r="AU1087" s="17">
        <v>0.124023909827853</v>
      </c>
      <c r="AV1087" s="17">
        <v>0.106647189508508</v>
      </c>
      <c r="AW1087" s="17">
        <v>0.100902321491039</v>
      </c>
      <c r="AX1087" s="17">
        <v>0.16047551681383199</v>
      </c>
    </row>
    <row r="1088" spans="2:50">
      <c r="C1088" s="17"/>
      <c r="D1088" s="17"/>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row>
    <row r="1089" spans="2:50">
      <c r="B1089" s="6" t="s">
        <v>369</v>
      </c>
      <c r="C1089" s="17"/>
      <c r="D1089" s="17"/>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row>
    <row r="1090" spans="2:50">
      <c r="B1090" s="24" t="s">
        <v>17</v>
      </c>
      <c r="C1090" s="17"/>
      <c r="D1090" s="17"/>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row>
    <row r="1091" spans="2:50">
      <c r="B1091" t="s">
        <v>364</v>
      </c>
      <c r="C1091" s="17">
        <v>9.17520640852032E-2</v>
      </c>
      <c r="D1091" s="17">
        <v>9.78147539503086E-2</v>
      </c>
      <c r="E1091" s="17">
        <v>8.6617570005927694E-2</v>
      </c>
      <c r="F1091" s="17"/>
      <c r="G1091" s="17">
        <v>0.165639462643911</v>
      </c>
      <c r="H1091" s="17">
        <v>0.14606452513051399</v>
      </c>
      <c r="I1091" s="17">
        <v>8.0119255346501106E-2</v>
      </c>
      <c r="J1091" s="17">
        <v>0.101302871150076</v>
      </c>
      <c r="K1091" s="17">
        <v>5.0725356561709997E-2</v>
      </c>
      <c r="L1091" s="17">
        <v>3.1263656909625001E-2</v>
      </c>
      <c r="M1091" s="17"/>
      <c r="N1091" s="17">
        <v>0.11183364845636</v>
      </c>
      <c r="O1091" s="17">
        <v>4.9925950381232702E-2</v>
      </c>
      <c r="P1091" s="17">
        <v>0.115793887990983</v>
      </c>
      <c r="Q1091" s="17">
        <v>9.3835009063510999E-2</v>
      </c>
      <c r="R1091" s="17"/>
      <c r="S1091" s="17">
        <v>0.143921626401843</v>
      </c>
      <c r="T1091" s="17">
        <v>8.9634545340218294E-2</v>
      </c>
      <c r="U1091" s="17">
        <v>3.6249729417518403E-2</v>
      </c>
      <c r="V1091" s="17">
        <v>7.7765092831089802E-2</v>
      </c>
      <c r="W1091" s="17">
        <v>0.147985003611667</v>
      </c>
      <c r="X1091" s="17">
        <v>9.2673078758007496E-2</v>
      </c>
      <c r="Y1091" s="17">
        <v>9.2871867992292495E-2</v>
      </c>
      <c r="Z1091" s="17">
        <v>0.167823572909546</v>
      </c>
      <c r="AA1091" s="17">
        <v>9.5353829795747899E-2</v>
      </c>
      <c r="AB1091" s="17">
        <v>4.4307732598707503E-2</v>
      </c>
      <c r="AC1091" s="17">
        <v>4.2041944296196003E-2</v>
      </c>
      <c r="AD1091" s="17">
        <v>3.6926049162071303E-2</v>
      </c>
      <c r="AE1091" s="17"/>
      <c r="AF1091" s="17">
        <v>8.93448164553481E-2</v>
      </c>
      <c r="AG1091" s="17">
        <v>0.108833710934006</v>
      </c>
      <c r="AH1091" s="17">
        <v>5.0971824668309601E-2</v>
      </c>
      <c r="AI1091" s="17"/>
      <c r="AJ1091" s="17">
        <v>9.4322205245954402E-2</v>
      </c>
      <c r="AK1091" s="17">
        <v>0.111355824737744</v>
      </c>
      <c r="AL1091" s="17">
        <v>0.170959244337165</v>
      </c>
      <c r="AM1091" s="17">
        <v>5.7830502594828401E-2</v>
      </c>
      <c r="AN1091" s="17">
        <v>1.7549311695138198E-2</v>
      </c>
      <c r="AO1091" s="17"/>
      <c r="AP1091" s="17">
        <v>9.95977907510565E-2</v>
      </c>
      <c r="AQ1091" s="17">
        <v>0.111559551437932</v>
      </c>
      <c r="AR1091" s="17">
        <v>0.16390531501925601</v>
      </c>
      <c r="AS1091" s="17"/>
      <c r="AT1091" s="17">
        <v>8.6590424406143202E-2</v>
      </c>
      <c r="AU1091" s="17">
        <v>9.9341259330965395E-2</v>
      </c>
      <c r="AV1091" s="17">
        <v>9.1444315019584305E-2</v>
      </c>
      <c r="AW1091" s="17">
        <v>0.13791863204782301</v>
      </c>
      <c r="AX1091" s="17">
        <v>0.13866185233756401</v>
      </c>
    </row>
    <row r="1092" spans="2:50">
      <c r="B1092" t="s">
        <v>365</v>
      </c>
      <c r="C1092" s="17">
        <v>0.162420432918052</v>
      </c>
      <c r="D1092" s="17">
        <v>0.174569809840395</v>
      </c>
      <c r="E1092" s="17">
        <v>0.15200928396653399</v>
      </c>
      <c r="F1092" s="17"/>
      <c r="G1092" s="17">
        <v>0.26630929097415801</v>
      </c>
      <c r="H1092" s="17">
        <v>0.30283989025629798</v>
      </c>
      <c r="I1092" s="17">
        <v>0.244250368613045</v>
      </c>
      <c r="J1092" s="17">
        <v>9.3636956672368904E-2</v>
      </c>
      <c r="K1092" s="17">
        <v>6.2899080013051695E-2</v>
      </c>
      <c r="L1092" s="17">
        <v>3.1526969713569698E-2</v>
      </c>
      <c r="M1092" s="17"/>
      <c r="N1092" s="17">
        <v>0.163621989484106</v>
      </c>
      <c r="O1092" s="17">
        <v>0.15811177075889901</v>
      </c>
      <c r="P1092" s="17">
        <v>0.21991722222166801</v>
      </c>
      <c r="Q1092" s="17">
        <v>0.115605037484856</v>
      </c>
      <c r="R1092" s="17"/>
      <c r="S1092" s="17">
        <v>0.23328249107309701</v>
      </c>
      <c r="T1092" s="17">
        <v>0.11792983816179201</v>
      </c>
      <c r="U1092" s="17">
        <v>0.105537807781847</v>
      </c>
      <c r="V1092" s="17">
        <v>0.101571798883153</v>
      </c>
      <c r="W1092" s="17">
        <v>0.130099309306723</v>
      </c>
      <c r="X1092" s="17">
        <v>0.190678285022504</v>
      </c>
      <c r="Y1092" s="17">
        <v>0.16637178527837199</v>
      </c>
      <c r="Z1092" s="17">
        <v>0.23670932699678901</v>
      </c>
      <c r="AA1092" s="17">
        <v>0.190157461140809</v>
      </c>
      <c r="AB1092" s="17">
        <v>0.118603248717778</v>
      </c>
      <c r="AC1092" s="17">
        <v>0.183101916284898</v>
      </c>
      <c r="AD1092" s="17">
        <v>0.22245176015305301</v>
      </c>
      <c r="AE1092" s="17"/>
      <c r="AF1092" s="17">
        <v>0.13105671260454199</v>
      </c>
      <c r="AG1092" s="17">
        <v>0.18722091458648499</v>
      </c>
      <c r="AH1092" s="17">
        <v>0.12376845199861899</v>
      </c>
      <c r="AI1092" s="17"/>
      <c r="AJ1092" s="17">
        <v>0.13591910543671601</v>
      </c>
      <c r="AK1092" s="17">
        <v>0.21512327754609001</v>
      </c>
      <c r="AL1092" s="17">
        <v>0.18077388248631701</v>
      </c>
      <c r="AM1092" s="17">
        <v>9.2496955903798597E-2</v>
      </c>
      <c r="AN1092" s="17">
        <v>0.116575556325389</v>
      </c>
      <c r="AO1092" s="17"/>
      <c r="AP1092" s="17">
        <v>0.15163449799052101</v>
      </c>
      <c r="AQ1092" s="17">
        <v>0.19653518955603699</v>
      </c>
      <c r="AR1092" s="17">
        <v>0.17530975969992599</v>
      </c>
      <c r="AS1092" s="17"/>
      <c r="AT1092" s="17">
        <v>9.9138792882444995E-2</v>
      </c>
      <c r="AU1092" s="17">
        <v>0.15350251089042299</v>
      </c>
      <c r="AV1092" s="17">
        <v>0.17687965969841199</v>
      </c>
      <c r="AW1092" s="17">
        <v>0.28433304622203498</v>
      </c>
      <c r="AX1092" s="17">
        <v>0.19686778043390499</v>
      </c>
    </row>
    <row r="1093" spans="2:50">
      <c r="B1093" t="s">
        <v>366</v>
      </c>
      <c r="C1093" s="17">
        <v>0.44352516991825403</v>
      </c>
      <c r="D1093" s="17">
        <v>0.39558730209923598</v>
      </c>
      <c r="E1093" s="17">
        <v>0.48866633731701697</v>
      </c>
      <c r="F1093" s="17"/>
      <c r="G1093" s="17">
        <v>0.30950490714707901</v>
      </c>
      <c r="H1093" s="17">
        <v>0.34045886714701601</v>
      </c>
      <c r="I1093" s="17">
        <v>0.40104658999535497</v>
      </c>
      <c r="J1093" s="17">
        <v>0.52644689289545699</v>
      </c>
      <c r="K1093" s="17">
        <v>0.51848429488039605</v>
      </c>
      <c r="L1093" s="17">
        <v>0.52740831591887405</v>
      </c>
      <c r="M1093" s="17"/>
      <c r="N1093" s="17">
        <v>0.38306055734531202</v>
      </c>
      <c r="O1093" s="17">
        <v>0.47056684781376801</v>
      </c>
      <c r="P1093" s="17">
        <v>0.43093703083458601</v>
      </c>
      <c r="Q1093" s="17">
        <v>0.489253264447157</v>
      </c>
      <c r="R1093" s="17"/>
      <c r="S1093" s="17">
        <v>0.35196149996002601</v>
      </c>
      <c r="T1093" s="17">
        <v>0.47864933105246299</v>
      </c>
      <c r="U1093" s="17">
        <v>0.56116481318956402</v>
      </c>
      <c r="V1093" s="17">
        <v>0.50571791268113298</v>
      </c>
      <c r="W1093" s="17">
        <v>0.45220524453045502</v>
      </c>
      <c r="X1093" s="17">
        <v>0.48766672062641703</v>
      </c>
      <c r="Y1093" s="17">
        <v>0.45912753868425499</v>
      </c>
      <c r="Z1093" s="17">
        <v>0.317327958571609</v>
      </c>
      <c r="AA1093" s="17">
        <v>0.419892810298227</v>
      </c>
      <c r="AB1093" s="17">
        <v>0.425972690619637</v>
      </c>
      <c r="AC1093" s="17">
        <v>0.38495682635407902</v>
      </c>
      <c r="AD1093" s="17">
        <v>0.46897023319518699</v>
      </c>
      <c r="AE1093" s="17"/>
      <c r="AF1093" s="17">
        <v>0.49977013264471898</v>
      </c>
      <c r="AG1093" s="17">
        <v>0.38704904233535697</v>
      </c>
      <c r="AH1093" s="17">
        <v>0.51500136576276401</v>
      </c>
      <c r="AI1093" s="17"/>
      <c r="AJ1093" s="17">
        <v>0.45753148281516198</v>
      </c>
      <c r="AK1093" s="17">
        <v>0.45275799559007102</v>
      </c>
      <c r="AL1093" s="17">
        <v>0.39813720506963901</v>
      </c>
      <c r="AM1093" s="17">
        <v>0.55841112323804598</v>
      </c>
      <c r="AN1093" s="17">
        <v>0.54574372623660405</v>
      </c>
      <c r="AO1093" s="17"/>
      <c r="AP1093" s="17">
        <v>0.46426136952620101</v>
      </c>
      <c r="AQ1093" s="17">
        <v>0.43941860517214498</v>
      </c>
      <c r="AR1093" s="17">
        <v>0.37404460691346297</v>
      </c>
      <c r="AS1093" s="17"/>
      <c r="AT1093" s="17">
        <v>0.55450527111450199</v>
      </c>
      <c r="AU1093" s="17">
        <v>0.48093567985827701</v>
      </c>
      <c r="AV1093" s="17">
        <v>0.39548590440446502</v>
      </c>
      <c r="AW1093" s="17">
        <v>0.341480583326704</v>
      </c>
      <c r="AX1093" s="17">
        <v>0.20086471745186699</v>
      </c>
    </row>
    <row r="1094" spans="2:50">
      <c r="B1094" t="s">
        <v>367</v>
      </c>
      <c r="C1094" s="17">
        <v>0.120668608445406</v>
      </c>
      <c r="D1094" s="17">
        <v>0.154445611312653</v>
      </c>
      <c r="E1094" s="17">
        <v>8.7571600581635295E-2</v>
      </c>
      <c r="F1094" s="17"/>
      <c r="G1094" s="17">
        <v>0.127120813635654</v>
      </c>
      <c r="H1094" s="17">
        <v>6.6428894574184993E-2</v>
      </c>
      <c r="I1094" s="17">
        <v>5.4266923565666599E-2</v>
      </c>
      <c r="J1094" s="17">
        <v>0.12617932573999699</v>
      </c>
      <c r="K1094" s="17">
        <v>0.17614908573681701</v>
      </c>
      <c r="L1094" s="17">
        <v>0.18379075098612499</v>
      </c>
      <c r="M1094" s="17"/>
      <c r="N1094" s="17">
        <v>0.16485313042581501</v>
      </c>
      <c r="O1094" s="17">
        <v>0.13521991023709001</v>
      </c>
      <c r="P1094" s="17">
        <v>9.6089681386704803E-2</v>
      </c>
      <c r="Q1094" s="17">
        <v>8.1487491660323999E-2</v>
      </c>
      <c r="R1094" s="17"/>
      <c r="S1094" s="17">
        <v>0.12970108281446599</v>
      </c>
      <c r="T1094" s="17">
        <v>0.11460866686096</v>
      </c>
      <c r="U1094" s="17">
        <v>0.124639619235849</v>
      </c>
      <c r="V1094" s="17">
        <v>9.6880699617031898E-2</v>
      </c>
      <c r="W1094" s="17">
        <v>9.6823367022149498E-2</v>
      </c>
      <c r="X1094" s="17">
        <v>0.12824800241258</v>
      </c>
      <c r="Y1094" s="17">
        <v>0.129313955202778</v>
      </c>
      <c r="Z1094" s="17">
        <v>8.5408529259494603E-2</v>
      </c>
      <c r="AA1094" s="17">
        <v>9.6220892681489603E-2</v>
      </c>
      <c r="AB1094" s="17">
        <v>0.152234327123142</v>
      </c>
      <c r="AC1094" s="17">
        <v>0.16323294555199</v>
      </c>
      <c r="AD1094" s="17">
        <v>0.11338130199681699</v>
      </c>
      <c r="AE1094" s="17"/>
      <c r="AF1094" s="17">
        <v>0.10490373891011399</v>
      </c>
      <c r="AG1094" s="17">
        <v>0.16154628368473001</v>
      </c>
      <c r="AH1094" s="17">
        <v>6.9026301848471902E-2</v>
      </c>
      <c r="AI1094" s="17"/>
      <c r="AJ1094" s="17">
        <v>0.161618935535117</v>
      </c>
      <c r="AK1094" s="17">
        <v>9.9488016918504493E-2</v>
      </c>
      <c r="AL1094" s="17">
        <v>0.18197301216948999</v>
      </c>
      <c r="AM1094" s="17">
        <v>9.7050246418224698E-2</v>
      </c>
      <c r="AN1094" s="17">
        <v>4.8556576994676602E-2</v>
      </c>
      <c r="AO1094" s="17"/>
      <c r="AP1094" s="17">
        <v>0.13523187897310501</v>
      </c>
      <c r="AQ1094" s="17">
        <v>0.10396785303185201</v>
      </c>
      <c r="AR1094" s="17">
        <v>0.174248290013994</v>
      </c>
      <c r="AS1094" s="17"/>
      <c r="AT1094" s="17">
        <v>8.7958159329832197E-2</v>
      </c>
      <c r="AU1094" s="17">
        <v>0.111710355647358</v>
      </c>
      <c r="AV1094" s="17">
        <v>0.15508598583817901</v>
      </c>
      <c r="AW1094" s="17">
        <v>6.8999327517688294E-2</v>
      </c>
      <c r="AX1094" s="17">
        <v>0.23652187352818699</v>
      </c>
    </row>
    <row r="1095" spans="2:50">
      <c r="B1095" t="s">
        <v>368</v>
      </c>
      <c r="C1095" s="17">
        <v>7.5303696477610302E-2</v>
      </c>
      <c r="D1095" s="17">
        <v>0.111928512785714</v>
      </c>
      <c r="E1095" s="17">
        <v>4.0255510215967398E-2</v>
      </c>
      <c r="F1095" s="17"/>
      <c r="G1095" s="17">
        <v>7.6998458815008899E-2</v>
      </c>
      <c r="H1095" s="17">
        <v>5.0172559211885799E-2</v>
      </c>
      <c r="I1095" s="17">
        <v>6.7264902683055294E-2</v>
      </c>
      <c r="J1095" s="17">
        <v>3.93023308933972E-2</v>
      </c>
      <c r="K1095" s="17">
        <v>7.3587087411509294E-2</v>
      </c>
      <c r="L1095" s="17">
        <v>0.13843042384149201</v>
      </c>
      <c r="M1095" s="17"/>
      <c r="N1095" s="17">
        <v>0.114097029939875</v>
      </c>
      <c r="O1095" s="17">
        <v>5.3325955173115801E-2</v>
      </c>
      <c r="P1095" s="17">
        <v>3.6149368539490002E-2</v>
      </c>
      <c r="Q1095" s="17">
        <v>9.0121410508412006E-2</v>
      </c>
      <c r="R1095" s="17"/>
      <c r="S1095" s="17">
        <v>5.6763280048569301E-2</v>
      </c>
      <c r="T1095" s="17">
        <v>7.4244138372466906E-2</v>
      </c>
      <c r="U1095" s="17">
        <v>7.3550953316162904E-2</v>
      </c>
      <c r="V1095" s="17">
        <v>6.7458819758439995E-2</v>
      </c>
      <c r="W1095" s="17">
        <v>0.100116026473763</v>
      </c>
      <c r="X1095" s="17">
        <v>5.0821734453035103E-2</v>
      </c>
      <c r="Y1095" s="17">
        <v>3.2198817680134197E-2</v>
      </c>
      <c r="Z1095" s="17">
        <v>5.9019426758438499E-2</v>
      </c>
      <c r="AA1095" s="17">
        <v>9.24169174018665E-2</v>
      </c>
      <c r="AB1095" s="17">
        <v>0.14060426038537399</v>
      </c>
      <c r="AC1095" s="17">
        <v>9.1143944409809594E-2</v>
      </c>
      <c r="AD1095" s="17">
        <v>4.1251787278812603E-2</v>
      </c>
      <c r="AE1095" s="17"/>
      <c r="AF1095" s="17">
        <v>5.8789905622080599E-2</v>
      </c>
      <c r="AG1095" s="17">
        <v>9.0136813535764096E-2</v>
      </c>
      <c r="AH1095" s="17">
        <v>5.1145615816107798E-2</v>
      </c>
      <c r="AI1095" s="17"/>
      <c r="AJ1095" s="17">
        <v>7.0430161888071802E-2</v>
      </c>
      <c r="AK1095" s="17">
        <v>5.7070853109681199E-2</v>
      </c>
      <c r="AL1095" s="17">
        <v>6.81566559373879E-2</v>
      </c>
      <c r="AM1095" s="17">
        <v>0</v>
      </c>
      <c r="AN1095" s="17">
        <v>5.5817690455879303E-2</v>
      </c>
      <c r="AO1095" s="17"/>
      <c r="AP1095" s="17">
        <v>7.0595957220756594E-2</v>
      </c>
      <c r="AQ1095" s="17">
        <v>8.5337332886949793E-2</v>
      </c>
      <c r="AR1095" s="17">
        <v>9.9915022515140103E-2</v>
      </c>
      <c r="AS1095" s="17"/>
      <c r="AT1095" s="17">
        <v>5.2590302160374497E-2</v>
      </c>
      <c r="AU1095" s="17">
        <v>4.3875944784053801E-2</v>
      </c>
      <c r="AV1095" s="17">
        <v>0.10231869271383399</v>
      </c>
      <c r="AW1095" s="17">
        <v>9.1461967910401495E-2</v>
      </c>
      <c r="AX1095" s="17">
        <v>0.227083776248476</v>
      </c>
    </row>
    <row r="1096" spans="2:50">
      <c r="B1096" t="s">
        <v>92</v>
      </c>
      <c r="C1096" s="17">
        <v>0.106330028155474</v>
      </c>
      <c r="D1096" s="17">
        <v>6.5654010011692701E-2</v>
      </c>
      <c r="E1096" s="17">
        <v>0.14487969791291899</v>
      </c>
      <c r="F1096" s="17"/>
      <c r="G1096" s="17">
        <v>5.4427066784189897E-2</v>
      </c>
      <c r="H1096" s="17">
        <v>9.4035263680101705E-2</v>
      </c>
      <c r="I1096" s="17">
        <v>0.15305195979637701</v>
      </c>
      <c r="J1096" s="17">
        <v>0.11313162264870399</v>
      </c>
      <c r="K1096" s="17">
        <v>0.118155095396516</v>
      </c>
      <c r="L1096" s="17">
        <v>8.7579882630313494E-2</v>
      </c>
      <c r="M1096" s="17"/>
      <c r="N1096" s="17">
        <v>6.25336443485323E-2</v>
      </c>
      <c r="O1096" s="17">
        <v>0.13284956563589401</v>
      </c>
      <c r="P1096" s="17">
        <v>0.101112809026568</v>
      </c>
      <c r="Q1096" s="17">
        <v>0.12969778683573999</v>
      </c>
      <c r="R1096" s="17"/>
      <c r="S1096" s="17">
        <v>8.4370019701999699E-2</v>
      </c>
      <c r="T1096" s="17">
        <v>0.1249334802121</v>
      </c>
      <c r="U1096" s="17">
        <v>9.8857077059059204E-2</v>
      </c>
      <c r="V1096" s="17">
        <v>0.150605676229152</v>
      </c>
      <c r="W1096" s="17">
        <v>7.2771049055241302E-2</v>
      </c>
      <c r="X1096" s="17">
        <v>4.9912178727455701E-2</v>
      </c>
      <c r="Y1096" s="17">
        <v>0.120116035162167</v>
      </c>
      <c r="Z1096" s="17">
        <v>0.133711185504122</v>
      </c>
      <c r="AA1096" s="17">
        <v>0.10595808868186</v>
      </c>
      <c r="AB1096" s="17">
        <v>0.118277740555362</v>
      </c>
      <c r="AC1096" s="17">
        <v>0.13552242310302701</v>
      </c>
      <c r="AD1096" s="17">
        <v>0.117018868214059</v>
      </c>
      <c r="AE1096" s="17"/>
      <c r="AF1096" s="17">
        <v>0.116134693763196</v>
      </c>
      <c r="AG1096" s="17">
        <v>6.5213234923658298E-2</v>
      </c>
      <c r="AH1096" s="17">
        <v>0.19008643990572699</v>
      </c>
      <c r="AI1096" s="17"/>
      <c r="AJ1096" s="17">
        <v>8.0178109078978502E-2</v>
      </c>
      <c r="AK1096" s="17">
        <v>6.4204032097909702E-2</v>
      </c>
      <c r="AL1096" s="17">
        <v>0</v>
      </c>
      <c r="AM1096" s="17">
        <v>0.194211171845103</v>
      </c>
      <c r="AN1096" s="17">
        <v>0.21575713829231299</v>
      </c>
      <c r="AO1096" s="17"/>
      <c r="AP1096" s="17">
        <v>7.8678505538359395E-2</v>
      </c>
      <c r="AQ1096" s="17">
        <v>6.3181467915084402E-2</v>
      </c>
      <c r="AR1096" s="17">
        <v>1.25770058382212E-2</v>
      </c>
      <c r="AS1096" s="17"/>
      <c r="AT1096" s="17">
        <v>0.119217050106703</v>
      </c>
      <c r="AU1096" s="17">
        <v>0.110634249488922</v>
      </c>
      <c r="AV1096" s="17">
        <v>7.8785442325525396E-2</v>
      </c>
      <c r="AW1096" s="17">
        <v>7.5806442975348595E-2</v>
      </c>
      <c r="AX1096" s="17">
        <v>0</v>
      </c>
    </row>
    <row r="1097" spans="2:50">
      <c r="C1097" s="17"/>
      <c r="D1097" s="17"/>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row>
    <row r="1098" spans="2:50">
      <c r="B1098" s="6" t="s">
        <v>370</v>
      </c>
      <c r="C1098" s="17"/>
      <c r="D1098" s="17"/>
      <c r="E1098" s="17"/>
      <c r="F1098" s="17"/>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row>
    <row r="1099" spans="2:50">
      <c r="B1099" s="24" t="s">
        <v>17</v>
      </c>
      <c r="C1099" s="17"/>
      <c r="D1099" s="17"/>
      <c r="E1099" s="17"/>
      <c r="F1099" s="17"/>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row>
    <row r="1100" spans="2:50">
      <c r="B1100" t="s">
        <v>244</v>
      </c>
      <c r="C1100" s="17">
        <v>0.11368728616288699</v>
      </c>
      <c r="D1100" s="17">
        <v>0.14025743660058301</v>
      </c>
      <c r="E1100" s="17">
        <v>8.7862263451125897E-2</v>
      </c>
      <c r="F1100" s="17"/>
      <c r="G1100" s="17">
        <v>0.10239815837419899</v>
      </c>
      <c r="H1100" s="17">
        <v>0.11789047225098601</v>
      </c>
      <c r="I1100" s="17">
        <v>0.10261379259858799</v>
      </c>
      <c r="J1100" s="17">
        <v>7.73565853294121E-2</v>
      </c>
      <c r="K1100" s="17">
        <v>0.13697753919202199</v>
      </c>
      <c r="L1100" s="17">
        <v>0.133505322778249</v>
      </c>
      <c r="M1100" s="17"/>
      <c r="N1100" s="17">
        <v>0.172221921345033</v>
      </c>
      <c r="O1100" s="17">
        <v>8.2319702554725302E-2</v>
      </c>
      <c r="P1100" s="17">
        <v>0.101945933742927</v>
      </c>
      <c r="Q1100" s="17">
        <v>9.3599975498096094E-2</v>
      </c>
      <c r="R1100" s="17"/>
      <c r="S1100" s="17">
        <v>0.14302663753240399</v>
      </c>
      <c r="T1100" s="17">
        <v>0.18594499283494101</v>
      </c>
      <c r="U1100" s="17">
        <v>0.13398813476582999</v>
      </c>
      <c r="V1100" s="17">
        <v>0.10184963741594399</v>
      </c>
      <c r="W1100" s="17">
        <v>6.5054979470407295E-2</v>
      </c>
      <c r="X1100" s="17">
        <v>0.143494236197305</v>
      </c>
      <c r="Y1100" s="17">
        <v>0.110785188091012</v>
      </c>
      <c r="Z1100" s="17">
        <v>0</v>
      </c>
      <c r="AA1100" s="17">
        <v>6.0467770670110103E-2</v>
      </c>
      <c r="AB1100" s="17">
        <v>0.11006446964080201</v>
      </c>
      <c r="AC1100" s="17">
        <v>5.5580435423596197E-2</v>
      </c>
      <c r="AD1100" s="17">
        <v>7.7018468023076006E-2</v>
      </c>
      <c r="AE1100" s="17"/>
      <c r="AF1100" s="17">
        <v>0.10021743809462499</v>
      </c>
      <c r="AG1100" s="17">
        <v>0.134052915729166</v>
      </c>
      <c r="AH1100" s="17">
        <v>0.114472393120818</v>
      </c>
      <c r="AI1100" s="17"/>
      <c r="AJ1100" s="17">
        <v>0.15179459182018301</v>
      </c>
      <c r="AK1100" s="17">
        <v>0.12810290955590201</v>
      </c>
      <c r="AL1100" s="17">
        <v>9.5382250853465606E-2</v>
      </c>
      <c r="AM1100" s="17">
        <v>0.19521985116964299</v>
      </c>
      <c r="AN1100" s="17">
        <v>4.3098767371846501E-2</v>
      </c>
      <c r="AO1100" s="17"/>
      <c r="AP1100" s="17">
        <v>0.15805053249015499</v>
      </c>
      <c r="AQ1100" s="17">
        <v>0.10447947173750401</v>
      </c>
      <c r="AR1100" s="17">
        <v>8.44448816854311E-2</v>
      </c>
      <c r="AS1100" s="17"/>
      <c r="AT1100" s="17">
        <v>0.12070684304424099</v>
      </c>
      <c r="AU1100" s="17">
        <v>3.5147100330331901E-2</v>
      </c>
      <c r="AV1100" s="17">
        <v>0.147983431928885</v>
      </c>
      <c r="AW1100" s="17">
        <v>0.17071828980678599</v>
      </c>
      <c r="AX1100" s="17">
        <v>0.53017808534205602</v>
      </c>
    </row>
    <row r="1101" spans="2:50">
      <c r="B1101" t="s">
        <v>245</v>
      </c>
      <c r="C1101" s="17">
        <v>0.36655046406180702</v>
      </c>
      <c r="D1101" s="17">
        <v>0.40021144944978698</v>
      </c>
      <c r="E1101" s="17">
        <v>0.333833460287844</v>
      </c>
      <c r="F1101" s="17"/>
      <c r="G1101" s="17">
        <v>0.41147769059158001</v>
      </c>
      <c r="H1101" s="17">
        <v>0.33821162987617898</v>
      </c>
      <c r="I1101" s="17">
        <v>0.27406355262424298</v>
      </c>
      <c r="J1101" s="17">
        <v>0.35525826301748298</v>
      </c>
      <c r="K1101" s="17">
        <v>0.38694124888009102</v>
      </c>
      <c r="L1101" s="17">
        <v>0.40510879060736099</v>
      </c>
      <c r="M1101" s="17"/>
      <c r="N1101" s="17">
        <v>0.457451947822894</v>
      </c>
      <c r="O1101" s="17">
        <v>0.30709031990970598</v>
      </c>
      <c r="P1101" s="17">
        <v>0.35688898064125602</v>
      </c>
      <c r="Q1101" s="17">
        <v>0.35980578561021798</v>
      </c>
      <c r="R1101" s="17"/>
      <c r="S1101" s="17">
        <v>0.38050680061354902</v>
      </c>
      <c r="T1101" s="17">
        <v>0.44341964017688901</v>
      </c>
      <c r="U1101" s="17">
        <v>0.37713035522320598</v>
      </c>
      <c r="V1101" s="17">
        <v>0.36630696502077698</v>
      </c>
      <c r="W1101" s="17">
        <v>0.27966957062785802</v>
      </c>
      <c r="X1101" s="17">
        <v>0.487832617330477</v>
      </c>
      <c r="Y1101" s="17">
        <v>0.30464510812353301</v>
      </c>
      <c r="Z1101" s="17">
        <v>0.47658231410336699</v>
      </c>
      <c r="AA1101" s="17">
        <v>0.38276915960838498</v>
      </c>
      <c r="AB1101" s="17">
        <v>0.19935144002362601</v>
      </c>
      <c r="AC1101" s="17">
        <v>0.38897298005821801</v>
      </c>
      <c r="AD1101" s="17">
        <v>0.228252746594761</v>
      </c>
      <c r="AE1101" s="17"/>
      <c r="AF1101" s="17">
        <v>0.36343334588332399</v>
      </c>
      <c r="AG1101" s="17">
        <v>0.36951394218255701</v>
      </c>
      <c r="AH1101" s="17">
        <v>0.31557455605239498</v>
      </c>
      <c r="AI1101" s="17"/>
      <c r="AJ1101" s="17">
        <v>0.42208728941344098</v>
      </c>
      <c r="AK1101" s="17">
        <v>0.34937172844158099</v>
      </c>
      <c r="AL1101" s="17">
        <v>0.43056478632470302</v>
      </c>
      <c r="AM1101" s="17">
        <v>0.31774049111177899</v>
      </c>
      <c r="AN1101" s="17">
        <v>0.18116611066279001</v>
      </c>
      <c r="AO1101" s="17"/>
      <c r="AP1101" s="17">
        <v>0.501456687297686</v>
      </c>
      <c r="AQ1101" s="17">
        <v>0.33007999628884199</v>
      </c>
      <c r="AR1101" s="17">
        <v>0.56512372429610402</v>
      </c>
      <c r="AS1101" s="17"/>
      <c r="AT1101" s="17">
        <v>0.38384316076962799</v>
      </c>
      <c r="AU1101" s="17">
        <v>0.44414178729458598</v>
      </c>
      <c r="AV1101" s="17">
        <v>0.39456580479057202</v>
      </c>
      <c r="AW1101" s="17">
        <v>0.34325818361066301</v>
      </c>
      <c r="AX1101" s="17">
        <v>0.11620079601149701</v>
      </c>
    </row>
    <row r="1102" spans="2:50">
      <c r="B1102" t="s">
        <v>246</v>
      </c>
      <c r="C1102" s="17">
        <v>0.24723992036310299</v>
      </c>
      <c r="D1102" s="17">
        <v>0.24080817356194301</v>
      </c>
      <c r="E1102" s="17">
        <v>0.25349129660599501</v>
      </c>
      <c r="F1102" s="17"/>
      <c r="G1102" s="17">
        <v>0.21209397457103901</v>
      </c>
      <c r="H1102" s="17">
        <v>0.26436606198760598</v>
      </c>
      <c r="I1102" s="17">
        <v>0.27035646681733799</v>
      </c>
      <c r="J1102" s="17">
        <v>0.294826247963629</v>
      </c>
      <c r="K1102" s="17">
        <v>0.195477801228332</v>
      </c>
      <c r="L1102" s="17">
        <v>0.244687714252002</v>
      </c>
      <c r="M1102" s="17"/>
      <c r="N1102" s="17">
        <v>0.200115370648522</v>
      </c>
      <c r="O1102" s="17">
        <v>0.27609090312607898</v>
      </c>
      <c r="P1102" s="17">
        <v>0.26162888122422201</v>
      </c>
      <c r="Q1102" s="17">
        <v>0.23689836912816201</v>
      </c>
      <c r="R1102" s="17"/>
      <c r="S1102" s="17">
        <v>0.219381694082601</v>
      </c>
      <c r="T1102" s="17">
        <v>0.23720887229513499</v>
      </c>
      <c r="U1102" s="17">
        <v>0.202142150555257</v>
      </c>
      <c r="V1102" s="17">
        <v>0.35289386330161698</v>
      </c>
      <c r="W1102" s="17">
        <v>0.269892757547814</v>
      </c>
      <c r="X1102" s="17">
        <v>0.14029481820001399</v>
      </c>
      <c r="Y1102" s="17">
        <v>0.23852642522165399</v>
      </c>
      <c r="Z1102" s="17">
        <v>0.27857689825001097</v>
      </c>
      <c r="AA1102" s="17">
        <v>0.28709108442103798</v>
      </c>
      <c r="AB1102" s="17">
        <v>0.25417422921622101</v>
      </c>
      <c r="AC1102" s="17">
        <v>0.18970927950937799</v>
      </c>
      <c r="AD1102" s="17">
        <v>0.46539253061452801</v>
      </c>
      <c r="AE1102" s="17"/>
      <c r="AF1102" s="17">
        <v>0.29547599171897598</v>
      </c>
      <c r="AG1102" s="17">
        <v>0.22181289899041101</v>
      </c>
      <c r="AH1102" s="17">
        <v>0.23934543031677999</v>
      </c>
      <c r="AI1102" s="17"/>
      <c r="AJ1102" s="17">
        <v>0.24002523845915799</v>
      </c>
      <c r="AK1102" s="17">
        <v>0.17717469399682001</v>
      </c>
      <c r="AL1102" s="17">
        <v>0.25127327610177402</v>
      </c>
      <c r="AM1102" s="17">
        <v>0.305170472931306</v>
      </c>
      <c r="AN1102" s="17">
        <v>0.374275639513517</v>
      </c>
      <c r="AO1102" s="17"/>
      <c r="AP1102" s="17">
        <v>0.215354772468735</v>
      </c>
      <c r="AQ1102" s="17">
        <v>0.19706158052217501</v>
      </c>
      <c r="AR1102" s="17">
        <v>0.15938682232189</v>
      </c>
      <c r="AS1102" s="17"/>
      <c r="AT1102" s="17">
        <v>0.25020456580295802</v>
      </c>
      <c r="AU1102" s="17">
        <v>0.214180592619822</v>
      </c>
      <c r="AV1102" s="17">
        <v>0.24061973606326201</v>
      </c>
      <c r="AW1102" s="17">
        <v>0.18954915795596999</v>
      </c>
      <c r="AX1102" s="17">
        <v>0.10039448125499</v>
      </c>
    </row>
    <row r="1103" spans="2:50">
      <c r="B1103" t="s">
        <v>247</v>
      </c>
      <c r="C1103" s="17">
        <v>0.12214766489147701</v>
      </c>
      <c r="D1103" s="17">
        <v>8.7616239136020499E-2</v>
      </c>
      <c r="E1103" s="17">
        <v>0.15571069858582001</v>
      </c>
      <c r="F1103" s="17"/>
      <c r="G1103" s="17">
        <v>0.112403321317849</v>
      </c>
      <c r="H1103" s="17">
        <v>0.125689240088352</v>
      </c>
      <c r="I1103" s="17">
        <v>0.140054477349702</v>
      </c>
      <c r="J1103" s="17">
        <v>9.3112087312204203E-2</v>
      </c>
      <c r="K1103" s="17">
        <v>0.144091046341743</v>
      </c>
      <c r="L1103" s="17">
        <v>0.12115584028489999</v>
      </c>
      <c r="M1103" s="17"/>
      <c r="N1103" s="17">
        <v>8.6589238184980405E-2</v>
      </c>
      <c r="O1103" s="17">
        <v>0.184789902320838</v>
      </c>
      <c r="P1103" s="17">
        <v>8.8233492203096994E-2</v>
      </c>
      <c r="Q1103" s="17">
        <v>0.12677598453532801</v>
      </c>
      <c r="R1103" s="17"/>
      <c r="S1103" s="17">
        <v>0.12333198041600101</v>
      </c>
      <c r="T1103" s="17">
        <v>7.7392618802420501E-2</v>
      </c>
      <c r="U1103" s="17">
        <v>0.13279797007268099</v>
      </c>
      <c r="V1103" s="17">
        <v>7.1367998960184198E-2</v>
      </c>
      <c r="W1103" s="17">
        <v>0.25212487117125398</v>
      </c>
      <c r="X1103" s="17">
        <v>5.8443067750030997E-2</v>
      </c>
      <c r="Y1103" s="17">
        <v>0.113824737954206</v>
      </c>
      <c r="Z1103" s="17">
        <v>0.16726547839910699</v>
      </c>
      <c r="AA1103" s="17">
        <v>8.7136394816670598E-2</v>
      </c>
      <c r="AB1103" s="17">
        <v>0.233332333715839</v>
      </c>
      <c r="AC1103" s="17">
        <v>0.10255014891377399</v>
      </c>
      <c r="AD1103" s="17">
        <v>0.14722428867250001</v>
      </c>
      <c r="AE1103" s="17"/>
      <c r="AF1103" s="17">
        <v>0.12655690268268299</v>
      </c>
      <c r="AG1103" s="17">
        <v>0.126895625698283</v>
      </c>
      <c r="AH1103" s="17">
        <v>8.3589294246365298E-2</v>
      </c>
      <c r="AI1103" s="17"/>
      <c r="AJ1103" s="17">
        <v>0.10932313208722</v>
      </c>
      <c r="AK1103" s="17">
        <v>0.14134746674447701</v>
      </c>
      <c r="AL1103" s="17">
        <v>0.16129678509659001</v>
      </c>
      <c r="AM1103" s="17">
        <v>0</v>
      </c>
      <c r="AN1103" s="17">
        <v>0.15434418156021201</v>
      </c>
      <c r="AO1103" s="17"/>
      <c r="AP1103" s="17">
        <v>6.9787908398160001E-2</v>
      </c>
      <c r="AQ1103" s="17">
        <v>0.158088130150426</v>
      </c>
      <c r="AR1103" s="17">
        <v>0.13194270081985701</v>
      </c>
      <c r="AS1103" s="17"/>
      <c r="AT1103" s="17">
        <v>0.122420193305414</v>
      </c>
      <c r="AU1103" s="17">
        <v>0.165153641010787</v>
      </c>
      <c r="AV1103" s="17">
        <v>6.5464182834908097E-2</v>
      </c>
      <c r="AW1103" s="17">
        <v>0.17965028539187999</v>
      </c>
      <c r="AX1103" s="17">
        <v>0</v>
      </c>
    </row>
    <row r="1104" spans="2:50">
      <c r="B1104" t="s">
        <v>248</v>
      </c>
      <c r="C1104" s="17">
        <v>0.108867262496036</v>
      </c>
      <c r="D1104" s="17">
        <v>0.10883376018961501</v>
      </c>
      <c r="E1104" s="17">
        <v>0.108899825270804</v>
      </c>
      <c r="F1104" s="17"/>
      <c r="G1104" s="17">
        <v>9.3721234442270998E-2</v>
      </c>
      <c r="H1104" s="17">
        <v>0.12202541858320699</v>
      </c>
      <c r="I1104" s="17">
        <v>0.178948788408228</v>
      </c>
      <c r="J1104" s="17">
        <v>0.15301627273877799</v>
      </c>
      <c r="K1104" s="17">
        <v>6.7798103826512898E-2</v>
      </c>
      <c r="L1104" s="17">
        <v>6.6195950456017102E-2</v>
      </c>
      <c r="M1104" s="17"/>
      <c r="N1104" s="17">
        <v>5.9966060408773801E-2</v>
      </c>
      <c r="O1104" s="17">
        <v>0.118784513129158</v>
      </c>
      <c r="P1104" s="17">
        <v>0.112845078383758</v>
      </c>
      <c r="Q1104" s="17">
        <v>0.14334523949412201</v>
      </c>
      <c r="R1104" s="17"/>
      <c r="S1104" s="17">
        <v>0.102059218796494</v>
      </c>
      <c r="T1104" s="17">
        <v>3.03378639034576E-2</v>
      </c>
      <c r="U1104" s="17">
        <v>0.15394138938302501</v>
      </c>
      <c r="V1104" s="17">
        <v>4.4335420871914798E-2</v>
      </c>
      <c r="W1104" s="17">
        <v>0.106514251365508</v>
      </c>
      <c r="X1104" s="17">
        <v>0.146067416929653</v>
      </c>
      <c r="Y1104" s="17">
        <v>0.180261139736176</v>
      </c>
      <c r="Z1104" s="17">
        <v>0</v>
      </c>
      <c r="AA1104" s="17">
        <v>0.15340098784748599</v>
      </c>
      <c r="AB1104" s="17">
        <v>0.10770007180703001</v>
      </c>
      <c r="AC1104" s="17">
        <v>0.15532115904920599</v>
      </c>
      <c r="AD1104" s="17">
        <v>8.2111966095135394E-2</v>
      </c>
      <c r="AE1104" s="17"/>
      <c r="AF1104" s="17">
        <v>7.1057123302575603E-2</v>
      </c>
      <c r="AG1104" s="17">
        <v>0.127965855759473</v>
      </c>
      <c r="AH1104" s="17">
        <v>0.17531772379142199</v>
      </c>
      <c r="AI1104" s="17"/>
      <c r="AJ1104" s="17">
        <v>3.4298802986825597E-2</v>
      </c>
      <c r="AK1104" s="17">
        <v>0.180742882307875</v>
      </c>
      <c r="AL1104" s="17">
        <v>6.1482901623468297E-2</v>
      </c>
      <c r="AM1104" s="17">
        <v>0.104388956870494</v>
      </c>
      <c r="AN1104" s="17">
        <v>0.19701570255536299</v>
      </c>
      <c r="AO1104" s="17"/>
      <c r="AP1104" s="17">
        <v>3.3003043233414797E-2</v>
      </c>
      <c r="AQ1104" s="17">
        <v>0.16704294181826601</v>
      </c>
      <c r="AR1104" s="17">
        <v>2.86978642826877E-2</v>
      </c>
      <c r="AS1104" s="17"/>
      <c r="AT1104" s="17">
        <v>6.6778546241755304E-2</v>
      </c>
      <c r="AU1104" s="17">
        <v>0.12933247982483401</v>
      </c>
      <c r="AV1104" s="17">
        <v>0.11986587481913299</v>
      </c>
      <c r="AW1104" s="17">
        <v>7.8580196840192101E-2</v>
      </c>
      <c r="AX1104" s="17">
        <v>0.25322663739145701</v>
      </c>
    </row>
    <row r="1105" spans="2:50">
      <c r="B1105" t="s">
        <v>92</v>
      </c>
      <c r="C1105" s="17">
        <v>4.1507402024689603E-2</v>
      </c>
      <c r="D1105" s="17">
        <v>2.2272941062051101E-2</v>
      </c>
      <c r="E1105" s="17">
        <v>6.0202455798411901E-2</v>
      </c>
      <c r="F1105" s="17"/>
      <c r="G1105" s="17">
        <v>6.7905620703063094E-2</v>
      </c>
      <c r="H1105" s="17">
        <v>3.1817177213670403E-2</v>
      </c>
      <c r="I1105" s="17">
        <v>3.3962922201901301E-2</v>
      </c>
      <c r="J1105" s="17">
        <v>2.6430543638494099E-2</v>
      </c>
      <c r="K1105" s="17">
        <v>6.8714260531299406E-2</v>
      </c>
      <c r="L1105" s="17">
        <v>2.9346381621471102E-2</v>
      </c>
      <c r="M1105" s="17"/>
      <c r="N1105" s="17">
        <v>2.3655461589796801E-2</v>
      </c>
      <c r="O1105" s="17">
        <v>3.0924658959493902E-2</v>
      </c>
      <c r="P1105" s="17">
        <v>7.8457633804739704E-2</v>
      </c>
      <c r="Q1105" s="17">
        <v>3.9574645734074397E-2</v>
      </c>
      <c r="R1105" s="17"/>
      <c r="S1105" s="17">
        <v>3.1693668558951199E-2</v>
      </c>
      <c r="T1105" s="17">
        <v>2.5696011987156601E-2</v>
      </c>
      <c r="U1105" s="17">
        <v>0</v>
      </c>
      <c r="V1105" s="17">
        <v>6.3246114429563197E-2</v>
      </c>
      <c r="W1105" s="17">
        <v>2.67435698171598E-2</v>
      </c>
      <c r="X1105" s="17">
        <v>2.3867843592520799E-2</v>
      </c>
      <c r="Y1105" s="17">
        <v>5.1957400873420302E-2</v>
      </c>
      <c r="Z1105" s="17">
        <v>7.7575309247514296E-2</v>
      </c>
      <c r="AA1105" s="17">
        <v>2.91346026363106E-2</v>
      </c>
      <c r="AB1105" s="17">
        <v>9.5377455596480698E-2</v>
      </c>
      <c r="AC1105" s="17">
        <v>0.107865997045828</v>
      </c>
      <c r="AD1105" s="17">
        <v>0</v>
      </c>
      <c r="AE1105" s="17"/>
      <c r="AF1105" s="17">
        <v>4.3259198317815703E-2</v>
      </c>
      <c r="AG1105" s="17">
        <v>1.9758761640109399E-2</v>
      </c>
      <c r="AH1105" s="17">
        <v>7.1700602472219099E-2</v>
      </c>
      <c r="AI1105" s="17"/>
      <c r="AJ1105" s="17">
        <v>4.24709452331717E-2</v>
      </c>
      <c r="AK1105" s="17">
        <v>2.32603189533446E-2</v>
      </c>
      <c r="AL1105" s="17">
        <v>0</v>
      </c>
      <c r="AM1105" s="17">
        <v>7.7480227916777902E-2</v>
      </c>
      <c r="AN1105" s="17">
        <v>5.0099598336271797E-2</v>
      </c>
      <c r="AO1105" s="17"/>
      <c r="AP1105" s="17">
        <v>2.23470561118491E-2</v>
      </c>
      <c r="AQ1105" s="17">
        <v>4.32478794827858E-2</v>
      </c>
      <c r="AR1105" s="17">
        <v>3.040400659403E-2</v>
      </c>
      <c r="AS1105" s="17"/>
      <c r="AT1105" s="17">
        <v>5.6046690836005102E-2</v>
      </c>
      <c r="AU1105" s="17">
        <v>1.20443989196393E-2</v>
      </c>
      <c r="AV1105" s="17">
        <v>3.1500969563240298E-2</v>
      </c>
      <c r="AW1105" s="17">
        <v>3.8243886394509402E-2</v>
      </c>
      <c r="AX1105" s="17">
        <v>0</v>
      </c>
    </row>
    <row r="1106" spans="2:50">
      <c r="B1106" t="s">
        <v>249</v>
      </c>
      <c r="C1106" s="17">
        <v>0.480237750224694</v>
      </c>
      <c r="D1106" s="17">
        <v>0.54046888605037002</v>
      </c>
      <c r="E1106" s="17">
        <v>0.42169572373897002</v>
      </c>
      <c r="F1106" s="17"/>
      <c r="G1106" s="17">
        <v>0.51387584896577798</v>
      </c>
      <c r="H1106" s="17">
        <v>0.45610210212716501</v>
      </c>
      <c r="I1106" s="17">
        <v>0.37667734522283097</v>
      </c>
      <c r="J1106" s="17">
        <v>0.43261484834689501</v>
      </c>
      <c r="K1106" s="17">
        <v>0.52391878807211301</v>
      </c>
      <c r="L1106" s="17">
        <v>0.53861411338561005</v>
      </c>
      <c r="M1106" s="17"/>
      <c r="N1106" s="17">
        <v>0.629673869167927</v>
      </c>
      <c r="O1106" s="17">
        <v>0.38941002246443102</v>
      </c>
      <c r="P1106" s="17">
        <v>0.458834914384183</v>
      </c>
      <c r="Q1106" s="17">
        <v>0.45340576110831399</v>
      </c>
      <c r="R1106" s="17"/>
      <c r="S1106" s="17">
        <v>0.52353343814595299</v>
      </c>
      <c r="T1106" s="17">
        <v>0.62936463301182999</v>
      </c>
      <c r="U1106" s="17">
        <v>0.51111848998903697</v>
      </c>
      <c r="V1106" s="17">
        <v>0.46815660243672103</v>
      </c>
      <c r="W1106" s="17">
        <v>0.34472455009826503</v>
      </c>
      <c r="X1106" s="17">
        <v>0.63132685352778195</v>
      </c>
      <c r="Y1106" s="17">
        <v>0.41543029621454403</v>
      </c>
      <c r="Z1106" s="17">
        <v>0.47658231410336699</v>
      </c>
      <c r="AA1106" s="17">
        <v>0.44323693027849598</v>
      </c>
      <c r="AB1106" s="17">
        <v>0.309415909664429</v>
      </c>
      <c r="AC1106" s="17">
        <v>0.44455341548181398</v>
      </c>
      <c r="AD1106" s="17">
        <v>0.30527121461783702</v>
      </c>
      <c r="AE1106" s="17"/>
      <c r="AF1106" s="17">
        <v>0.46365078397795001</v>
      </c>
      <c r="AG1106" s="17">
        <v>0.50356685791172295</v>
      </c>
      <c r="AH1106" s="17">
        <v>0.43004694917321401</v>
      </c>
      <c r="AI1106" s="17"/>
      <c r="AJ1106" s="17">
        <v>0.57388188123362505</v>
      </c>
      <c r="AK1106" s="17">
        <v>0.47747463799748302</v>
      </c>
      <c r="AL1106" s="17">
        <v>0.52594703717816804</v>
      </c>
      <c r="AM1106" s="17">
        <v>0.51296034228142195</v>
      </c>
      <c r="AN1106" s="17">
        <v>0.22426487803463599</v>
      </c>
      <c r="AO1106" s="17"/>
      <c r="AP1106" s="17">
        <v>0.65950721978784099</v>
      </c>
      <c r="AQ1106" s="17">
        <v>0.43455946802634599</v>
      </c>
      <c r="AR1106" s="17">
        <v>0.64956860598153499</v>
      </c>
      <c r="AS1106" s="17"/>
      <c r="AT1106" s="17">
        <v>0.50455000381386805</v>
      </c>
      <c r="AU1106" s="17">
        <v>0.479288887624918</v>
      </c>
      <c r="AV1106" s="17">
        <v>0.54254923671945698</v>
      </c>
      <c r="AW1106" s="17">
        <v>0.51397647341744801</v>
      </c>
      <c r="AX1106" s="17">
        <v>0.64637888135355204</v>
      </c>
    </row>
    <row r="1107" spans="2:50">
      <c r="B1107" t="s">
        <v>250</v>
      </c>
      <c r="C1107" s="17">
        <v>0.231014927387513</v>
      </c>
      <c r="D1107" s="17">
        <v>0.19644999932563501</v>
      </c>
      <c r="E1107" s="17">
        <v>0.26461052385662398</v>
      </c>
      <c r="F1107" s="17"/>
      <c r="G1107" s="17">
        <v>0.20612455576012001</v>
      </c>
      <c r="H1107" s="17">
        <v>0.24771465867155901</v>
      </c>
      <c r="I1107" s="17">
        <v>0.31900326575792998</v>
      </c>
      <c r="J1107" s="17">
        <v>0.24612836005098199</v>
      </c>
      <c r="K1107" s="17">
        <v>0.21188915016825599</v>
      </c>
      <c r="L1107" s="17">
        <v>0.18735179074091701</v>
      </c>
      <c r="M1107" s="17"/>
      <c r="N1107" s="17">
        <v>0.14655529859375399</v>
      </c>
      <c r="O1107" s="17">
        <v>0.30357441544999603</v>
      </c>
      <c r="P1107" s="17">
        <v>0.20107857058685499</v>
      </c>
      <c r="Q1107" s="17">
        <v>0.27012122402944899</v>
      </c>
      <c r="R1107" s="17"/>
      <c r="S1107" s="17">
        <v>0.22539119921249401</v>
      </c>
      <c r="T1107" s="17">
        <v>0.107730482705878</v>
      </c>
      <c r="U1107" s="17">
        <v>0.286739359455706</v>
      </c>
      <c r="V1107" s="17">
        <v>0.115703419832099</v>
      </c>
      <c r="W1107" s="17">
        <v>0.358639122536761</v>
      </c>
      <c r="X1107" s="17">
        <v>0.204510484679684</v>
      </c>
      <c r="Y1107" s="17">
        <v>0.29408587769038103</v>
      </c>
      <c r="Z1107" s="17">
        <v>0.16726547839910699</v>
      </c>
      <c r="AA1107" s="17">
        <v>0.240537382664156</v>
      </c>
      <c r="AB1107" s="17">
        <v>0.34103240552286901</v>
      </c>
      <c r="AC1107" s="17">
        <v>0.25787130796298002</v>
      </c>
      <c r="AD1107" s="17">
        <v>0.229336254767635</v>
      </c>
      <c r="AE1107" s="17"/>
      <c r="AF1107" s="17">
        <v>0.19761402598525901</v>
      </c>
      <c r="AG1107" s="17">
        <v>0.254861481457757</v>
      </c>
      <c r="AH1107" s="17">
        <v>0.25890701803778698</v>
      </c>
      <c r="AI1107" s="17"/>
      <c r="AJ1107" s="17">
        <v>0.143621935074046</v>
      </c>
      <c r="AK1107" s="17">
        <v>0.32209034905235201</v>
      </c>
      <c r="AL1107" s="17">
        <v>0.22277968672005799</v>
      </c>
      <c r="AM1107" s="17">
        <v>0.104388956870494</v>
      </c>
      <c r="AN1107" s="17">
        <v>0.351359884115576</v>
      </c>
      <c r="AO1107" s="17"/>
      <c r="AP1107" s="17">
        <v>0.10279095163157501</v>
      </c>
      <c r="AQ1107" s="17">
        <v>0.32513107196869301</v>
      </c>
      <c r="AR1107" s="17">
        <v>0.16064056510254501</v>
      </c>
      <c r="AS1107" s="17"/>
      <c r="AT1107" s="17">
        <v>0.18919873954716901</v>
      </c>
      <c r="AU1107" s="17">
        <v>0.29448612083562098</v>
      </c>
      <c r="AV1107" s="17">
        <v>0.18533005765404201</v>
      </c>
      <c r="AW1107" s="17">
        <v>0.25823048223207201</v>
      </c>
      <c r="AX1107" s="17">
        <v>0.25322663739145701</v>
      </c>
    </row>
    <row r="1108" spans="2:50">
      <c r="B1108" t="s">
        <v>251</v>
      </c>
      <c r="C1108" s="17">
        <v>0.24922282283718</v>
      </c>
      <c r="D1108" s="17">
        <v>0.34401888672473502</v>
      </c>
      <c r="E1108" s="17">
        <v>0.15708519988234601</v>
      </c>
      <c r="F1108" s="17"/>
      <c r="G1108" s="17">
        <v>0.30775129320565903</v>
      </c>
      <c r="H1108" s="17">
        <v>0.208387443455606</v>
      </c>
      <c r="I1108" s="17">
        <v>5.7674079464900802E-2</v>
      </c>
      <c r="J1108" s="17">
        <v>0.18648648829591299</v>
      </c>
      <c r="K1108" s="17">
        <v>0.31202963790385702</v>
      </c>
      <c r="L1108" s="17">
        <v>0.35126232264469198</v>
      </c>
      <c r="M1108" s="17"/>
      <c r="N1108" s="17">
        <v>0.48311857057417301</v>
      </c>
      <c r="O1108" s="17">
        <v>8.5835607014435697E-2</v>
      </c>
      <c r="P1108" s="17">
        <v>0.25775634379732798</v>
      </c>
      <c r="Q1108" s="17">
        <v>0.183284537078865</v>
      </c>
      <c r="R1108" s="17"/>
      <c r="S1108" s="17">
        <v>0.29814223893345898</v>
      </c>
      <c r="T1108" s="17">
        <v>0.52163415030595195</v>
      </c>
      <c r="U1108" s="17">
        <v>0.224379130533331</v>
      </c>
      <c r="V1108" s="17">
        <v>0.352453182604622</v>
      </c>
      <c r="W1108" s="17">
        <v>-1.39145724384957E-2</v>
      </c>
      <c r="X1108" s="17">
        <v>0.42681636884809798</v>
      </c>
      <c r="Y1108" s="17">
        <v>0.121344418524163</v>
      </c>
      <c r="Z1108" s="17">
        <v>0.30931683570426</v>
      </c>
      <c r="AA1108" s="17">
        <v>0.202699547614339</v>
      </c>
      <c r="AB1108" s="17">
        <v>-3.1616495858440299E-2</v>
      </c>
      <c r="AC1108" s="17">
        <v>0.18668210751883399</v>
      </c>
      <c r="AD1108" s="17">
        <v>7.5934959850202502E-2</v>
      </c>
      <c r="AE1108" s="17"/>
      <c r="AF1108" s="17">
        <v>0.266036757992691</v>
      </c>
      <c r="AG1108" s="17">
        <v>0.24870537645396701</v>
      </c>
      <c r="AH1108" s="17">
        <v>0.171139931135426</v>
      </c>
      <c r="AI1108" s="17"/>
      <c r="AJ1108" s="17">
        <v>0.43025994615957902</v>
      </c>
      <c r="AK1108" s="17">
        <v>0.15538428894513101</v>
      </c>
      <c r="AL1108" s="17">
        <v>0.30316735045811</v>
      </c>
      <c r="AM1108" s="17">
        <v>0.40857138541092802</v>
      </c>
      <c r="AN1108" s="17">
        <v>-0.12709500608093999</v>
      </c>
      <c r="AO1108" s="17"/>
      <c r="AP1108" s="17">
        <v>0.55671626815626596</v>
      </c>
      <c r="AQ1108" s="17">
        <v>0.109428396057653</v>
      </c>
      <c r="AR1108" s="17">
        <v>0.48892804087899</v>
      </c>
      <c r="AS1108" s="17"/>
      <c r="AT1108" s="17">
        <v>0.31535126426670002</v>
      </c>
      <c r="AU1108" s="17">
        <v>0.184802766789297</v>
      </c>
      <c r="AV1108" s="17">
        <v>0.357219179065415</v>
      </c>
      <c r="AW1108" s="17">
        <v>0.255745991185376</v>
      </c>
      <c r="AX1108" s="17">
        <v>0.39315224396209503</v>
      </c>
    </row>
    <row r="1109" spans="2:50">
      <c r="C1109" s="17"/>
      <c r="D1109" s="17"/>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row>
    <row r="1110" spans="2:50">
      <c r="B1110" s="6" t="s">
        <v>371</v>
      </c>
      <c r="C1110" s="17"/>
      <c r="D1110" s="17"/>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row>
    <row r="1111" spans="2:50">
      <c r="B1111" s="24" t="s">
        <v>17</v>
      </c>
      <c r="C1111" s="17"/>
      <c r="D1111" s="17"/>
      <c r="E1111" s="17"/>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row>
    <row r="1112" spans="2:50">
      <c r="B1112" t="s">
        <v>244</v>
      </c>
      <c r="C1112" s="17">
        <v>0.13145572530751001</v>
      </c>
      <c r="D1112" s="17">
        <v>0.156876370954561</v>
      </c>
      <c r="E1112" s="17">
        <v>9.9565662755601497E-2</v>
      </c>
      <c r="F1112" s="17"/>
      <c r="G1112" s="17">
        <v>0.141572309830548</v>
      </c>
      <c r="H1112" s="17">
        <v>0.19403192260795701</v>
      </c>
      <c r="I1112" s="17">
        <v>0.112566710582843</v>
      </c>
      <c r="J1112" s="17">
        <v>0.146668482646203</v>
      </c>
      <c r="K1112" s="17">
        <v>4.8160705892382499E-2</v>
      </c>
      <c r="L1112" s="17">
        <v>0.135087110815058</v>
      </c>
      <c r="M1112" s="17"/>
      <c r="N1112" s="17">
        <v>0.14175933361295401</v>
      </c>
      <c r="O1112" s="17">
        <v>0.12156191135828801</v>
      </c>
      <c r="P1112" s="17">
        <v>0.11577159566154099</v>
      </c>
      <c r="Q1112" s="17">
        <v>0.14557743988033101</v>
      </c>
      <c r="R1112" s="17"/>
      <c r="S1112" s="17">
        <v>0.13365009706518299</v>
      </c>
      <c r="T1112" s="17">
        <v>0.16206959269476401</v>
      </c>
      <c r="U1112" s="17">
        <v>4.8648590358487703E-2</v>
      </c>
      <c r="V1112" s="17">
        <v>0.16044220908798401</v>
      </c>
      <c r="W1112" s="17">
        <v>7.2538182362175394E-2</v>
      </c>
      <c r="X1112" s="17">
        <v>0.21362872399478</v>
      </c>
      <c r="Y1112" s="17">
        <v>0.15881127168629999</v>
      </c>
      <c r="Z1112" s="17">
        <v>7.1744449111665998E-2</v>
      </c>
      <c r="AA1112" s="17">
        <v>0.22605840083939499</v>
      </c>
      <c r="AB1112" s="17">
        <v>5.8684499825752502E-2</v>
      </c>
      <c r="AC1112" s="17">
        <v>8.0433412991897907E-2</v>
      </c>
      <c r="AD1112" s="17">
        <v>0</v>
      </c>
      <c r="AE1112" s="17"/>
      <c r="AF1112" s="17">
        <v>0.17321039346602901</v>
      </c>
      <c r="AG1112" s="17">
        <v>0.133275369595105</v>
      </c>
      <c r="AH1112" s="17">
        <v>4.4146596765978E-2</v>
      </c>
      <c r="AI1112" s="17"/>
      <c r="AJ1112" s="17">
        <v>0.183248402086686</v>
      </c>
      <c r="AK1112" s="17">
        <v>0.15458769495698399</v>
      </c>
      <c r="AL1112" s="17">
        <v>6.9973233155550305E-2</v>
      </c>
      <c r="AM1112" s="17">
        <v>0.17625451195661301</v>
      </c>
      <c r="AN1112" s="17">
        <v>1.71021525003495E-2</v>
      </c>
      <c r="AO1112" s="17"/>
      <c r="AP1112" s="17">
        <v>0.19789804993857801</v>
      </c>
      <c r="AQ1112" s="17">
        <v>0.16051635530912001</v>
      </c>
      <c r="AR1112" s="17">
        <v>3.8809774455399897E-2</v>
      </c>
      <c r="AS1112" s="17"/>
      <c r="AT1112" s="17">
        <v>0.11402487412515699</v>
      </c>
      <c r="AU1112" s="17">
        <v>9.8146129053435005E-2</v>
      </c>
      <c r="AV1112" s="17">
        <v>0.13751203784848201</v>
      </c>
      <c r="AW1112" s="17">
        <v>0.21083259093491</v>
      </c>
      <c r="AX1112" s="17">
        <v>0.24820132873339201</v>
      </c>
    </row>
    <row r="1113" spans="2:50">
      <c r="B1113" t="s">
        <v>245</v>
      </c>
      <c r="C1113" s="17">
        <v>0.38736231838907798</v>
      </c>
      <c r="D1113" s="17">
        <v>0.439222887353028</v>
      </c>
      <c r="E1113" s="17">
        <v>0.33220248565263599</v>
      </c>
      <c r="F1113" s="17"/>
      <c r="G1113" s="17">
        <v>0.34641883183270999</v>
      </c>
      <c r="H1113" s="17">
        <v>0.44330607881471201</v>
      </c>
      <c r="I1113" s="17">
        <v>0.32786001681326399</v>
      </c>
      <c r="J1113" s="17">
        <v>0.288690432654641</v>
      </c>
      <c r="K1113" s="17">
        <v>0.43288287352303001</v>
      </c>
      <c r="L1113" s="17">
        <v>0.46825194364346601</v>
      </c>
      <c r="M1113" s="17"/>
      <c r="N1113" s="17">
        <v>0.50514498061068602</v>
      </c>
      <c r="O1113" s="17">
        <v>0.36280287835040298</v>
      </c>
      <c r="P1113" s="17">
        <v>0.38931298031870198</v>
      </c>
      <c r="Q1113" s="17">
        <v>0.28474895231824199</v>
      </c>
      <c r="R1113" s="17"/>
      <c r="S1113" s="17">
        <v>0.36257830407159802</v>
      </c>
      <c r="T1113" s="17">
        <v>0.481513902352181</v>
      </c>
      <c r="U1113" s="17">
        <v>0.434506595185357</v>
      </c>
      <c r="V1113" s="17">
        <v>0.234798711971347</v>
      </c>
      <c r="W1113" s="17">
        <v>0.43515118065198199</v>
      </c>
      <c r="X1113" s="17">
        <v>0.465414479124102</v>
      </c>
      <c r="Y1113" s="17">
        <v>0.19129689162310301</v>
      </c>
      <c r="Z1113" s="17">
        <v>0.48191493482404901</v>
      </c>
      <c r="AA1113" s="17">
        <v>0.38615927617363499</v>
      </c>
      <c r="AB1113" s="17">
        <v>0.39467996931994198</v>
      </c>
      <c r="AC1113" s="17">
        <v>0.37337599340153899</v>
      </c>
      <c r="AD1113" s="17">
        <v>0.50357186643885599</v>
      </c>
      <c r="AE1113" s="17"/>
      <c r="AF1113" s="17">
        <v>0.426112837588494</v>
      </c>
      <c r="AG1113" s="17">
        <v>0.41331750537587297</v>
      </c>
      <c r="AH1113" s="17">
        <v>0.30028128056060499</v>
      </c>
      <c r="AI1113" s="17"/>
      <c r="AJ1113" s="17">
        <v>0.41559549595780498</v>
      </c>
      <c r="AK1113" s="17">
        <v>0.39723477028340498</v>
      </c>
      <c r="AL1113" s="17">
        <v>0.71534236248435401</v>
      </c>
      <c r="AM1113" s="17">
        <v>0.10529664742483399</v>
      </c>
      <c r="AN1113" s="17">
        <v>0.23454254930940399</v>
      </c>
      <c r="AO1113" s="17"/>
      <c r="AP1113" s="17">
        <v>0.41279021886844203</v>
      </c>
      <c r="AQ1113" s="17">
        <v>0.37217918179343001</v>
      </c>
      <c r="AR1113" s="17">
        <v>0.69460383691202399</v>
      </c>
      <c r="AS1113" s="17"/>
      <c r="AT1113" s="17">
        <v>0.307740204709817</v>
      </c>
      <c r="AU1113" s="17">
        <v>0.36535101771975498</v>
      </c>
      <c r="AV1113" s="17">
        <v>0.48904769847851198</v>
      </c>
      <c r="AW1113" s="17">
        <v>0.40599091598957798</v>
      </c>
      <c r="AX1113" s="17">
        <v>0.29838246564758902</v>
      </c>
    </row>
    <row r="1114" spans="2:50">
      <c r="B1114" t="s">
        <v>246</v>
      </c>
      <c r="C1114" s="17">
        <v>0.29567873084171098</v>
      </c>
      <c r="D1114" s="17">
        <v>0.26620602327772702</v>
      </c>
      <c r="E1114" s="17">
        <v>0.32939115029335703</v>
      </c>
      <c r="F1114" s="17"/>
      <c r="G1114" s="17">
        <v>0.30084659035914801</v>
      </c>
      <c r="H1114" s="17">
        <v>0.23456903972256199</v>
      </c>
      <c r="I1114" s="17">
        <v>0.28839309747832198</v>
      </c>
      <c r="J1114" s="17">
        <v>0.31907419122846498</v>
      </c>
      <c r="K1114" s="17">
        <v>0.33801802516199098</v>
      </c>
      <c r="L1114" s="17">
        <v>0.30505591081836803</v>
      </c>
      <c r="M1114" s="17"/>
      <c r="N1114" s="17">
        <v>0.215785995253931</v>
      </c>
      <c r="O1114" s="17">
        <v>0.34971159741699198</v>
      </c>
      <c r="P1114" s="17">
        <v>0.31883114344451102</v>
      </c>
      <c r="Q1114" s="17">
        <v>0.30482802845269802</v>
      </c>
      <c r="R1114" s="17"/>
      <c r="S1114" s="17">
        <v>0.28940606962278997</v>
      </c>
      <c r="T1114" s="17">
        <v>0.28444996309700799</v>
      </c>
      <c r="U1114" s="17">
        <v>0.32792356128094402</v>
      </c>
      <c r="V1114" s="17">
        <v>0.32497063095668299</v>
      </c>
      <c r="W1114" s="17">
        <v>0.28235214577114598</v>
      </c>
      <c r="X1114" s="17">
        <v>0.187153055428184</v>
      </c>
      <c r="Y1114" s="17">
        <v>0.440031676218819</v>
      </c>
      <c r="Z1114" s="17">
        <v>0.29360616069510498</v>
      </c>
      <c r="AA1114" s="17">
        <v>0.24408521651227699</v>
      </c>
      <c r="AB1114" s="17">
        <v>0.36809993028413801</v>
      </c>
      <c r="AC1114" s="17">
        <v>0.10210718998278299</v>
      </c>
      <c r="AD1114" s="17">
        <v>0.31959747354634899</v>
      </c>
      <c r="AE1114" s="17"/>
      <c r="AF1114" s="17">
        <v>0.25146582325354699</v>
      </c>
      <c r="AG1114" s="17">
        <v>0.28343836695250302</v>
      </c>
      <c r="AH1114" s="17">
        <v>0.380003539809327</v>
      </c>
      <c r="AI1114" s="17"/>
      <c r="AJ1114" s="17">
        <v>0.27289295873893799</v>
      </c>
      <c r="AK1114" s="17">
        <v>0.27222966051021302</v>
      </c>
      <c r="AL1114" s="17">
        <v>0.14773483884833</v>
      </c>
      <c r="AM1114" s="17">
        <v>0.36496750103756997</v>
      </c>
      <c r="AN1114" s="17">
        <v>0.379199249071413</v>
      </c>
      <c r="AO1114" s="17"/>
      <c r="AP1114" s="17">
        <v>0.28340975420803399</v>
      </c>
      <c r="AQ1114" s="17">
        <v>0.28660372232668901</v>
      </c>
      <c r="AR1114" s="17">
        <v>0.15028799856019701</v>
      </c>
      <c r="AS1114" s="17"/>
      <c r="AT1114" s="17">
        <v>0.37237564237507997</v>
      </c>
      <c r="AU1114" s="17">
        <v>0.313325352444424</v>
      </c>
      <c r="AV1114" s="17">
        <v>0.22418928445162001</v>
      </c>
      <c r="AW1114" s="17">
        <v>0.17711578938330499</v>
      </c>
      <c r="AX1114" s="17">
        <v>0.45341620561901902</v>
      </c>
    </row>
    <row r="1115" spans="2:50">
      <c r="B1115" t="s">
        <v>247</v>
      </c>
      <c r="C1115" s="17">
        <v>9.3852465166114396E-2</v>
      </c>
      <c r="D1115" s="17">
        <v>6.5090725820339201E-2</v>
      </c>
      <c r="E1115" s="17">
        <v>0.12585909009141699</v>
      </c>
      <c r="F1115" s="17"/>
      <c r="G1115" s="17">
        <v>0.116302755254024</v>
      </c>
      <c r="H1115" s="17">
        <v>4.6253183966399401E-2</v>
      </c>
      <c r="I1115" s="17">
        <v>0.15123626737363099</v>
      </c>
      <c r="J1115" s="17">
        <v>0.109379045382967</v>
      </c>
      <c r="K1115" s="17">
        <v>9.5829456416242506E-2</v>
      </c>
      <c r="L1115" s="17">
        <v>4.9260416631886197E-2</v>
      </c>
      <c r="M1115" s="17"/>
      <c r="N1115" s="17">
        <v>9.1407455966769094E-2</v>
      </c>
      <c r="O1115" s="17">
        <v>6.1540239948197302E-2</v>
      </c>
      <c r="P1115" s="17">
        <v>9.9143197769731795E-2</v>
      </c>
      <c r="Q1115" s="17">
        <v>0.12512978331553401</v>
      </c>
      <c r="R1115" s="17"/>
      <c r="S1115" s="17">
        <v>8.9776100390970795E-2</v>
      </c>
      <c r="T1115" s="17">
        <v>5.4883453525818401E-2</v>
      </c>
      <c r="U1115" s="17">
        <v>8.3587757535805801E-2</v>
      </c>
      <c r="V1115" s="17">
        <v>0.17241283273543501</v>
      </c>
      <c r="W1115" s="17">
        <v>0.141795102514719</v>
      </c>
      <c r="X1115" s="17">
        <v>3.4689704751221302E-2</v>
      </c>
      <c r="Y1115" s="17">
        <v>0.13328788924813301</v>
      </c>
      <c r="Z1115" s="17">
        <v>4.1494610767562903E-2</v>
      </c>
      <c r="AA1115" s="17">
        <v>3.7787628320875198E-2</v>
      </c>
      <c r="AB1115" s="17">
        <v>0.109031035640619</v>
      </c>
      <c r="AC1115" s="17">
        <v>0.247126681702137</v>
      </c>
      <c r="AD1115" s="17">
        <v>7.2622064733180405E-2</v>
      </c>
      <c r="AE1115" s="17"/>
      <c r="AF1115" s="17">
        <v>8.0774548344974897E-2</v>
      </c>
      <c r="AG1115" s="17">
        <v>9.2654734296810301E-2</v>
      </c>
      <c r="AH1115" s="17">
        <v>0.100364029251459</v>
      </c>
      <c r="AI1115" s="17"/>
      <c r="AJ1115" s="17">
        <v>6.1378986247273302E-2</v>
      </c>
      <c r="AK1115" s="17">
        <v>9.5638979756471301E-2</v>
      </c>
      <c r="AL1115" s="17">
        <v>6.6949565511765896E-2</v>
      </c>
      <c r="AM1115" s="17">
        <v>0.18791390891575899</v>
      </c>
      <c r="AN1115" s="17">
        <v>0.13798310243345699</v>
      </c>
      <c r="AO1115" s="17"/>
      <c r="AP1115" s="17">
        <v>4.8766870945085299E-2</v>
      </c>
      <c r="AQ1115" s="17">
        <v>0.10834235594290401</v>
      </c>
      <c r="AR1115" s="17">
        <v>3.4502524971373898E-2</v>
      </c>
      <c r="AS1115" s="17"/>
      <c r="AT1115" s="17">
        <v>9.6572458698206506E-2</v>
      </c>
      <c r="AU1115" s="17">
        <v>0.130813596262775</v>
      </c>
      <c r="AV1115" s="17">
        <v>6.0442366574504199E-2</v>
      </c>
      <c r="AW1115" s="17">
        <v>0.14261203084941099</v>
      </c>
      <c r="AX1115" s="17">
        <v>0</v>
      </c>
    </row>
    <row r="1116" spans="2:50">
      <c r="B1116" t="s">
        <v>248</v>
      </c>
      <c r="C1116" s="17">
        <v>2.9284007009184501E-2</v>
      </c>
      <c r="D1116" s="17">
        <v>3.6552552404493899E-2</v>
      </c>
      <c r="E1116" s="17">
        <v>2.1438409824708401E-2</v>
      </c>
      <c r="F1116" s="17"/>
      <c r="G1116" s="17">
        <v>5.3359084450042601E-2</v>
      </c>
      <c r="H1116" s="17">
        <v>1.02192496112763E-2</v>
      </c>
      <c r="I1116" s="17">
        <v>3.66414094073216E-2</v>
      </c>
      <c r="J1116" s="17">
        <v>0</v>
      </c>
      <c r="K1116" s="17">
        <v>5.0696318278448699E-2</v>
      </c>
      <c r="L1116" s="17">
        <v>2.6253853858724599E-2</v>
      </c>
      <c r="M1116" s="17"/>
      <c r="N1116" s="17">
        <v>1.7177618492111999E-2</v>
      </c>
      <c r="O1116" s="17">
        <v>3.6457182133181602E-2</v>
      </c>
      <c r="P1116" s="17">
        <v>2.6901038808893E-2</v>
      </c>
      <c r="Q1116" s="17">
        <v>3.6829356514898999E-2</v>
      </c>
      <c r="R1116" s="17"/>
      <c r="S1116" s="17">
        <v>4.6306398051564397E-2</v>
      </c>
      <c r="T1116" s="17">
        <v>0</v>
      </c>
      <c r="U1116" s="17">
        <v>6.1515828192908802E-2</v>
      </c>
      <c r="V1116" s="17">
        <v>1.9205053348754501E-2</v>
      </c>
      <c r="W1116" s="17">
        <v>3.8715362554060398E-2</v>
      </c>
      <c r="X1116" s="17">
        <v>6.59208657734206E-2</v>
      </c>
      <c r="Y1116" s="17">
        <v>0</v>
      </c>
      <c r="Z1116" s="17">
        <v>7.0490767425577194E-2</v>
      </c>
      <c r="AA1116" s="17">
        <v>1.6316409584775999E-2</v>
      </c>
      <c r="AB1116" s="17">
        <v>0</v>
      </c>
      <c r="AC1116" s="17">
        <v>3.93559915627468E-2</v>
      </c>
      <c r="AD1116" s="17">
        <v>5.0043779289662201E-2</v>
      </c>
      <c r="AE1116" s="17"/>
      <c r="AF1116" s="17">
        <v>2.6823085437917001E-2</v>
      </c>
      <c r="AG1116" s="17">
        <v>1.9170970068624799E-2</v>
      </c>
      <c r="AH1116" s="17">
        <v>6.9052113043092098E-2</v>
      </c>
      <c r="AI1116" s="17"/>
      <c r="AJ1116" s="17">
        <v>3.5431916828921897E-2</v>
      </c>
      <c r="AK1116" s="17">
        <v>1.91397672378191E-2</v>
      </c>
      <c r="AL1116" s="17">
        <v>0</v>
      </c>
      <c r="AM1116" s="17">
        <v>0</v>
      </c>
      <c r="AN1116" s="17">
        <v>7.3873343395919097E-2</v>
      </c>
      <c r="AO1116" s="17"/>
      <c r="AP1116" s="17">
        <v>3.9639796068232397E-2</v>
      </c>
      <c r="AQ1116" s="17">
        <v>1.6326095558041001E-2</v>
      </c>
      <c r="AR1116" s="17">
        <v>0</v>
      </c>
      <c r="AS1116" s="17"/>
      <c r="AT1116" s="17">
        <v>3.9331196384750799E-2</v>
      </c>
      <c r="AU1116" s="17">
        <v>4.1320592660663402E-2</v>
      </c>
      <c r="AV1116" s="17">
        <v>3.4835993977271898E-2</v>
      </c>
      <c r="AW1116" s="17">
        <v>2.24159989980856E-2</v>
      </c>
      <c r="AX1116" s="17">
        <v>0</v>
      </c>
    </row>
    <row r="1117" spans="2:50">
      <c r="B1117" t="s">
        <v>92</v>
      </c>
      <c r="C1117" s="17">
        <v>6.2366753286402399E-2</v>
      </c>
      <c r="D1117" s="17">
        <v>3.6051440189851E-2</v>
      </c>
      <c r="E1117" s="17">
        <v>9.1543201382280601E-2</v>
      </c>
      <c r="F1117" s="17"/>
      <c r="G1117" s="17">
        <v>4.1500428273527401E-2</v>
      </c>
      <c r="H1117" s="17">
        <v>7.1620525277093394E-2</v>
      </c>
      <c r="I1117" s="17">
        <v>8.3302498344618503E-2</v>
      </c>
      <c r="J1117" s="17">
        <v>0.136187848087723</v>
      </c>
      <c r="K1117" s="17">
        <v>3.4412620727906101E-2</v>
      </c>
      <c r="L1117" s="17">
        <v>1.6090764232497199E-2</v>
      </c>
      <c r="M1117" s="17"/>
      <c r="N1117" s="17">
        <v>2.8724616063548699E-2</v>
      </c>
      <c r="O1117" s="17">
        <v>6.7926190792938504E-2</v>
      </c>
      <c r="P1117" s="17">
        <v>5.0040043996621299E-2</v>
      </c>
      <c r="Q1117" s="17">
        <v>0.102886439518296</v>
      </c>
      <c r="R1117" s="17"/>
      <c r="S1117" s="17">
        <v>7.8283030797893297E-2</v>
      </c>
      <c r="T1117" s="17">
        <v>1.7083088330228299E-2</v>
      </c>
      <c r="U1117" s="17">
        <v>4.3817667446497503E-2</v>
      </c>
      <c r="V1117" s="17">
        <v>8.8170561899796801E-2</v>
      </c>
      <c r="W1117" s="17">
        <v>2.9448026145917499E-2</v>
      </c>
      <c r="X1117" s="17">
        <v>3.3193170928292E-2</v>
      </c>
      <c r="Y1117" s="17">
        <v>7.6572271223645794E-2</v>
      </c>
      <c r="Z1117" s="17">
        <v>4.0749077176039802E-2</v>
      </c>
      <c r="AA1117" s="17">
        <v>8.9593068569041395E-2</v>
      </c>
      <c r="AB1117" s="17">
        <v>6.9504564929549303E-2</v>
      </c>
      <c r="AC1117" s="17">
        <v>0.15760073035889599</v>
      </c>
      <c r="AD1117" s="17">
        <v>5.4164815991952497E-2</v>
      </c>
      <c r="AE1117" s="17"/>
      <c r="AF1117" s="17">
        <v>4.1613311909037498E-2</v>
      </c>
      <c r="AG1117" s="17">
        <v>5.8143053711083199E-2</v>
      </c>
      <c r="AH1117" s="17">
        <v>0.106152440569539</v>
      </c>
      <c r="AI1117" s="17"/>
      <c r="AJ1117" s="17">
        <v>3.1452240140375599E-2</v>
      </c>
      <c r="AK1117" s="17">
        <v>6.1169127255107501E-2</v>
      </c>
      <c r="AL1117" s="17">
        <v>0</v>
      </c>
      <c r="AM1117" s="17">
        <v>0.165567430665224</v>
      </c>
      <c r="AN1117" s="17">
        <v>0.157299603289458</v>
      </c>
      <c r="AO1117" s="17"/>
      <c r="AP1117" s="17">
        <v>1.7495309971628101E-2</v>
      </c>
      <c r="AQ1117" s="17">
        <v>5.6032289069815902E-2</v>
      </c>
      <c r="AR1117" s="17">
        <v>8.1795865101005505E-2</v>
      </c>
      <c r="AS1117" s="17"/>
      <c r="AT1117" s="17">
        <v>6.9955623706989004E-2</v>
      </c>
      <c r="AU1117" s="17">
        <v>5.1043311858946998E-2</v>
      </c>
      <c r="AV1117" s="17">
        <v>5.3972618669609798E-2</v>
      </c>
      <c r="AW1117" s="17">
        <v>4.1032673844710203E-2</v>
      </c>
      <c r="AX1117" s="17">
        <v>0</v>
      </c>
    </row>
    <row r="1118" spans="2:50">
      <c r="B1118" t="s">
        <v>249</v>
      </c>
      <c r="C1118" s="17">
        <v>0.51881804369658802</v>
      </c>
      <c r="D1118" s="17">
        <v>0.59609925830758903</v>
      </c>
      <c r="E1118" s="17">
        <v>0.43176814840823702</v>
      </c>
      <c r="F1118" s="17"/>
      <c r="G1118" s="17">
        <v>0.48799114166325802</v>
      </c>
      <c r="H1118" s="17">
        <v>0.63733800142266905</v>
      </c>
      <c r="I1118" s="17">
        <v>0.440426727396107</v>
      </c>
      <c r="J1118" s="17">
        <v>0.43535891530084497</v>
      </c>
      <c r="K1118" s="17">
        <v>0.48104357941541198</v>
      </c>
      <c r="L1118" s="17">
        <v>0.60333905445852398</v>
      </c>
      <c r="M1118" s="17"/>
      <c r="N1118" s="17">
        <v>0.64690431422363903</v>
      </c>
      <c r="O1118" s="17">
        <v>0.48436478970869101</v>
      </c>
      <c r="P1118" s="17">
        <v>0.50508457598024303</v>
      </c>
      <c r="Q1118" s="17">
        <v>0.43032639219857199</v>
      </c>
      <c r="R1118" s="17"/>
      <c r="S1118" s="17">
        <v>0.49622840113678102</v>
      </c>
      <c r="T1118" s="17">
        <v>0.64358349504694501</v>
      </c>
      <c r="U1118" s="17">
        <v>0.48315518554384401</v>
      </c>
      <c r="V1118" s="17">
        <v>0.39524092105933001</v>
      </c>
      <c r="W1118" s="17">
        <v>0.50768936301415701</v>
      </c>
      <c r="X1118" s="17">
        <v>0.679043203118882</v>
      </c>
      <c r="Y1118" s="17">
        <v>0.35010816330940298</v>
      </c>
      <c r="Z1118" s="17">
        <v>0.55365938393571501</v>
      </c>
      <c r="AA1118" s="17">
        <v>0.61221767701302998</v>
      </c>
      <c r="AB1118" s="17">
        <v>0.453364469145694</v>
      </c>
      <c r="AC1118" s="17">
        <v>0.45380940639343698</v>
      </c>
      <c r="AD1118" s="17">
        <v>0.50357186643885599</v>
      </c>
      <c r="AE1118" s="17"/>
      <c r="AF1118" s="17">
        <v>0.59932323105452301</v>
      </c>
      <c r="AG1118" s="17">
        <v>0.54659287497097897</v>
      </c>
      <c r="AH1118" s="17">
        <v>0.34442787732658298</v>
      </c>
      <c r="AI1118" s="17"/>
      <c r="AJ1118" s="17">
        <v>0.59884389804449101</v>
      </c>
      <c r="AK1118" s="17">
        <v>0.55182246524038903</v>
      </c>
      <c r="AL1118" s="17">
        <v>0.78531559563990405</v>
      </c>
      <c r="AM1118" s="17">
        <v>0.28155115938144698</v>
      </c>
      <c r="AN1118" s="17">
        <v>0.25164470180975301</v>
      </c>
      <c r="AO1118" s="17"/>
      <c r="AP1118" s="17">
        <v>0.61068826880701998</v>
      </c>
      <c r="AQ1118" s="17">
        <v>0.53269553710255002</v>
      </c>
      <c r="AR1118" s="17">
        <v>0.733413611367423</v>
      </c>
      <c r="AS1118" s="17"/>
      <c r="AT1118" s="17">
        <v>0.42176507883497399</v>
      </c>
      <c r="AU1118" s="17">
        <v>0.46349714677318998</v>
      </c>
      <c r="AV1118" s="17">
        <v>0.62655973632699402</v>
      </c>
      <c r="AW1118" s="17">
        <v>0.61682350692448795</v>
      </c>
      <c r="AX1118" s="17">
        <v>0.54658379438098104</v>
      </c>
    </row>
    <row r="1119" spans="2:50">
      <c r="B1119" t="s">
        <v>250</v>
      </c>
      <c r="C1119" s="17">
        <v>0.12313647217529899</v>
      </c>
      <c r="D1119" s="17">
        <v>0.101643278224833</v>
      </c>
      <c r="E1119" s="17">
        <v>0.14729749991612501</v>
      </c>
      <c r="F1119" s="17"/>
      <c r="G1119" s="17">
        <v>0.16966183970406601</v>
      </c>
      <c r="H1119" s="17">
        <v>5.6472433577675597E-2</v>
      </c>
      <c r="I1119" s="17">
        <v>0.18787767678095299</v>
      </c>
      <c r="J1119" s="17">
        <v>0.109379045382967</v>
      </c>
      <c r="K1119" s="17">
        <v>0.146525774694691</v>
      </c>
      <c r="L1119" s="17">
        <v>7.5514270490610796E-2</v>
      </c>
      <c r="M1119" s="17"/>
      <c r="N1119" s="17">
        <v>0.10858507445888101</v>
      </c>
      <c r="O1119" s="17">
        <v>9.7997422081378793E-2</v>
      </c>
      <c r="P1119" s="17">
        <v>0.12604423657862501</v>
      </c>
      <c r="Q1119" s="17">
        <v>0.161959139830433</v>
      </c>
      <c r="R1119" s="17"/>
      <c r="S1119" s="17">
        <v>0.136082498442535</v>
      </c>
      <c r="T1119" s="17">
        <v>5.4883453525818401E-2</v>
      </c>
      <c r="U1119" s="17">
        <v>0.14510358572871501</v>
      </c>
      <c r="V1119" s="17">
        <v>0.19161788608419</v>
      </c>
      <c r="W1119" s="17">
        <v>0.18051046506877899</v>
      </c>
      <c r="X1119" s="17">
        <v>0.10061057052464201</v>
      </c>
      <c r="Y1119" s="17">
        <v>0.13328788924813301</v>
      </c>
      <c r="Z1119" s="17">
        <v>0.11198537819314</v>
      </c>
      <c r="AA1119" s="17">
        <v>5.4104037905651201E-2</v>
      </c>
      <c r="AB1119" s="17">
        <v>0.109031035640619</v>
      </c>
      <c r="AC1119" s="17">
        <v>0.28648267326488402</v>
      </c>
      <c r="AD1119" s="17">
        <v>0.122665844022843</v>
      </c>
      <c r="AE1119" s="17"/>
      <c r="AF1119" s="17">
        <v>0.107597633782892</v>
      </c>
      <c r="AG1119" s="17">
        <v>0.111825704365435</v>
      </c>
      <c r="AH1119" s="17">
        <v>0.16941614229455099</v>
      </c>
      <c r="AI1119" s="17"/>
      <c r="AJ1119" s="17">
        <v>9.6810903076195207E-2</v>
      </c>
      <c r="AK1119" s="17">
        <v>0.11477874699429</v>
      </c>
      <c r="AL1119" s="17">
        <v>6.6949565511765896E-2</v>
      </c>
      <c r="AM1119" s="17">
        <v>0.18791390891575899</v>
      </c>
      <c r="AN1119" s="17">
        <v>0.21185644582937699</v>
      </c>
      <c r="AO1119" s="17"/>
      <c r="AP1119" s="17">
        <v>8.8406667013317702E-2</v>
      </c>
      <c r="AQ1119" s="17">
        <v>0.12466845150094499</v>
      </c>
      <c r="AR1119" s="17">
        <v>3.4502524971373898E-2</v>
      </c>
      <c r="AS1119" s="17"/>
      <c r="AT1119" s="17">
        <v>0.13590365508295699</v>
      </c>
      <c r="AU1119" s="17">
        <v>0.17213418892343901</v>
      </c>
      <c r="AV1119" s="17">
        <v>9.5278360551776103E-2</v>
      </c>
      <c r="AW1119" s="17">
        <v>0.16502802984749701</v>
      </c>
      <c r="AX1119" s="17">
        <v>0</v>
      </c>
    </row>
    <row r="1120" spans="2:50">
      <c r="B1120" t="s">
        <v>251</v>
      </c>
      <c r="C1120" s="17">
        <v>0.39568157152128902</v>
      </c>
      <c r="D1120" s="17">
        <v>0.49445598008275599</v>
      </c>
      <c r="E1120" s="17">
        <v>0.28447064849211201</v>
      </c>
      <c r="F1120" s="17"/>
      <c r="G1120" s="17">
        <v>0.31832930195919201</v>
      </c>
      <c r="H1120" s="17">
        <v>0.58086556784499299</v>
      </c>
      <c r="I1120" s="17">
        <v>0.25254905061515498</v>
      </c>
      <c r="J1120" s="17">
        <v>0.32597986991787797</v>
      </c>
      <c r="K1120" s="17">
        <v>0.33451780472072101</v>
      </c>
      <c r="L1120" s="17">
        <v>0.52782478396791399</v>
      </c>
      <c r="M1120" s="17"/>
      <c r="N1120" s="17">
        <v>0.53831923976475804</v>
      </c>
      <c r="O1120" s="17">
        <v>0.386367367627312</v>
      </c>
      <c r="P1120" s="17">
        <v>0.37904033940161802</v>
      </c>
      <c r="Q1120" s="17">
        <v>0.26836725236813902</v>
      </c>
      <c r="R1120" s="17"/>
      <c r="S1120" s="17">
        <v>0.36014590269424601</v>
      </c>
      <c r="T1120" s="17">
        <v>0.58870004152112698</v>
      </c>
      <c r="U1120" s="17">
        <v>0.33805159981513</v>
      </c>
      <c r="V1120" s="17">
        <v>0.20362303497514</v>
      </c>
      <c r="W1120" s="17">
        <v>0.32717889794537802</v>
      </c>
      <c r="X1120" s="17">
        <v>0.57843263259424005</v>
      </c>
      <c r="Y1120" s="17">
        <v>0.21682027406127</v>
      </c>
      <c r="Z1120" s="17">
        <v>0.44167400574257498</v>
      </c>
      <c r="AA1120" s="17">
        <v>0.55811363910737899</v>
      </c>
      <c r="AB1120" s="17">
        <v>0.344333433505076</v>
      </c>
      <c r="AC1120" s="17">
        <v>0.16732673312855301</v>
      </c>
      <c r="AD1120" s="17">
        <v>0.38090602241601301</v>
      </c>
      <c r="AE1120" s="17"/>
      <c r="AF1120" s="17">
        <v>0.49172559727163101</v>
      </c>
      <c r="AG1120" s="17">
        <v>0.43476717060554299</v>
      </c>
      <c r="AH1120" s="17">
        <v>0.17501173503203199</v>
      </c>
      <c r="AI1120" s="17"/>
      <c r="AJ1120" s="17">
        <v>0.50203299496829601</v>
      </c>
      <c r="AK1120" s="17">
        <v>0.437043718246099</v>
      </c>
      <c r="AL1120" s="17">
        <v>0.71836603012813904</v>
      </c>
      <c r="AM1120" s="17">
        <v>9.3637250465688202E-2</v>
      </c>
      <c r="AN1120" s="17">
        <v>3.9788255980376698E-2</v>
      </c>
      <c r="AO1120" s="17"/>
      <c r="AP1120" s="17">
        <v>0.52228160179370198</v>
      </c>
      <c r="AQ1120" s="17">
        <v>0.408027085601605</v>
      </c>
      <c r="AR1120" s="17">
        <v>0.69891108639604904</v>
      </c>
      <c r="AS1120" s="17"/>
      <c r="AT1120" s="17">
        <v>0.28586142375201601</v>
      </c>
      <c r="AU1120" s="17">
        <v>0.29136295784975103</v>
      </c>
      <c r="AV1120" s="17">
        <v>0.53128137577521795</v>
      </c>
      <c r="AW1120" s="17">
        <v>0.45179547707699103</v>
      </c>
      <c r="AX1120" s="17">
        <v>0.54658379438098104</v>
      </c>
    </row>
    <row r="1121" spans="2:50">
      <c r="C1121" s="17"/>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row>
    <row r="1122" spans="2:50">
      <c r="B1122" s="6" t="s">
        <v>372</v>
      </c>
      <c r="C1122" s="17"/>
      <c r="D1122" s="17"/>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row>
    <row r="1123" spans="2:50">
      <c r="B1123" s="24" t="s">
        <v>17</v>
      </c>
      <c r="C1123" s="17"/>
      <c r="D1123" s="17"/>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row>
    <row r="1124" spans="2:50">
      <c r="B1124" t="s">
        <v>244</v>
      </c>
      <c r="C1124" s="17">
        <v>0.16580994640258601</v>
      </c>
      <c r="D1124" s="17">
        <v>0.20053737689904599</v>
      </c>
      <c r="E1124" s="17">
        <v>0.133584151618832</v>
      </c>
      <c r="F1124" s="17"/>
      <c r="G1124" s="17">
        <v>0.22632641744088899</v>
      </c>
      <c r="H1124" s="17">
        <v>0.212812893158393</v>
      </c>
      <c r="I1124" s="17">
        <v>8.6466803939346901E-2</v>
      </c>
      <c r="J1124" s="17">
        <v>0.14461211451126799</v>
      </c>
      <c r="K1124" s="17">
        <v>0.158120242799557</v>
      </c>
      <c r="L1124" s="17">
        <v>0.168483551884995</v>
      </c>
      <c r="M1124" s="17"/>
      <c r="N1124" s="17">
        <v>0.21234166986651201</v>
      </c>
      <c r="O1124" s="17">
        <v>0.15415409620081699</v>
      </c>
      <c r="P1124" s="17">
        <v>0.135307131391847</v>
      </c>
      <c r="Q1124" s="17">
        <v>0.160497531708025</v>
      </c>
      <c r="R1124" s="17"/>
      <c r="S1124" s="17">
        <v>0.24885144914034599</v>
      </c>
      <c r="T1124" s="17">
        <v>0.15783997865278801</v>
      </c>
      <c r="U1124" s="17">
        <v>2.76731090285488E-2</v>
      </c>
      <c r="V1124" s="17">
        <v>0.15002732836774599</v>
      </c>
      <c r="W1124" s="17">
        <v>0.18280747240572401</v>
      </c>
      <c r="X1124" s="17">
        <v>0.15963884496050501</v>
      </c>
      <c r="Y1124" s="17">
        <v>0.120995049377517</v>
      </c>
      <c r="Z1124" s="17">
        <v>0.33468545388438098</v>
      </c>
      <c r="AA1124" s="17">
        <v>0.17488276797168201</v>
      </c>
      <c r="AB1124" s="17">
        <v>0.150770008218676</v>
      </c>
      <c r="AC1124" s="17">
        <v>0.12892261085823201</v>
      </c>
      <c r="AD1124" s="17">
        <v>0.19834812614285699</v>
      </c>
      <c r="AE1124" s="17"/>
      <c r="AF1124" s="17">
        <v>0.151739800507533</v>
      </c>
      <c r="AG1124" s="17">
        <v>0.21874256847575099</v>
      </c>
      <c r="AH1124" s="17">
        <v>4.8097354364353799E-2</v>
      </c>
      <c r="AI1124" s="17"/>
      <c r="AJ1124" s="17">
        <v>0.169680487579248</v>
      </c>
      <c r="AK1124" s="17">
        <v>0.22144646116421701</v>
      </c>
      <c r="AL1124" s="17">
        <v>0.28303805547778599</v>
      </c>
      <c r="AM1124" s="17">
        <v>0.250847589094151</v>
      </c>
      <c r="AN1124" s="17">
        <v>4.0536003900278901E-2</v>
      </c>
      <c r="AO1124" s="17"/>
      <c r="AP1124" s="17">
        <v>0.17785398006547001</v>
      </c>
      <c r="AQ1124" s="17">
        <v>0.26503900593956498</v>
      </c>
      <c r="AR1124" s="17">
        <v>0.19009479512314001</v>
      </c>
      <c r="AS1124" s="17"/>
      <c r="AT1124" s="17">
        <v>0.14697685077657999</v>
      </c>
      <c r="AU1124" s="17">
        <v>0.18209396695617899</v>
      </c>
      <c r="AV1124" s="17">
        <v>0.17378134494196201</v>
      </c>
      <c r="AW1124" s="17">
        <v>0.234815716340215</v>
      </c>
      <c r="AX1124" s="17">
        <v>0.230915997659946</v>
      </c>
    </row>
    <row r="1125" spans="2:50">
      <c r="B1125" t="s">
        <v>245</v>
      </c>
      <c r="C1125" s="17">
        <v>0.39636165585190603</v>
      </c>
      <c r="D1125" s="17">
        <v>0.42482501663012601</v>
      </c>
      <c r="E1125" s="17">
        <v>0.37113845342480001</v>
      </c>
      <c r="F1125" s="17"/>
      <c r="G1125" s="17">
        <v>0.32418704574868601</v>
      </c>
      <c r="H1125" s="17">
        <v>0.34604923997924902</v>
      </c>
      <c r="I1125" s="17">
        <v>0.49538420897024599</v>
      </c>
      <c r="J1125" s="17">
        <v>0.377330551268236</v>
      </c>
      <c r="K1125" s="17">
        <v>0.35172359268002101</v>
      </c>
      <c r="L1125" s="17">
        <v>0.45350625961056201</v>
      </c>
      <c r="M1125" s="17"/>
      <c r="N1125" s="17">
        <v>0.44747097488478998</v>
      </c>
      <c r="O1125" s="17">
        <v>0.45913819614303603</v>
      </c>
      <c r="P1125" s="17">
        <v>0.35132263030873201</v>
      </c>
      <c r="Q1125" s="17">
        <v>0.32006635981827702</v>
      </c>
      <c r="R1125" s="17"/>
      <c r="S1125" s="17">
        <v>0.33187791833458002</v>
      </c>
      <c r="T1125" s="17">
        <v>0.31752870767990099</v>
      </c>
      <c r="U1125" s="17">
        <v>0.39385642458093301</v>
      </c>
      <c r="V1125" s="17">
        <v>0.50242631378175595</v>
      </c>
      <c r="W1125" s="17">
        <v>0.39159545608979202</v>
      </c>
      <c r="X1125" s="17">
        <v>0.49149449677393903</v>
      </c>
      <c r="Y1125" s="17">
        <v>0.42467026842907601</v>
      </c>
      <c r="Z1125" s="17">
        <v>0.23583612110652899</v>
      </c>
      <c r="AA1125" s="17">
        <v>0.34136775303950501</v>
      </c>
      <c r="AB1125" s="17">
        <v>0.42145059159919701</v>
      </c>
      <c r="AC1125" s="17">
        <v>0.44749953982054302</v>
      </c>
      <c r="AD1125" s="17">
        <v>0.511888981155875</v>
      </c>
      <c r="AE1125" s="17"/>
      <c r="AF1125" s="17">
        <v>0.39216547523560003</v>
      </c>
      <c r="AG1125" s="17">
        <v>0.40974347891883101</v>
      </c>
      <c r="AH1125" s="17">
        <v>0.30037166151188999</v>
      </c>
      <c r="AI1125" s="17"/>
      <c r="AJ1125" s="17">
        <v>0.40408996724395402</v>
      </c>
      <c r="AK1125" s="17">
        <v>0.46984792358891497</v>
      </c>
      <c r="AL1125" s="17">
        <v>0.38867585331804999</v>
      </c>
      <c r="AM1125" s="17">
        <v>0.32656376417261401</v>
      </c>
      <c r="AN1125" s="17">
        <v>0.26071186477646802</v>
      </c>
      <c r="AO1125" s="17"/>
      <c r="AP1125" s="17">
        <v>0.40240487247355999</v>
      </c>
      <c r="AQ1125" s="17">
        <v>0.46791855166375401</v>
      </c>
      <c r="AR1125" s="17">
        <v>0.44060228559068798</v>
      </c>
      <c r="AS1125" s="17"/>
      <c r="AT1125" s="17">
        <v>0.25306353409042498</v>
      </c>
      <c r="AU1125" s="17">
        <v>0.41454327363119903</v>
      </c>
      <c r="AV1125" s="17">
        <v>0.46912976167463499</v>
      </c>
      <c r="AW1125" s="17">
        <v>0.48486997302213197</v>
      </c>
      <c r="AX1125" s="17">
        <v>0.47947637841530799</v>
      </c>
    </row>
    <row r="1126" spans="2:50">
      <c r="B1126" t="s">
        <v>246</v>
      </c>
      <c r="C1126" s="17">
        <v>0.236696599088531</v>
      </c>
      <c r="D1126" s="17">
        <v>0.201573637673852</v>
      </c>
      <c r="E1126" s="17">
        <v>0.27113667909177902</v>
      </c>
      <c r="F1126" s="17"/>
      <c r="G1126" s="17">
        <v>0.221129695789442</v>
      </c>
      <c r="H1126" s="17">
        <v>0.19945655581993901</v>
      </c>
      <c r="I1126" s="17">
        <v>0.204336321687873</v>
      </c>
      <c r="J1126" s="17">
        <v>0.23809716208145101</v>
      </c>
      <c r="K1126" s="17">
        <v>0.341454557402394</v>
      </c>
      <c r="L1126" s="17">
        <v>0.23475812937660001</v>
      </c>
      <c r="M1126" s="17"/>
      <c r="N1126" s="17">
        <v>0.21891310389674801</v>
      </c>
      <c r="O1126" s="17">
        <v>0.20674171961080701</v>
      </c>
      <c r="P1126" s="17">
        <v>0.28517426686907199</v>
      </c>
      <c r="Q1126" s="17">
        <v>0.24291544188693401</v>
      </c>
      <c r="R1126" s="17"/>
      <c r="S1126" s="17">
        <v>0.191932541803017</v>
      </c>
      <c r="T1126" s="17">
        <v>0.311832270010936</v>
      </c>
      <c r="U1126" s="17">
        <v>0.264533615006528</v>
      </c>
      <c r="V1126" s="17">
        <v>0.27335775631872</v>
      </c>
      <c r="W1126" s="17">
        <v>0.27735883659636801</v>
      </c>
      <c r="X1126" s="17">
        <v>0.16271632392448299</v>
      </c>
      <c r="Y1126" s="17">
        <v>0.26503266925897301</v>
      </c>
      <c r="Z1126" s="17">
        <v>0.171231573161476</v>
      </c>
      <c r="AA1126" s="17">
        <v>0.23842529177152999</v>
      </c>
      <c r="AB1126" s="17">
        <v>0.24413062049602199</v>
      </c>
      <c r="AC1126" s="17">
        <v>0.153674637802693</v>
      </c>
      <c r="AD1126" s="17">
        <v>0.17909477826154799</v>
      </c>
      <c r="AE1126" s="17"/>
      <c r="AF1126" s="17">
        <v>0.24990069145314001</v>
      </c>
      <c r="AG1126" s="17">
        <v>0.21180053031747101</v>
      </c>
      <c r="AH1126" s="17">
        <v>0.29864704032607198</v>
      </c>
      <c r="AI1126" s="17"/>
      <c r="AJ1126" s="17">
        <v>0.264629623070883</v>
      </c>
      <c r="AK1126" s="17">
        <v>0.201695323694905</v>
      </c>
      <c r="AL1126" s="17">
        <v>0.193954706948334</v>
      </c>
      <c r="AM1126" s="17">
        <v>0.152576825872101</v>
      </c>
      <c r="AN1126" s="17">
        <v>0.30823419714544298</v>
      </c>
      <c r="AO1126" s="17"/>
      <c r="AP1126" s="17">
        <v>0.22812797328708601</v>
      </c>
      <c r="AQ1126" s="17">
        <v>0.163873051738362</v>
      </c>
      <c r="AR1126" s="17">
        <v>0.267158364732552</v>
      </c>
      <c r="AS1126" s="17"/>
      <c r="AT1126" s="17">
        <v>0.35253259205195703</v>
      </c>
      <c r="AU1126" s="17">
        <v>0.15405085664455501</v>
      </c>
      <c r="AV1126" s="17">
        <v>0.16587023736517201</v>
      </c>
      <c r="AW1126" s="17">
        <v>0.19181918068227</v>
      </c>
      <c r="AX1126" s="17">
        <v>0.144977358351665</v>
      </c>
    </row>
    <row r="1127" spans="2:50">
      <c r="B1127" t="s">
        <v>247</v>
      </c>
      <c r="C1127" s="17">
        <v>0.108553224103065</v>
      </c>
      <c r="D1127" s="17">
        <v>6.6256475558579095E-2</v>
      </c>
      <c r="E1127" s="17">
        <v>0.144653502865004</v>
      </c>
      <c r="F1127" s="17"/>
      <c r="G1127" s="17">
        <v>0.120682619652211</v>
      </c>
      <c r="H1127" s="17">
        <v>0.110606491665649</v>
      </c>
      <c r="I1127" s="17">
        <v>0.12731632580259999</v>
      </c>
      <c r="J1127" s="17">
        <v>0.124502136679207</v>
      </c>
      <c r="K1127" s="17">
        <v>7.59567628879977E-2</v>
      </c>
      <c r="L1127" s="17">
        <v>9.37428134419485E-2</v>
      </c>
      <c r="M1127" s="17"/>
      <c r="N1127" s="17">
        <v>8.7526666143721593E-2</v>
      </c>
      <c r="O1127" s="17">
        <v>0.114345484716006</v>
      </c>
      <c r="P1127" s="17">
        <v>0.132226045009912</v>
      </c>
      <c r="Q1127" s="17">
        <v>9.2431491428636006E-2</v>
      </c>
      <c r="R1127" s="17"/>
      <c r="S1127" s="17">
        <v>0.121137096008415</v>
      </c>
      <c r="T1127" s="17">
        <v>0.13100175637196601</v>
      </c>
      <c r="U1127" s="17">
        <v>0.239599013997013</v>
      </c>
      <c r="V1127" s="17">
        <v>2.4836368239853399E-2</v>
      </c>
      <c r="W1127" s="17">
        <v>7.3242495925400497E-2</v>
      </c>
      <c r="X1127" s="17">
        <v>5.2956372223359499E-2</v>
      </c>
      <c r="Y1127" s="17">
        <v>7.7376416305136697E-2</v>
      </c>
      <c r="Z1127" s="17">
        <v>0.16316880128113601</v>
      </c>
      <c r="AA1127" s="17">
        <v>0.121065854079511</v>
      </c>
      <c r="AB1127" s="17">
        <v>9.0057232521650099E-2</v>
      </c>
      <c r="AC1127" s="17">
        <v>0.168223627505699</v>
      </c>
      <c r="AD1127" s="17">
        <v>7.5170656490309004E-2</v>
      </c>
      <c r="AE1127" s="17"/>
      <c r="AF1127" s="17">
        <v>0.122468088657885</v>
      </c>
      <c r="AG1127" s="17">
        <v>8.7316047867236707E-2</v>
      </c>
      <c r="AH1127" s="17">
        <v>0.13487154900228901</v>
      </c>
      <c r="AI1127" s="17"/>
      <c r="AJ1127" s="17">
        <v>8.1797359239123693E-2</v>
      </c>
      <c r="AK1127" s="17">
        <v>6.2267101595423799E-2</v>
      </c>
      <c r="AL1127" s="17">
        <v>0.11457378859310199</v>
      </c>
      <c r="AM1127" s="17">
        <v>0.150933839730505</v>
      </c>
      <c r="AN1127" s="17">
        <v>0.18344447392566701</v>
      </c>
      <c r="AO1127" s="17"/>
      <c r="AP1127" s="17">
        <v>0.114310260353735</v>
      </c>
      <c r="AQ1127" s="17">
        <v>5.7063293957183903E-2</v>
      </c>
      <c r="AR1127" s="17">
        <v>0.10214455455362099</v>
      </c>
      <c r="AS1127" s="17"/>
      <c r="AT1127" s="17">
        <v>0.10934551650499499</v>
      </c>
      <c r="AU1127" s="17">
        <v>0.12672120761032199</v>
      </c>
      <c r="AV1127" s="17">
        <v>0.15512536739851701</v>
      </c>
      <c r="AW1127" s="17">
        <v>4.2685723845185999E-2</v>
      </c>
      <c r="AX1127" s="17">
        <v>0</v>
      </c>
    </row>
    <row r="1128" spans="2:50">
      <c r="B1128" t="s">
        <v>248</v>
      </c>
      <c r="C1128" s="17">
        <v>4.2594601653065702E-2</v>
      </c>
      <c r="D1128" s="17">
        <v>5.2229659767089202E-2</v>
      </c>
      <c r="E1128" s="17">
        <v>3.3638045235958099E-2</v>
      </c>
      <c r="F1128" s="17"/>
      <c r="G1128" s="17">
        <v>3.26260656003012E-2</v>
      </c>
      <c r="H1128" s="17">
        <v>6.7940547296664502E-2</v>
      </c>
      <c r="I1128" s="17">
        <v>4.6194197875644598E-2</v>
      </c>
      <c r="J1128" s="17">
        <v>4.8631928024219499E-2</v>
      </c>
      <c r="K1128" s="17">
        <v>4.7723156137681001E-2</v>
      </c>
      <c r="L1128" s="17">
        <v>1.6717937730697199E-2</v>
      </c>
      <c r="M1128" s="17"/>
      <c r="N1128" s="17">
        <v>9.2194989760970899E-3</v>
      </c>
      <c r="O1128" s="17">
        <v>3.65879858705511E-2</v>
      </c>
      <c r="P1128" s="17">
        <v>3.3913199540269098E-2</v>
      </c>
      <c r="Q1128" s="17">
        <v>9.4745577467602204E-2</v>
      </c>
      <c r="R1128" s="17"/>
      <c r="S1128" s="17">
        <v>6.9688461888290795E-2</v>
      </c>
      <c r="T1128" s="17">
        <v>2.9093861508441499E-2</v>
      </c>
      <c r="U1128" s="17">
        <v>0</v>
      </c>
      <c r="V1128" s="17">
        <v>2.6405497338152499E-2</v>
      </c>
      <c r="W1128" s="17">
        <v>2.1774796835730199E-2</v>
      </c>
      <c r="X1128" s="17">
        <v>5.2511097581818399E-2</v>
      </c>
      <c r="Y1128" s="17">
        <v>5.7255312050822099E-2</v>
      </c>
      <c r="Z1128" s="17">
        <v>5.7015651188081697E-2</v>
      </c>
      <c r="AA1128" s="17">
        <v>6.8565209514755504E-2</v>
      </c>
      <c r="AB1128" s="17">
        <v>4.2967583490100603E-2</v>
      </c>
      <c r="AC1128" s="17">
        <v>6.8867632971738493E-2</v>
      </c>
      <c r="AD1128" s="17">
        <v>0</v>
      </c>
      <c r="AE1128" s="17"/>
      <c r="AF1128" s="17">
        <v>3.6712672900074697E-2</v>
      </c>
      <c r="AG1128" s="17">
        <v>3.6531771399295303E-2</v>
      </c>
      <c r="AH1128" s="17">
        <v>9.3932143700402398E-2</v>
      </c>
      <c r="AI1128" s="17"/>
      <c r="AJ1128" s="17">
        <v>5.4672203481765297E-2</v>
      </c>
      <c r="AK1128" s="17">
        <v>2.7511035146903E-2</v>
      </c>
      <c r="AL1128" s="17">
        <v>0</v>
      </c>
      <c r="AM1128" s="17">
        <v>0</v>
      </c>
      <c r="AN1128" s="17">
        <v>5.0690188737745202E-2</v>
      </c>
      <c r="AO1128" s="17"/>
      <c r="AP1128" s="17">
        <v>5.5149411797473798E-2</v>
      </c>
      <c r="AQ1128" s="17">
        <v>2.5585724850225901E-2</v>
      </c>
      <c r="AR1128" s="17">
        <v>0</v>
      </c>
      <c r="AS1128" s="17"/>
      <c r="AT1128" s="17">
        <v>3.9244620880836002E-2</v>
      </c>
      <c r="AU1128" s="17">
        <v>8.0783439385339204E-2</v>
      </c>
      <c r="AV1128" s="17">
        <v>1.6413973826307399E-2</v>
      </c>
      <c r="AW1128" s="17">
        <v>2.3835704821063501E-2</v>
      </c>
      <c r="AX1128" s="17">
        <v>0</v>
      </c>
    </row>
    <row r="1129" spans="2:50">
      <c r="B1129" t="s">
        <v>92</v>
      </c>
      <c r="C1129" s="17">
        <v>4.9983972900846899E-2</v>
      </c>
      <c r="D1129" s="17">
        <v>5.4577833471307201E-2</v>
      </c>
      <c r="E1129" s="17">
        <v>4.5849167763627401E-2</v>
      </c>
      <c r="F1129" s="17"/>
      <c r="G1129" s="17">
        <v>7.5048155768469599E-2</v>
      </c>
      <c r="H1129" s="17">
        <v>6.3134272080105899E-2</v>
      </c>
      <c r="I1129" s="17">
        <v>4.0302141724289302E-2</v>
      </c>
      <c r="J1129" s="17">
        <v>6.6826107435618398E-2</v>
      </c>
      <c r="K1129" s="17">
        <v>2.5021688092349899E-2</v>
      </c>
      <c r="L1129" s="17">
        <v>3.2791307955197399E-2</v>
      </c>
      <c r="M1129" s="17"/>
      <c r="N1129" s="17">
        <v>2.4528086232130399E-2</v>
      </c>
      <c r="O1129" s="17">
        <v>2.9032517458781298E-2</v>
      </c>
      <c r="P1129" s="17">
        <v>6.20567268801685E-2</v>
      </c>
      <c r="Q1129" s="17">
        <v>8.9343597690525994E-2</v>
      </c>
      <c r="R1129" s="17"/>
      <c r="S1129" s="17">
        <v>3.6512532825352197E-2</v>
      </c>
      <c r="T1129" s="17">
        <v>5.2703425775968003E-2</v>
      </c>
      <c r="U1129" s="17">
        <v>7.4337837386977398E-2</v>
      </c>
      <c r="V1129" s="17">
        <v>2.29467359537723E-2</v>
      </c>
      <c r="W1129" s="17">
        <v>5.3220942146985299E-2</v>
      </c>
      <c r="X1129" s="17">
        <v>8.0682864535894405E-2</v>
      </c>
      <c r="Y1129" s="17">
        <v>5.4670284578474997E-2</v>
      </c>
      <c r="Z1129" s="17">
        <v>3.8062399378396901E-2</v>
      </c>
      <c r="AA1129" s="17">
        <v>5.5693123623016497E-2</v>
      </c>
      <c r="AB1129" s="17">
        <v>5.0623963674354101E-2</v>
      </c>
      <c r="AC1129" s="17">
        <v>3.2811951041095098E-2</v>
      </c>
      <c r="AD1129" s="17">
        <v>3.5497457949410199E-2</v>
      </c>
      <c r="AE1129" s="17"/>
      <c r="AF1129" s="17">
        <v>4.7013271245767201E-2</v>
      </c>
      <c r="AG1129" s="17">
        <v>3.5865603021415997E-2</v>
      </c>
      <c r="AH1129" s="17">
        <v>0.124080251094993</v>
      </c>
      <c r="AI1129" s="17"/>
      <c r="AJ1129" s="17">
        <v>2.51303593850251E-2</v>
      </c>
      <c r="AK1129" s="17">
        <v>1.7232154809636399E-2</v>
      </c>
      <c r="AL1129" s="17">
        <v>1.9757595662728399E-2</v>
      </c>
      <c r="AM1129" s="17">
        <v>0.11907798113062899</v>
      </c>
      <c r="AN1129" s="17">
        <v>0.15638327151439799</v>
      </c>
      <c r="AO1129" s="17"/>
      <c r="AP1129" s="17">
        <v>2.2153502022675301E-2</v>
      </c>
      <c r="AQ1129" s="17">
        <v>2.05203718509098E-2</v>
      </c>
      <c r="AR1129" s="17">
        <v>0</v>
      </c>
      <c r="AS1129" s="17"/>
      <c r="AT1129" s="17">
        <v>9.88368856952066E-2</v>
      </c>
      <c r="AU1129" s="17">
        <v>4.18072557724051E-2</v>
      </c>
      <c r="AV1129" s="17">
        <v>1.9679314793406798E-2</v>
      </c>
      <c r="AW1129" s="17">
        <v>2.1973701289134E-2</v>
      </c>
      <c r="AX1129" s="17">
        <v>0.14463026557308101</v>
      </c>
    </row>
    <row r="1130" spans="2:50">
      <c r="B1130" t="s">
        <v>249</v>
      </c>
      <c r="C1130" s="17">
        <v>0.56217160225449203</v>
      </c>
      <c r="D1130" s="17">
        <v>0.625362393529173</v>
      </c>
      <c r="E1130" s="17">
        <v>0.50472260504363198</v>
      </c>
      <c r="F1130" s="17"/>
      <c r="G1130" s="17">
        <v>0.55051346318957595</v>
      </c>
      <c r="H1130" s="17">
        <v>0.55886213313764199</v>
      </c>
      <c r="I1130" s="17">
        <v>0.58185101290959296</v>
      </c>
      <c r="J1130" s="17">
        <v>0.52194266577950399</v>
      </c>
      <c r="K1130" s="17">
        <v>0.50984383547957801</v>
      </c>
      <c r="L1130" s="17">
        <v>0.62198981149555699</v>
      </c>
      <c r="M1130" s="17"/>
      <c r="N1130" s="17">
        <v>0.65981264475130197</v>
      </c>
      <c r="O1130" s="17">
        <v>0.61329229234385396</v>
      </c>
      <c r="P1130" s="17">
        <v>0.48662976170057898</v>
      </c>
      <c r="Q1130" s="17">
        <v>0.48056389152630202</v>
      </c>
      <c r="R1130" s="17"/>
      <c r="S1130" s="17">
        <v>0.58072936747492498</v>
      </c>
      <c r="T1130" s="17">
        <v>0.47536868633268797</v>
      </c>
      <c r="U1130" s="17">
        <v>0.42152953360948198</v>
      </c>
      <c r="V1130" s="17">
        <v>0.65245364214950197</v>
      </c>
      <c r="W1130" s="17">
        <v>0.574402928495516</v>
      </c>
      <c r="X1130" s="17">
        <v>0.65113334173444404</v>
      </c>
      <c r="Y1130" s="17">
        <v>0.545665317806593</v>
      </c>
      <c r="Z1130" s="17">
        <v>0.57052157499091005</v>
      </c>
      <c r="AA1130" s="17">
        <v>0.51625052101118696</v>
      </c>
      <c r="AB1130" s="17">
        <v>0.57222059981787299</v>
      </c>
      <c r="AC1130" s="17">
        <v>0.576422150678775</v>
      </c>
      <c r="AD1130" s="17">
        <v>0.71023710729873302</v>
      </c>
      <c r="AE1130" s="17"/>
      <c r="AF1130" s="17">
        <v>0.54390527574313297</v>
      </c>
      <c r="AG1130" s="17">
        <v>0.62848604739458103</v>
      </c>
      <c r="AH1130" s="17">
        <v>0.34846901587624401</v>
      </c>
      <c r="AI1130" s="17"/>
      <c r="AJ1130" s="17">
        <v>0.57377045482320299</v>
      </c>
      <c r="AK1130" s="17">
        <v>0.69129438475313199</v>
      </c>
      <c r="AL1130" s="17">
        <v>0.67171390879583603</v>
      </c>
      <c r="AM1130" s="17">
        <v>0.57741135326676496</v>
      </c>
      <c r="AN1130" s="17">
        <v>0.30124786867674702</v>
      </c>
      <c r="AO1130" s="17"/>
      <c r="AP1130" s="17">
        <v>0.58025885253902998</v>
      </c>
      <c r="AQ1130" s="17">
        <v>0.73295755760331804</v>
      </c>
      <c r="AR1130" s="17">
        <v>0.63069708071382702</v>
      </c>
      <c r="AS1130" s="17"/>
      <c r="AT1130" s="17">
        <v>0.40004038486700599</v>
      </c>
      <c r="AU1130" s="17">
        <v>0.59663724058737899</v>
      </c>
      <c r="AV1130" s="17">
        <v>0.64291110661659701</v>
      </c>
      <c r="AW1130" s="17">
        <v>0.719685689362346</v>
      </c>
      <c r="AX1130" s="17">
        <v>0.71039237607525396</v>
      </c>
    </row>
    <row r="1131" spans="2:50">
      <c r="B1131" t="s">
        <v>250</v>
      </c>
      <c r="C1131" s="17">
        <v>0.151147825756131</v>
      </c>
      <c r="D1131" s="17">
        <v>0.118486135325668</v>
      </c>
      <c r="E1131" s="17">
        <v>0.17829154810096201</v>
      </c>
      <c r="F1131" s="17"/>
      <c r="G1131" s="17">
        <v>0.15330868525251201</v>
      </c>
      <c r="H1131" s="17">
        <v>0.178547038962313</v>
      </c>
      <c r="I1131" s="17">
        <v>0.17351052367824399</v>
      </c>
      <c r="J1131" s="17">
        <v>0.17313406470342699</v>
      </c>
      <c r="K1131" s="17">
        <v>0.123679919025679</v>
      </c>
      <c r="L1131" s="17">
        <v>0.110460751172646</v>
      </c>
      <c r="M1131" s="17"/>
      <c r="N1131" s="17">
        <v>9.6746165119818706E-2</v>
      </c>
      <c r="O1131" s="17">
        <v>0.15093347058655701</v>
      </c>
      <c r="P1131" s="17">
        <v>0.166139244550181</v>
      </c>
      <c r="Q1131" s="17">
        <v>0.187177068896238</v>
      </c>
      <c r="R1131" s="17"/>
      <c r="S1131" s="17">
        <v>0.19082555789670599</v>
      </c>
      <c r="T1131" s="17">
        <v>0.16009561788040699</v>
      </c>
      <c r="U1131" s="17">
        <v>0.239599013997013</v>
      </c>
      <c r="V1131" s="17">
        <v>5.1241865578005898E-2</v>
      </c>
      <c r="W1131" s="17">
        <v>9.5017292761130703E-2</v>
      </c>
      <c r="X1131" s="17">
        <v>0.105467469805178</v>
      </c>
      <c r="Y1131" s="17">
        <v>0.13463172835595899</v>
      </c>
      <c r="Z1131" s="17">
        <v>0.220184452469217</v>
      </c>
      <c r="AA1131" s="17">
        <v>0.18963106359426599</v>
      </c>
      <c r="AB1131" s="17">
        <v>0.13302481601175101</v>
      </c>
      <c r="AC1131" s="17">
        <v>0.237091260477437</v>
      </c>
      <c r="AD1131" s="17">
        <v>7.5170656490309004E-2</v>
      </c>
      <c r="AE1131" s="17"/>
      <c r="AF1131" s="17">
        <v>0.15918076155795999</v>
      </c>
      <c r="AG1131" s="17">
        <v>0.123847819266532</v>
      </c>
      <c r="AH1131" s="17">
        <v>0.22880369270269099</v>
      </c>
      <c r="AI1131" s="17"/>
      <c r="AJ1131" s="17">
        <v>0.136469562720889</v>
      </c>
      <c r="AK1131" s="17">
        <v>8.9778136742326806E-2</v>
      </c>
      <c r="AL1131" s="17">
        <v>0.11457378859310199</v>
      </c>
      <c r="AM1131" s="17">
        <v>0.150933839730505</v>
      </c>
      <c r="AN1131" s="17">
        <v>0.23413466266341201</v>
      </c>
      <c r="AO1131" s="17"/>
      <c r="AP1131" s="17">
        <v>0.169459672151209</v>
      </c>
      <c r="AQ1131" s="17">
        <v>8.2649018807409796E-2</v>
      </c>
      <c r="AR1131" s="17">
        <v>0.10214455455362099</v>
      </c>
      <c r="AS1131" s="17"/>
      <c r="AT1131" s="17">
        <v>0.14859013738583099</v>
      </c>
      <c r="AU1131" s="17">
        <v>0.20750464699566101</v>
      </c>
      <c r="AV1131" s="17">
        <v>0.171539341224824</v>
      </c>
      <c r="AW1131" s="17">
        <v>6.6521428666249494E-2</v>
      </c>
      <c r="AX1131" s="17">
        <v>0</v>
      </c>
    </row>
    <row r="1132" spans="2:50">
      <c r="B1132" t="s">
        <v>251</v>
      </c>
      <c r="C1132" s="17">
        <v>0.41102377649836103</v>
      </c>
      <c r="D1132" s="17">
        <v>0.50687625820350402</v>
      </c>
      <c r="E1132" s="17">
        <v>0.32643105694266999</v>
      </c>
      <c r="F1132" s="17"/>
      <c r="G1132" s="17">
        <v>0.39720477793706399</v>
      </c>
      <c r="H1132" s="17">
        <v>0.38031509417532899</v>
      </c>
      <c r="I1132" s="17">
        <v>0.40834048923134902</v>
      </c>
      <c r="J1132" s="17">
        <v>0.34880860107607797</v>
      </c>
      <c r="K1132" s="17">
        <v>0.38616391645389903</v>
      </c>
      <c r="L1132" s="17">
        <v>0.51152906032291101</v>
      </c>
      <c r="M1132" s="17"/>
      <c r="N1132" s="17">
        <v>0.56306647963148404</v>
      </c>
      <c r="O1132" s="17">
        <v>0.46235882175729598</v>
      </c>
      <c r="P1132" s="17">
        <v>0.320490517150398</v>
      </c>
      <c r="Q1132" s="17">
        <v>0.29338682263006299</v>
      </c>
      <c r="R1132" s="17"/>
      <c r="S1132" s="17">
        <v>0.38990380957822002</v>
      </c>
      <c r="T1132" s="17">
        <v>0.31527306845228098</v>
      </c>
      <c r="U1132" s="17">
        <v>0.181930519612469</v>
      </c>
      <c r="V1132" s="17">
        <v>0.60121177657149605</v>
      </c>
      <c r="W1132" s="17">
        <v>0.47938563573438497</v>
      </c>
      <c r="X1132" s="17">
        <v>0.54566587192926597</v>
      </c>
      <c r="Y1132" s="17">
        <v>0.41103358945063401</v>
      </c>
      <c r="Z1132" s="17">
        <v>0.35033712252169302</v>
      </c>
      <c r="AA1132" s="17">
        <v>0.326619457416921</v>
      </c>
      <c r="AB1132" s="17">
        <v>0.43919578380612201</v>
      </c>
      <c r="AC1132" s="17">
        <v>0.339330890201338</v>
      </c>
      <c r="AD1132" s="17">
        <v>0.63506645080842306</v>
      </c>
      <c r="AE1132" s="17"/>
      <c r="AF1132" s="17">
        <v>0.38472451418517301</v>
      </c>
      <c r="AG1132" s="17">
        <v>0.50463822812804904</v>
      </c>
      <c r="AH1132" s="17">
        <v>0.119665323173553</v>
      </c>
      <c r="AI1132" s="17"/>
      <c r="AJ1132" s="17">
        <v>0.43730089210231399</v>
      </c>
      <c r="AK1132" s="17">
        <v>0.60151624801080505</v>
      </c>
      <c r="AL1132" s="17">
        <v>0.55714012020273396</v>
      </c>
      <c r="AM1132" s="17">
        <v>0.42647751353626101</v>
      </c>
      <c r="AN1132" s="17">
        <v>6.7113206013334495E-2</v>
      </c>
      <c r="AO1132" s="17"/>
      <c r="AP1132" s="17">
        <v>0.41079918038782098</v>
      </c>
      <c r="AQ1132" s="17">
        <v>0.650308538795909</v>
      </c>
      <c r="AR1132" s="17">
        <v>0.52855252616020698</v>
      </c>
      <c r="AS1132" s="17"/>
      <c r="AT1132" s="17">
        <v>0.251450247481175</v>
      </c>
      <c r="AU1132" s="17">
        <v>0.38913259359171798</v>
      </c>
      <c r="AV1132" s="17">
        <v>0.471371765391773</v>
      </c>
      <c r="AW1132" s="17">
        <v>0.65316426069609701</v>
      </c>
      <c r="AX1132" s="17">
        <v>0.71039237607525396</v>
      </c>
    </row>
    <row r="1133" spans="2:50">
      <c r="C1133" s="17"/>
      <c r="D1133" s="17"/>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row>
    <row r="1134" spans="2:50">
      <c r="B1134" s="6" t="s">
        <v>373</v>
      </c>
      <c r="C1134" s="17"/>
      <c r="D1134" s="17"/>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c r="AO1134" s="17"/>
      <c r="AP1134" s="17"/>
      <c r="AQ1134" s="17"/>
      <c r="AR1134" s="17"/>
      <c r="AS1134" s="17"/>
      <c r="AT1134" s="17"/>
      <c r="AU1134" s="17"/>
      <c r="AV1134" s="17"/>
      <c r="AW1134" s="17"/>
      <c r="AX1134" s="17"/>
    </row>
    <row r="1135" spans="2:50">
      <c r="B1135" s="24" t="s">
        <v>17</v>
      </c>
      <c r="C1135" s="17"/>
      <c r="D1135" s="17"/>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row>
    <row r="1136" spans="2:50">
      <c r="B1136" t="s">
        <v>244</v>
      </c>
      <c r="C1136" s="17">
        <v>0.167982771655664</v>
      </c>
      <c r="D1136" s="17">
        <v>0.25388541958824701</v>
      </c>
      <c r="E1136" s="17">
        <v>9.1868914004670899E-2</v>
      </c>
      <c r="F1136" s="17"/>
      <c r="G1136" s="17">
        <v>0.151283041910522</v>
      </c>
      <c r="H1136" s="17">
        <v>0.21227331889505999</v>
      </c>
      <c r="I1136" s="17">
        <v>0.26607315598232401</v>
      </c>
      <c r="J1136" s="17">
        <v>0.12663469963083801</v>
      </c>
      <c r="K1136" s="17">
        <v>8.5090353042501093E-2</v>
      </c>
      <c r="L1136" s="17">
        <v>0.13649865370856201</v>
      </c>
      <c r="M1136" s="17"/>
      <c r="N1136" s="17">
        <v>0.219939235028731</v>
      </c>
      <c r="O1136" s="17">
        <v>0.144955958805076</v>
      </c>
      <c r="P1136" s="17">
        <v>0.16092698740181299</v>
      </c>
      <c r="Q1136" s="17">
        <v>0.140780358997317</v>
      </c>
      <c r="R1136" s="17"/>
      <c r="S1136" s="17">
        <v>0.26904937538995199</v>
      </c>
      <c r="T1136" s="17">
        <v>0.15142484519639099</v>
      </c>
      <c r="U1136" s="17">
        <v>0.13246360119873599</v>
      </c>
      <c r="V1136" s="17">
        <v>0.20742277693915201</v>
      </c>
      <c r="W1136" s="17">
        <v>8.66447594873129E-2</v>
      </c>
      <c r="X1136" s="17">
        <v>0.14899636018550899</v>
      </c>
      <c r="Y1136" s="17">
        <v>0.20144282246484399</v>
      </c>
      <c r="Z1136" s="17">
        <v>0.10092283560055799</v>
      </c>
      <c r="AA1136" s="17">
        <v>0.15815651185692201</v>
      </c>
      <c r="AB1136" s="17">
        <v>0.17429456027590801</v>
      </c>
      <c r="AC1136" s="17">
        <v>0.142506281595707</v>
      </c>
      <c r="AD1136" s="17">
        <v>0</v>
      </c>
      <c r="AE1136" s="17"/>
      <c r="AF1136" s="17">
        <v>0.16615209621546001</v>
      </c>
      <c r="AG1136" s="17">
        <v>0.20278900552322801</v>
      </c>
      <c r="AH1136" s="17">
        <v>9.7749282090169101E-2</v>
      </c>
      <c r="AI1136" s="17"/>
      <c r="AJ1136" s="17">
        <v>0.18245004602006801</v>
      </c>
      <c r="AK1136" s="17">
        <v>0.174088918778561</v>
      </c>
      <c r="AL1136" s="17">
        <v>0.338597432429802</v>
      </c>
      <c r="AM1136" s="17">
        <v>0</v>
      </c>
      <c r="AN1136" s="17">
        <v>6.5369754691496598E-2</v>
      </c>
      <c r="AO1136" s="17"/>
      <c r="AP1136" s="17">
        <v>0.224917075316341</v>
      </c>
      <c r="AQ1136" s="17">
        <v>0.156318070388896</v>
      </c>
      <c r="AR1136" s="17">
        <v>0.29664695040212002</v>
      </c>
      <c r="AS1136" s="17"/>
      <c r="AT1136" s="17">
        <v>0.10841214904647101</v>
      </c>
      <c r="AU1136" s="17">
        <v>0.14174534767328101</v>
      </c>
      <c r="AV1136" s="17">
        <v>0.21112627628522601</v>
      </c>
      <c r="AW1136" s="17">
        <v>0.25253618127384397</v>
      </c>
      <c r="AX1136" s="17">
        <v>0.46345462869244403</v>
      </c>
    </row>
    <row r="1137" spans="2:50">
      <c r="B1137" t="s">
        <v>245</v>
      </c>
      <c r="C1137" s="17">
        <v>0.34512772508919398</v>
      </c>
      <c r="D1137" s="17">
        <v>0.37038367630621999</v>
      </c>
      <c r="E1137" s="17">
        <v>0.32207451902578899</v>
      </c>
      <c r="F1137" s="17"/>
      <c r="G1137" s="17">
        <v>0.29361497862363201</v>
      </c>
      <c r="H1137" s="17">
        <v>0.31286212230010502</v>
      </c>
      <c r="I1137" s="17">
        <v>0.30236579273730102</v>
      </c>
      <c r="J1137" s="17">
        <v>0.31036683006080101</v>
      </c>
      <c r="K1137" s="17">
        <v>0.41469563864211101</v>
      </c>
      <c r="L1137" s="17">
        <v>0.44587931918313201</v>
      </c>
      <c r="M1137" s="17"/>
      <c r="N1137" s="17">
        <v>0.4550493410757</v>
      </c>
      <c r="O1137" s="17">
        <v>0.39115369974518699</v>
      </c>
      <c r="P1137" s="17">
        <v>0.30477502693313002</v>
      </c>
      <c r="Q1137" s="17">
        <v>0.21660984120556701</v>
      </c>
      <c r="R1137" s="17"/>
      <c r="S1137" s="17">
        <v>0.29785353683671401</v>
      </c>
      <c r="T1137" s="17">
        <v>0.39279084792649699</v>
      </c>
      <c r="U1137" s="17">
        <v>0.36796790577468502</v>
      </c>
      <c r="V1137" s="17">
        <v>0.33100432051775802</v>
      </c>
      <c r="W1137" s="17">
        <v>0.37235185245983299</v>
      </c>
      <c r="X1137" s="17">
        <v>0.30601981168419001</v>
      </c>
      <c r="Y1137" s="17">
        <v>0.38025054735480301</v>
      </c>
      <c r="Z1137" s="17">
        <v>0.37519313722262199</v>
      </c>
      <c r="AA1137" s="17">
        <v>0.23159898033559501</v>
      </c>
      <c r="AB1137" s="17">
        <v>0.41947282898078703</v>
      </c>
      <c r="AC1137" s="17">
        <v>0.38867045029945302</v>
      </c>
      <c r="AD1137" s="17">
        <v>0.53049415817066004</v>
      </c>
      <c r="AE1137" s="17"/>
      <c r="AF1137" s="17">
        <v>0.32154086415910899</v>
      </c>
      <c r="AG1137" s="17">
        <v>0.40627938968211702</v>
      </c>
      <c r="AH1137" s="17">
        <v>0.275692222225147</v>
      </c>
      <c r="AI1137" s="17"/>
      <c r="AJ1137" s="17">
        <v>0.38049148164196001</v>
      </c>
      <c r="AK1137" s="17">
        <v>0.35578846094883498</v>
      </c>
      <c r="AL1137" s="17">
        <v>0.30410242124520398</v>
      </c>
      <c r="AM1137" s="17">
        <v>0</v>
      </c>
      <c r="AN1137" s="17">
        <v>0.195931201803768</v>
      </c>
      <c r="AO1137" s="17"/>
      <c r="AP1137" s="17">
        <v>0.40395754223409402</v>
      </c>
      <c r="AQ1137" s="17">
        <v>0.36090557321592398</v>
      </c>
      <c r="AR1137" s="17">
        <v>0.31239571438527203</v>
      </c>
      <c r="AS1137" s="17"/>
      <c r="AT1137" s="17">
        <v>0.30656277121447301</v>
      </c>
      <c r="AU1137" s="17">
        <v>0.45133555919323198</v>
      </c>
      <c r="AV1137" s="17">
        <v>0.32829357680647703</v>
      </c>
      <c r="AW1137" s="17">
        <v>0.41843900988264898</v>
      </c>
      <c r="AX1137" s="17">
        <v>0.29058667445936198</v>
      </c>
    </row>
    <row r="1138" spans="2:50">
      <c r="B1138" t="s">
        <v>246</v>
      </c>
      <c r="C1138" s="17">
        <v>0.26243926434750098</v>
      </c>
      <c r="D1138" s="17">
        <v>0.21097001879125199</v>
      </c>
      <c r="E1138" s="17">
        <v>0.31026767994141602</v>
      </c>
      <c r="F1138" s="17"/>
      <c r="G1138" s="17">
        <v>0.28916296163132399</v>
      </c>
      <c r="H1138" s="17">
        <v>0.24759471606136299</v>
      </c>
      <c r="I1138" s="17">
        <v>0.25994532362077899</v>
      </c>
      <c r="J1138" s="17">
        <v>0.29507332196980601</v>
      </c>
      <c r="K1138" s="17">
        <v>0.21727900874296099</v>
      </c>
      <c r="L1138" s="17">
        <v>0.25804032970617302</v>
      </c>
      <c r="M1138" s="17"/>
      <c r="N1138" s="17">
        <v>0.162422370764885</v>
      </c>
      <c r="O1138" s="17">
        <v>0.26266831013571301</v>
      </c>
      <c r="P1138" s="17">
        <v>0.302161566840845</v>
      </c>
      <c r="Q1138" s="17">
        <v>0.34311587394234999</v>
      </c>
      <c r="R1138" s="17"/>
      <c r="S1138" s="17">
        <v>0.24189355639645399</v>
      </c>
      <c r="T1138" s="17">
        <v>0.279917430102053</v>
      </c>
      <c r="U1138" s="17">
        <v>0.23382859318605201</v>
      </c>
      <c r="V1138" s="17">
        <v>0.30031081686273497</v>
      </c>
      <c r="W1138" s="17">
        <v>0.28773215302995597</v>
      </c>
      <c r="X1138" s="17">
        <v>0.27239473395736902</v>
      </c>
      <c r="Y1138" s="17">
        <v>0.26855585803702497</v>
      </c>
      <c r="Z1138" s="17">
        <v>0.294198316608064</v>
      </c>
      <c r="AA1138" s="17">
        <v>0.28950401753353</v>
      </c>
      <c r="AB1138" s="17">
        <v>0.1875403852932</v>
      </c>
      <c r="AC1138" s="17">
        <v>0.240652877867608</v>
      </c>
      <c r="AD1138" s="17">
        <v>0.22473644027213599</v>
      </c>
      <c r="AE1138" s="17"/>
      <c r="AF1138" s="17">
        <v>0.26066372279883299</v>
      </c>
      <c r="AG1138" s="17">
        <v>0.20705355416684901</v>
      </c>
      <c r="AH1138" s="17">
        <v>0.38942071680975998</v>
      </c>
      <c r="AI1138" s="17"/>
      <c r="AJ1138" s="17">
        <v>0.23691242391109499</v>
      </c>
      <c r="AK1138" s="17">
        <v>0.229083607072913</v>
      </c>
      <c r="AL1138" s="17">
        <v>0.25189713479366599</v>
      </c>
      <c r="AM1138" s="17">
        <v>0.51259924788289801</v>
      </c>
      <c r="AN1138" s="17">
        <v>0.43846737539430197</v>
      </c>
      <c r="AO1138" s="17"/>
      <c r="AP1138" s="17">
        <v>0.22621251555073399</v>
      </c>
      <c r="AQ1138" s="17">
        <v>0.243602910802352</v>
      </c>
      <c r="AR1138" s="17">
        <v>0.26585005319563498</v>
      </c>
      <c r="AS1138" s="17"/>
      <c r="AT1138" s="17">
        <v>0.28762098345175402</v>
      </c>
      <c r="AU1138" s="17">
        <v>0.25407668687678497</v>
      </c>
      <c r="AV1138" s="17">
        <v>0.27989610416258898</v>
      </c>
      <c r="AW1138" s="17">
        <v>0.167020580181518</v>
      </c>
      <c r="AX1138" s="17">
        <v>0.13594179038911999</v>
      </c>
    </row>
    <row r="1139" spans="2:50">
      <c r="B1139" t="s">
        <v>247</v>
      </c>
      <c r="C1139" s="17">
        <v>0.101365016430985</v>
      </c>
      <c r="D1139" s="17">
        <v>8.5222603755367998E-2</v>
      </c>
      <c r="E1139" s="17">
        <v>0.116482278438924</v>
      </c>
      <c r="F1139" s="17"/>
      <c r="G1139" s="17">
        <v>0.140453230126</v>
      </c>
      <c r="H1139" s="17">
        <v>8.4422092982609095E-2</v>
      </c>
      <c r="I1139" s="17">
        <v>5.6811704023361699E-2</v>
      </c>
      <c r="J1139" s="17">
        <v>0.125473622325048</v>
      </c>
      <c r="K1139" s="17">
        <v>0.14155745082749599</v>
      </c>
      <c r="L1139" s="17">
        <v>8.19807348803505E-2</v>
      </c>
      <c r="M1139" s="17"/>
      <c r="N1139" s="17">
        <v>9.5417576675371596E-2</v>
      </c>
      <c r="O1139" s="17">
        <v>0.113388144256776</v>
      </c>
      <c r="P1139" s="17">
        <v>0.10065274464622</v>
      </c>
      <c r="Q1139" s="17">
        <v>9.2465032666851299E-2</v>
      </c>
      <c r="R1139" s="17"/>
      <c r="S1139" s="17">
        <v>9.8677106230134398E-2</v>
      </c>
      <c r="T1139" s="17">
        <v>5.2184551255514897E-2</v>
      </c>
      <c r="U1139" s="17">
        <v>9.2342277816115606E-2</v>
      </c>
      <c r="V1139" s="17">
        <v>0.13420883212587301</v>
      </c>
      <c r="W1139" s="17">
        <v>0.120150943835311</v>
      </c>
      <c r="X1139" s="17">
        <v>0.106373680105697</v>
      </c>
      <c r="Y1139" s="17">
        <v>7.4285764054605602E-2</v>
      </c>
      <c r="Z1139" s="17">
        <v>3.4804525248399699E-2</v>
      </c>
      <c r="AA1139" s="17">
        <v>0.10664049341797301</v>
      </c>
      <c r="AB1139" s="17">
        <v>0.13982530197965501</v>
      </c>
      <c r="AC1139" s="17">
        <v>0.189999309564434</v>
      </c>
      <c r="AD1139" s="17">
        <v>9.5880727245038502E-2</v>
      </c>
      <c r="AE1139" s="17"/>
      <c r="AF1139" s="17">
        <v>9.4539912130777698E-2</v>
      </c>
      <c r="AG1139" s="17">
        <v>9.8060306703046607E-2</v>
      </c>
      <c r="AH1139" s="17">
        <v>0.11581561942155599</v>
      </c>
      <c r="AI1139" s="17"/>
      <c r="AJ1139" s="17">
        <v>7.9905884973408503E-2</v>
      </c>
      <c r="AK1139" s="17">
        <v>0.11835844769265801</v>
      </c>
      <c r="AL1139" s="17">
        <v>8.4593968543985404E-2</v>
      </c>
      <c r="AM1139" s="17">
        <v>0.28949763068832601</v>
      </c>
      <c r="AN1139" s="17">
        <v>0.12162582213325999</v>
      </c>
      <c r="AO1139" s="17"/>
      <c r="AP1139" s="17">
        <v>6.6020673875218899E-2</v>
      </c>
      <c r="AQ1139" s="17">
        <v>0.14067992689761</v>
      </c>
      <c r="AR1139" s="17">
        <v>3.7381094198885002E-2</v>
      </c>
      <c r="AS1139" s="17"/>
      <c r="AT1139" s="17">
        <v>0.124616796934458</v>
      </c>
      <c r="AU1139" s="17">
        <v>8.0747595531442506E-2</v>
      </c>
      <c r="AV1139" s="17">
        <v>0.12576558583713501</v>
      </c>
      <c r="AW1139" s="17">
        <v>4.8570971469147302E-2</v>
      </c>
      <c r="AX1139" s="17">
        <v>5.5506115322703303E-2</v>
      </c>
    </row>
    <row r="1140" spans="2:50">
      <c r="B1140" t="s">
        <v>248</v>
      </c>
      <c r="C1140" s="17">
        <v>6.8565942035218694E-2</v>
      </c>
      <c r="D1140" s="17">
        <v>6.3226920076216997E-2</v>
      </c>
      <c r="E1140" s="17">
        <v>7.3780548355919004E-2</v>
      </c>
      <c r="F1140" s="17"/>
      <c r="G1140" s="17">
        <v>5.2390895671276902E-2</v>
      </c>
      <c r="H1140" s="17">
        <v>5.1513735556261903E-2</v>
      </c>
      <c r="I1140" s="17">
        <v>7.4527835078108701E-2</v>
      </c>
      <c r="J1140" s="17">
        <v>9.0697985512035798E-2</v>
      </c>
      <c r="K1140" s="17">
        <v>6.6107579470286906E-2</v>
      </c>
      <c r="L1140" s="17">
        <v>6.7356491555267795E-2</v>
      </c>
      <c r="M1140" s="17"/>
      <c r="N1140" s="17">
        <v>4.2556384263630898E-2</v>
      </c>
      <c r="O1140" s="17">
        <v>4.0736156226158997E-2</v>
      </c>
      <c r="P1140" s="17">
        <v>8.8410174838644204E-2</v>
      </c>
      <c r="Q1140" s="17">
        <v>0.106978885195044</v>
      </c>
      <c r="R1140" s="17"/>
      <c r="S1140" s="17">
        <v>5.6967020974285701E-2</v>
      </c>
      <c r="T1140" s="17">
        <v>5.3806309223126798E-2</v>
      </c>
      <c r="U1140" s="17">
        <v>9.0689386384956494E-2</v>
      </c>
      <c r="V1140" s="17">
        <v>0</v>
      </c>
      <c r="W1140" s="17">
        <v>0.10729106288796</v>
      </c>
      <c r="X1140" s="17">
        <v>9.9092660200298804E-2</v>
      </c>
      <c r="Y1140" s="17">
        <v>2.1026740865361E-2</v>
      </c>
      <c r="Z1140" s="17">
        <v>0.13388984658182501</v>
      </c>
      <c r="AA1140" s="17">
        <v>0.117985723301441</v>
      </c>
      <c r="AB1140" s="17">
        <v>3.5238872945397903E-2</v>
      </c>
      <c r="AC1140" s="17">
        <v>3.81710806727978E-2</v>
      </c>
      <c r="AD1140" s="17">
        <v>7.2929658319972404E-2</v>
      </c>
      <c r="AE1140" s="17"/>
      <c r="AF1140" s="17">
        <v>0.108382236746577</v>
      </c>
      <c r="AG1140" s="17">
        <v>4.6846329628549697E-2</v>
      </c>
      <c r="AH1140" s="17">
        <v>1.48047550757207E-2</v>
      </c>
      <c r="AI1140" s="17"/>
      <c r="AJ1140" s="17">
        <v>8.4700203810193997E-2</v>
      </c>
      <c r="AK1140" s="17">
        <v>7.0892203036712398E-2</v>
      </c>
      <c r="AL1140" s="17">
        <v>2.0809042987342399E-2</v>
      </c>
      <c r="AM1140" s="17">
        <v>0.197903121428776</v>
      </c>
      <c r="AN1140" s="17">
        <v>7.4588636400057501E-2</v>
      </c>
      <c r="AO1140" s="17"/>
      <c r="AP1140" s="17">
        <v>5.5670895662261098E-2</v>
      </c>
      <c r="AQ1140" s="17">
        <v>4.47384065117786E-2</v>
      </c>
      <c r="AR1140" s="17">
        <v>6.8315420251173403E-2</v>
      </c>
      <c r="AS1140" s="17"/>
      <c r="AT1140" s="17">
        <v>0.103327215261091</v>
      </c>
      <c r="AU1140" s="17">
        <v>2.2540045193594701E-2</v>
      </c>
      <c r="AV1140" s="17">
        <v>2.3648663773031299E-2</v>
      </c>
      <c r="AW1140" s="17">
        <v>7.1512175544927795E-2</v>
      </c>
      <c r="AX1140" s="17">
        <v>0</v>
      </c>
    </row>
    <row r="1141" spans="2:50">
      <c r="B1141" t="s">
        <v>92</v>
      </c>
      <c r="C1141" s="17">
        <v>5.4519280441436703E-2</v>
      </c>
      <c r="D1141" s="17">
        <v>1.6311361482696001E-2</v>
      </c>
      <c r="E1141" s="17">
        <v>8.5526060233281104E-2</v>
      </c>
      <c r="F1141" s="17"/>
      <c r="G1141" s="17">
        <v>7.3094892037244799E-2</v>
      </c>
      <c r="H1141" s="17">
        <v>9.1334014204602104E-2</v>
      </c>
      <c r="I1141" s="17">
        <v>4.0276188558126202E-2</v>
      </c>
      <c r="J1141" s="17">
        <v>5.17535405014709E-2</v>
      </c>
      <c r="K1141" s="17">
        <v>7.52699692746433E-2</v>
      </c>
      <c r="L1141" s="17">
        <v>1.02444709665146E-2</v>
      </c>
      <c r="M1141" s="17"/>
      <c r="N1141" s="17">
        <v>2.4615092191681901E-2</v>
      </c>
      <c r="O1141" s="17">
        <v>4.7097730831089098E-2</v>
      </c>
      <c r="P1141" s="17">
        <v>4.3073499339347898E-2</v>
      </c>
      <c r="Q1141" s="17">
        <v>0.100050007992871</v>
      </c>
      <c r="R1141" s="17"/>
      <c r="S1141" s="17">
        <v>3.5559404172460597E-2</v>
      </c>
      <c r="T1141" s="17">
        <v>6.9876016296417404E-2</v>
      </c>
      <c r="U1141" s="17">
        <v>8.2708235639454994E-2</v>
      </c>
      <c r="V1141" s="17">
        <v>2.7053253554482001E-2</v>
      </c>
      <c r="W1141" s="17">
        <v>2.5829228299626798E-2</v>
      </c>
      <c r="X1141" s="17">
        <v>6.71227538669361E-2</v>
      </c>
      <c r="Y1141" s="17">
        <v>5.4438267223361703E-2</v>
      </c>
      <c r="Z1141" s="17">
        <v>6.0991338738530902E-2</v>
      </c>
      <c r="AA1141" s="17">
        <v>9.6114273554538901E-2</v>
      </c>
      <c r="AB1141" s="17">
        <v>4.3628050525052697E-2</v>
      </c>
      <c r="AC1141" s="17">
        <v>0</v>
      </c>
      <c r="AD1141" s="17">
        <v>7.5959015992193193E-2</v>
      </c>
      <c r="AE1141" s="17"/>
      <c r="AF1141" s="17">
        <v>4.8721167949243603E-2</v>
      </c>
      <c r="AG1141" s="17">
        <v>3.8971414296209601E-2</v>
      </c>
      <c r="AH1141" s="17">
        <v>0.10651740437764599</v>
      </c>
      <c r="AI1141" s="17"/>
      <c r="AJ1141" s="17">
        <v>3.5539959643274402E-2</v>
      </c>
      <c r="AK1141" s="17">
        <v>5.1788362470320197E-2</v>
      </c>
      <c r="AL1141" s="17">
        <v>0</v>
      </c>
      <c r="AM1141" s="17">
        <v>0</v>
      </c>
      <c r="AN1141" s="17">
        <v>0.10401720957711599</v>
      </c>
      <c r="AO1141" s="17"/>
      <c r="AP1141" s="17">
        <v>2.3221297361350701E-2</v>
      </c>
      <c r="AQ1141" s="17">
        <v>5.3755112183438897E-2</v>
      </c>
      <c r="AR1141" s="17">
        <v>1.94107675669138E-2</v>
      </c>
      <c r="AS1141" s="17"/>
      <c r="AT1141" s="17">
        <v>6.9460084091754096E-2</v>
      </c>
      <c r="AU1141" s="17">
        <v>4.9554765531664401E-2</v>
      </c>
      <c r="AV1141" s="17">
        <v>3.12697931355422E-2</v>
      </c>
      <c r="AW1141" s="17">
        <v>4.1921081647913798E-2</v>
      </c>
      <c r="AX1141" s="17">
        <v>5.4510791136371001E-2</v>
      </c>
    </row>
    <row r="1142" spans="2:50">
      <c r="B1142" t="s">
        <v>249</v>
      </c>
      <c r="C1142" s="17">
        <v>0.51311049674485898</v>
      </c>
      <c r="D1142" s="17">
        <v>0.624269095894467</v>
      </c>
      <c r="E1142" s="17">
        <v>0.41394343303046</v>
      </c>
      <c r="F1142" s="17"/>
      <c r="G1142" s="17">
        <v>0.444898020534154</v>
      </c>
      <c r="H1142" s="17">
        <v>0.52513544119516398</v>
      </c>
      <c r="I1142" s="17">
        <v>0.56843894871962497</v>
      </c>
      <c r="J1142" s="17">
        <v>0.43700152969163902</v>
      </c>
      <c r="K1142" s="17">
        <v>0.49978599168461202</v>
      </c>
      <c r="L1142" s="17">
        <v>0.58237797289169402</v>
      </c>
      <c r="M1142" s="17"/>
      <c r="N1142" s="17">
        <v>0.67498857610443097</v>
      </c>
      <c r="O1142" s="17">
        <v>0.53610965855026405</v>
      </c>
      <c r="P1142" s="17">
        <v>0.46570201433494302</v>
      </c>
      <c r="Q1142" s="17">
        <v>0.35739020020288398</v>
      </c>
      <c r="R1142" s="17"/>
      <c r="S1142" s="17">
        <v>0.566902912226666</v>
      </c>
      <c r="T1142" s="17">
        <v>0.54421569312288798</v>
      </c>
      <c r="U1142" s="17">
        <v>0.50043150697342098</v>
      </c>
      <c r="V1142" s="17">
        <v>0.53842709745690998</v>
      </c>
      <c r="W1142" s="17">
        <v>0.45899661194714603</v>
      </c>
      <c r="X1142" s="17">
        <v>0.455016171869699</v>
      </c>
      <c r="Y1142" s="17">
        <v>0.58169336981964603</v>
      </c>
      <c r="Z1142" s="17">
        <v>0.47611597282318002</v>
      </c>
      <c r="AA1142" s="17">
        <v>0.38975549219251698</v>
      </c>
      <c r="AB1142" s="17">
        <v>0.59376738925669503</v>
      </c>
      <c r="AC1142" s="17">
        <v>0.53117673189516001</v>
      </c>
      <c r="AD1142" s="17">
        <v>0.53049415817066004</v>
      </c>
      <c r="AE1142" s="17"/>
      <c r="AF1142" s="17">
        <v>0.487692960374569</v>
      </c>
      <c r="AG1142" s="17">
        <v>0.60906839520534595</v>
      </c>
      <c r="AH1142" s="17">
        <v>0.37344150431531598</v>
      </c>
      <c r="AI1142" s="17"/>
      <c r="AJ1142" s="17">
        <v>0.56294152766202799</v>
      </c>
      <c r="AK1142" s="17">
        <v>0.52987737972739701</v>
      </c>
      <c r="AL1142" s="17">
        <v>0.64269985367500704</v>
      </c>
      <c r="AM1142" s="17">
        <v>0</v>
      </c>
      <c r="AN1142" s="17">
        <v>0.26130095649526502</v>
      </c>
      <c r="AO1142" s="17"/>
      <c r="AP1142" s="17">
        <v>0.62887461755043494</v>
      </c>
      <c r="AQ1142" s="17">
        <v>0.51722364360481998</v>
      </c>
      <c r="AR1142" s="17">
        <v>0.609042664787393</v>
      </c>
      <c r="AS1142" s="17"/>
      <c r="AT1142" s="17">
        <v>0.41497492026094401</v>
      </c>
      <c r="AU1142" s="17">
        <v>0.59308090686651305</v>
      </c>
      <c r="AV1142" s="17">
        <v>0.53941985309170204</v>
      </c>
      <c r="AW1142" s="17">
        <v>0.67097519115649296</v>
      </c>
      <c r="AX1142" s="17">
        <v>0.75404130315180595</v>
      </c>
    </row>
    <row r="1143" spans="2:50">
      <c r="B1143" t="s">
        <v>250</v>
      </c>
      <c r="C1143" s="17">
        <v>0.16993095846620301</v>
      </c>
      <c r="D1143" s="17">
        <v>0.148449523831585</v>
      </c>
      <c r="E1143" s="17">
        <v>0.19026282679484299</v>
      </c>
      <c r="F1143" s="17"/>
      <c r="G1143" s="17">
        <v>0.192844125797277</v>
      </c>
      <c r="H1143" s="17">
        <v>0.13593582853887101</v>
      </c>
      <c r="I1143" s="17">
        <v>0.13133953910147</v>
      </c>
      <c r="J1143" s="17">
        <v>0.216171607837084</v>
      </c>
      <c r="K1143" s="17">
        <v>0.20766503029778299</v>
      </c>
      <c r="L1143" s="17">
        <v>0.149337226435618</v>
      </c>
      <c r="M1143" s="17"/>
      <c r="N1143" s="17">
        <v>0.13797396093900199</v>
      </c>
      <c r="O1143" s="17">
        <v>0.15412430048293499</v>
      </c>
      <c r="P1143" s="17">
        <v>0.18906291948486401</v>
      </c>
      <c r="Q1143" s="17">
        <v>0.199443917861895</v>
      </c>
      <c r="R1143" s="17"/>
      <c r="S1143" s="17">
        <v>0.15564412720442</v>
      </c>
      <c r="T1143" s="17">
        <v>0.10599086047864199</v>
      </c>
      <c r="U1143" s="17">
        <v>0.183031664201072</v>
      </c>
      <c r="V1143" s="17">
        <v>0.13420883212587301</v>
      </c>
      <c r="W1143" s="17">
        <v>0.227442006723271</v>
      </c>
      <c r="X1143" s="17">
        <v>0.205466340305996</v>
      </c>
      <c r="Y1143" s="17">
        <v>9.5312504919966595E-2</v>
      </c>
      <c r="Z1143" s="17">
        <v>0.16869437183022501</v>
      </c>
      <c r="AA1143" s="17">
        <v>0.22462621671941399</v>
      </c>
      <c r="AB1143" s="17">
        <v>0.175064174925052</v>
      </c>
      <c r="AC1143" s="17">
        <v>0.22817039023723201</v>
      </c>
      <c r="AD1143" s="17">
        <v>0.16881038556501099</v>
      </c>
      <c r="AE1143" s="17"/>
      <c r="AF1143" s="17">
        <v>0.20292214887735399</v>
      </c>
      <c r="AG1143" s="17">
        <v>0.14490663633159601</v>
      </c>
      <c r="AH1143" s="17">
        <v>0.13062037449727701</v>
      </c>
      <c r="AI1143" s="17"/>
      <c r="AJ1143" s="17">
        <v>0.164606088783602</v>
      </c>
      <c r="AK1143" s="17">
        <v>0.189250650729371</v>
      </c>
      <c r="AL1143" s="17">
        <v>0.105403011531328</v>
      </c>
      <c r="AM1143" s="17">
        <v>0.48740075211710199</v>
      </c>
      <c r="AN1143" s="17">
        <v>0.19621445853331701</v>
      </c>
      <c r="AO1143" s="17"/>
      <c r="AP1143" s="17">
        <v>0.12169156953748</v>
      </c>
      <c r="AQ1143" s="17">
        <v>0.18541833340938901</v>
      </c>
      <c r="AR1143" s="17">
        <v>0.105696514450058</v>
      </c>
      <c r="AS1143" s="17"/>
      <c r="AT1143" s="17">
        <v>0.227944012195548</v>
      </c>
      <c r="AU1143" s="17">
        <v>0.103287640725037</v>
      </c>
      <c r="AV1143" s="17">
        <v>0.149414249610167</v>
      </c>
      <c r="AW1143" s="17">
        <v>0.12008314701407501</v>
      </c>
      <c r="AX1143" s="17">
        <v>5.5506115322703303E-2</v>
      </c>
    </row>
    <row r="1144" spans="2:50">
      <c r="B1144" t="s">
        <v>251</v>
      </c>
      <c r="C1144" s="17">
        <v>0.34317953827865499</v>
      </c>
      <c r="D1144" s="17">
        <v>0.475819572062882</v>
      </c>
      <c r="E1144" s="17">
        <v>0.223680606235617</v>
      </c>
      <c r="F1144" s="17"/>
      <c r="G1144" s="17">
        <v>0.252053894736877</v>
      </c>
      <c r="H1144" s="17">
        <v>0.38919961265629299</v>
      </c>
      <c r="I1144" s="17">
        <v>0.43709940961815402</v>
      </c>
      <c r="J1144" s="17">
        <v>0.22082992185455499</v>
      </c>
      <c r="K1144" s="17">
        <v>0.29212096138682903</v>
      </c>
      <c r="L1144" s="17">
        <v>0.43304074645607599</v>
      </c>
      <c r="M1144" s="17"/>
      <c r="N1144" s="17">
        <v>0.53701461516542803</v>
      </c>
      <c r="O1144" s="17">
        <v>0.38198535806732897</v>
      </c>
      <c r="P1144" s="17">
        <v>0.27663909485007898</v>
      </c>
      <c r="Q1144" s="17">
        <v>0.15794628234098901</v>
      </c>
      <c r="R1144" s="17"/>
      <c r="S1144" s="17">
        <v>0.411258785022245</v>
      </c>
      <c r="T1144" s="17">
        <v>0.438224832644247</v>
      </c>
      <c r="U1144" s="17">
        <v>0.31739984277234901</v>
      </c>
      <c r="V1144" s="17">
        <v>0.404218265331037</v>
      </c>
      <c r="W1144" s="17">
        <v>0.231554605223876</v>
      </c>
      <c r="X1144" s="17">
        <v>0.249549831563704</v>
      </c>
      <c r="Y1144" s="17">
        <v>0.48638086489968002</v>
      </c>
      <c r="Z1144" s="17">
        <v>0.30742160099295501</v>
      </c>
      <c r="AA1144" s="17">
        <v>0.16512927547310299</v>
      </c>
      <c r="AB1144" s="17">
        <v>0.41870321433164298</v>
      </c>
      <c r="AC1144" s="17">
        <v>0.303006341657928</v>
      </c>
      <c r="AD1144" s="17">
        <v>0.36168377260564899</v>
      </c>
      <c r="AE1144" s="17"/>
      <c r="AF1144" s="17">
        <v>0.284770811497215</v>
      </c>
      <c r="AG1144" s="17">
        <v>0.464161758873749</v>
      </c>
      <c r="AH1144" s="17">
        <v>0.24282112981803899</v>
      </c>
      <c r="AI1144" s="17"/>
      <c r="AJ1144" s="17">
        <v>0.39833543887842598</v>
      </c>
      <c r="AK1144" s="17">
        <v>0.34062672899802598</v>
      </c>
      <c r="AL1144" s="17">
        <v>0.53729684214367901</v>
      </c>
      <c r="AM1144" s="17">
        <v>-0.48740075211710199</v>
      </c>
      <c r="AN1144" s="17">
        <v>6.5086497961947806E-2</v>
      </c>
      <c r="AO1144" s="17"/>
      <c r="AP1144" s="17">
        <v>0.507183048012955</v>
      </c>
      <c r="AQ1144" s="17">
        <v>0.33180531019543102</v>
      </c>
      <c r="AR1144" s="17">
        <v>0.50334615033733399</v>
      </c>
      <c r="AS1144" s="17"/>
      <c r="AT1144" s="17">
        <v>0.18703090806539599</v>
      </c>
      <c r="AU1144" s="17">
        <v>0.489793266141476</v>
      </c>
      <c r="AV1144" s="17">
        <v>0.39000560348153601</v>
      </c>
      <c r="AW1144" s="17">
        <v>0.55089204414241799</v>
      </c>
      <c r="AX1144" s="17">
        <v>0.69853518782910196</v>
      </c>
    </row>
    <row r="1145" spans="2:50">
      <c r="C1145" s="17"/>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row>
    <row r="1146" spans="2:50">
      <c r="B1146" s="6" t="s">
        <v>374</v>
      </c>
      <c r="C1146" s="17"/>
      <c r="D1146" s="17"/>
      <c r="E1146" s="17"/>
      <c r="F1146" s="17"/>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c r="AT1146" s="17"/>
      <c r="AU1146" s="17"/>
      <c r="AV1146" s="17"/>
      <c r="AW1146" s="17"/>
      <c r="AX1146" s="17"/>
    </row>
    <row r="1147" spans="2:50">
      <c r="B1147" s="27" t="s">
        <v>25</v>
      </c>
      <c r="C1147" s="17"/>
      <c r="D1147" s="17"/>
      <c r="E1147" s="17"/>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row>
    <row r="1148" spans="2:50">
      <c r="B1148" t="s">
        <v>375</v>
      </c>
      <c r="C1148" s="17">
        <v>6.9722962820752798E-2</v>
      </c>
      <c r="D1148" s="17">
        <v>7.8383043771967698E-2</v>
      </c>
      <c r="E1148" s="17">
        <v>6.13057433633305E-2</v>
      </c>
      <c r="F1148" s="17"/>
      <c r="G1148" s="17">
        <v>8.1568523215827707E-2</v>
      </c>
      <c r="H1148" s="17">
        <v>8.8218243153318401E-2</v>
      </c>
      <c r="I1148" s="17">
        <v>0.104561012539749</v>
      </c>
      <c r="J1148" s="17">
        <v>6.0779074461505801E-2</v>
      </c>
      <c r="K1148" s="17">
        <v>9.2478178207207204E-2</v>
      </c>
      <c r="L1148" s="17">
        <v>2.26191229913336E-2</v>
      </c>
      <c r="M1148" s="17"/>
      <c r="N1148" s="17">
        <v>0.113136922200529</v>
      </c>
      <c r="O1148" s="17">
        <v>5.7101204402450201E-2</v>
      </c>
      <c r="P1148" s="17">
        <v>6.9675345150220599E-2</v>
      </c>
      <c r="Q1148" s="17">
        <v>3.76683984843387E-2</v>
      </c>
      <c r="R1148" s="17"/>
      <c r="S1148" s="17">
        <v>0.14791245029146</v>
      </c>
      <c r="T1148" s="17">
        <v>5.9139642724869101E-2</v>
      </c>
      <c r="U1148" s="17">
        <v>4.3614287213448698E-2</v>
      </c>
      <c r="V1148" s="17">
        <v>4.9688142065351201E-2</v>
      </c>
      <c r="W1148" s="17">
        <v>2.7118149784834199E-2</v>
      </c>
      <c r="X1148" s="17">
        <v>0.10302935998659001</v>
      </c>
      <c r="Y1148" s="17">
        <v>2.1796189820812099E-2</v>
      </c>
      <c r="Z1148" s="17">
        <v>0</v>
      </c>
      <c r="AA1148" s="17">
        <v>0.112226076567079</v>
      </c>
      <c r="AB1148" s="17">
        <v>2.9345899197915502E-2</v>
      </c>
      <c r="AC1148" s="17">
        <v>0.104431623488641</v>
      </c>
      <c r="AD1148" s="17">
        <v>0</v>
      </c>
      <c r="AE1148" s="17"/>
      <c r="AF1148" s="17">
        <v>6.2820811523508505E-2</v>
      </c>
      <c r="AG1148" s="17">
        <v>8.3876170074476897E-2</v>
      </c>
      <c r="AH1148" s="17">
        <v>6.1394289285875599E-2</v>
      </c>
      <c r="AI1148" s="17"/>
      <c r="AJ1148" s="17">
        <v>8.5711379731079798E-2</v>
      </c>
      <c r="AK1148" s="17">
        <v>8.1302681312605402E-2</v>
      </c>
      <c r="AL1148" s="17">
        <v>3.8266958937462299E-2</v>
      </c>
      <c r="AM1148" s="17">
        <v>0.114116924069706</v>
      </c>
      <c r="AN1148" s="17">
        <v>4.22390275956036E-2</v>
      </c>
      <c r="AO1148" s="17"/>
      <c r="AP1148" s="17">
        <v>0.12749112823509101</v>
      </c>
      <c r="AQ1148" s="17">
        <v>8.0519809868374495E-2</v>
      </c>
      <c r="AR1148" s="17">
        <v>8.0278971940715399E-2</v>
      </c>
      <c r="AS1148" s="17"/>
      <c r="AT1148" s="17">
        <v>6.6177352524915606E-2</v>
      </c>
      <c r="AU1148" s="17">
        <v>5.5087747312825501E-2</v>
      </c>
      <c r="AV1148" s="17">
        <v>6.2678250420009504E-2</v>
      </c>
      <c r="AW1148" s="17">
        <v>0.22629763542004999</v>
      </c>
      <c r="AX1148" s="17">
        <v>9.6349443039434296E-2</v>
      </c>
    </row>
    <row r="1149" spans="2:50">
      <c r="B1149" t="s">
        <v>376</v>
      </c>
      <c r="C1149" s="17">
        <v>0.27011902497875401</v>
      </c>
      <c r="D1149" s="17">
        <v>0.25505067723455499</v>
      </c>
      <c r="E1149" s="17">
        <v>0.28476479913931702</v>
      </c>
      <c r="F1149" s="17"/>
      <c r="G1149" s="17">
        <v>0.28220698385020698</v>
      </c>
      <c r="H1149" s="17">
        <v>0.33577784597160698</v>
      </c>
      <c r="I1149" s="17">
        <v>0.207638105676371</v>
      </c>
      <c r="J1149" s="17">
        <v>0.21154239721809101</v>
      </c>
      <c r="K1149" s="17">
        <v>0.185814889558472</v>
      </c>
      <c r="L1149" s="17">
        <v>0.34752802235778202</v>
      </c>
      <c r="M1149" s="17"/>
      <c r="N1149" s="17">
        <v>0.32360536952892699</v>
      </c>
      <c r="O1149" s="17">
        <v>0.24625244530719501</v>
      </c>
      <c r="P1149" s="17">
        <v>0.25145930916357601</v>
      </c>
      <c r="Q1149" s="17">
        <v>0.26816582731147698</v>
      </c>
      <c r="R1149" s="17"/>
      <c r="S1149" s="17">
        <v>0.28506115253022901</v>
      </c>
      <c r="T1149" s="17">
        <v>0.30002023092937602</v>
      </c>
      <c r="U1149" s="17">
        <v>0.41968061218637598</v>
      </c>
      <c r="V1149" s="17">
        <v>0.32469385123406702</v>
      </c>
      <c r="W1149" s="17">
        <v>0.20472266811605</v>
      </c>
      <c r="X1149" s="17">
        <v>0.38546269355423701</v>
      </c>
      <c r="Y1149" s="17">
        <v>0.32665351001367798</v>
      </c>
      <c r="Z1149" s="17">
        <v>0.238734189931357</v>
      </c>
      <c r="AA1149" s="17">
        <v>0.21064798736785301</v>
      </c>
      <c r="AB1149" s="17">
        <v>8.2867836047443702E-2</v>
      </c>
      <c r="AC1149" s="17">
        <v>0.15199145309648901</v>
      </c>
      <c r="AD1149" s="17">
        <v>9.0638370751719904E-2</v>
      </c>
      <c r="AE1149" s="17"/>
      <c r="AF1149" s="17">
        <v>0.34863846374470697</v>
      </c>
      <c r="AG1149" s="17">
        <v>0.20074031723386701</v>
      </c>
      <c r="AH1149" s="17">
        <v>0.25499503157009501</v>
      </c>
      <c r="AI1149" s="17"/>
      <c r="AJ1149" s="17">
        <v>0.42563344067279901</v>
      </c>
      <c r="AK1149" s="17">
        <v>0.23889075904972301</v>
      </c>
      <c r="AL1149" s="17">
        <v>0.12562127456494401</v>
      </c>
      <c r="AM1149" s="17">
        <v>0.19521985116964299</v>
      </c>
      <c r="AN1149" s="17">
        <v>0.200568180121557</v>
      </c>
      <c r="AO1149" s="17"/>
      <c r="AP1149" s="17">
        <v>0.55604643997566905</v>
      </c>
      <c r="AQ1149" s="17">
        <v>0.213441442975663</v>
      </c>
      <c r="AR1149" s="17">
        <v>0.138761474399205</v>
      </c>
      <c r="AS1149" s="17"/>
      <c r="AT1149" s="17">
        <v>0.29377901513445298</v>
      </c>
      <c r="AU1149" s="17">
        <v>0.25119024085477198</v>
      </c>
      <c r="AV1149" s="17">
        <v>0.31425547446771601</v>
      </c>
      <c r="AW1149" s="17">
        <v>0.24408767460083999</v>
      </c>
      <c r="AX1149" s="17">
        <v>0.26347316384340103</v>
      </c>
    </row>
    <row r="1150" spans="2:50">
      <c r="B1150" t="s">
        <v>377</v>
      </c>
      <c r="C1150" s="17">
        <v>0.20819404163559899</v>
      </c>
      <c r="D1150" s="17">
        <v>0.20733193366692601</v>
      </c>
      <c r="E1150" s="17">
        <v>0.20903197282922101</v>
      </c>
      <c r="F1150" s="17"/>
      <c r="G1150" s="17">
        <v>0.178855483268585</v>
      </c>
      <c r="H1150" s="17">
        <v>0.163305326228989</v>
      </c>
      <c r="I1150" s="17">
        <v>0.239816566707378</v>
      </c>
      <c r="J1150" s="17">
        <v>0.20969836314454399</v>
      </c>
      <c r="K1150" s="17">
        <v>0.27518030327604998</v>
      </c>
      <c r="L1150" s="17">
        <v>0.19395018042200399</v>
      </c>
      <c r="M1150" s="17"/>
      <c r="N1150" s="17">
        <v>0.17726194505887799</v>
      </c>
      <c r="O1150" s="17">
        <v>0.20569574400784499</v>
      </c>
      <c r="P1150" s="17">
        <v>0.20173596898549001</v>
      </c>
      <c r="Q1150" s="17">
        <v>0.26344382076682099</v>
      </c>
      <c r="R1150" s="17"/>
      <c r="S1150" s="17">
        <v>0.16686730101022501</v>
      </c>
      <c r="T1150" s="17">
        <v>0.24325365777608099</v>
      </c>
      <c r="U1150" s="17">
        <v>0.15884073178212299</v>
      </c>
      <c r="V1150" s="17">
        <v>0.195803903372432</v>
      </c>
      <c r="W1150" s="17">
        <v>0.20447439786638799</v>
      </c>
      <c r="X1150" s="17">
        <v>0.189226732775435</v>
      </c>
      <c r="Y1150" s="17">
        <v>0.26590125315274799</v>
      </c>
      <c r="Z1150" s="17">
        <v>0.151081538934416</v>
      </c>
      <c r="AA1150" s="17">
        <v>0.20024454904677</v>
      </c>
      <c r="AB1150" s="17">
        <v>0.25538348770404201</v>
      </c>
      <c r="AC1150" s="17">
        <v>0.189033720602826</v>
      </c>
      <c r="AD1150" s="17">
        <v>0.29405901352054098</v>
      </c>
      <c r="AE1150" s="17"/>
      <c r="AF1150" s="17">
        <v>0.24388274920300801</v>
      </c>
      <c r="AG1150" s="17">
        <v>0.15423393449971401</v>
      </c>
      <c r="AH1150" s="17">
        <v>0.219839208290663</v>
      </c>
      <c r="AI1150" s="17"/>
      <c r="AJ1150" s="17">
        <v>0.189587865908138</v>
      </c>
      <c r="AK1150" s="17">
        <v>0.15379548927001799</v>
      </c>
      <c r="AL1150" s="17">
        <v>0.35408608518442702</v>
      </c>
      <c r="AM1150" s="17">
        <v>0.41117581953315102</v>
      </c>
      <c r="AN1150" s="17">
        <v>0.19158168720567301</v>
      </c>
      <c r="AO1150" s="17"/>
      <c r="AP1150" s="17">
        <v>0.15992033916342899</v>
      </c>
      <c r="AQ1150" s="17">
        <v>0.16420286029530101</v>
      </c>
      <c r="AR1150" s="17">
        <v>0.27319543503914101</v>
      </c>
      <c r="AS1150" s="17"/>
      <c r="AT1150" s="17">
        <v>0.236510297618437</v>
      </c>
      <c r="AU1150" s="17">
        <v>0.285900661090772</v>
      </c>
      <c r="AV1150" s="17">
        <v>0.16347405737884199</v>
      </c>
      <c r="AW1150" s="17">
        <v>4.7727756611779498E-2</v>
      </c>
      <c r="AX1150" s="17">
        <v>0</v>
      </c>
    </row>
    <row r="1151" spans="2:50">
      <c r="B1151" t="s">
        <v>378</v>
      </c>
      <c r="C1151" s="17">
        <v>0.35135449997479201</v>
      </c>
      <c r="D1151" s="17">
        <v>0.37820711358256198</v>
      </c>
      <c r="E1151" s="17">
        <v>0.32525493543085299</v>
      </c>
      <c r="F1151" s="17"/>
      <c r="G1151" s="17">
        <v>0.28023341836372401</v>
      </c>
      <c r="H1151" s="17">
        <v>0.35884117487370498</v>
      </c>
      <c r="I1151" s="17">
        <v>0.34601239967668601</v>
      </c>
      <c r="J1151" s="17">
        <v>0.43331760744209602</v>
      </c>
      <c r="K1151" s="17">
        <v>0.31836646373956401</v>
      </c>
      <c r="L1151" s="17">
        <v>0.357580285162925</v>
      </c>
      <c r="M1151" s="17"/>
      <c r="N1151" s="17">
        <v>0.32299879483613197</v>
      </c>
      <c r="O1151" s="17">
        <v>0.38618346073320597</v>
      </c>
      <c r="P1151" s="17">
        <v>0.334223598838923</v>
      </c>
      <c r="Q1151" s="17">
        <v>0.329859911339553</v>
      </c>
      <c r="R1151" s="17"/>
      <c r="S1151" s="17">
        <v>0.33538534012036397</v>
      </c>
      <c r="T1151" s="17">
        <v>0.30626767825536</v>
      </c>
      <c r="U1151" s="17">
        <v>0.27083536670939701</v>
      </c>
      <c r="V1151" s="17">
        <v>0.28847744570133099</v>
      </c>
      <c r="W1151" s="17">
        <v>0.41035676359907503</v>
      </c>
      <c r="X1151" s="17">
        <v>0.26880758577321701</v>
      </c>
      <c r="Y1151" s="17">
        <v>0.31006284211847002</v>
      </c>
      <c r="Z1151" s="17">
        <v>0.30458089808087002</v>
      </c>
      <c r="AA1151" s="17">
        <v>0.38464719670657699</v>
      </c>
      <c r="AB1151" s="17">
        <v>0.54532692864780297</v>
      </c>
      <c r="AC1151" s="17">
        <v>0.44994187553533099</v>
      </c>
      <c r="AD1151" s="17">
        <v>0.46769915009220597</v>
      </c>
      <c r="AE1151" s="17"/>
      <c r="AF1151" s="17">
        <v>0.23668289677328599</v>
      </c>
      <c r="AG1151" s="17">
        <v>0.48401987638668997</v>
      </c>
      <c r="AH1151" s="17">
        <v>0.32068454215761</v>
      </c>
      <c r="AI1151" s="17"/>
      <c r="AJ1151" s="17">
        <v>0.17901310780271101</v>
      </c>
      <c r="AK1151" s="17">
        <v>0.44806209555093002</v>
      </c>
      <c r="AL1151" s="17">
        <v>0.48202568131316598</v>
      </c>
      <c r="AM1151" s="17">
        <v>0.20200717731072201</v>
      </c>
      <c r="AN1151" s="17">
        <v>0.404078853001891</v>
      </c>
      <c r="AO1151" s="17"/>
      <c r="AP1151" s="17">
        <v>6.2749565190702294E-2</v>
      </c>
      <c r="AQ1151" s="17">
        <v>0.47850867950348103</v>
      </c>
      <c r="AR1151" s="17">
        <v>0.47661232879031601</v>
      </c>
      <c r="AS1151" s="17"/>
      <c r="AT1151" s="17">
        <v>0.25370925009721301</v>
      </c>
      <c r="AU1151" s="17">
        <v>0.37164831070075799</v>
      </c>
      <c r="AV1151" s="17">
        <v>0.39309230872982198</v>
      </c>
      <c r="AW1151" s="17">
        <v>0.43891263813026499</v>
      </c>
      <c r="AX1151" s="17">
        <v>0.64017739311716504</v>
      </c>
    </row>
    <row r="1152" spans="2:50">
      <c r="B1152" t="s">
        <v>92</v>
      </c>
      <c r="C1152" s="17">
        <v>0.100609470590102</v>
      </c>
      <c r="D1152" s="17">
        <v>8.1027231743989597E-2</v>
      </c>
      <c r="E1152" s="17">
        <v>0.119642549237279</v>
      </c>
      <c r="F1152" s="17"/>
      <c r="G1152" s="17">
        <v>0.17713559130165701</v>
      </c>
      <c r="H1152" s="17">
        <v>5.3857409772380301E-2</v>
      </c>
      <c r="I1152" s="17">
        <v>0.101971915399817</v>
      </c>
      <c r="J1152" s="17">
        <v>8.46625577337628E-2</v>
      </c>
      <c r="K1152" s="17">
        <v>0.12816016521870799</v>
      </c>
      <c r="L1152" s="17">
        <v>7.8322389065955594E-2</v>
      </c>
      <c r="M1152" s="17"/>
      <c r="N1152" s="17">
        <v>6.2996968375534104E-2</v>
      </c>
      <c r="O1152" s="17">
        <v>0.104767145549305</v>
      </c>
      <c r="P1152" s="17">
        <v>0.14290577786179001</v>
      </c>
      <c r="Q1152" s="17">
        <v>0.10086204209781099</v>
      </c>
      <c r="R1152" s="17"/>
      <c r="S1152" s="17">
        <v>6.4773756047722703E-2</v>
      </c>
      <c r="T1152" s="17">
        <v>9.1318790314313794E-2</v>
      </c>
      <c r="U1152" s="17">
        <v>0.107029002108656</v>
      </c>
      <c r="V1152" s="17">
        <v>0.14133665762681899</v>
      </c>
      <c r="W1152" s="17">
        <v>0.153328020633652</v>
      </c>
      <c r="X1152" s="17">
        <v>5.3473627910521099E-2</v>
      </c>
      <c r="Y1152" s="17">
        <v>7.5586204894291895E-2</v>
      </c>
      <c r="Z1152" s="17">
        <v>0.305603373053356</v>
      </c>
      <c r="AA1152" s="17">
        <v>9.2234190311720601E-2</v>
      </c>
      <c r="AB1152" s="17">
        <v>8.7075848402795406E-2</v>
      </c>
      <c r="AC1152" s="17">
        <v>0.10460132727671199</v>
      </c>
      <c r="AD1152" s="17">
        <v>0.147603465635534</v>
      </c>
      <c r="AE1152" s="17"/>
      <c r="AF1152" s="17">
        <v>0.10797507875549001</v>
      </c>
      <c r="AG1152" s="17">
        <v>7.7129701805251902E-2</v>
      </c>
      <c r="AH1152" s="17">
        <v>0.14308692869575601</v>
      </c>
      <c r="AI1152" s="17"/>
      <c r="AJ1152" s="17">
        <v>0.12005420588527201</v>
      </c>
      <c r="AK1152" s="17">
        <v>7.7948974816723193E-2</v>
      </c>
      <c r="AL1152" s="17">
        <v>0</v>
      </c>
      <c r="AM1152" s="17">
        <v>7.7480227916777902E-2</v>
      </c>
      <c r="AN1152" s="17">
        <v>0.161532252075275</v>
      </c>
      <c r="AO1152" s="17"/>
      <c r="AP1152" s="17">
        <v>9.3792527435108505E-2</v>
      </c>
      <c r="AQ1152" s="17">
        <v>6.3327207357180407E-2</v>
      </c>
      <c r="AR1152" s="17">
        <v>3.1151789830622299E-2</v>
      </c>
      <c r="AS1152" s="17"/>
      <c r="AT1152" s="17">
        <v>0.14982408462498101</v>
      </c>
      <c r="AU1152" s="17">
        <v>3.6173040040873197E-2</v>
      </c>
      <c r="AV1152" s="17">
        <v>6.6499909003609803E-2</v>
      </c>
      <c r="AW1152" s="17">
        <v>4.2974295237065099E-2</v>
      </c>
      <c r="AX1152" s="17">
        <v>0</v>
      </c>
    </row>
    <row r="1153" spans="2:50">
      <c r="C1153" s="17"/>
      <c r="D1153" s="17"/>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row>
    <row r="1154" spans="2:50">
      <c r="B1154" s="6" t="s">
        <v>379</v>
      </c>
      <c r="C1154" s="17"/>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row>
    <row r="1155" spans="2:50">
      <c r="B1155" s="27" t="s">
        <v>25</v>
      </c>
      <c r="C1155" s="17"/>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row>
    <row r="1156" spans="2:50">
      <c r="B1156" t="s">
        <v>380</v>
      </c>
      <c r="C1156" s="17">
        <v>0.29248932316550502</v>
      </c>
      <c r="D1156" s="17">
        <v>0.30453667997022799</v>
      </c>
      <c r="E1156" s="17">
        <v>0.28077981990814899</v>
      </c>
      <c r="F1156" s="17"/>
      <c r="G1156" s="17">
        <v>0.29651154887646203</v>
      </c>
      <c r="H1156" s="17">
        <v>0.33094867901557001</v>
      </c>
      <c r="I1156" s="17">
        <v>0.23894540938075901</v>
      </c>
      <c r="J1156" s="17">
        <v>0.20878652007299001</v>
      </c>
      <c r="K1156" s="17">
        <v>0.335225792371249</v>
      </c>
      <c r="L1156" s="17">
        <v>0.32411215374233399</v>
      </c>
      <c r="M1156" s="17"/>
      <c r="N1156" s="17">
        <v>0.35918642429830999</v>
      </c>
      <c r="O1156" s="17">
        <v>0.24124843113402999</v>
      </c>
      <c r="P1156" s="17">
        <v>0.28512650894298203</v>
      </c>
      <c r="Q1156" s="17">
        <v>0.29091611646329801</v>
      </c>
      <c r="R1156" s="17"/>
      <c r="S1156" s="17">
        <v>0.32246379440014999</v>
      </c>
      <c r="T1156" s="17">
        <v>0.29676771153647802</v>
      </c>
      <c r="U1156" s="17">
        <v>0.36444205408004599</v>
      </c>
      <c r="V1156" s="17">
        <v>0.303906559354997</v>
      </c>
      <c r="W1156" s="17">
        <v>0.119688896784567</v>
      </c>
      <c r="X1156" s="17">
        <v>0.50170999639629099</v>
      </c>
      <c r="Y1156" s="17">
        <v>0.30886232690570098</v>
      </c>
      <c r="Z1156" s="17">
        <v>0.25936675558908701</v>
      </c>
      <c r="AA1156" s="17">
        <v>0.29108793541188299</v>
      </c>
      <c r="AB1156" s="17">
        <v>0.14680488874329101</v>
      </c>
      <c r="AC1156" s="17">
        <v>0.279827214996692</v>
      </c>
      <c r="AD1156" s="17">
        <v>8.3087520960761205E-2</v>
      </c>
      <c r="AE1156" s="17"/>
      <c r="AF1156" s="17">
        <v>0.354140920559741</v>
      </c>
      <c r="AG1156" s="17">
        <v>0.27781158494780001</v>
      </c>
      <c r="AH1156" s="17">
        <v>0.18541989334723899</v>
      </c>
      <c r="AI1156" s="17"/>
      <c r="AJ1156" s="17">
        <v>0.414979849895044</v>
      </c>
      <c r="AK1156" s="17">
        <v>0.29623864164312202</v>
      </c>
      <c r="AL1156" s="17">
        <v>0.131171958929825</v>
      </c>
      <c r="AM1156" s="17">
        <v>0.40864013191487603</v>
      </c>
      <c r="AN1156" s="17">
        <v>0.17286349584501301</v>
      </c>
      <c r="AO1156" s="17"/>
      <c r="AP1156" s="17">
        <v>0.51147419314866405</v>
      </c>
      <c r="AQ1156" s="17">
        <v>0.27216043549199398</v>
      </c>
      <c r="AR1156" s="17">
        <v>0.19540972446673299</v>
      </c>
      <c r="AS1156" s="17"/>
      <c r="AT1156" s="17">
        <v>0.31752953903209502</v>
      </c>
      <c r="AU1156" s="17">
        <v>0.207927470620802</v>
      </c>
      <c r="AV1156" s="17">
        <v>0.29874885193165801</v>
      </c>
      <c r="AW1156" s="17">
        <v>0.41956802825628398</v>
      </c>
      <c r="AX1156" s="17">
        <v>0.40399575424106199</v>
      </c>
    </row>
    <row r="1157" spans="2:50">
      <c r="B1157" t="s">
        <v>381</v>
      </c>
      <c r="C1157" s="17">
        <v>0.56930068041317605</v>
      </c>
      <c r="D1157" s="17">
        <v>0.56349352194392099</v>
      </c>
      <c r="E1157" s="17">
        <v>0.57494498414833695</v>
      </c>
      <c r="F1157" s="17"/>
      <c r="G1157" s="17">
        <v>0.48996090870915798</v>
      </c>
      <c r="H1157" s="17">
        <v>0.58016094750077296</v>
      </c>
      <c r="I1157" s="17">
        <v>0.61892464491688404</v>
      </c>
      <c r="J1157" s="17">
        <v>0.66214987033946104</v>
      </c>
      <c r="K1157" s="17">
        <v>0.52467086725699097</v>
      </c>
      <c r="L1157" s="17">
        <v>0.54736024380232495</v>
      </c>
      <c r="M1157" s="17"/>
      <c r="N1157" s="17">
        <v>0.51627519471444205</v>
      </c>
      <c r="O1157" s="17">
        <v>0.60261861018887097</v>
      </c>
      <c r="P1157" s="17">
        <v>0.53187237612125404</v>
      </c>
      <c r="Q1157" s="17">
        <v>0.61641791415807901</v>
      </c>
      <c r="R1157" s="17"/>
      <c r="S1157" s="17">
        <v>0.53792936837684302</v>
      </c>
      <c r="T1157" s="17">
        <v>0.50600971954799601</v>
      </c>
      <c r="U1157" s="17">
        <v>0.57616215644157098</v>
      </c>
      <c r="V1157" s="17">
        <v>0.51013716530137898</v>
      </c>
      <c r="W1157" s="17">
        <v>0.65038375266786896</v>
      </c>
      <c r="X1157" s="17">
        <v>0.41982849148895202</v>
      </c>
      <c r="Y1157" s="17">
        <v>0.57388739356692797</v>
      </c>
      <c r="Z1157" s="17">
        <v>0.59272611885202797</v>
      </c>
      <c r="AA1157" s="17">
        <v>0.58839095690153997</v>
      </c>
      <c r="AB1157" s="17">
        <v>0.76212584155345697</v>
      </c>
      <c r="AC1157" s="17">
        <v>0.57365118150136396</v>
      </c>
      <c r="AD1157" s="17">
        <v>0.78311014947351398</v>
      </c>
      <c r="AE1157" s="17"/>
      <c r="AF1157" s="17">
        <v>0.497999231890695</v>
      </c>
      <c r="AG1157" s="17">
        <v>0.64513090569096898</v>
      </c>
      <c r="AH1157" s="17">
        <v>0.52783802022783499</v>
      </c>
      <c r="AI1157" s="17"/>
      <c r="AJ1157" s="17">
        <v>0.42119394848970698</v>
      </c>
      <c r="AK1157" s="17">
        <v>0.626510162742691</v>
      </c>
      <c r="AL1157" s="17">
        <v>0.74734208169994798</v>
      </c>
      <c r="AM1157" s="17">
        <v>0.51387964016834597</v>
      </c>
      <c r="AN1157" s="17">
        <v>0.58355733784153796</v>
      </c>
      <c r="AO1157" s="17"/>
      <c r="AP1157" s="17">
        <v>0.33893101960935101</v>
      </c>
      <c r="AQ1157" s="17">
        <v>0.63605431681654601</v>
      </c>
      <c r="AR1157" s="17">
        <v>0.68060861900920699</v>
      </c>
      <c r="AS1157" s="17"/>
      <c r="AT1157" s="17">
        <v>0.49952165815278898</v>
      </c>
      <c r="AU1157" s="17">
        <v>0.65968318479269505</v>
      </c>
      <c r="AV1157" s="17">
        <v>0.60726291065329197</v>
      </c>
      <c r="AW1157" s="17">
        <v>0.50867191308652704</v>
      </c>
      <c r="AX1157" s="17">
        <v>0.59600424575893796</v>
      </c>
    </row>
    <row r="1158" spans="2:50">
      <c r="B1158" t="s">
        <v>92</v>
      </c>
      <c r="C1158" s="17">
        <v>0.13820999642131901</v>
      </c>
      <c r="D1158" s="17">
        <v>0.13196979808584999</v>
      </c>
      <c r="E1158" s="17">
        <v>0.14427519594351401</v>
      </c>
      <c r="F1158" s="17"/>
      <c r="G1158" s="17">
        <v>0.21352754241437999</v>
      </c>
      <c r="H1158" s="17">
        <v>8.8890373483656596E-2</v>
      </c>
      <c r="I1158" s="17">
        <v>0.14212994570235701</v>
      </c>
      <c r="J1158" s="17">
        <v>0.12906360958754901</v>
      </c>
      <c r="K1158" s="17">
        <v>0.14010334037176</v>
      </c>
      <c r="L1158" s="17">
        <v>0.12852760245534101</v>
      </c>
      <c r="M1158" s="17"/>
      <c r="N1158" s="17">
        <v>0.12453838098724899</v>
      </c>
      <c r="O1158" s="17">
        <v>0.156132958677099</v>
      </c>
      <c r="P1158" s="17">
        <v>0.18300111493576501</v>
      </c>
      <c r="Q1158" s="17">
        <v>9.2665969378623397E-2</v>
      </c>
      <c r="R1158" s="17"/>
      <c r="S1158" s="17">
        <v>0.13960683722300701</v>
      </c>
      <c r="T1158" s="17">
        <v>0.197222568915526</v>
      </c>
      <c r="U1158" s="17">
        <v>5.9395789478382997E-2</v>
      </c>
      <c r="V1158" s="17">
        <v>0.18595627534362399</v>
      </c>
      <c r="W1158" s="17">
        <v>0.229927350547563</v>
      </c>
      <c r="X1158" s="17">
        <v>7.8461512114757104E-2</v>
      </c>
      <c r="Y1158" s="17">
        <v>0.11725027952737101</v>
      </c>
      <c r="Z1158" s="17">
        <v>0.14790712555888499</v>
      </c>
      <c r="AA1158" s="17">
        <v>0.12052110768657701</v>
      </c>
      <c r="AB1158" s="17">
        <v>9.1069269703251798E-2</v>
      </c>
      <c r="AC1158" s="17">
        <v>0.14652160350194501</v>
      </c>
      <c r="AD1158" s="17">
        <v>0.13380232956572499</v>
      </c>
      <c r="AE1158" s="17"/>
      <c r="AF1158" s="17">
        <v>0.14785984754956399</v>
      </c>
      <c r="AG1158" s="17">
        <v>7.7057509361230403E-2</v>
      </c>
      <c r="AH1158" s="17">
        <v>0.28674208642492699</v>
      </c>
      <c r="AI1158" s="17"/>
      <c r="AJ1158" s="17">
        <v>0.163826201615249</v>
      </c>
      <c r="AK1158" s="17">
        <v>7.7251195614186294E-2</v>
      </c>
      <c r="AL1158" s="17">
        <v>0.12148595937022701</v>
      </c>
      <c r="AM1158" s="17">
        <v>7.7480227916777902E-2</v>
      </c>
      <c r="AN1158" s="17">
        <v>0.243579166313449</v>
      </c>
      <c r="AO1158" s="17"/>
      <c r="AP1158" s="17">
        <v>0.14959478724198499</v>
      </c>
      <c r="AQ1158" s="17">
        <v>9.17852476914605E-2</v>
      </c>
      <c r="AR1158" s="17">
        <v>0.12398165652406</v>
      </c>
      <c r="AS1158" s="17"/>
      <c r="AT1158" s="17">
        <v>0.182948802815117</v>
      </c>
      <c r="AU1158" s="17">
        <v>0.132389344586503</v>
      </c>
      <c r="AV1158" s="17">
        <v>9.3988237415050496E-2</v>
      </c>
      <c r="AW1158" s="17">
        <v>7.1760058657188999E-2</v>
      </c>
      <c r="AX1158" s="17">
        <v>0</v>
      </c>
    </row>
    <row r="1159" spans="2:50">
      <c r="C1159" s="17"/>
      <c r="D1159" s="17"/>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row>
    <row r="1160" spans="2:50">
      <c r="B1160" s="6" t="s">
        <v>382</v>
      </c>
      <c r="C1160" s="17"/>
      <c r="D1160" s="17"/>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row>
    <row r="1161" spans="2:50">
      <c r="B1161" s="27" t="s">
        <v>25</v>
      </c>
      <c r="C1161" s="17"/>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row>
    <row r="1162" spans="2:50">
      <c r="B1162" t="s">
        <v>375</v>
      </c>
      <c r="C1162" s="17">
        <v>7.6582495638800499E-2</v>
      </c>
      <c r="D1162" s="17">
        <v>9.84638909120025E-2</v>
      </c>
      <c r="E1162" s="17">
        <v>4.8326474719873801E-2</v>
      </c>
      <c r="F1162" s="17"/>
      <c r="G1162" s="17">
        <v>9.6859142775728199E-2</v>
      </c>
      <c r="H1162" s="17">
        <v>0.12916580151528501</v>
      </c>
      <c r="I1162" s="17">
        <v>8.9256007551983402E-2</v>
      </c>
      <c r="J1162" s="17">
        <v>2.97381133635552E-2</v>
      </c>
      <c r="K1162" s="17">
        <v>6.0829980853736497E-2</v>
      </c>
      <c r="L1162" s="17">
        <v>4.7987416806887097E-2</v>
      </c>
      <c r="M1162" s="17"/>
      <c r="N1162" s="17">
        <v>5.7291389125313202E-2</v>
      </c>
      <c r="O1162" s="17">
        <v>6.8509210877091303E-2</v>
      </c>
      <c r="P1162" s="17">
        <v>0.114276644018611</v>
      </c>
      <c r="Q1162" s="17">
        <v>7.1821185225416001E-2</v>
      </c>
      <c r="R1162" s="17"/>
      <c r="S1162" s="17">
        <v>9.6072620308227205E-2</v>
      </c>
      <c r="T1162" s="17">
        <v>6.1452620341939497E-2</v>
      </c>
      <c r="U1162" s="17">
        <v>2.5874374649615201E-2</v>
      </c>
      <c r="V1162" s="17">
        <v>6.2267771339447102E-2</v>
      </c>
      <c r="W1162" s="17">
        <v>9.1425773290138707E-2</v>
      </c>
      <c r="X1162" s="17">
        <v>0</v>
      </c>
      <c r="Y1162" s="17">
        <v>0.18837401308486401</v>
      </c>
      <c r="Z1162" s="17">
        <v>0.16012215669725499</v>
      </c>
      <c r="AA1162" s="17">
        <v>0.111656117069119</v>
      </c>
      <c r="AB1162" s="17">
        <v>3.6160482612316601E-2</v>
      </c>
      <c r="AC1162" s="17">
        <v>8.0433412991897907E-2</v>
      </c>
      <c r="AD1162" s="17">
        <v>0</v>
      </c>
      <c r="AE1162" s="17"/>
      <c r="AF1162" s="17">
        <v>9.57855177672092E-2</v>
      </c>
      <c r="AG1162" s="17">
        <v>8.2947979514370496E-2</v>
      </c>
      <c r="AH1162" s="17">
        <v>3.9173684364524897E-2</v>
      </c>
      <c r="AI1162" s="17"/>
      <c r="AJ1162" s="17">
        <v>8.4029611181710498E-2</v>
      </c>
      <c r="AK1162" s="17">
        <v>0.106541294173688</v>
      </c>
      <c r="AL1162" s="17">
        <v>5.0214895859122997E-2</v>
      </c>
      <c r="AM1162" s="17">
        <v>0.23653178688472601</v>
      </c>
      <c r="AN1162" s="17">
        <v>1.7956671598542001E-2</v>
      </c>
      <c r="AO1162" s="17"/>
      <c r="AP1162" s="17">
        <v>0.107246544973801</v>
      </c>
      <c r="AQ1162" s="17">
        <v>9.2817513142215993E-2</v>
      </c>
      <c r="AR1162" s="17">
        <v>4.5914404904493299E-2</v>
      </c>
      <c r="AS1162" s="17"/>
      <c r="AT1162" s="17">
        <v>6.4332704479239097E-2</v>
      </c>
      <c r="AU1162" s="17">
        <v>9.0950657257975506E-2</v>
      </c>
      <c r="AV1162" s="17">
        <v>6.2096559965992101E-2</v>
      </c>
      <c r="AW1162" s="17">
        <v>0.107427963460885</v>
      </c>
      <c r="AX1162" s="17">
        <v>0.245023437601358</v>
      </c>
    </row>
    <row r="1163" spans="2:50">
      <c r="B1163" t="s">
        <v>376</v>
      </c>
      <c r="C1163" s="17">
        <v>0.35219431610258101</v>
      </c>
      <c r="D1163" s="17">
        <v>0.41890449550172398</v>
      </c>
      <c r="E1163" s="17">
        <v>0.28057046342842601</v>
      </c>
      <c r="F1163" s="17"/>
      <c r="G1163" s="17">
        <v>0.36585112309569201</v>
      </c>
      <c r="H1163" s="17">
        <v>0.42899723407421197</v>
      </c>
      <c r="I1163" s="17">
        <v>0.302612650189234</v>
      </c>
      <c r="J1163" s="17">
        <v>0.392164907698972</v>
      </c>
      <c r="K1163" s="17">
        <v>0.26648327601056299</v>
      </c>
      <c r="L1163" s="17">
        <v>0.35425253341194402</v>
      </c>
      <c r="M1163" s="17"/>
      <c r="N1163" s="17">
        <v>0.43759315188848802</v>
      </c>
      <c r="O1163" s="17">
        <v>0.36055230401333999</v>
      </c>
      <c r="P1163" s="17">
        <v>0.32508492186062299</v>
      </c>
      <c r="Q1163" s="17">
        <v>0.28149858145141199</v>
      </c>
      <c r="R1163" s="17"/>
      <c r="S1163" s="17">
        <v>0.36690707297708203</v>
      </c>
      <c r="T1163" s="17">
        <v>0.438181990642936</v>
      </c>
      <c r="U1163" s="17">
        <v>0.27236374857177797</v>
      </c>
      <c r="V1163" s="17">
        <v>0.310497041054482</v>
      </c>
      <c r="W1163" s="17">
        <v>0.25401007299149703</v>
      </c>
      <c r="X1163" s="17">
        <v>0.31880246065138701</v>
      </c>
      <c r="Y1163" s="17">
        <v>0.17426561414456601</v>
      </c>
      <c r="Z1163" s="17">
        <v>0.40737362318864401</v>
      </c>
      <c r="AA1163" s="17">
        <v>0.45502324808090899</v>
      </c>
      <c r="AB1163" s="17">
        <v>0.37841284255584501</v>
      </c>
      <c r="AC1163" s="17">
        <v>0.31461716182326599</v>
      </c>
      <c r="AD1163" s="17">
        <v>0.45567371445675398</v>
      </c>
      <c r="AE1163" s="17"/>
      <c r="AF1163" s="17">
        <v>0.35935299324144099</v>
      </c>
      <c r="AG1163" s="17">
        <v>0.38816660762182498</v>
      </c>
      <c r="AH1163" s="17">
        <v>0.241854822531029</v>
      </c>
      <c r="AI1163" s="17"/>
      <c r="AJ1163" s="17">
        <v>0.360152117535469</v>
      </c>
      <c r="AK1163" s="17">
        <v>0.38938774174164897</v>
      </c>
      <c r="AL1163" s="17">
        <v>0.53607725896360303</v>
      </c>
      <c r="AM1163" s="17">
        <v>0.21830459565727101</v>
      </c>
      <c r="AN1163" s="17">
        <v>0.170930538151462</v>
      </c>
      <c r="AO1163" s="17"/>
      <c r="AP1163" s="17">
        <v>0.34016511914484898</v>
      </c>
      <c r="AQ1163" s="17">
        <v>0.38350307406397399</v>
      </c>
      <c r="AR1163" s="17">
        <v>0.41525677345210399</v>
      </c>
      <c r="AS1163" s="17"/>
      <c r="AT1163" s="17">
        <v>0.33178812324607598</v>
      </c>
      <c r="AU1163" s="17">
        <v>0.25228049968633898</v>
      </c>
      <c r="AV1163" s="17">
        <v>0.47218870110237798</v>
      </c>
      <c r="AW1163" s="17">
        <v>0.41875823283538</v>
      </c>
      <c r="AX1163" s="17">
        <v>0.31119839431242802</v>
      </c>
    </row>
    <row r="1164" spans="2:50">
      <c r="B1164" t="s">
        <v>377</v>
      </c>
      <c r="C1164" s="17">
        <v>0.21692846177103201</v>
      </c>
      <c r="D1164" s="17">
        <v>0.18417966943224601</v>
      </c>
      <c r="E1164" s="17">
        <v>0.25387654210168697</v>
      </c>
      <c r="F1164" s="17"/>
      <c r="G1164" s="17">
        <v>0.241224846491818</v>
      </c>
      <c r="H1164" s="17">
        <v>0.19935803490603199</v>
      </c>
      <c r="I1164" s="17">
        <v>0.23195092884399099</v>
      </c>
      <c r="J1164" s="17">
        <v>0.178212169212729</v>
      </c>
      <c r="K1164" s="17">
        <v>0.23987396002838501</v>
      </c>
      <c r="L1164" s="17">
        <v>0.21075875887953499</v>
      </c>
      <c r="M1164" s="17"/>
      <c r="N1164" s="17">
        <v>0.194438939688312</v>
      </c>
      <c r="O1164" s="17">
        <v>0.20141697788945001</v>
      </c>
      <c r="P1164" s="17">
        <v>0.29710362110744098</v>
      </c>
      <c r="Q1164" s="17">
        <v>0.18624659778557201</v>
      </c>
      <c r="R1164" s="17"/>
      <c r="S1164" s="17">
        <v>0.23391666256010499</v>
      </c>
      <c r="T1164" s="17">
        <v>0.122329846858747</v>
      </c>
      <c r="U1164" s="17">
        <v>0.32354665773464902</v>
      </c>
      <c r="V1164" s="17">
        <v>0.1809927804158</v>
      </c>
      <c r="W1164" s="17">
        <v>0.28057150484410998</v>
      </c>
      <c r="X1164" s="17">
        <v>0.20139305626663201</v>
      </c>
      <c r="Y1164" s="17">
        <v>0.29573158139875</v>
      </c>
      <c r="Z1164" s="17">
        <v>0.24559772057231899</v>
      </c>
      <c r="AA1164" s="17">
        <v>0.14688625808625</v>
      </c>
      <c r="AB1164" s="17">
        <v>0.28180156534825801</v>
      </c>
      <c r="AC1164" s="17">
        <v>0.19467149006606599</v>
      </c>
      <c r="AD1164" s="17">
        <v>0.12937783404873601</v>
      </c>
      <c r="AE1164" s="17"/>
      <c r="AF1164" s="17">
        <v>0.219505751382467</v>
      </c>
      <c r="AG1164" s="17">
        <v>0.209867714919793</v>
      </c>
      <c r="AH1164" s="17">
        <v>0.210135210086839</v>
      </c>
      <c r="AI1164" s="17"/>
      <c r="AJ1164" s="17">
        <v>0.211664121917857</v>
      </c>
      <c r="AK1164" s="17">
        <v>0.254454095650261</v>
      </c>
      <c r="AL1164" s="17">
        <v>0.11548441211706099</v>
      </c>
      <c r="AM1164" s="17">
        <v>9.3812975995081496E-2</v>
      </c>
      <c r="AN1164" s="17">
        <v>0.198930489191598</v>
      </c>
      <c r="AO1164" s="17"/>
      <c r="AP1164" s="17">
        <v>0.19831056690465201</v>
      </c>
      <c r="AQ1164" s="17">
        <v>0.27137172523446401</v>
      </c>
      <c r="AR1164" s="17">
        <v>0.181929204594171</v>
      </c>
      <c r="AS1164" s="17"/>
      <c r="AT1164" s="17">
        <v>0.171415828958146</v>
      </c>
      <c r="AU1164" s="17">
        <v>0.24926431437969901</v>
      </c>
      <c r="AV1164" s="17">
        <v>0.222209618648774</v>
      </c>
      <c r="AW1164" s="17">
        <v>0.205733501836948</v>
      </c>
      <c r="AX1164" s="17">
        <v>9.4067695115163497E-2</v>
      </c>
    </row>
    <row r="1165" spans="2:50">
      <c r="B1165" t="s">
        <v>378</v>
      </c>
      <c r="C1165" s="17">
        <v>7.5749973688939307E-2</v>
      </c>
      <c r="D1165" s="17">
        <v>6.3015416949924102E-2</v>
      </c>
      <c r="E1165" s="17">
        <v>9.0078004078984406E-2</v>
      </c>
      <c r="F1165" s="17"/>
      <c r="G1165" s="17">
        <v>5.6204743705885497E-2</v>
      </c>
      <c r="H1165" s="17">
        <v>3.5215874252064801E-2</v>
      </c>
      <c r="I1165" s="17">
        <v>0.124431924537189</v>
      </c>
      <c r="J1165" s="17">
        <v>7.5179245755275306E-2</v>
      </c>
      <c r="K1165" s="17">
        <v>0.112773129450086</v>
      </c>
      <c r="L1165" s="17">
        <v>5.3179587844729398E-2</v>
      </c>
      <c r="M1165" s="17"/>
      <c r="N1165" s="17">
        <v>0.100952645830148</v>
      </c>
      <c r="O1165" s="17">
        <v>8.0491755912081797E-2</v>
      </c>
      <c r="P1165" s="17">
        <v>3.5135105437038697E-2</v>
      </c>
      <c r="Q1165" s="17">
        <v>8.1322483052170505E-2</v>
      </c>
      <c r="R1165" s="17"/>
      <c r="S1165" s="17">
        <v>3.9248470031739001E-2</v>
      </c>
      <c r="T1165" s="17">
        <v>9.4158641272888005E-2</v>
      </c>
      <c r="U1165" s="17">
        <v>6.1515828192908802E-2</v>
      </c>
      <c r="V1165" s="17">
        <v>4.5252331130043899E-2</v>
      </c>
      <c r="W1165" s="17">
        <v>0.112737088868283</v>
      </c>
      <c r="X1165" s="17">
        <v>9.4382102607284801E-2</v>
      </c>
      <c r="Y1165" s="17">
        <v>7.4892035652235497E-2</v>
      </c>
      <c r="Z1165" s="17">
        <v>7.3958246000085506E-2</v>
      </c>
      <c r="AA1165" s="17">
        <v>5.1545646631037403E-2</v>
      </c>
      <c r="AB1165" s="17">
        <v>0.10024065990914199</v>
      </c>
      <c r="AC1165" s="17">
        <v>0.15137115273666699</v>
      </c>
      <c r="AD1165" s="17">
        <v>0.122665844022843</v>
      </c>
      <c r="AE1165" s="17"/>
      <c r="AF1165" s="17">
        <v>7.0832256613656594E-2</v>
      </c>
      <c r="AG1165" s="17">
        <v>7.9309976564974405E-2</v>
      </c>
      <c r="AH1165" s="17">
        <v>0.126626328023657</v>
      </c>
      <c r="AI1165" s="17"/>
      <c r="AJ1165" s="17">
        <v>8.3348316446024306E-2</v>
      </c>
      <c r="AK1165" s="17">
        <v>3.4330407284837897E-2</v>
      </c>
      <c r="AL1165" s="17">
        <v>0</v>
      </c>
      <c r="AM1165" s="17">
        <v>7.9298760060597995E-2</v>
      </c>
      <c r="AN1165" s="17">
        <v>0.190113139561498</v>
      </c>
      <c r="AO1165" s="17"/>
      <c r="AP1165" s="17">
        <v>0.105466157625346</v>
      </c>
      <c r="AQ1165" s="17">
        <v>3.2987356699101203E-2</v>
      </c>
      <c r="AR1165" s="17">
        <v>2.7925807606577001E-2</v>
      </c>
      <c r="AS1165" s="17"/>
      <c r="AT1165" s="17">
        <v>7.8063227360890705E-2</v>
      </c>
      <c r="AU1165" s="17">
        <v>7.1232612832615103E-2</v>
      </c>
      <c r="AV1165" s="17">
        <v>7.7138449100865106E-2</v>
      </c>
      <c r="AW1165" s="17">
        <v>0.105771634684706</v>
      </c>
      <c r="AX1165" s="17">
        <v>0.110958435065706</v>
      </c>
    </row>
    <row r="1166" spans="2:50">
      <c r="B1166" t="s">
        <v>92</v>
      </c>
      <c r="C1166" s="17">
        <v>0.27854475279864699</v>
      </c>
      <c r="D1166" s="17">
        <v>0.23543652720410299</v>
      </c>
      <c r="E1166" s="17">
        <v>0.32714851567102898</v>
      </c>
      <c r="F1166" s="17"/>
      <c r="G1166" s="17">
        <v>0.23986014393087601</v>
      </c>
      <c r="H1166" s="17">
        <v>0.20726305525240599</v>
      </c>
      <c r="I1166" s="17">
        <v>0.25174848887760298</v>
      </c>
      <c r="J1166" s="17">
        <v>0.32470556396946898</v>
      </c>
      <c r="K1166" s="17">
        <v>0.32003965365722897</v>
      </c>
      <c r="L1166" s="17">
        <v>0.33382170305690501</v>
      </c>
      <c r="M1166" s="17"/>
      <c r="N1166" s="17">
        <v>0.20972387346773899</v>
      </c>
      <c r="O1166" s="17">
        <v>0.28902975130803699</v>
      </c>
      <c r="P1166" s="17">
        <v>0.228399707576286</v>
      </c>
      <c r="Q1166" s="17">
        <v>0.37911115248542898</v>
      </c>
      <c r="R1166" s="17"/>
      <c r="S1166" s="17">
        <v>0.26385517412284698</v>
      </c>
      <c r="T1166" s="17">
        <v>0.28387690088348899</v>
      </c>
      <c r="U1166" s="17">
        <v>0.31669939085104998</v>
      </c>
      <c r="V1166" s="17">
        <v>0.40099007606022702</v>
      </c>
      <c r="W1166" s="17">
        <v>0.261255560005971</v>
      </c>
      <c r="X1166" s="17">
        <v>0.38542238047469601</v>
      </c>
      <c r="Y1166" s="17">
        <v>0.26673675571958499</v>
      </c>
      <c r="Z1166" s="17">
        <v>0.11294825354169701</v>
      </c>
      <c r="AA1166" s="17">
        <v>0.23488873013268399</v>
      </c>
      <c r="AB1166" s="17">
        <v>0.20338444957443799</v>
      </c>
      <c r="AC1166" s="17">
        <v>0.25890678238210302</v>
      </c>
      <c r="AD1166" s="17">
        <v>0.29228260747166701</v>
      </c>
      <c r="AE1166" s="17"/>
      <c r="AF1166" s="17">
        <v>0.25452348099522598</v>
      </c>
      <c r="AG1166" s="17">
        <v>0.23970772137903701</v>
      </c>
      <c r="AH1166" s="17">
        <v>0.38220995499395</v>
      </c>
      <c r="AI1166" s="17"/>
      <c r="AJ1166" s="17">
        <v>0.260805832918939</v>
      </c>
      <c r="AK1166" s="17">
        <v>0.21528646114956401</v>
      </c>
      <c r="AL1166" s="17">
        <v>0.29822343306021198</v>
      </c>
      <c r="AM1166" s="17">
        <v>0.37205188140232298</v>
      </c>
      <c r="AN1166" s="17">
        <v>0.42206916149690099</v>
      </c>
      <c r="AO1166" s="17"/>
      <c r="AP1166" s="17">
        <v>0.24881161135135099</v>
      </c>
      <c r="AQ1166" s="17">
        <v>0.21932033086024399</v>
      </c>
      <c r="AR1166" s="17">
        <v>0.32897380944265497</v>
      </c>
      <c r="AS1166" s="17"/>
      <c r="AT1166" s="17">
        <v>0.35440011595564902</v>
      </c>
      <c r="AU1166" s="17">
        <v>0.33627191584337202</v>
      </c>
      <c r="AV1166" s="17">
        <v>0.166366671181991</v>
      </c>
      <c r="AW1166" s="17">
        <v>0.16230866718208101</v>
      </c>
      <c r="AX1166" s="17">
        <v>0.23875203790534499</v>
      </c>
    </row>
    <row r="1167" spans="2:50">
      <c r="C1167" s="17"/>
      <c r="D1167" s="17"/>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row>
    <row r="1168" spans="2:50">
      <c r="B1168" s="6" t="s">
        <v>383</v>
      </c>
      <c r="C1168" s="17"/>
      <c r="D1168" s="17"/>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c r="AP1168" s="17"/>
      <c r="AQ1168" s="17"/>
      <c r="AR1168" s="17"/>
      <c r="AS1168" s="17"/>
      <c r="AT1168" s="17"/>
      <c r="AU1168" s="17"/>
      <c r="AV1168" s="17"/>
      <c r="AW1168" s="17"/>
      <c r="AX1168" s="17"/>
    </row>
    <row r="1169" spans="2:50">
      <c r="B1169" s="27" t="s">
        <v>25</v>
      </c>
      <c r="C1169" s="17"/>
      <c r="D1169" s="17"/>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c r="AP1169" s="17"/>
      <c r="AQ1169" s="17"/>
      <c r="AR1169" s="17"/>
      <c r="AS1169" s="17"/>
      <c r="AT1169" s="17"/>
      <c r="AU1169" s="17"/>
      <c r="AV1169" s="17"/>
      <c r="AW1169" s="17"/>
      <c r="AX1169" s="17"/>
    </row>
    <row r="1170" spans="2:50">
      <c r="B1170" t="s">
        <v>380</v>
      </c>
      <c r="C1170" s="17">
        <v>0.37579597613832699</v>
      </c>
      <c r="D1170" s="17">
        <v>0.43417623411859702</v>
      </c>
      <c r="E1170" s="17">
        <v>0.30884101922886598</v>
      </c>
      <c r="F1170" s="17"/>
      <c r="G1170" s="17">
        <v>0.27814153338155201</v>
      </c>
      <c r="H1170" s="17">
        <v>0.51228364199473997</v>
      </c>
      <c r="I1170" s="17">
        <v>0.38513045275241198</v>
      </c>
      <c r="J1170" s="17">
        <v>0.361239460299147</v>
      </c>
      <c r="K1170" s="17">
        <v>0.28411470176280601</v>
      </c>
      <c r="L1170" s="17">
        <v>0.39901717863937902</v>
      </c>
      <c r="M1170" s="17"/>
      <c r="N1170" s="17">
        <v>0.46389809824373501</v>
      </c>
      <c r="O1170" s="17">
        <v>0.35825061910241801</v>
      </c>
      <c r="P1170" s="17">
        <v>0.37766784577199902</v>
      </c>
      <c r="Q1170" s="17">
        <v>0.30307706324331302</v>
      </c>
      <c r="R1170" s="17"/>
      <c r="S1170" s="17">
        <v>0.48546164786676099</v>
      </c>
      <c r="T1170" s="17">
        <v>0.384585709777156</v>
      </c>
      <c r="U1170" s="17">
        <v>0.34292625718740999</v>
      </c>
      <c r="V1170" s="17">
        <v>0.417861550377149</v>
      </c>
      <c r="W1170" s="17">
        <v>0.32771149000397198</v>
      </c>
      <c r="X1170" s="17">
        <v>0.38101535081909799</v>
      </c>
      <c r="Y1170" s="17">
        <v>0.27536481925002798</v>
      </c>
      <c r="Z1170" s="17">
        <v>0.38115357357483698</v>
      </c>
      <c r="AA1170" s="17">
        <v>0.39336673436817698</v>
      </c>
      <c r="AB1170" s="17">
        <v>0.25362504125466201</v>
      </c>
      <c r="AC1170" s="17">
        <v>0.33472693077398302</v>
      </c>
      <c r="AD1170" s="17">
        <v>0.44087245967028799</v>
      </c>
      <c r="AE1170" s="17"/>
      <c r="AF1170" s="17">
        <v>0.404212698870557</v>
      </c>
      <c r="AG1170" s="17">
        <v>0.41905931473281699</v>
      </c>
      <c r="AH1170" s="17">
        <v>0.26967124524602298</v>
      </c>
      <c r="AI1170" s="17"/>
      <c r="AJ1170" s="17">
        <v>0.415045863227406</v>
      </c>
      <c r="AK1170" s="17">
        <v>0.468213141154045</v>
      </c>
      <c r="AL1170" s="17">
        <v>0.45366307710959197</v>
      </c>
      <c r="AM1170" s="17">
        <v>0.17625451195661301</v>
      </c>
      <c r="AN1170" s="17">
        <v>0.120774792382803</v>
      </c>
      <c r="AO1170" s="17"/>
      <c r="AP1170" s="17">
        <v>0.40693374379262398</v>
      </c>
      <c r="AQ1170" s="17">
        <v>0.44299286461739301</v>
      </c>
      <c r="AR1170" s="17">
        <v>0.43474082214244197</v>
      </c>
      <c r="AS1170" s="17"/>
      <c r="AT1170" s="17">
        <v>0.27110474853807298</v>
      </c>
      <c r="AU1170" s="17">
        <v>0.262730120243513</v>
      </c>
      <c r="AV1170" s="17">
        <v>0.47209808494312699</v>
      </c>
      <c r="AW1170" s="17">
        <v>0.447732954194904</v>
      </c>
      <c r="AX1170" s="17">
        <v>0.70190464147569298</v>
      </c>
    </row>
    <row r="1171" spans="2:50">
      <c r="B1171" t="s">
        <v>381</v>
      </c>
      <c r="C1171" s="17">
        <v>0.38315520106986301</v>
      </c>
      <c r="D1171" s="17">
        <v>0.36280000673122897</v>
      </c>
      <c r="E1171" s="17">
        <v>0.40725889227422002</v>
      </c>
      <c r="F1171" s="17"/>
      <c r="G1171" s="17">
        <v>0.39643493418653503</v>
      </c>
      <c r="H1171" s="17">
        <v>0.294629302669626</v>
      </c>
      <c r="I1171" s="17">
        <v>0.40759636375988301</v>
      </c>
      <c r="J1171" s="17">
        <v>0.39002315447795599</v>
      </c>
      <c r="K1171" s="17">
        <v>0.45629486789668899</v>
      </c>
      <c r="L1171" s="17">
        <v>0.36956640224295501</v>
      </c>
      <c r="M1171" s="17"/>
      <c r="N1171" s="17">
        <v>0.37271349741815601</v>
      </c>
      <c r="O1171" s="17">
        <v>0.37130515182155999</v>
      </c>
      <c r="P1171" s="17">
        <v>0.40499915611933801</v>
      </c>
      <c r="Q1171" s="17">
        <v>0.38905129571188202</v>
      </c>
      <c r="R1171" s="17"/>
      <c r="S1171" s="17">
        <v>0.334396153044419</v>
      </c>
      <c r="T1171" s="17">
        <v>0.36384240237080401</v>
      </c>
      <c r="U1171" s="17">
        <v>0.37717202948414702</v>
      </c>
      <c r="V1171" s="17">
        <v>0.350183310132123</v>
      </c>
      <c r="W1171" s="17">
        <v>0.47176965672676302</v>
      </c>
      <c r="X1171" s="17">
        <v>0.25876452729077298</v>
      </c>
      <c r="Y1171" s="17">
        <v>0.43914685826560701</v>
      </c>
      <c r="Z1171" s="17">
        <v>0.44842440295392</v>
      </c>
      <c r="AA1171" s="17">
        <v>0.404383550101022</v>
      </c>
      <c r="AB1171" s="17">
        <v>0.49401979143378399</v>
      </c>
      <c r="AC1171" s="17">
        <v>0.33952812763576801</v>
      </c>
      <c r="AD1171" s="17">
        <v>0.36847618284067901</v>
      </c>
      <c r="AE1171" s="17"/>
      <c r="AF1171" s="17">
        <v>0.42061034242684697</v>
      </c>
      <c r="AG1171" s="17">
        <v>0.33992954023988697</v>
      </c>
      <c r="AH1171" s="17">
        <v>0.40894090147824003</v>
      </c>
      <c r="AI1171" s="17"/>
      <c r="AJ1171" s="17">
        <v>0.39954645063081401</v>
      </c>
      <c r="AK1171" s="17">
        <v>0.32269824244123102</v>
      </c>
      <c r="AL1171" s="17">
        <v>0.22411806001090101</v>
      </c>
      <c r="AM1171" s="17">
        <v>0.64412645216084397</v>
      </c>
      <c r="AN1171" s="17">
        <v>0.45083714900444999</v>
      </c>
      <c r="AO1171" s="17"/>
      <c r="AP1171" s="17">
        <v>0.40670962345530798</v>
      </c>
      <c r="AQ1171" s="17">
        <v>0.35807318562604301</v>
      </c>
      <c r="AR1171" s="17">
        <v>0.21864954647662599</v>
      </c>
      <c r="AS1171" s="17"/>
      <c r="AT1171" s="17">
        <v>0.459196753298454</v>
      </c>
      <c r="AU1171" s="17">
        <v>0.39064300231756499</v>
      </c>
      <c r="AV1171" s="17">
        <v>0.34798437727889697</v>
      </c>
      <c r="AW1171" s="17">
        <v>0.40612551373403</v>
      </c>
      <c r="AX1171" s="17">
        <v>0.15048183205094201</v>
      </c>
    </row>
    <row r="1172" spans="2:50">
      <c r="B1172" t="s">
        <v>92</v>
      </c>
      <c r="C1172" s="17">
        <v>0.24104882279181</v>
      </c>
      <c r="D1172" s="17">
        <v>0.20302375915017401</v>
      </c>
      <c r="E1172" s="17">
        <v>0.28390008849691301</v>
      </c>
      <c r="F1172" s="17"/>
      <c r="G1172" s="17">
        <v>0.32542353243191302</v>
      </c>
      <c r="H1172" s="17">
        <v>0.193087055335634</v>
      </c>
      <c r="I1172" s="17">
        <v>0.20727318348770499</v>
      </c>
      <c r="J1172" s="17">
        <v>0.24873738522289701</v>
      </c>
      <c r="K1172" s="17">
        <v>0.259590430340505</v>
      </c>
      <c r="L1172" s="17">
        <v>0.231416419117667</v>
      </c>
      <c r="M1172" s="17"/>
      <c r="N1172" s="17">
        <v>0.163388404338109</v>
      </c>
      <c r="O1172" s="17">
        <v>0.270444229076022</v>
      </c>
      <c r="P1172" s="17">
        <v>0.21733299810866299</v>
      </c>
      <c r="Q1172" s="17">
        <v>0.30787164104480502</v>
      </c>
      <c r="R1172" s="17"/>
      <c r="S1172" s="17">
        <v>0.18014219908882001</v>
      </c>
      <c r="T1172" s="17">
        <v>0.25157188785204099</v>
      </c>
      <c r="U1172" s="17">
        <v>0.27990171332844299</v>
      </c>
      <c r="V1172" s="17">
        <v>0.23195513949072699</v>
      </c>
      <c r="W1172" s="17">
        <v>0.200518853269264</v>
      </c>
      <c r="X1172" s="17">
        <v>0.36022012189012997</v>
      </c>
      <c r="Y1172" s="17">
        <v>0.28548832248436601</v>
      </c>
      <c r="Z1172" s="17">
        <v>0.17042202347124299</v>
      </c>
      <c r="AA1172" s="17">
        <v>0.20224971553080101</v>
      </c>
      <c r="AB1172" s="17">
        <v>0.252355167311554</v>
      </c>
      <c r="AC1172" s="17">
        <v>0.32574494159024903</v>
      </c>
      <c r="AD1172" s="17">
        <v>0.190651357489032</v>
      </c>
      <c r="AE1172" s="17"/>
      <c r="AF1172" s="17">
        <v>0.175176958702596</v>
      </c>
      <c r="AG1172" s="17">
        <v>0.24101114502729601</v>
      </c>
      <c r="AH1172" s="17">
        <v>0.32138785327573799</v>
      </c>
      <c r="AI1172" s="17"/>
      <c r="AJ1172" s="17">
        <v>0.18540768614177999</v>
      </c>
      <c r="AK1172" s="17">
        <v>0.20908861640472401</v>
      </c>
      <c r="AL1172" s="17">
        <v>0.32221886287950702</v>
      </c>
      <c r="AM1172" s="17">
        <v>0.17961903588254399</v>
      </c>
      <c r="AN1172" s="17">
        <v>0.42838805861274698</v>
      </c>
      <c r="AO1172" s="17"/>
      <c r="AP1172" s="17">
        <v>0.18635663275206801</v>
      </c>
      <c r="AQ1172" s="17">
        <v>0.198933949756565</v>
      </c>
      <c r="AR1172" s="17">
        <v>0.34660963138093198</v>
      </c>
      <c r="AS1172" s="17"/>
      <c r="AT1172" s="17">
        <v>0.26969849816347302</v>
      </c>
      <c r="AU1172" s="17">
        <v>0.34662687743892201</v>
      </c>
      <c r="AV1172" s="17">
        <v>0.17991753777797601</v>
      </c>
      <c r="AW1172" s="17">
        <v>0.146141532071066</v>
      </c>
      <c r="AX1172" s="17">
        <v>0.14761352647336501</v>
      </c>
    </row>
    <row r="1173" spans="2:50">
      <c r="C1173" s="17"/>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row>
    <row r="1174" spans="2:50">
      <c r="B1174" s="6" t="s">
        <v>384</v>
      </c>
      <c r="C1174" s="17"/>
      <c r="D1174" s="17"/>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row>
    <row r="1175" spans="2:50">
      <c r="B1175" s="27" t="s">
        <v>25</v>
      </c>
      <c r="C1175" s="17"/>
      <c r="D1175" s="17"/>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row>
    <row r="1176" spans="2:50">
      <c r="B1176" t="s">
        <v>375</v>
      </c>
      <c r="C1176" s="17">
        <v>0.101876402953424</v>
      </c>
      <c r="D1176" s="17">
        <v>0.122389894337899</v>
      </c>
      <c r="E1176" s="17">
        <v>8.28585909167074E-2</v>
      </c>
      <c r="F1176" s="17"/>
      <c r="G1176" s="17">
        <v>3.7014917673881702E-2</v>
      </c>
      <c r="H1176" s="17">
        <v>0.155132295821656</v>
      </c>
      <c r="I1176" s="17">
        <v>9.9155614523414301E-2</v>
      </c>
      <c r="J1176" s="17">
        <v>0.12383657606051</v>
      </c>
      <c r="K1176" s="17">
        <v>8.5321720413300106E-2</v>
      </c>
      <c r="L1176" s="17">
        <v>8.8371906869483902E-2</v>
      </c>
      <c r="M1176" s="17"/>
      <c r="N1176" s="17">
        <v>0.107016349199706</v>
      </c>
      <c r="O1176" s="17">
        <v>0.10975051638046</v>
      </c>
      <c r="P1176" s="17">
        <v>8.7334697940635905E-2</v>
      </c>
      <c r="Q1176" s="17">
        <v>0.10315027637940501</v>
      </c>
      <c r="R1176" s="17"/>
      <c r="S1176" s="17">
        <v>0.121546838050185</v>
      </c>
      <c r="T1176" s="17">
        <v>5.3768482243765597E-2</v>
      </c>
      <c r="U1176" s="17">
        <v>7.9406621519113901E-2</v>
      </c>
      <c r="V1176" s="17">
        <v>0.119970380727407</v>
      </c>
      <c r="W1176" s="17">
        <v>9.5715398285923001E-2</v>
      </c>
      <c r="X1176" s="17">
        <v>0.10376561093856999</v>
      </c>
      <c r="Y1176" s="17">
        <v>0.18738907739235999</v>
      </c>
      <c r="Z1176" s="17">
        <v>0.20698121629012201</v>
      </c>
      <c r="AA1176" s="17">
        <v>9.8791739540463094E-2</v>
      </c>
      <c r="AB1176" s="17">
        <v>6.1979597337072499E-2</v>
      </c>
      <c r="AC1176" s="17">
        <v>2.9834227294067699E-2</v>
      </c>
      <c r="AD1176" s="17">
        <v>0.174366778405211</v>
      </c>
      <c r="AE1176" s="17"/>
      <c r="AF1176" s="17">
        <v>9.2109916814057294E-2</v>
      </c>
      <c r="AG1176" s="17">
        <v>0.135444286038017</v>
      </c>
      <c r="AH1176" s="17">
        <v>5.5591101338106297E-2</v>
      </c>
      <c r="AI1176" s="17"/>
      <c r="AJ1176" s="17">
        <v>8.4484387276681394E-2</v>
      </c>
      <c r="AK1176" s="17">
        <v>0.17863192613114201</v>
      </c>
      <c r="AL1176" s="17">
        <v>0.18371141913526501</v>
      </c>
      <c r="AM1176" s="17">
        <v>0.13516034819869299</v>
      </c>
      <c r="AN1176" s="17">
        <v>2.6350341465070801E-2</v>
      </c>
      <c r="AO1176" s="17"/>
      <c r="AP1176" s="17">
        <v>8.9504111529679006E-2</v>
      </c>
      <c r="AQ1176" s="17">
        <v>0.19232920150027399</v>
      </c>
      <c r="AR1176" s="17">
        <v>0.141106323585619</v>
      </c>
      <c r="AS1176" s="17"/>
      <c r="AT1176" s="17">
        <v>9.7183892305118494E-2</v>
      </c>
      <c r="AU1176" s="17">
        <v>7.32804161338559E-2</v>
      </c>
      <c r="AV1176" s="17">
        <v>0.10312813748353999</v>
      </c>
      <c r="AW1176" s="17">
        <v>0.224930152223175</v>
      </c>
      <c r="AX1176" s="17">
        <v>0.175136640372416</v>
      </c>
    </row>
    <row r="1177" spans="2:50">
      <c r="B1177" t="s">
        <v>376</v>
      </c>
      <c r="C1177" s="17">
        <v>0.36122064474716697</v>
      </c>
      <c r="D1177" s="17">
        <v>0.36819058355041101</v>
      </c>
      <c r="E1177" s="17">
        <v>0.35625080909117701</v>
      </c>
      <c r="F1177" s="17"/>
      <c r="G1177" s="17">
        <v>0.347129773319237</v>
      </c>
      <c r="H1177" s="17">
        <v>0.32727713315059498</v>
      </c>
      <c r="I1177" s="17">
        <v>0.34143456220548202</v>
      </c>
      <c r="J1177" s="17">
        <v>0.38513220054469499</v>
      </c>
      <c r="K1177" s="17">
        <v>0.36257798151963899</v>
      </c>
      <c r="L1177" s="17">
        <v>0.39088744970295503</v>
      </c>
      <c r="M1177" s="17"/>
      <c r="N1177" s="17">
        <v>0.41629066365994299</v>
      </c>
      <c r="O1177" s="17">
        <v>0.37847881600198002</v>
      </c>
      <c r="P1177" s="17">
        <v>0.33332942612408301</v>
      </c>
      <c r="Q1177" s="17">
        <v>0.31370209794574899</v>
      </c>
      <c r="R1177" s="17"/>
      <c r="S1177" s="17">
        <v>0.30143960628254701</v>
      </c>
      <c r="T1177" s="17">
        <v>0.33647944107615801</v>
      </c>
      <c r="U1177" s="17">
        <v>0.33029474833151901</v>
      </c>
      <c r="V1177" s="17">
        <v>0.44511390710087101</v>
      </c>
      <c r="W1177" s="17">
        <v>0.32037915398255701</v>
      </c>
      <c r="X1177" s="17">
        <v>0.43903055191265</v>
      </c>
      <c r="Y1177" s="17">
        <v>0.29518671633513699</v>
      </c>
      <c r="Z1177" s="17">
        <v>0.31240085024653003</v>
      </c>
      <c r="AA1177" s="17">
        <v>0.44134782637861297</v>
      </c>
      <c r="AB1177" s="17">
        <v>0.36495450655324901</v>
      </c>
      <c r="AC1177" s="17">
        <v>0.35062751278614201</v>
      </c>
      <c r="AD1177" s="17">
        <v>0.35105234059338902</v>
      </c>
      <c r="AE1177" s="17"/>
      <c r="AF1177" s="17">
        <v>0.30488465060308301</v>
      </c>
      <c r="AG1177" s="17">
        <v>0.447742441329535</v>
      </c>
      <c r="AH1177" s="17">
        <v>0.24001199302109799</v>
      </c>
      <c r="AI1177" s="17"/>
      <c r="AJ1177" s="17">
        <v>0.36634485638595399</v>
      </c>
      <c r="AK1177" s="17">
        <v>0.492543741758736</v>
      </c>
      <c r="AL1177" s="17">
        <v>0.41893186609498501</v>
      </c>
      <c r="AM1177" s="17">
        <v>0.26826406676755998</v>
      </c>
      <c r="AN1177" s="17">
        <v>0.176070627672852</v>
      </c>
      <c r="AO1177" s="17"/>
      <c r="AP1177" s="17">
        <v>0.295198833056663</v>
      </c>
      <c r="AQ1177" s="17">
        <v>0.51602529098273298</v>
      </c>
      <c r="AR1177" s="17">
        <v>0.44740579644656803</v>
      </c>
      <c r="AS1177" s="17"/>
      <c r="AT1177" s="17">
        <v>0.30787966745737799</v>
      </c>
      <c r="AU1177" s="17">
        <v>0.34709720155740797</v>
      </c>
      <c r="AV1177" s="17">
        <v>0.43658096489936499</v>
      </c>
      <c r="AW1177" s="17">
        <v>0.35542825007429502</v>
      </c>
      <c r="AX1177" s="17">
        <v>0.40641903647606198</v>
      </c>
    </row>
    <row r="1178" spans="2:50">
      <c r="B1178" t="s">
        <v>377</v>
      </c>
      <c r="C1178" s="17">
        <v>0.251077439580559</v>
      </c>
      <c r="D1178" s="17">
        <v>0.24907310176230499</v>
      </c>
      <c r="E1178" s="17">
        <v>0.25412801035675697</v>
      </c>
      <c r="F1178" s="17"/>
      <c r="G1178" s="17">
        <v>0.281459275622855</v>
      </c>
      <c r="H1178" s="17">
        <v>0.19455355486619499</v>
      </c>
      <c r="I1178" s="17">
        <v>0.19206765509945201</v>
      </c>
      <c r="J1178" s="17">
        <v>0.23997519413025001</v>
      </c>
      <c r="K1178" s="17">
        <v>0.24069596713272401</v>
      </c>
      <c r="L1178" s="17">
        <v>0.33656797898280899</v>
      </c>
      <c r="M1178" s="17"/>
      <c r="N1178" s="17">
        <v>0.29040907135691302</v>
      </c>
      <c r="O1178" s="17">
        <v>0.275444764751962</v>
      </c>
      <c r="P1178" s="17">
        <v>0.24621743448525299</v>
      </c>
      <c r="Q1178" s="17">
        <v>0.188501997333229</v>
      </c>
      <c r="R1178" s="17"/>
      <c r="S1178" s="17">
        <v>0.22307633137888999</v>
      </c>
      <c r="T1178" s="17">
        <v>0.33125461317235599</v>
      </c>
      <c r="U1178" s="17">
        <v>0.27948588244268502</v>
      </c>
      <c r="V1178" s="17">
        <v>0.263535009347803</v>
      </c>
      <c r="W1178" s="17">
        <v>0.25919606728052602</v>
      </c>
      <c r="X1178" s="17">
        <v>0.18642568489820299</v>
      </c>
      <c r="Y1178" s="17">
        <v>0.23740663413701699</v>
      </c>
      <c r="Z1178" s="17">
        <v>0.208650485308991</v>
      </c>
      <c r="AA1178" s="17">
        <v>0.136481397981117</v>
      </c>
      <c r="AB1178" s="17">
        <v>0.28222362324867001</v>
      </c>
      <c r="AC1178" s="17">
        <v>0.29748984367620102</v>
      </c>
      <c r="AD1178" s="17">
        <v>0.31770342220280301</v>
      </c>
      <c r="AE1178" s="17"/>
      <c r="AF1178" s="17">
        <v>0.264947269026656</v>
      </c>
      <c r="AG1178" s="17">
        <v>0.22888217538681899</v>
      </c>
      <c r="AH1178" s="17">
        <v>0.236251037793373</v>
      </c>
      <c r="AI1178" s="17"/>
      <c r="AJ1178" s="17">
        <v>0.27611769488223797</v>
      </c>
      <c r="AK1178" s="17">
        <v>0.13404636221754099</v>
      </c>
      <c r="AL1178" s="17">
        <v>0.26785982514588602</v>
      </c>
      <c r="AM1178" s="17">
        <v>0.32656376417261401</v>
      </c>
      <c r="AN1178" s="17">
        <v>0.32540835334126</v>
      </c>
      <c r="AO1178" s="17"/>
      <c r="AP1178" s="17">
        <v>0.31878188845044397</v>
      </c>
      <c r="AQ1178" s="17">
        <v>0.124171707542934</v>
      </c>
      <c r="AR1178" s="17">
        <v>0.26205279946389898</v>
      </c>
      <c r="AS1178" s="17"/>
      <c r="AT1178" s="17">
        <v>0.25962072549452098</v>
      </c>
      <c r="AU1178" s="17">
        <v>0.26529242538477599</v>
      </c>
      <c r="AV1178" s="17">
        <v>0.26072823453973498</v>
      </c>
      <c r="AW1178" s="17">
        <v>0.26088479703970902</v>
      </c>
      <c r="AX1178" s="17">
        <v>0.14463026557308101</v>
      </c>
    </row>
    <row r="1179" spans="2:50">
      <c r="B1179" t="s">
        <v>378</v>
      </c>
      <c r="C1179" s="17">
        <v>0.13951081584043801</v>
      </c>
      <c r="D1179" s="17">
        <v>0.15519063483430701</v>
      </c>
      <c r="E1179" s="17">
        <v>0.12525581026586399</v>
      </c>
      <c r="F1179" s="17"/>
      <c r="G1179" s="17">
        <v>0.166339937902903</v>
      </c>
      <c r="H1179" s="17">
        <v>0.14848206323891899</v>
      </c>
      <c r="I1179" s="17">
        <v>0.187672504931647</v>
      </c>
      <c r="J1179" s="17">
        <v>0.12598398891492901</v>
      </c>
      <c r="K1179" s="17">
        <v>0.16271886469983901</v>
      </c>
      <c r="L1179" s="17">
        <v>8.0816541117743904E-2</v>
      </c>
      <c r="M1179" s="17"/>
      <c r="N1179" s="17">
        <v>9.1306700352434905E-2</v>
      </c>
      <c r="O1179" s="17">
        <v>0.125364541012707</v>
      </c>
      <c r="P1179" s="17">
        <v>0.162419268142455</v>
      </c>
      <c r="Q1179" s="17">
        <v>0.186005958938084</v>
      </c>
      <c r="R1179" s="17"/>
      <c r="S1179" s="17">
        <v>0.141971763779425</v>
      </c>
      <c r="T1179" s="17">
        <v>0.119388812423148</v>
      </c>
      <c r="U1179" s="17">
        <v>0.134035598557595</v>
      </c>
      <c r="V1179" s="17">
        <v>7.3820757773566295E-2</v>
      </c>
      <c r="W1179" s="17">
        <v>0.17175699206913</v>
      </c>
      <c r="X1179" s="17">
        <v>0.104921075326098</v>
      </c>
      <c r="Y1179" s="17">
        <v>0.13078513775265099</v>
      </c>
      <c r="Z1179" s="17">
        <v>0.14678261474757701</v>
      </c>
      <c r="AA1179" s="17">
        <v>0.182384508877418</v>
      </c>
      <c r="AB1179" s="17">
        <v>0.11805912870886499</v>
      </c>
      <c r="AC1179" s="17">
        <v>0.32204841624358899</v>
      </c>
      <c r="AD1179" s="17">
        <v>7.70771022832476E-2</v>
      </c>
      <c r="AE1179" s="17"/>
      <c r="AF1179" s="17">
        <v>0.18348437303531401</v>
      </c>
      <c r="AG1179" s="17">
        <v>7.7609502241032802E-2</v>
      </c>
      <c r="AH1179" s="17">
        <v>0.199269322304686</v>
      </c>
      <c r="AI1179" s="17"/>
      <c r="AJ1179" s="17">
        <v>0.16516236474631199</v>
      </c>
      <c r="AK1179" s="17">
        <v>7.7281697484152506E-2</v>
      </c>
      <c r="AL1179" s="17">
        <v>2.8643444408524999E-2</v>
      </c>
      <c r="AM1179" s="17">
        <v>0.150933839730505</v>
      </c>
      <c r="AN1179" s="17">
        <v>0.153315577645523</v>
      </c>
      <c r="AO1179" s="17"/>
      <c r="AP1179" s="17">
        <v>0.17670807708269001</v>
      </c>
      <c r="AQ1179" s="17">
        <v>6.9111689461254705E-2</v>
      </c>
      <c r="AR1179" s="17">
        <v>6.80242439637221E-2</v>
      </c>
      <c r="AS1179" s="17"/>
      <c r="AT1179" s="17">
        <v>0.143067641478588</v>
      </c>
      <c r="AU1179" s="17">
        <v>0.19289328337242501</v>
      </c>
      <c r="AV1179" s="17">
        <v>8.6021594062338294E-2</v>
      </c>
      <c r="AW1179" s="17">
        <v>9.2987887288033699E-2</v>
      </c>
      <c r="AX1179" s="17">
        <v>0</v>
      </c>
    </row>
    <row r="1180" spans="2:50">
      <c r="B1180" t="s">
        <v>92</v>
      </c>
      <c r="C1180" s="17">
        <v>0.146314696878413</v>
      </c>
      <c r="D1180" s="17">
        <v>0.105155785515078</v>
      </c>
      <c r="E1180" s="17">
        <v>0.181506779369495</v>
      </c>
      <c r="F1180" s="17"/>
      <c r="G1180" s="17">
        <v>0.16805609548112299</v>
      </c>
      <c r="H1180" s="17">
        <v>0.17455495292263501</v>
      </c>
      <c r="I1180" s="17">
        <v>0.179669663240005</v>
      </c>
      <c r="J1180" s="17">
        <v>0.125072040349615</v>
      </c>
      <c r="K1180" s="17">
        <v>0.14868546623449699</v>
      </c>
      <c r="L1180" s="17">
        <v>0.103356123327009</v>
      </c>
      <c r="M1180" s="17"/>
      <c r="N1180" s="17">
        <v>9.4977215431002196E-2</v>
      </c>
      <c r="O1180" s="17">
        <v>0.110961361852891</v>
      </c>
      <c r="P1180" s="17">
        <v>0.170699173307573</v>
      </c>
      <c r="Q1180" s="17">
        <v>0.20863966940353301</v>
      </c>
      <c r="R1180" s="17"/>
      <c r="S1180" s="17">
        <v>0.21196546050895401</v>
      </c>
      <c r="T1180" s="17">
        <v>0.15910865108457301</v>
      </c>
      <c r="U1180" s="17">
        <v>0.17677714914908699</v>
      </c>
      <c r="V1180" s="17">
        <v>9.75599450503528E-2</v>
      </c>
      <c r="W1180" s="17">
        <v>0.15295238838186401</v>
      </c>
      <c r="X1180" s="17">
        <v>0.16585707692447799</v>
      </c>
      <c r="Y1180" s="17">
        <v>0.14923243438283401</v>
      </c>
      <c r="Z1180" s="17">
        <v>0.12518483340677999</v>
      </c>
      <c r="AA1180" s="17">
        <v>0.14099452722238801</v>
      </c>
      <c r="AB1180" s="17">
        <v>0.17278314415214299</v>
      </c>
      <c r="AC1180" s="17">
        <v>0</v>
      </c>
      <c r="AD1180" s="17">
        <v>7.9800356515349502E-2</v>
      </c>
      <c r="AE1180" s="17"/>
      <c r="AF1180" s="17">
        <v>0.15457379052088999</v>
      </c>
      <c r="AG1180" s="17">
        <v>0.110321595004597</v>
      </c>
      <c r="AH1180" s="17">
        <v>0.26887654554273599</v>
      </c>
      <c r="AI1180" s="17"/>
      <c r="AJ1180" s="17">
        <v>0.107890696708815</v>
      </c>
      <c r="AK1180" s="17">
        <v>0.117496272408428</v>
      </c>
      <c r="AL1180" s="17">
        <v>0.100853445215339</v>
      </c>
      <c r="AM1180" s="17">
        <v>0.11907798113062899</v>
      </c>
      <c r="AN1180" s="17">
        <v>0.31885509987529398</v>
      </c>
      <c r="AO1180" s="17"/>
      <c r="AP1180" s="17">
        <v>0.11980708988052401</v>
      </c>
      <c r="AQ1180" s="17">
        <v>9.8362110512803802E-2</v>
      </c>
      <c r="AR1180" s="17">
        <v>8.1410836540192294E-2</v>
      </c>
      <c r="AS1180" s="17"/>
      <c r="AT1180" s="17">
        <v>0.192248073264395</v>
      </c>
      <c r="AU1180" s="17">
        <v>0.12143667355153499</v>
      </c>
      <c r="AV1180" s="17">
        <v>0.11354106901502201</v>
      </c>
      <c r="AW1180" s="17">
        <v>6.5768913374787297E-2</v>
      </c>
      <c r="AX1180" s="17">
        <v>0.27381405757844102</v>
      </c>
    </row>
    <row r="1181" spans="2:50">
      <c r="C1181" s="17"/>
      <c r="D1181" s="17"/>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row>
    <row r="1182" spans="2:50">
      <c r="B1182" s="6" t="s">
        <v>385</v>
      </c>
      <c r="C1182" s="17"/>
      <c r="D1182" s="17"/>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c r="AP1182" s="17"/>
      <c r="AQ1182" s="17"/>
      <c r="AR1182" s="17"/>
      <c r="AS1182" s="17"/>
      <c r="AT1182" s="17"/>
      <c r="AU1182" s="17"/>
      <c r="AV1182" s="17"/>
      <c r="AW1182" s="17"/>
      <c r="AX1182" s="17"/>
    </row>
    <row r="1183" spans="2:50">
      <c r="B1183" s="27" t="s">
        <v>25</v>
      </c>
      <c r="C1183" s="17"/>
      <c r="D1183" s="17"/>
      <c r="E1183" s="17"/>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c r="AP1183" s="17"/>
      <c r="AQ1183" s="17"/>
      <c r="AR1183" s="17"/>
      <c r="AS1183" s="17"/>
      <c r="AT1183" s="17"/>
      <c r="AU1183" s="17"/>
      <c r="AV1183" s="17"/>
      <c r="AW1183" s="17"/>
      <c r="AX1183" s="17"/>
    </row>
    <row r="1184" spans="2:50">
      <c r="B1184" t="s">
        <v>380</v>
      </c>
      <c r="C1184" s="17">
        <v>0.39118506091350302</v>
      </c>
      <c r="D1184" s="17">
        <v>0.428696860875244</v>
      </c>
      <c r="E1184" s="17">
        <v>0.35277631548803201</v>
      </c>
      <c r="F1184" s="17"/>
      <c r="G1184" s="17">
        <v>0.31248911616290997</v>
      </c>
      <c r="H1184" s="17">
        <v>0.41625725745869302</v>
      </c>
      <c r="I1184" s="17">
        <v>0.33265891813442</v>
      </c>
      <c r="J1184" s="17">
        <v>0.417227490364668</v>
      </c>
      <c r="K1184" s="17">
        <v>0.32809905559021801</v>
      </c>
      <c r="L1184" s="17">
        <v>0.47186973921745401</v>
      </c>
      <c r="M1184" s="17"/>
      <c r="N1184" s="17">
        <v>0.49110379977421398</v>
      </c>
      <c r="O1184" s="17">
        <v>0.435133995620886</v>
      </c>
      <c r="P1184" s="17">
        <v>0.27835267041343098</v>
      </c>
      <c r="Q1184" s="17">
        <v>0.35095243331082698</v>
      </c>
      <c r="R1184" s="17"/>
      <c r="S1184" s="17">
        <v>0.37278456327797299</v>
      </c>
      <c r="T1184" s="17">
        <v>0.35011040486053902</v>
      </c>
      <c r="U1184" s="17">
        <v>0.28089524832544499</v>
      </c>
      <c r="V1184" s="17">
        <v>0.61200977237183796</v>
      </c>
      <c r="W1184" s="17">
        <v>0.25434182022009399</v>
      </c>
      <c r="X1184" s="17">
        <v>0.38336914840047198</v>
      </c>
      <c r="Y1184" s="17">
        <v>0.38249990745340601</v>
      </c>
      <c r="Z1184" s="17">
        <v>0.46258271629622699</v>
      </c>
      <c r="AA1184" s="17">
        <v>0.44597662801746102</v>
      </c>
      <c r="AB1184" s="17">
        <v>0.38883358767260701</v>
      </c>
      <c r="AC1184" s="17">
        <v>0.29169689925004499</v>
      </c>
      <c r="AD1184" s="17">
        <v>0.50560007023734899</v>
      </c>
      <c r="AE1184" s="17"/>
      <c r="AF1184" s="17">
        <v>0.35550837969198001</v>
      </c>
      <c r="AG1184" s="17">
        <v>0.50526197604651801</v>
      </c>
      <c r="AH1184" s="17">
        <v>0.199791364201691</v>
      </c>
      <c r="AI1184" s="17"/>
      <c r="AJ1184" s="17">
        <v>0.33902736839755099</v>
      </c>
      <c r="AK1184" s="17">
        <v>0.61830964432892899</v>
      </c>
      <c r="AL1184" s="17">
        <v>0.53056140978120203</v>
      </c>
      <c r="AM1184" s="17">
        <v>0.39483959694287402</v>
      </c>
      <c r="AN1184" s="17">
        <v>0.15010252138104699</v>
      </c>
      <c r="AO1184" s="17"/>
      <c r="AP1184" s="17">
        <v>0.28577894034205997</v>
      </c>
      <c r="AQ1184" s="17">
        <v>0.61887142292000596</v>
      </c>
      <c r="AR1184" s="17">
        <v>0.52502791994017906</v>
      </c>
      <c r="AS1184" s="17"/>
      <c r="AT1184" s="17">
        <v>0.34121036019202</v>
      </c>
      <c r="AU1184" s="17">
        <v>0.28959263898635901</v>
      </c>
      <c r="AV1184" s="17">
        <v>0.46906327862252001</v>
      </c>
      <c r="AW1184" s="17">
        <v>0.52723535134531097</v>
      </c>
      <c r="AX1184" s="17">
        <v>0.58155567684847798</v>
      </c>
    </row>
    <row r="1185" spans="2:50">
      <c r="B1185" t="s">
        <v>381</v>
      </c>
      <c r="C1185" s="17">
        <v>0.41326959173979599</v>
      </c>
      <c r="D1185" s="17">
        <v>0.41179868115693302</v>
      </c>
      <c r="E1185" s="17">
        <v>0.41655440915756198</v>
      </c>
      <c r="F1185" s="17"/>
      <c r="G1185" s="17">
        <v>0.45380004753549102</v>
      </c>
      <c r="H1185" s="17">
        <v>0.39327026344673499</v>
      </c>
      <c r="I1185" s="17">
        <v>0.42487288759138098</v>
      </c>
      <c r="J1185" s="17">
        <v>0.41576406218657702</v>
      </c>
      <c r="K1185" s="17">
        <v>0.458802276087936</v>
      </c>
      <c r="L1185" s="17">
        <v>0.36963293058908397</v>
      </c>
      <c r="M1185" s="17"/>
      <c r="N1185" s="17">
        <v>0.331328842079612</v>
      </c>
      <c r="O1185" s="17">
        <v>0.39651760506903799</v>
      </c>
      <c r="P1185" s="17">
        <v>0.51708328619454502</v>
      </c>
      <c r="Q1185" s="17">
        <v>0.420600968729686</v>
      </c>
      <c r="R1185" s="17"/>
      <c r="S1185" s="17">
        <v>0.38987557337335799</v>
      </c>
      <c r="T1185" s="17">
        <v>0.50524425327452305</v>
      </c>
      <c r="U1185" s="17">
        <v>0.41257265373566199</v>
      </c>
      <c r="V1185" s="17">
        <v>0.20754355494822499</v>
      </c>
      <c r="W1185" s="17">
        <v>0.48462411848545001</v>
      </c>
      <c r="X1185" s="17">
        <v>0.453520568758148</v>
      </c>
      <c r="Y1185" s="17">
        <v>0.50967075545819696</v>
      </c>
      <c r="Z1185" s="17">
        <v>0.38219777866787302</v>
      </c>
      <c r="AA1185" s="17">
        <v>0.35074545512388899</v>
      </c>
      <c r="AB1185" s="17">
        <v>0.35649191325309598</v>
      </c>
      <c r="AC1185" s="17">
        <v>0.57616943079919203</v>
      </c>
      <c r="AD1185" s="17">
        <v>0.349646119715816</v>
      </c>
      <c r="AE1185" s="17"/>
      <c r="AF1185" s="17">
        <v>0.46894640950620098</v>
      </c>
      <c r="AG1185" s="17">
        <v>0.28558475695547297</v>
      </c>
      <c r="AH1185" s="17">
        <v>0.54590393528684</v>
      </c>
      <c r="AI1185" s="17"/>
      <c r="AJ1185" s="17">
        <v>0.52065683334231905</v>
      </c>
      <c r="AK1185" s="17">
        <v>0.21915399543686201</v>
      </c>
      <c r="AL1185" s="17">
        <v>0.23485217752634599</v>
      </c>
      <c r="AM1185" s="17">
        <v>0.48608242192649698</v>
      </c>
      <c r="AN1185" s="17">
        <v>0.53146100135770002</v>
      </c>
      <c r="AO1185" s="17"/>
      <c r="AP1185" s="17">
        <v>0.53983385540398598</v>
      </c>
      <c r="AQ1185" s="17">
        <v>0.24246662816262499</v>
      </c>
      <c r="AR1185" s="17">
        <v>0.33801157757303402</v>
      </c>
      <c r="AS1185" s="17"/>
      <c r="AT1185" s="17">
        <v>0.44330596462027499</v>
      </c>
      <c r="AU1185" s="17">
        <v>0.53358165745795605</v>
      </c>
      <c r="AV1185" s="17">
        <v>0.34961453119597802</v>
      </c>
      <c r="AW1185" s="17">
        <v>0.27604829267473102</v>
      </c>
      <c r="AX1185" s="17">
        <v>0</v>
      </c>
    </row>
    <row r="1186" spans="2:50">
      <c r="B1186" t="s">
        <v>92</v>
      </c>
      <c r="C1186" s="17">
        <v>0.19554534734670101</v>
      </c>
      <c r="D1186" s="17">
        <v>0.159504457967824</v>
      </c>
      <c r="E1186" s="17">
        <v>0.23066927535440501</v>
      </c>
      <c r="F1186" s="17"/>
      <c r="G1186" s="17">
        <v>0.233710836301599</v>
      </c>
      <c r="H1186" s="17">
        <v>0.19047247909457199</v>
      </c>
      <c r="I1186" s="17">
        <v>0.24246819427419899</v>
      </c>
      <c r="J1186" s="17">
        <v>0.16700844744875401</v>
      </c>
      <c r="K1186" s="17">
        <v>0.21309866832184601</v>
      </c>
      <c r="L1186" s="17">
        <v>0.15849733019346199</v>
      </c>
      <c r="M1186" s="17"/>
      <c r="N1186" s="17">
        <v>0.177567358146174</v>
      </c>
      <c r="O1186" s="17">
        <v>0.168348399310076</v>
      </c>
      <c r="P1186" s="17">
        <v>0.204564043392023</v>
      </c>
      <c r="Q1186" s="17">
        <v>0.22844659795948699</v>
      </c>
      <c r="R1186" s="17"/>
      <c r="S1186" s="17">
        <v>0.23733986334866899</v>
      </c>
      <c r="T1186" s="17">
        <v>0.14464534186493799</v>
      </c>
      <c r="U1186" s="17">
        <v>0.30653209793889302</v>
      </c>
      <c r="V1186" s="17">
        <v>0.180446672679937</v>
      </c>
      <c r="W1186" s="17">
        <v>0.261034061294456</v>
      </c>
      <c r="X1186" s="17">
        <v>0.16311028284137899</v>
      </c>
      <c r="Y1186" s="17">
        <v>0.107829337088396</v>
      </c>
      <c r="Z1186" s="17">
        <v>0.15521950503590001</v>
      </c>
      <c r="AA1186" s="17">
        <v>0.20327791685864899</v>
      </c>
      <c r="AB1186" s="17">
        <v>0.25467449907429701</v>
      </c>
      <c r="AC1186" s="17">
        <v>0.13213366995076301</v>
      </c>
      <c r="AD1186" s="17">
        <v>0.14475381004683499</v>
      </c>
      <c r="AE1186" s="17"/>
      <c r="AF1186" s="17">
        <v>0.17554521080181901</v>
      </c>
      <c r="AG1186" s="17">
        <v>0.20915326699800901</v>
      </c>
      <c r="AH1186" s="17">
        <v>0.25430470051146897</v>
      </c>
      <c r="AI1186" s="17"/>
      <c r="AJ1186" s="17">
        <v>0.14031579826012999</v>
      </c>
      <c r="AK1186" s="17">
        <v>0.162536360234209</v>
      </c>
      <c r="AL1186" s="17">
        <v>0.23458641269245201</v>
      </c>
      <c r="AM1186" s="17">
        <v>0.11907798113062899</v>
      </c>
      <c r="AN1186" s="17">
        <v>0.31843647726125301</v>
      </c>
      <c r="AO1186" s="17"/>
      <c r="AP1186" s="17">
        <v>0.17438720425395399</v>
      </c>
      <c r="AQ1186" s="17">
        <v>0.13866194891736899</v>
      </c>
      <c r="AR1186" s="17">
        <v>0.13696050248678701</v>
      </c>
      <c r="AS1186" s="17"/>
      <c r="AT1186" s="17">
        <v>0.215483675187705</v>
      </c>
      <c r="AU1186" s="17">
        <v>0.176825703555684</v>
      </c>
      <c r="AV1186" s="17">
        <v>0.181322190181502</v>
      </c>
      <c r="AW1186" s="17">
        <v>0.19671635597995901</v>
      </c>
      <c r="AX1186" s="17">
        <v>0.41844432315152202</v>
      </c>
    </row>
    <row r="1187" spans="2:50">
      <c r="C1187" s="17"/>
      <c r="D1187" s="17"/>
      <c r="E1187" s="17"/>
      <c r="F1187" s="17"/>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c r="AO1187" s="17"/>
      <c r="AP1187" s="17"/>
      <c r="AQ1187" s="17"/>
      <c r="AR1187" s="17"/>
      <c r="AS1187" s="17"/>
      <c r="AT1187" s="17"/>
      <c r="AU1187" s="17"/>
      <c r="AV1187" s="17"/>
      <c r="AW1187" s="17"/>
      <c r="AX1187" s="17"/>
    </row>
    <row r="1188" spans="2:50">
      <c r="B1188" s="6" t="s">
        <v>386</v>
      </c>
      <c r="C1188" s="17"/>
      <c r="D1188" s="17"/>
      <c r="E1188" s="17"/>
      <c r="F1188" s="17"/>
      <c r="G1188" s="17"/>
      <c r="H1188" s="17"/>
      <c r="I1188" s="17"/>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c r="AI1188" s="17"/>
      <c r="AJ1188" s="17"/>
      <c r="AK1188" s="17"/>
      <c r="AL1188" s="17"/>
      <c r="AM1188" s="17"/>
      <c r="AN1188" s="17"/>
      <c r="AO1188" s="17"/>
      <c r="AP1188" s="17"/>
      <c r="AQ1188" s="17"/>
      <c r="AR1188" s="17"/>
      <c r="AS1188" s="17"/>
      <c r="AT1188" s="17"/>
      <c r="AU1188" s="17"/>
      <c r="AV1188" s="17"/>
      <c r="AW1188" s="17"/>
      <c r="AX1188" s="17"/>
    </row>
    <row r="1189" spans="2:50">
      <c r="B1189" s="27" t="s">
        <v>25</v>
      </c>
      <c r="C1189" s="17"/>
      <c r="D1189" s="17"/>
      <c r="E1189" s="17"/>
      <c r="F1189" s="17"/>
      <c r="G1189" s="17"/>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c r="AT1189" s="17"/>
      <c r="AU1189" s="17"/>
      <c r="AV1189" s="17"/>
      <c r="AW1189" s="17"/>
      <c r="AX1189" s="17"/>
    </row>
    <row r="1190" spans="2:50">
      <c r="B1190" t="s">
        <v>375</v>
      </c>
      <c r="C1190" s="17">
        <v>0.11861406260269799</v>
      </c>
      <c r="D1190" s="17">
        <v>0.18616068183839901</v>
      </c>
      <c r="E1190" s="17">
        <v>5.8681989232622703E-2</v>
      </c>
      <c r="F1190" s="17"/>
      <c r="G1190" s="17">
        <v>0.240483723105756</v>
      </c>
      <c r="H1190" s="17">
        <v>0.16767446350506901</v>
      </c>
      <c r="I1190" s="17">
        <v>0.17666015327530499</v>
      </c>
      <c r="J1190" s="17">
        <v>4.4056780773844798E-2</v>
      </c>
      <c r="K1190" s="17">
        <v>6.1613629891623098E-2</v>
      </c>
      <c r="L1190" s="17">
        <v>4.2645959372035198E-2</v>
      </c>
      <c r="M1190" s="17"/>
      <c r="N1190" s="17">
        <v>0.18926556385812601</v>
      </c>
      <c r="O1190" s="17">
        <v>8.4398745461077507E-2</v>
      </c>
      <c r="P1190" s="17">
        <v>0.101342973237858</v>
      </c>
      <c r="Q1190" s="17">
        <v>8.7638375697576598E-2</v>
      </c>
      <c r="R1190" s="17"/>
      <c r="S1190" s="17">
        <v>0.19551653234323299</v>
      </c>
      <c r="T1190" s="17">
        <v>7.0872716170049796E-2</v>
      </c>
      <c r="U1190" s="17">
        <v>7.9061700206896304E-2</v>
      </c>
      <c r="V1190" s="17">
        <v>0.101076052495865</v>
      </c>
      <c r="W1190" s="17">
        <v>0</v>
      </c>
      <c r="X1190" s="17">
        <v>0.219448257728905</v>
      </c>
      <c r="Y1190" s="17">
        <v>0.12791241789980601</v>
      </c>
      <c r="Z1190" s="17">
        <v>0.158696864874912</v>
      </c>
      <c r="AA1190" s="17">
        <v>0.12894300872813899</v>
      </c>
      <c r="AB1190" s="17">
        <v>6.0784390201682699E-2</v>
      </c>
      <c r="AC1190" s="17">
        <v>0.104422774460271</v>
      </c>
      <c r="AD1190" s="17">
        <v>0</v>
      </c>
      <c r="AE1190" s="17"/>
      <c r="AF1190" s="17">
        <v>0.120980734139523</v>
      </c>
      <c r="AG1190" s="17">
        <v>0.11695921823000401</v>
      </c>
      <c r="AH1190" s="17">
        <v>0.10078691605359701</v>
      </c>
      <c r="AI1190" s="17"/>
      <c r="AJ1190" s="17">
        <v>0.11400398783861</v>
      </c>
      <c r="AK1190" s="17">
        <v>0.131571508609889</v>
      </c>
      <c r="AL1190" s="17">
        <v>0.23979265430400101</v>
      </c>
      <c r="AM1190" s="17">
        <v>0</v>
      </c>
      <c r="AN1190" s="17">
        <v>6.2647905170934298E-2</v>
      </c>
      <c r="AO1190" s="17"/>
      <c r="AP1190" s="17">
        <v>0.14228580376639599</v>
      </c>
      <c r="AQ1190" s="17">
        <v>0.138287337596777</v>
      </c>
      <c r="AR1190" s="17">
        <v>0.18931633020535399</v>
      </c>
      <c r="AS1190" s="17"/>
      <c r="AT1190" s="17">
        <v>4.5905213832507098E-2</v>
      </c>
      <c r="AU1190" s="17">
        <v>0.105464608107779</v>
      </c>
      <c r="AV1190" s="17">
        <v>0.14325792364772899</v>
      </c>
      <c r="AW1190" s="17">
        <v>0.24942331655646099</v>
      </c>
      <c r="AX1190" s="17">
        <v>0.46345462869244403</v>
      </c>
    </row>
    <row r="1191" spans="2:50">
      <c r="B1191" t="s">
        <v>376</v>
      </c>
      <c r="C1191" s="17">
        <v>0.34754470483009597</v>
      </c>
      <c r="D1191" s="17">
        <v>0.35517326578793001</v>
      </c>
      <c r="E1191" s="17">
        <v>0.34282304085495202</v>
      </c>
      <c r="F1191" s="17"/>
      <c r="G1191" s="17">
        <v>0.30556854302495101</v>
      </c>
      <c r="H1191" s="17">
        <v>0.33052314523697102</v>
      </c>
      <c r="I1191" s="17">
        <v>0.34392357621700398</v>
      </c>
      <c r="J1191" s="17">
        <v>0.36982770433121898</v>
      </c>
      <c r="K1191" s="17">
        <v>0.39241754865751199</v>
      </c>
      <c r="L1191" s="17">
        <v>0.340140453617853</v>
      </c>
      <c r="M1191" s="17"/>
      <c r="N1191" s="17">
        <v>0.44522460989066198</v>
      </c>
      <c r="O1191" s="17">
        <v>0.35665726317794699</v>
      </c>
      <c r="P1191" s="17">
        <v>0.31534285630685799</v>
      </c>
      <c r="Q1191" s="17">
        <v>0.26479070792807602</v>
      </c>
      <c r="R1191" s="17"/>
      <c r="S1191" s="17">
        <v>0.34020113312294598</v>
      </c>
      <c r="T1191" s="17">
        <v>0.346432504588148</v>
      </c>
      <c r="U1191" s="17">
        <v>0.466504449528304</v>
      </c>
      <c r="V1191" s="17">
        <v>0.44010994696461903</v>
      </c>
      <c r="W1191" s="17">
        <v>0.31744878498388102</v>
      </c>
      <c r="X1191" s="17">
        <v>0.28390047875355201</v>
      </c>
      <c r="Y1191" s="17">
        <v>0.40715957426885802</v>
      </c>
      <c r="Z1191" s="17">
        <v>0.23999618835848199</v>
      </c>
      <c r="AA1191" s="17">
        <v>0.170164671480039</v>
      </c>
      <c r="AB1191" s="17">
        <v>0.47891857259005399</v>
      </c>
      <c r="AC1191" s="17">
        <v>0.397483971736106</v>
      </c>
      <c r="AD1191" s="17">
        <v>0.44241712917729697</v>
      </c>
      <c r="AE1191" s="17"/>
      <c r="AF1191" s="17">
        <v>0.26574861882337802</v>
      </c>
      <c r="AG1191" s="17">
        <v>0.44344114943954099</v>
      </c>
      <c r="AH1191" s="17">
        <v>0.26300520315977599</v>
      </c>
      <c r="AI1191" s="17"/>
      <c r="AJ1191" s="17">
        <v>0.33440814715022898</v>
      </c>
      <c r="AK1191" s="17">
        <v>0.38635149960771498</v>
      </c>
      <c r="AL1191" s="17">
        <v>0.41783728757668798</v>
      </c>
      <c r="AM1191" s="17">
        <v>0</v>
      </c>
      <c r="AN1191" s="17">
        <v>0.22180541724505201</v>
      </c>
      <c r="AO1191" s="17"/>
      <c r="AP1191" s="17">
        <v>0.354103761315534</v>
      </c>
      <c r="AQ1191" s="17">
        <v>0.37666191329999799</v>
      </c>
      <c r="AR1191" s="17">
        <v>0.39797247170802302</v>
      </c>
      <c r="AS1191" s="17"/>
      <c r="AT1191" s="17">
        <v>0.303130377413112</v>
      </c>
      <c r="AU1191" s="17">
        <v>0.43656845502504399</v>
      </c>
      <c r="AV1191" s="17">
        <v>0.37373722683273303</v>
      </c>
      <c r="AW1191" s="17">
        <v>0.39847977378787902</v>
      </c>
      <c r="AX1191" s="17">
        <v>0.27668445520785601</v>
      </c>
    </row>
    <row r="1192" spans="2:50">
      <c r="B1192" t="s">
        <v>377</v>
      </c>
      <c r="C1192" s="17">
        <v>0.26081447930472401</v>
      </c>
      <c r="D1192" s="17">
        <v>0.25029483683096398</v>
      </c>
      <c r="E1192" s="17">
        <v>0.27185909782365603</v>
      </c>
      <c r="F1192" s="17"/>
      <c r="G1192" s="17">
        <v>0.24042553219107399</v>
      </c>
      <c r="H1192" s="17">
        <v>0.25731562630239002</v>
      </c>
      <c r="I1192" s="17">
        <v>0.183845858755217</v>
      </c>
      <c r="J1192" s="17">
        <v>0.29183930870865399</v>
      </c>
      <c r="K1192" s="17">
        <v>0.28054698412044399</v>
      </c>
      <c r="L1192" s="17">
        <v>0.31681935986815202</v>
      </c>
      <c r="M1192" s="17"/>
      <c r="N1192" s="17">
        <v>0.17712977411978001</v>
      </c>
      <c r="O1192" s="17">
        <v>0.31292906216201299</v>
      </c>
      <c r="P1192" s="17">
        <v>0.31255953438100498</v>
      </c>
      <c r="Q1192" s="17">
        <v>0.27255987097043499</v>
      </c>
      <c r="R1192" s="17"/>
      <c r="S1192" s="17">
        <v>0.25551222988145</v>
      </c>
      <c r="T1192" s="17">
        <v>0.29450626188590401</v>
      </c>
      <c r="U1192" s="17">
        <v>0.18077084409324901</v>
      </c>
      <c r="V1192" s="17">
        <v>0.26404337155355401</v>
      </c>
      <c r="W1192" s="17">
        <v>0.32930310083422898</v>
      </c>
      <c r="X1192" s="17">
        <v>0.25827354012801301</v>
      </c>
      <c r="Y1192" s="17">
        <v>0.23193656776796501</v>
      </c>
      <c r="Z1192" s="17">
        <v>0.29767638331674301</v>
      </c>
      <c r="AA1192" s="17">
        <v>0.26399931867572501</v>
      </c>
      <c r="AB1192" s="17">
        <v>0.21468965959293199</v>
      </c>
      <c r="AC1192" s="17">
        <v>0.28593675421176301</v>
      </c>
      <c r="AD1192" s="17">
        <v>0.299377027759544</v>
      </c>
      <c r="AE1192" s="17"/>
      <c r="AF1192" s="17">
        <v>0.32234317870788498</v>
      </c>
      <c r="AG1192" s="17">
        <v>0.22050910881139399</v>
      </c>
      <c r="AH1192" s="17">
        <v>0.243926347067002</v>
      </c>
      <c r="AI1192" s="17"/>
      <c r="AJ1192" s="17">
        <v>0.26817275988331901</v>
      </c>
      <c r="AK1192" s="17">
        <v>0.25701993915230398</v>
      </c>
      <c r="AL1192" s="17">
        <v>0.224401279995358</v>
      </c>
      <c r="AM1192" s="17">
        <v>0.27040554928896299</v>
      </c>
      <c r="AN1192" s="17">
        <v>0.26478700182666698</v>
      </c>
      <c r="AO1192" s="17"/>
      <c r="AP1192" s="17">
        <v>0.243483583623779</v>
      </c>
      <c r="AQ1192" s="17">
        <v>0.28413998829985498</v>
      </c>
      <c r="AR1192" s="17">
        <v>0.29458268500495799</v>
      </c>
      <c r="AS1192" s="17"/>
      <c r="AT1192" s="17">
        <v>0.292370583063221</v>
      </c>
      <c r="AU1192" s="17">
        <v>0.24242604837835399</v>
      </c>
      <c r="AV1192" s="17">
        <v>0.240157348189626</v>
      </c>
      <c r="AW1192" s="17">
        <v>0.17195854438612301</v>
      </c>
      <c r="AX1192" s="17">
        <v>0.10820322106147399</v>
      </c>
    </row>
    <row r="1193" spans="2:50">
      <c r="B1193" t="s">
        <v>378</v>
      </c>
      <c r="C1193" s="17">
        <v>0.13387693795247499</v>
      </c>
      <c r="D1193" s="17">
        <v>0.13770501407100599</v>
      </c>
      <c r="E1193" s="17">
        <v>0.131259325847907</v>
      </c>
      <c r="F1193" s="17"/>
      <c r="G1193" s="17">
        <v>9.1578568193007498E-2</v>
      </c>
      <c r="H1193" s="17">
        <v>8.3119931961394694E-2</v>
      </c>
      <c r="I1193" s="17">
        <v>0.11831811969279001</v>
      </c>
      <c r="J1193" s="17">
        <v>0.132321358527271</v>
      </c>
      <c r="K1193" s="17">
        <v>0.12739322398306899</v>
      </c>
      <c r="L1193" s="17">
        <v>0.235760370365132</v>
      </c>
      <c r="M1193" s="17"/>
      <c r="N1193" s="17">
        <v>0.119994834926432</v>
      </c>
      <c r="O1193" s="17">
        <v>0.12935125487722399</v>
      </c>
      <c r="P1193" s="17">
        <v>9.9026990391031702E-2</v>
      </c>
      <c r="Q1193" s="17">
        <v>0.16312367121149199</v>
      </c>
      <c r="R1193" s="17"/>
      <c r="S1193" s="17">
        <v>0.13006989785131301</v>
      </c>
      <c r="T1193" s="17">
        <v>0.17138312009061901</v>
      </c>
      <c r="U1193" s="17">
        <v>8.9298461741482496E-2</v>
      </c>
      <c r="V1193" s="17">
        <v>0.10636257111057899</v>
      </c>
      <c r="W1193" s="17">
        <v>0.247517928212142</v>
      </c>
      <c r="X1193" s="17">
        <v>0.12205287419812801</v>
      </c>
      <c r="Y1193" s="17">
        <v>7.8026752481569595E-2</v>
      </c>
      <c r="Z1193" s="17">
        <v>0.15497147208008399</v>
      </c>
      <c r="AA1193" s="17">
        <v>0.181303343121412</v>
      </c>
      <c r="AB1193" s="17">
        <v>0.10429595024645399</v>
      </c>
      <c r="AC1193" s="17">
        <v>0.10280955509732401</v>
      </c>
      <c r="AD1193" s="17">
        <v>0</v>
      </c>
      <c r="AE1193" s="17"/>
      <c r="AF1193" s="17">
        <v>0.18491251933344699</v>
      </c>
      <c r="AG1193" s="17">
        <v>8.3125642087093304E-2</v>
      </c>
      <c r="AH1193" s="17">
        <v>0.140854141873547</v>
      </c>
      <c r="AI1193" s="17"/>
      <c r="AJ1193" s="17">
        <v>0.192587895246906</v>
      </c>
      <c r="AK1193" s="17">
        <v>6.8401772370391301E-2</v>
      </c>
      <c r="AL1193" s="17">
        <v>4.2045803147681901E-2</v>
      </c>
      <c r="AM1193" s="17">
        <v>0.48740075211710199</v>
      </c>
      <c r="AN1193" s="17">
        <v>0.19463881851791001</v>
      </c>
      <c r="AO1193" s="17"/>
      <c r="AP1193" s="17">
        <v>0.19193596870242599</v>
      </c>
      <c r="AQ1193" s="17">
        <v>5.9808958918627898E-2</v>
      </c>
      <c r="AR1193" s="17">
        <v>7.0935997578170804E-2</v>
      </c>
      <c r="AS1193" s="17"/>
      <c r="AT1193" s="17">
        <v>0.17371386474262401</v>
      </c>
      <c r="AU1193" s="17">
        <v>6.8264674318382304E-2</v>
      </c>
      <c r="AV1193" s="17">
        <v>0.13806272609367001</v>
      </c>
      <c r="AW1193" s="17">
        <v>0.11401724636895</v>
      </c>
      <c r="AX1193" s="17">
        <v>0</v>
      </c>
    </row>
    <row r="1194" spans="2:50">
      <c r="B1194" t="s">
        <v>92</v>
      </c>
      <c r="C1194" s="17">
        <v>0.139149815310008</v>
      </c>
      <c r="D1194" s="17">
        <v>7.0666201471700898E-2</v>
      </c>
      <c r="E1194" s="17">
        <v>0.19537654624086101</v>
      </c>
      <c r="F1194" s="17"/>
      <c r="G1194" s="17">
        <v>0.12194363348521201</v>
      </c>
      <c r="H1194" s="17">
        <v>0.16136683299417501</v>
      </c>
      <c r="I1194" s="17">
        <v>0.17725229205968299</v>
      </c>
      <c r="J1194" s="17">
        <v>0.161954847659012</v>
      </c>
      <c r="K1194" s="17">
        <v>0.138028613347351</v>
      </c>
      <c r="L1194" s="17">
        <v>6.4633856776828702E-2</v>
      </c>
      <c r="M1194" s="17"/>
      <c r="N1194" s="17">
        <v>6.8385217204999502E-2</v>
      </c>
      <c r="O1194" s="17">
        <v>0.11666367432173801</v>
      </c>
      <c r="P1194" s="17">
        <v>0.171727645683248</v>
      </c>
      <c r="Q1194" s="17">
        <v>0.21188737419242101</v>
      </c>
      <c r="R1194" s="17"/>
      <c r="S1194" s="17">
        <v>7.8700206801058006E-2</v>
      </c>
      <c r="T1194" s="17">
        <v>0.116805397265278</v>
      </c>
      <c r="U1194" s="17">
        <v>0.184364544430068</v>
      </c>
      <c r="V1194" s="17">
        <v>8.8408057875383805E-2</v>
      </c>
      <c r="W1194" s="17">
        <v>0.10573018596974799</v>
      </c>
      <c r="X1194" s="17">
        <v>0.116324849191401</v>
      </c>
      <c r="Y1194" s="17">
        <v>0.15496468758180201</v>
      </c>
      <c r="Z1194" s="17">
        <v>0.14865909136977901</v>
      </c>
      <c r="AA1194" s="17">
        <v>0.25558965799468503</v>
      </c>
      <c r="AB1194" s="17">
        <v>0.141311427368877</v>
      </c>
      <c r="AC1194" s="17">
        <v>0.109346944494537</v>
      </c>
      <c r="AD1194" s="17">
        <v>0.25820584306315902</v>
      </c>
      <c r="AE1194" s="17"/>
      <c r="AF1194" s="17">
        <v>0.10601494899576699</v>
      </c>
      <c r="AG1194" s="17">
        <v>0.135964881431968</v>
      </c>
      <c r="AH1194" s="17">
        <v>0.25142739184607799</v>
      </c>
      <c r="AI1194" s="17"/>
      <c r="AJ1194" s="17">
        <v>9.0827209880936094E-2</v>
      </c>
      <c r="AK1194" s="17">
        <v>0.15665528025970099</v>
      </c>
      <c r="AL1194" s="17">
        <v>7.5922974976271096E-2</v>
      </c>
      <c r="AM1194" s="17">
        <v>0.242193698593934</v>
      </c>
      <c r="AN1194" s="17">
        <v>0.25612085723943601</v>
      </c>
      <c r="AO1194" s="17"/>
      <c r="AP1194" s="17">
        <v>6.8190882591864899E-2</v>
      </c>
      <c r="AQ1194" s="17">
        <v>0.141101801884743</v>
      </c>
      <c r="AR1194" s="17">
        <v>4.7192515503493897E-2</v>
      </c>
      <c r="AS1194" s="17"/>
      <c r="AT1194" s="17">
        <v>0.18487996094853601</v>
      </c>
      <c r="AU1194" s="17">
        <v>0.14727621417044101</v>
      </c>
      <c r="AV1194" s="17">
        <v>0.104784775236241</v>
      </c>
      <c r="AW1194" s="17">
        <v>6.6121118900586306E-2</v>
      </c>
      <c r="AX1194" s="17">
        <v>0.15165769503822599</v>
      </c>
    </row>
    <row r="1195" spans="2:50">
      <c r="C1195" s="17"/>
      <c r="D1195" s="17"/>
      <c r="E1195" s="17"/>
      <c r="F1195" s="17"/>
      <c r="G1195" s="17"/>
      <c r="H1195" s="17"/>
      <c r="I1195" s="17"/>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c r="AT1195" s="17"/>
      <c r="AU1195" s="17"/>
      <c r="AV1195" s="17"/>
      <c r="AW1195" s="17"/>
      <c r="AX1195" s="17"/>
    </row>
    <row r="1196" spans="2:50">
      <c r="B1196" s="6" t="s">
        <v>387</v>
      </c>
      <c r="C1196" s="17"/>
      <c r="D1196" s="17"/>
      <c r="E1196" s="17"/>
      <c r="F1196" s="17"/>
      <c r="G1196" s="17"/>
      <c r="H1196" s="17"/>
      <c r="I1196" s="17"/>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c r="AT1196" s="17"/>
      <c r="AU1196" s="17"/>
      <c r="AV1196" s="17"/>
      <c r="AW1196" s="17"/>
      <c r="AX1196" s="17"/>
    </row>
    <row r="1197" spans="2:50">
      <c r="B1197" s="27" t="s">
        <v>25</v>
      </c>
      <c r="C1197" s="17"/>
      <c r="D1197" s="17"/>
      <c r="E1197" s="17"/>
      <c r="F1197" s="17"/>
      <c r="G1197" s="17"/>
      <c r="H1197" s="17"/>
      <c r="I1197" s="17"/>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c r="AT1197" s="17"/>
      <c r="AU1197" s="17"/>
      <c r="AV1197" s="17"/>
      <c r="AW1197" s="17"/>
      <c r="AX1197" s="17"/>
    </row>
    <row r="1198" spans="2:50">
      <c r="B1198" t="s">
        <v>380</v>
      </c>
      <c r="C1198" s="17">
        <v>0.40012757397565901</v>
      </c>
      <c r="D1198" s="17">
        <v>0.48205531913340699</v>
      </c>
      <c r="E1198" s="17">
        <v>0.32651849204442701</v>
      </c>
      <c r="F1198" s="17"/>
      <c r="G1198" s="17">
        <v>0.51539306909583704</v>
      </c>
      <c r="H1198" s="17">
        <v>0.434904336610616</v>
      </c>
      <c r="I1198" s="17">
        <v>0.464607876012476</v>
      </c>
      <c r="J1198" s="17">
        <v>0.31738205978772099</v>
      </c>
      <c r="K1198" s="17">
        <v>0.31995833381095101</v>
      </c>
      <c r="L1198" s="17">
        <v>0.36129360562447399</v>
      </c>
      <c r="M1198" s="17"/>
      <c r="N1198" s="17">
        <v>0.53619143799908697</v>
      </c>
      <c r="O1198" s="17">
        <v>0.41485220707672199</v>
      </c>
      <c r="P1198" s="17">
        <v>0.31810395165937499</v>
      </c>
      <c r="Q1198" s="17">
        <v>0.30647269189057502</v>
      </c>
      <c r="R1198" s="17"/>
      <c r="S1198" s="17">
        <v>0.45578669987186099</v>
      </c>
      <c r="T1198" s="17">
        <v>0.380162041338101</v>
      </c>
      <c r="U1198" s="17">
        <v>0.33210444641313203</v>
      </c>
      <c r="V1198" s="17">
        <v>0.46310763513946002</v>
      </c>
      <c r="W1198" s="17">
        <v>0.24747289697536501</v>
      </c>
      <c r="X1198" s="17">
        <v>0.45228176714467699</v>
      </c>
      <c r="Y1198" s="17">
        <v>0.491166927427513</v>
      </c>
      <c r="Z1198" s="17">
        <v>0.33745476481748599</v>
      </c>
      <c r="AA1198" s="17">
        <v>0.321008352072432</v>
      </c>
      <c r="AB1198" s="17">
        <v>0.42313463538775198</v>
      </c>
      <c r="AC1198" s="17">
        <v>0.40069708412471899</v>
      </c>
      <c r="AD1198" s="17">
        <v>0.53829785642233496</v>
      </c>
      <c r="AE1198" s="17"/>
      <c r="AF1198" s="17">
        <v>0.356603717648244</v>
      </c>
      <c r="AG1198" s="17">
        <v>0.46143749533198403</v>
      </c>
      <c r="AH1198" s="17">
        <v>0.31785701074439099</v>
      </c>
      <c r="AI1198" s="17"/>
      <c r="AJ1198" s="17">
        <v>0.384638982418891</v>
      </c>
      <c r="AK1198" s="17">
        <v>0.45548962247116098</v>
      </c>
      <c r="AL1198" s="17">
        <v>0.50882674131507599</v>
      </c>
      <c r="AM1198" s="17">
        <v>0</v>
      </c>
      <c r="AN1198" s="17">
        <v>0.237381440211759</v>
      </c>
      <c r="AO1198" s="17"/>
      <c r="AP1198" s="17">
        <v>0.41532626912831</v>
      </c>
      <c r="AQ1198" s="17">
        <v>0.44395561688213397</v>
      </c>
      <c r="AR1198" s="17">
        <v>0.49462244446730702</v>
      </c>
      <c r="AS1198" s="17"/>
      <c r="AT1198" s="17">
        <v>0.29994342274378699</v>
      </c>
      <c r="AU1198" s="17">
        <v>0.45202797841089098</v>
      </c>
      <c r="AV1198" s="17">
        <v>0.49240377655366102</v>
      </c>
      <c r="AW1198" s="17">
        <v>0.49588533012094899</v>
      </c>
      <c r="AX1198" s="17">
        <v>0.58609498369792701</v>
      </c>
    </row>
    <row r="1199" spans="2:50">
      <c r="B1199" t="s">
        <v>381</v>
      </c>
      <c r="C1199" s="17">
        <v>0.43288589254756799</v>
      </c>
      <c r="D1199" s="17">
        <v>0.36816603469208797</v>
      </c>
      <c r="E1199" s="17">
        <v>0.49365783572231298</v>
      </c>
      <c r="F1199" s="17"/>
      <c r="G1199" s="17">
        <v>0.31020138279538301</v>
      </c>
      <c r="H1199" s="17">
        <v>0.37140930463767102</v>
      </c>
      <c r="I1199" s="17">
        <v>0.33548989268908502</v>
      </c>
      <c r="J1199" s="17">
        <v>0.54375122803837905</v>
      </c>
      <c r="K1199" s="17">
        <v>0.50946027103666602</v>
      </c>
      <c r="L1199" s="17">
        <v>0.51097901465430096</v>
      </c>
      <c r="M1199" s="17"/>
      <c r="N1199" s="17">
        <v>0.31316535032129</v>
      </c>
      <c r="O1199" s="17">
        <v>0.43547670692219098</v>
      </c>
      <c r="P1199" s="17">
        <v>0.46225954177865702</v>
      </c>
      <c r="Q1199" s="17">
        <v>0.527329782268666</v>
      </c>
      <c r="R1199" s="17"/>
      <c r="S1199" s="17">
        <v>0.41067329710069</v>
      </c>
      <c r="T1199" s="17">
        <v>0.50155650391366302</v>
      </c>
      <c r="U1199" s="17">
        <v>0.36519821081459303</v>
      </c>
      <c r="V1199" s="17">
        <v>0.44469519691241899</v>
      </c>
      <c r="W1199" s="17">
        <v>0.60156529440371298</v>
      </c>
      <c r="X1199" s="17">
        <v>0.43374144734678299</v>
      </c>
      <c r="Y1199" s="17">
        <v>0.34187557993535</v>
      </c>
      <c r="Z1199" s="17">
        <v>0.53957414833686002</v>
      </c>
      <c r="AA1199" s="17">
        <v>0.42436663828013399</v>
      </c>
      <c r="AB1199" s="17">
        <v>0.38816739360805902</v>
      </c>
      <c r="AC1199" s="17">
        <v>0.42859386903428298</v>
      </c>
      <c r="AD1199" s="17">
        <v>0.20349630051450501</v>
      </c>
      <c r="AE1199" s="17"/>
      <c r="AF1199" s="17">
        <v>0.48346214834238599</v>
      </c>
      <c r="AG1199" s="17">
        <v>0.38162706648786299</v>
      </c>
      <c r="AH1199" s="17">
        <v>0.44329952053531202</v>
      </c>
      <c r="AI1199" s="17"/>
      <c r="AJ1199" s="17">
        <v>0.45817241993805502</v>
      </c>
      <c r="AK1199" s="17">
        <v>0.37271118171555601</v>
      </c>
      <c r="AL1199" s="17">
        <v>0.41775227319347202</v>
      </c>
      <c r="AM1199" s="17">
        <v>0.75780630140606497</v>
      </c>
      <c r="AN1199" s="17">
        <v>0.55027020161811502</v>
      </c>
      <c r="AO1199" s="17"/>
      <c r="AP1199" s="17">
        <v>0.44584782239116</v>
      </c>
      <c r="AQ1199" s="17">
        <v>0.38161308772855101</v>
      </c>
      <c r="AR1199" s="17">
        <v>0.46455252986127998</v>
      </c>
      <c r="AS1199" s="17"/>
      <c r="AT1199" s="17">
        <v>0.49092633015474202</v>
      </c>
      <c r="AU1199" s="17">
        <v>0.37950394977658403</v>
      </c>
      <c r="AV1199" s="17">
        <v>0.39402186702645903</v>
      </c>
      <c r="AW1199" s="17">
        <v>0.35467583603568797</v>
      </c>
      <c r="AX1199" s="17">
        <v>0.12630553087472601</v>
      </c>
    </row>
    <row r="1200" spans="2:50">
      <c r="B1200" t="s">
        <v>92</v>
      </c>
      <c r="C1200" s="17">
        <v>0.166986533476774</v>
      </c>
      <c r="D1200" s="17">
        <v>0.14977864617450501</v>
      </c>
      <c r="E1200" s="17">
        <v>0.17982367223326001</v>
      </c>
      <c r="F1200" s="17"/>
      <c r="G1200" s="17">
        <v>0.17440554810878001</v>
      </c>
      <c r="H1200" s="17">
        <v>0.193686358751713</v>
      </c>
      <c r="I1200" s="17">
        <v>0.19990223129843801</v>
      </c>
      <c r="J1200" s="17">
        <v>0.13886671217389901</v>
      </c>
      <c r="K1200" s="17">
        <v>0.17058139515238299</v>
      </c>
      <c r="L1200" s="17">
        <v>0.127727379721226</v>
      </c>
      <c r="M1200" s="17"/>
      <c r="N1200" s="17">
        <v>0.150643211679623</v>
      </c>
      <c r="O1200" s="17">
        <v>0.149671086001087</v>
      </c>
      <c r="P1200" s="17">
        <v>0.21963650656196901</v>
      </c>
      <c r="Q1200" s="17">
        <v>0.166197525840759</v>
      </c>
      <c r="R1200" s="17"/>
      <c r="S1200" s="17">
        <v>0.13354000302745</v>
      </c>
      <c r="T1200" s="17">
        <v>0.118281454748236</v>
      </c>
      <c r="U1200" s="17">
        <v>0.302697342772274</v>
      </c>
      <c r="V1200" s="17">
        <v>9.2197167948120898E-2</v>
      </c>
      <c r="W1200" s="17">
        <v>0.15096180862092301</v>
      </c>
      <c r="X1200" s="17">
        <v>0.11397678550854</v>
      </c>
      <c r="Y1200" s="17">
        <v>0.16695749263713699</v>
      </c>
      <c r="Z1200" s="17">
        <v>0.122971086845654</v>
      </c>
      <c r="AA1200" s="17">
        <v>0.25462500964743401</v>
      </c>
      <c r="AB1200" s="17">
        <v>0.188697971004189</v>
      </c>
      <c r="AC1200" s="17">
        <v>0.170709046840998</v>
      </c>
      <c r="AD1200" s="17">
        <v>0.25820584306315902</v>
      </c>
      <c r="AE1200" s="17"/>
      <c r="AF1200" s="17">
        <v>0.15993413400937001</v>
      </c>
      <c r="AG1200" s="17">
        <v>0.15693543818015299</v>
      </c>
      <c r="AH1200" s="17">
        <v>0.23884346872029699</v>
      </c>
      <c r="AI1200" s="17"/>
      <c r="AJ1200" s="17">
        <v>0.15718859764305401</v>
      </c>
      <c r="AK1200" s="17">
        <v>0.17179919581328401</v>
      </c>
      <c r="AL1200" s="17">
        <v>7.3420985491451707E-2</v>
      </c>
      <c r="AM1200" s="17">
        <v>0.242193698593934</v>
      </c>
      <c r="AN1200" s="17">
        <v>0.21234835817012601</v>
      </c>
      <c r="AO1200" s="17"/>
      <c r="AP1200" s="17">
        <v>0.13882590848053</v>
      </c>
      <c r="AQ1200" s="17">
        <v>0.17443129538931501</v>
      </c>
      <c r="AR1200" s="17">
        <v>4.0825025671412898E-2</v>
      </c>
      <c r="AS1200" s="17"/>
      <c r="AT1200" s="17">
        <v>0.20913024710147099</v>
      </c>
      <c r="AU1200" s="17">
        <v>0.16846807181252499</v>
      </c>
      <c r="AV1200" s="17">
        <v>0.11357435641987999</v>
      </c>
      <c r="AW1200" s="17">
        <v>0.14943883384336301</v>
      </c>
      <c r="AX1200" s="17">
        <v>0.28759948542734598</v>
      </c>
    </row>
    <row r="1201" spans="2:50">
      <c r="C1201" s="17"/>
      <c r="D1201" s="17"/>
      <c r="E1201" s="17"/>
      <c r="F1201" s="17"/>
      <c r="G1201" s="17"/>
      <c r="H1201" s="17"/>
      <c r="I1201" s="17"/>
      <c r="J1201" s="17"/>
      <c r="K1201" s="17"/>
      <c r="L1201" s="17"/>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7"/>
      <c r="AI1201" s="17"/>
      <c r="AJ1201" s="17"/>
      <c r="AK1201" s="17"/>
      <c r="AL1201" s="17"/>
      <c r="AM1201" s="17"/>
      <c r="AN1201" s="17"/>
      <c r="AO1201" s="17"/>
      <c r="AP1201" s="17"/>
      <c r="AQ1201" s="17"/>
      <c r="AR1201" s="17"/>
      <c r="AS1201" s="17"/>
      <c r="AT1201" s="17"/>
      <c r="AU1201" s="17"/>
      <c r="AV1201" s="17"/>
      <c r="AW1201" s="17"/>
      <c r="AX1201" s="17"/>
    </row>
    <row r="1202" spans="2:50">
      <c r="B1202" s="6" t="s">
        <v>388</v>
      </c>
      <c r="C1202" s="17"/>
      <c r="D1202" s="17"/>
      <c r="E1202" s="17"/>
      <c r="F1202" s="17"/>
      <c r="G1202" s="17"/>
      <c r="H1202" s="17"/>
      <c r="I1202" s="17"/>
      <c r="J1202" s="17"/>
      <c r="K1202" s="17"/>
      <c r="L1202" s="17"/>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c r="AN1202" s="17"/>
      <c r="AO1202" s="17"/>
      <c r="AP1202" s="17"/>
      <c r="AQ1202" s="17"/>
      <c r="AR1202" s="17"/>
      <c r="AS1202" s="17"/>
      <c r="AT1202" s="17"/>
      <c r="AU1202" s="17"/>
      <c r="AV1202" s="17"/>
      <c r="AW1202" s="17"/>
      <c r="AX1202" s="17"/>
    </row>
    <row r="1203" spans="2:50">
      <c r="B1203" s="24" t="s">
        <v>17</v>
      </c>
      <c r="C1203" s="17"/>
      <c r="D1203" s="17"/>
      <c r="E1203" s="17"/>
      <c r="F1203" s="17"/>
      <c r="G1203" s="17"/>
      <c r="H1203" s="17"/>
      <c r="I1203" s="17"/>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c r="AO1203" s="17"/>
      <c r="AP1203" s="17"/>
      <c r="AQ1203" s="17"/>
      <c r="AR1203" s="17"/>
      <c r="AS1203" s="17"/>
      <c r="AT1203" s="17"/>
      <c r="AU1203" s="17"/>
      <c r="AV1203" s="17"/>
      <c r="AW1203" s="17"/>
      <c r="AX1203" s="17"/>
    </row>
    <row r="1204" spans="2:50">
      <c r="B1204" t="s">
        <v>244</v>
      </c>
      <c r="C1204" s="17">
        <v>0.354648076941803</v>
      </c>
      <c r="D1204" s="17">
        <v>0.36417927066205302</v>
      </c>
      <c r="E1204" s="17">
        <v>0.34569215258486002</v>
      </c>
      <c r="F1204" s="17"/>
      <c r="G1204" s="17">
        <v>0.31643931998561697</v>
      </c>
      <c r="H1204" s="17">
        <v>0.28437680524674902</v>
      </c>
      <c r="I1204" s="17">
        <v>0.35106305509239499</v>
      </c>
      <c r="J1204" s="17">
        <v>0.38486318249016399</v>
      </c>
      <c r="K1204" s="17">
        <v>0.31061683679311802</v>
      </c>
      <c r="L1204" s="17">
        <v>0.43724471480323002</v>
      </c>
      <c r="M1204" s="17"/>
      <c r="N1204" s="17">
        <v>0.37402597534524301</v>
      </c>
      <c r="O1204" s="17">
        <v>0.393061268018363</v>
      </c>
      <c r="P1204" s="17">
        <v>0.38783458363543</v>
      </c>
      <c r="Q1204" s="17">
        <v>0.27261734540945198</v>
      </c>
      <c r="R1204" s="17"/>
      <c r="S1204" s="17">
        <v>0.30468248042653501</v>
      </c>
      <c r="T1204" s="17">
        <v>0.34841107738622901</v>
      </c>
      <c r="U1204" s="17">
        <v>0.337554637298008</v>
      </c>
      <c r="V1204" s="17">
        <v>0.46658077157620598</v>
      </c>
      <c r="W1204" s="17">
        <v>0.26231557462182198</v>
      </c>
      <c r="X1204" s="17">
        <v>0.46989102520739301</v>
      </c>
      <c r="Y1204" s="17">
        <v>0.295987927578447</v>
      </c>
      <c r="Z1204" s="17">
        <v>0.43545101825375798</v>
      </c>
      <c r="AA1204" s="17">
        <v>0.31961008205483499</v>
      </c>
      <c r="AB1204" s="17">
        <v>0.455789263466997</v>
      </c>
      <c r="AC1204" s="17">
        <v>0.27855051434843803</v>
      </c>
      <c r="AD1204" s="17">
        <v>0.34721822603423502</v>
      </c>
      <c r="AE1204" s="17"/>
      <c r="AF1204" s="17">
        <v>0.33069515346204598</v>
      </c>
      <c r="AG1204" s="17">
        <v>0.432999646568345</v>
      </c>
      <c r="AH1204" s="17">
        <v>0.18129674858219699</v>
      </c>
      <c r="AI1204" s="17"/>
      <c r="AJ1204" s="17">
        <v>0.39407591281795801</v>
      </c>
      <c r="AK1204" s="17">
        <v>0.34831675249408101</v>
      </c>
      <c r="AL1204" s="17">
        <v>0.45644859399967203</v>
      </c>
      <c r="AM1204" s="17">
        <v>0.23165889774442899</v>
      </c>
      <c r="AN1204" s="17">
        <v>0.12708036579401899</v>
      </c>
      <c r="AO1204" s="17"/>
      <c r="AP1204" s="17">
        <v>0.39484262982549101</v>
      </c>
      <c r="AQ1204" s="17">
        <v>0.33049478765310902</v>
      </c>
      <c r="AR1204" s="17">
        <v>0.48494169390286901</v>
      </c>
      <c r="AS1204" s="17"/>
      <c r="AT1204" s="17">
        <v>0.34393414403384198</v>
      </c>
      <c r="AU1204" s="17">
        <v>0.40312877410568898</v>
      </c>
      <c r="AV1204" s="17">
        <v>0.37835297199699702</v>
      </c>
      <c r="AW1204" s="17">
        <v>0.35445128133411402</v>
      </c>
      <c r="AX1204" s="17">
        <v>0.30062177547802998</v>
      </c>
    </row>
    <row r="1205" spans="2:50">
      <c r="B1205" t="s">
        <v>245</v>
      </c>
      <c r="C1205" s="17">
        <v>0.40059196160669402</v>
      </c>
      <c r="D1205" s="17">
        <v>0.40206116221379201</v>
      </c>
      <c r="E1205" s="17">
        <v>0.39921143678592702</v>
      </c>
      <c r="F1205" s="17"/>
      <c r="G1205" s="17">
        <v>0.46020801854884602</v>
      </c>
      <c r="H1205" s="17">
        <v>0.51871682489135496</v>
      </c>
      <c r="I1205" s="17">
        <v>0.34544996111086101</v>
      </c>
      <c r="J1205" s="17">
        <v>0.39054117653786202</v>
      </c>
      <c r="K1205" s="17">
        <v>0.39660010990954703</v>
      </c>
      <c r="L1205" s="17">
        <v>0.333003909450445</v>
      </c>
      <c r="M1205" s="17"/>
      <c r="N1205" s="17">
        <v>0.48454953173975202</v>
      </c>
      <c r="O1205" s="17">
        <v>0.37504696869725901</v>
      </c>
      <c r="P1205" s="17">
        <v>0.30353720556623898</v>
      </c>
      <c r="Q1205" s="17">
        <v>0.41978809310036302</v>
      </c>
      <c r="R1205" s="17"/>
      <c r="S1205" s="17">
        <v>0.47342432989061201</v>
      </c>
      <c r="T1205" s="17">
        <v>0.46822557882459398</v>
      </c>
      <c r="U1205" s="17">
        <v>0.399484628742661</v>
      </c>
      <c r="V1205" s="17">
        <v>0.32407734132579002</v>
      </c>
      <c r="W1205" s="17">
        <v>0.39802803251506402</v>
      </c>
      <c r="X1205" s="17">
        <v>0.355145811457448</v>
      </c>
      <c r="Y1205" s="17">
        <v>0.46545144629947699</v>
      </c>
      <c r="Z1205" s="17">
        <v>0.31341423075210201</v>
      </c>
      <c r="AA1205" s="17">
        <v>0.321684141627953</v>
      </c>
      <c r="AB1205" s="17">
        <v>0.32223649311987201</v>
      </c>
      <c r="AC1205" s="17">
        <v>0.49594917127223997</v>
      </c>
      <c r="AD1205" s="17">
        <v>0.29481243510073502</v>
      </c>
      <c r="AE1205" s="17"/>
      <c r="AF1205" s="17">
        <v>0.397308364782965</v>
      </c>
      <c r="AG1205" s="17">
        <v>0.37754154562640302</v>
      </c>
      <c r="AH1205" s="17">
        <v>0.45129907488516402</v>
      </c>
      <c r="AI1205" s="17"/>
      <c r="AJ1205" s="17">
        <v>0.35715472507812601</v>
      </c>
      <c r="AK1205" s="17">
        <v>0.45296956814607803</v>
      </c>
      <c r="AL1205" s="17">
        <v>0.45464510504218703</v>
      </c>
      <c r="AM1205" s="17">
        <v>0.24507050538469399</v>
      </c>
      <c r="AN1205" s="17">
        <v>0.387924749503817</v>
      </c>
      <c r="AO1205" s="17"/>
      <c r="AP1205" s="17">
        <v>0.42212264945414701</v>
      </c>
      <c r="AQ1205" s="17">
        <v>0.44434858929341098</v>
      </c>
      <c r="AR1205" s="17">
        <v>0.42064498475245299</v>
      </c>
      <c r="AS1205" s="17"/>
      <c r="AT1205" s="17">
        <v>0.38259035406403902</v>
      </c>
      <c r="AU1205" s="17">
        <v>0.40121083582504002</v>
      </c>
      <c r="AV1205" s="17">
        <v>0.41546979529061701</v>
      </c>
      <c r="AW1205" s="17">
        <v>0.52324198449207504</v>
      </c>
      <c r="AX1205" s="17">
        <v>0.27973028292378499</v>
      </c>
    </row>
    <row r="1206" spans="2:50">
      <c r="B1206" t="s">
        <v>246</v>
      </c>
      <c r="C1206" s="17">
        <v>0.141230803977236</v>
      </c>
      <c r="D1206" s="17">
        <v>0.12139534446112001</v>
      </c>
      <c r="E1206" s="17">
        <v>0.15986906485258801</v>
      </c>
      <c r="F1206" s="17"/>
      <c r="G1206" s="17">
        <v>0.15282683826978199</v>
      </c>
      <c r="H1206" s="17">
        <v>0.10270107097633401</v>
      </c>
      <c r="I1206" s="17">
        <v>0.168598985570591</v>
      </c>
      <c r="J1206" s="17">
        <v>0.124498121983892</v>
      </c>
      <c r="K1206" s="17">
        <v>0.17028913424872599</v>
      </c>
      <c r="L1206" s="17">
        <v>0.13412375331968199</v>
      </c>
      <c r="M1206" s="17"/>
      <c r="N1206" s="17">
        <v>5.4811414858799798E-2</v>
      </c>
      <c r="O1206" s="17">
        <v>0.15775452755405001</v>
      </c>
      <c r="P1206" s="17">
        <v>0.15823931654866499</v>
      </c>
      <c r="Q1206" s="17">
        <v>0.19519178037775101</v>
      </c>
      <c r="R1206" s="17"/>
      <c r="S1206" s="17">
        <v>0.113897994967972</v>
      </c>
      <c r="T1206" s="17">
        <v>9.3234243294328598E-2</v>
      </c>
      <c r="U1206" s="17">
        <v>0.15010380575650401</v>
      </c>
      <c r="V1206" s="17">
        <v>0.152396480980758</v>
      </c>
      <c r="W1206" s="17">
        <v>0.25262872754652899</v>
      </c>
      <c r="X1206" s="17">
        <v>6.1900478159336303E-2</v>
      </c>
      <c r="Y1206" s="17">
        <v>0.14325881389061701</v>
      </c>
      <c r="Z1206" s="17">
        <v>9.1673539953914293E-2</v>
      </c>
      <c r="AA1206" s="17">
        <v>0.18694989961588601</v>
      </c>
      <c r="AB1206" s="17">
        <v>0.147277220796037</v>
      </c>
      <c r="AC1206" s="17">
        <v>0.153678615321827</v>
      </c>
      <c r="AD1206" s="17">
        <v>0.20841604229361499</v>
      </c>
      <c r="AE1206" s="17"/>
      <c r="AF1206" s="17">
        <v>0.150564400608731</v>
      </c>
      <c r="AG1206" s="17">
        <v>9.9361402970582199E-2</v>
      </c>
      <c r="AH1206" s="17">
        <v>0.28140976764733699</v>
      </c>
      <c r="AI1206" s="17"/>
      <c r="AJ1206" s="17">
        <v>0.119602364312558</v>
      </c>
      <c r="AK1206" s="17">
        <v>0.130503918430663</v>
      </c>
      <c r="AL1206" s="17">
        <v>4.3212463320147602E-2</v>
      </c>
      <c r="AM1206" s="17">
        <v>0.26794806749678202</v>
      </c>
      <c r="AN1206" s="17">
        <v>0.27768057601650298</v>
      </c>
      <c r="AO1206" s="17"/>
      <c r="AP1206" s="17">
        <v>0.10097251255393</v>
      </c>
      <c r="AQ1206" s="17">
        <v>0.12560548963826601</v>
      </c>
      <c r="AR1206" s="17">
        <v>1.9891061250468099E-2</v>
      </c>
      <c r="AS1206" s="17"/>
      <c r="AT1206" s="17">
        <v>0.151775233858261</v>
      </c>
      <c r="AU1206" s="17">
        <v>9.9995426086604902E-2</v>
      </c>
      <c r="AV1206" s="17">
        <v>0.101674855834542</v>
      </c>
      <c r="AW1206" s="17">
        <v>0.104292964513839</v>
      </c>
      <c r="AX1206" s="17">
        <v>9.0401764501381099E-2</v>
      </c>
    </row>
    <row r="1207" spans="2:50">
      <c r="B1207" t="s">
        <v>247</v>
      </c>
      <c r="C1207" s="17">
        <v>3.3552271893471299E-2</v>
      </c>
      <c r="D1207" s="17">
        <v>3.7151411673227497E-2</v>
      </c>
      <c r="E1207" s="17">
        <v>3.01703635445645E-2</v>
      </c>
      <c r="F1207" s="17"/>
      <c r="G1207" s="17">
        <v>0</v>
      </c>
      <c r="H1207" s="17">
        <v>2.3954177153483101E-2</v>
      </c>
      <c r="I1207" s="17">
        <v>3.3779950345343097E-2</v>
      </c>
      <c r="J1207" s="17">
        <v>5.12720964714048E-2</v>
      </c>
      <c r="K1207" s="17">
        <v>7.5550036120355504E-2</v>
      </c>
      <c r="L1207" s="17">
        <v>2.4315687317833401E-2</v>
      </c>
      <c r="M1207" s="17"/>
      <c r="N1207" s="17">
        <v>4.7333434168629299E-2</v>
      </c>
      <c r="O1207" s="17">
        <v>2.1681515128536801E-2</v>
      </c>
      <c r="P1207" s="17">
        <v>5.3837240680027501E-2</v>
      </c>
      <c r="Q1207" s="17">
        <v>1.60868254402977E-2</v>
      </c>
      <c r="R1207" s="17"/>
      <c r="S1207" s="17">
        <v>4.2829378188889301E-2</v>
      </c>
      <c r="T1207" s="17">
        <v>4.5302969101117099E-2</v>
      </c>
      <c r="U1207" s="17">
        <v>3.58082571869974E-2</v>
      </c>
      <c r="V1207" s="17">
        <v>0</v>
      </c>
      <c r="W1207" s="17">
        <v>4.4907303514450103E-2</v>
      </c>
      <c r="X1207" s="17">
        <v>5.51045867064218E-2</v>
      </c>
      <c r="Y1207" s="17">
        <v>1.9190415709437199E-2</v>
      </c>
      <c r="Z1207" s="17">
        <v>4.6669557859012299E-2</v>
      </c>
      <c r="AA1207" s="17">
        <v>6.0902962202118403E-2</v>
      </c>
      <c r="AB1207" s="17">
        <v>0</v>
      </c>
      <c r="AC1207" s="17">
        <v>0</v>
      </c>
      <c r="AD1207" s="17">
        <v>3.5994527020030601E-2</v>
      </c>
      <c r="AE1207" s="17"/>
      <c r="AF1207" s="17">
        <v>4.0312690029901697E-2</v>
      </c>
      <c r="AG1207" s="17">
        <v>4.2423279586145203E-2</v>
      </c>
      <c r="AH1207" s="17">
        <v>0</v>
      </c>
      <c r="AI1207" s="17"/>
      <c r="AJ1207" s="17">
        <v>5.0319595111519802E-2</v>
      </c>
      <c r="AK1207" s="17">
        <v>1.1479655114291099E-2</v>
      </c>
      <c r="AL1207" s="17">
        <v>4.5693837637993402E-2</v>
      </c>
      <c r="AM1207" s="17">
        <v>0.13407083001938699</v>
      </c>
      <c r="AN1207" s="17">
        <v>5.9284904112025499E-2</v>
      </c>
      <c r="AO1207" s="17"/>
      <c r="AP1207" s="17">
        <v>3.2681379378351402E-2</v>
      </c>
      <c r="AQ1207" s="17">
        <v>3.6140381092476997E-2</v>
      </c>
      <c r="AR1207" s="17">
        <v>4.9705238169000202E-2</v>
      </c>
      <c r="AS1207" s="17"/>
      <c r="AT1207" s="17">
        <v>5.21278456979253E-2</v>
      </c>
      <c r="AU1207" s="17">
        <v>9.2195759584440193E-3</v>
      </c>
      <c r="AV1207" s="17">
        <v>3.8517620232229897E-2</v>
      </c>
      <c r="AW1207" s="17">
        <v>1.8013769659971299E-2</v>
      </c>
      <c r="AX1207" s="17">
        <v>0.104189646322446</v>
      </c>
    </row>
    <row r="1208" spans="2:50">
      <c r="B1208" t="s">
        <v>248</v>
      </c>
      <c r="C1208" s="17">
        <v>3.5869403516461701E-2</v>
      </c>
      <c r="D1208" s="17">
        <v>4.6590149597732299E-2</v>
      </c>
      <c r="E1208" s="17">
        <v>2.57957239992926E-2</v>
      </c>
      <c r="F1208" s="17"/>
      <c r="G1208" s="17">
        <v>0</v>
      </c>
      <c r="H1208" s="17">
        <v>3.3796591085436499E-2</v>
      </c>
      <c r="I1208" s="17">
        <v>6.4236016130535895E-2</v>
      </c>
      <c r="J1208" s="17">
        <v>1.2420516600254601E-2</v>
      </c>
      <c r="K1208" s="17">
        <v>1.24702285219096E-2</v>
      </c>
      <c r="L1208" s="17">
        <v>6.5264926786167701E-2</v>
      </c>
      <c r="M1208" s="17"/>
      <c r="N1208" s="17">
        <v>3.1872498661976501E-2</v>
      </c>
      <c r="O1208" s="17">
        <v>1.4726638774933101E-2</v>
      </c>
      <c r="P1208" s="17">
        <v>5.63671513991542E-2</v>
      </c>
      <c r="Q1208" s="17">
        <v>4.4758629377194999E-2</v>
      </c>
      <c r="R1208" s="17"/>
      <c r="S1208" s="17">
        <v>3.3389527929008102E-2</v>
      </c>
      <c r="T1208" s="17">
        <v>3.0945046411864199E-2</v>
      </c>
      <c r="U1208" s="17">
        <v>2.36250098510646E-2</v>
      </c>
      <c r="V1208" s="17">
        <v>0</v>
      </c>
      <c r="W1208" s="17">
        <v>4.2120361802135103E-2</v>
      </c>
      <c r="X1208" s="17">
        <v>5.7958098469400497E-2</v>
      </c>
      <c r="Y1208" s="17">
        <v>3.6920761703460897E-2</v>
      </c>
      <c r="Z1208" s="17">
        <v>0</v>
      </c>
      <c r="AA1208" s="17">
        <v>6.3005844568637101E-2</v>
      </c>
      <c r="AB1208" s="17">
        <v>3.4955191799524402E-2</v>
      </c>
      <c r="AC1208" s="17">
        <v>7.1821699057495497E-2</v>
      </c>
      <c r="AD1208" s="17">
        <v>0</v>
      </c>
      <c r="AE1208" s="17"/>
      <c r="AF1208" s="17">
        <v>5.6577045519116298E-2</v>
      </c>
      <c r="AG1208" s="17">
        <v>2.22181326010269E-2</v>
      </c>
      <c r="AH1208" s="17">
        <v>1.8039812827368999E-2</v>
      </c>
      <c r="AI1208" s="17"/>
      <c r="AJ1208" s="17">
        <v>6.7809792523702894E-2</v>
      </c>
      <c r="AK1208" s="17">
        <v>5.75191838343855E-3</v>
      </c>
      <c r="AL1208" s="17">
        <v>0</v>
      </c>
      <c r="AM1208" s="17">
        <v>0.121251699354707</v>
      </c>
      <c r="AN1208" s="17">
        <v>3.9045727348240099E-2</v>
      </c>
      <c r="AO1208" s="17"/>
      <c r="AP1208" s="17">
        <v>4.9380828788080498E-2</v>
      </c>
      <c r="AQ1208" s="17">
        <v>2.0377584550288499E-2</v>
      </c>
      <c r="AR1208" s="17">
        <v>0</v>
      </c>
      <c r="AS1208" s="17"/>
      <c r="AT1208" s="17">
        <v>4.0896707475110997E-2</v>
      </c>
      <c r="AU1208" s="17">
        <v>5.4743531012597303E-2</v>
      </c>
      <c r="AV1208" s="17">
        <v>3.0314481815619E-2</v>
      </c>
      <c r="AW1208" s="17">
        <v>0</v>
      </c>
      <c r="AX1208" s="17">
        <v>0.16717572411411599</v>
      </c>
    </row>
    <row r="1209" spans="2:50">
      <c r="B1209" t="s">
        <v>92</v>
      </c>
      <c r="C1209" s="17">
        <v>3.41074820643337E-2</v>
      </c>
      <c r="D1209" s="17">
        <v>2.8622661392075199E-2</v>
      </c>
      <c r="E1209" s="17">
        <v>3.9261258232766799E-2</v>
      </c>
      <c r="F1209" s="17"/>
      <c r="G1209" s="17">
        <v>7.0525823195754594E-2</v>
      </c>
      <c r="H1209" s="17">
        <v>3.6454530646643002E-2</v>
      </c>
      <c r="I1209" s="17">
        <v>3.6872031750274002E-2</v>
      </c>
      <c r="J1209" s="17">
        <v>3.6404905916422398E-2</v>
      </c>
      <c r="K1209" s="17">
        <v>3.4473654406343902E-2</v>
      </c>
      <c r="L1209" s="17">
        <v>6.0470083226417696E-3</v>
      </c>
      <c r="M1209" s="17"/>
      <c r="N1209" s="17">
        <v>7.4071452255999098E-3</v>
      </c>
      <c r="O1209" s="17">
        <v>3.7729081826857698E-2</v>
      </c>
      <c r="P1209" s="17">
        <v>4.0184502170485102E-2</v>
      </c>
      <c r="Q1209" s="17">
        <v>5.1557326294941502E-2</v>
      </c>
      <c r="R1209" s="17"/>
      <c r="S1209" s="17">
        <v>3.1776288596983199E-2</v>
      </c>
      <c r="T1209" s="17">
        <v>1.3881084981866699E-2</v>
      </c>
      <c r="U1209" s="17">
        <v>5.3423661164765102E-2</v>
      </c>
      <c r="V1209" s="17">
        <v>5.6945406117246598E-2</v>
      </c>
      <c r="W1209" s="17">
        <v>0</v>
      </c>
      <c r="X1209" s="17">
        <v>0</v>
      </c>
      <c r="Y1209" s="17">
        <v>3.9190634818560999E-2</v>
      </c>
      <c r="Z1209" s="17">
        <v>0.11279165318121299</v>
      </c>
      <c r="AA1209" s="17">
        <v>4.7847069930570599E-2</v>
      </c>
      <c r="AB1209" s="17">
        <v>3.9741830817569199E-2</v>
      </c>
      <c r="AC1209" s="17">
        <v>0</v>
      </c>
      <c r="AD1209" s="17">
        <v>0.113558769551385</v>
      </c>
      <c r="AE1209" s="17"/>
      <c r="AF1209" s="17">
        <v>2.4542345597239799E-2</v>
      </c>
      <c r="AG1209" s="17">
        <v>2.54559926474975E-2</v>
      </c>
      <c r="AH1209" s="17">
        <v>6.7954596057932706E-2</v>
      </c>
      <c r="AI1209" s="17"/>
      <c r="AJ1209" s="17">
        <v>1.10376101561358E-2</v>
      </c>
      <c r="AK1209" s="17">
        <v>5.09781874314491E-2</v>
      </c>
      <c r="AL1209" s="17">
        <v>0</v>
      </c>
      <c r="AM1209" s="17">
        <v>0</v>
      </c>
      <c r="AN1209" s="17">
        <v>0.10898367722539599</v>
      </c>
      <c r="AO1209" s="17"/>
      <c r="AP1209" s="17">
        <v>0</v>
      </c>
      <c r="AQ1209" s="17">
        <v>4.3033167772448297E-2</v>
      </c>
      <c r="AR1209" s="17">
        <v>2.48170219252094E-2</v>
      </c>
      <c r="AS1209" s="17"/>
      <c r="AT1209" s="17">
        <v>2.8675714870820702E-2</v>
      </c>
      <c r="AU1209" s="17">
        <v>3.1701857011624902E-2</v>
      </c>
      <c r="AV1209" s="17">
        <v>3.5670274829995303E-2</v>
      </c>
      <c r="AW1209" s="17">
        <v>0</v>
      </c>
      <c r="AX1209" s="17">
        <v>5.7880806660241799E-2</v>
      </c>
    </row>
    <row r="1210" spans="2:50">
      <c r="B1210" t="s">
        <v>249</v>
      </c>
      <c r="C1210" s="17">
        <v>0.75524003854849697</v>
      </c>
      <c r="D1210" s="17">
        <v>0.76624043287584498</v>
      </c>
      <c r="E1210" s="17">
        <v>0.74490358937078804</v>
      </c>
      <c r="F1210" s="17"/>
      <c r="G1210" s="17">
        <v>0.77664733853446299</v>
      </c>
      <c r="H1210" s="17">
        <v>0.80309363013810398</v>
      </c>
      <c r="I1210" s="17">
        <v>0.69651301620325601</v>
      </c>
      <c r="J1210" s="17">
        <v>0.77540435902802696</v>
      </c>
      <c r="K1210" s="17">
        <v>0.70721694670266499</v>
      </c>
      <c r="L1210" s="17">
        <v>0.77024862425367502</v>
      </c>
      <c r="M1210" s="17"/>
      <c r="N1210" s="17">
        <v>0.85857550708499397</v>
      </c>
      <c r="O1210" s="17">
        <v>0.76810823671562201</v>
      </c>
      <c r="P1210" s="17">
        <v>0.69137178920166797</v>
      </c>
      <c r="Q1210" s="17">
        <v>0.69240543850981495</v>
      </c>
      <c r="R1210" s="17"/>
      <c r="S1210" s="17">
        <v>0.77810681031714701</v>
      </c>
      <c r="T1210" s="17">
        <v>0.81663665621082304</v>
      </c>
      <c r="U1210" s="17">
        <v>0.73703926604066905</v>
      </c>
      <c r="V1210" s="17">
        <v>0.79065811290199595</v>
      </c>
      <c r="W1210" s="17">
        <v>0.660343607136886</v>
      </c>
      <c r="X1210" s="17">
        <v>0.82503683666484195</v>
      </c>
      <c r="Y1210" s="17">
        <v>0.76143937387792404</v>
      </c>
      <c r="Z1210" s="17">
        <v>0.74886524900586005</v>
      </c>
      <c r="AA1210" s="17">
        <v>0.64129422368278699</v>
      </c>
      <c r="AB1210" s="17">
        <v>0.77802575658686901</v>
      </c>
      <c r="AC1210" s="17">
        <v>0.77449968562067795</v>
      </c>
      <c r="AD1210" s="17">
        <v>0.64203066113496998</v>
      </c>
      <c r="AE1210" s="17"/>
      <c r="AF1210" s="17">
        <v>0.72800351824501197</v>
      </c>
      <c r="AG1210" s="17">
        <v>0.81054119219474796</v>
      </c>
      <c r="AH1210" s="17">
        <v>0.63259582346736098</v>
      </c>
      <c r="AI1210" s="17"/>
      <c r="AJ1210" s="17">
        <v>0.75123063789608402</v>
      </c>
      <c r="AK1210" s="17">
        <v>0.80128632064015803</v>
      </c>
      <c r="AL1210" s="17">
        <v>0.911093699041859</v>
      </c>
      <c r="AM1210" s="17">
        <v>0.47672940312912399</v>
      </c>
      <c r="AN1210" s="17">
        <v>0.51500511529783599</v>
      </c>
      <c r="AO1210" s="17"/>
      <c r="AP1210" s="17">
        <v>0.81696527927963802</v>
      </c>
      <c r="AQ1210" s="17">
        <v>0.77484337694652095</v>
      </c>
      <c r="AR1210" s="17">
        <v>0.90558667865532205</v>
      </c>
      <c r="AS1210" s="17"/>
      <c r="AT1210" s="17">
        <v>0.726524498097882</v>
      </c>
      <c r="AU1210" s="17">
        <v>0.80433960993072895</v>
      </c>
      <c r="AV1210" s="17">
        <v>0.79382276728761303</v>
      </c>
      <c r="AW1210" s="17">
        <v>0.87769326582619001</v>
      </c>
      <c r="AX1210" s="17">
        <v>0.58035205840181503</v>
      </c>
    </row>
    <row r="1211" spans="2:50">
      <c r="B1211" t="s">
        <v>250</v>
      </c>
      <c r="C1211" s="17">
        <v>6.9421675409932895E-2</v>
      </c>
      <c r="D1211" s="17">
        <v>8.3741561270959802E-2</v>
      </c>
      <c r="E1211" s="17">
        <v>5.59660875438572E-2</v>
      </c>
      <c r="F1211" s="17"/>
      <c r="G1211" s="17">
        <v>0</v>
      </c>
      <c r="H1211" s="17">
        <v>5.77507682389196E-2</v>
      </c>
      <c r="I1211" s="17">
        <v>9.8015966475878999E-2</v>
      </c>
      <c r="J1211" s="17">
        <v>6.3692613071659396E-2</v>
      </c>
      <c r="K1211" s="17">
        <v>8.80202646422652E-2</v>
      </c>
      <c r="L1211" s="17">
        <v>8.9580614104001199E-2</v>
      </c>
      <c r="M1211" s="17"/>
      <c r="N1211" s="17">
        <v>7.9205932830605896E-2</v>
      </c>
      <c r="O1211" s="17">
        <v>3.6408153903469798E-2</v>
      </c>
      <c r="P1211" s="17">
        <v>0.11020439207918201</v>
      </c>
      <c r="Q1211" s="17">
        <v>6.0845454817492699E-2</v>
      </c>
      <c r="R1211" s="17"/>
      <c r="S1211" s="17">
        <v>7.62189061178975E-2</v>
      </c>
      <c r="T1211" s="17">
        <v>7.6248015512981299E-2</v>
      </c>
      <c r="U1211" s="17">
        <v>5.9433267038062003E-2</v>
      </c>
      <c r="V1211" s="17">
        <v>0</v>
      </c>
      <c r="W1211" s="17">
        <v>8.7027665316585207E-2</v>
      </c>
      <c r="X1211" s="17">
        <v>0.11306268517582201</v>
      </c>
      <c r="Y1211" s="17">
        <v>5.6111177412898103E-2</v>
      </c>
      <c r="Z1211" s="17">
        <v>4.6669557859012299E-2</v>
      </c>
      <c r="AA1211" s="17">
        <v>0.123908806770756</v>
      </c>
      <c r="AB1211" s="17">
        <v>3.4955191799524402E-2</v>
      </c>
      <c r="AC1211" s="17">
        <v>7.1821699057495497E-2</v>
      </c>
      <c r="AD1211" s="17">
        <v>3.5994527020030601E-2</v>
      </c>
      <c r="AE1211" s="17"/>
      <c r="AF1211" s="17">
        <v>9.6889735549018002E-2</v>
      </c>
      <c r="AG1211" s="17">
        <v>6.4641412187172204E-2</v>
      </c>
      <c r="AH1211" s="17">
        <v>1.8039812827368999E-2</v>
      </c>
      <c r="AI1211" s="17"/>
      <c r="AJ1211" s="17">
        <v>0.118129387635223</v>
      </c>
      <c r="AK1211" s="17">
        <v>1.7231573497729601E-2</v>
      </c>
      <c r="AL1211" s="17">
        <v>4.5693837637993402E-2</v>
      </c>
      <c r="AM1211" s="17">
        <v>0.255322529374094</v>
      </c>
      <c r="AN1211" s="17">
        <v>9.8330631460265605E-2</v>
      </c>
      <c r="AO1211" s="17"/>
      <c r="AP1211" s="17">
        <v>8.2062208166432005E-2</v>
      </c>
      <c r="AQ1211" s="17">
        <v>5.6517965642765497E-2</v>
      </c>
      <c r="AR1211" s="17">
        <v>4.9705238169000202E-2</v>
      </c>
      <c r="AS1211" s="17"/>
      <c r="AT1211" s="17">
        <v>9.3024553173036303E-2</v>
      </c>
      <c r="AU1211" s="17">
        <v>6.3963106971041295E-2</v>
      </c>
      <c r="AV1211" s="17">
        <v>6.8832102047848995E-2</v>
      </c>
      <c r="AW1211" s="17">
        <v>1.8013769659971299E-2</v>
      </c>
      <c r="AX1211" s="17">
        <v>0.271365370436562</v>
      </c>
    </row>
    <row r="1212" spans="2:50">
      <c r="B1212" t="s">
        <v>251</v>
      </c>
      <c r="C1212" s="17">
        <v>0.68581836313856404</v>
      </c>
      <c r="D1212" s="17">
        <v>0.68249887160488498</v>
      </c>
      <c r="E1212" s="17">
        <v>0.68893750182693003</v>
      </c>
      <c r="F1212" s="17"/>
      <c r="G1212" s="17">
        <v>0.77664733853446299</v>
      </c>
      <c r="H1212" s="17">
        <v>0.74534286189918397</v>
      </c>
      <c r="I1212" s="17">
        <v>0.59849704972737705</v>
      </c>
      <c r="J1212" s="17">
        <v>0.71171174595636699</v>
      </c>
      <c r="K1212" s="17">
        <v>0.61919668206040002</v>
      </c>
      <c r="L1212" s="17">
        <v>0.68066801014967304</v>
      </c>
      <c r="M1212" s="17"/>
      <c r="N1212" s="17">
        <v>0.77936957425438902</v>
      </c>
      <c r="O1212" s="17">
        <v>0.73170008281215204</v>
      </c>
      <c r="P1212" s="17">
        <v>0.581167397122487</v>
      </c>
      <c r="Q1212" s="17">
        <v>0.63155998369232202</v>
      </c>
      <c r="R1212" s="17"/>
      <c r="S1212" s="17">
        <v>0.70188790419924996</v>
      </c>
      <c r="T1212" s="17">
        <v>0.74038864069784205</v>
      </c>
      <c r="U1212" s="17">
        <v>0.67760599900260698</v>
      </c>
      <c r="V1212" s="17">
        <v>0.79065811290199595</v>
      </c>
      <c r="W1212" s="17">
        <v>0.57331594182030099</v>
      </c>
      <c r="X1212" s="17">
        <v>0.71197415148901899</v>
      </c>
      <c r="Y1212" s="17">
        <v>0.70532819646502598</v>
      </c>
      <c r="Z1212" s="17">
        <v>0.70219569114684799</v>
      </c>
      <c r="AA1212" s="17">
        <v>0.51738541691203199</v>
      </c>
      <c r="AB1212" s="17">
        <v>0.74307056478734401</v>
      </c>
      <c r="AC1212" s="17">
        <v>0.70267798656318203</v>
      </c>
      <c r="AD1212" s="17">
        <v>0.60603613411493895</v>
      </c>
      <c r="AE1212" s="17"/>
      <c r="AF1212" s="17">
        <v>0.63111378269599305</v>
      </c>
      <c r="AG1212" s="17">
        <v>0.74589978000757595</v>
      </c>
      <c r="AH1212" s="17">
        <v>0.61455601063999199</v>
      </c>
      <c r="AI1212" s="17"/>
      <c r="AJ1212" s="17">
        <v>0.63310125026086095</v>
      </c>
      <c r="AK1212" s="17">
        <v>0.78405474714242895</v>
      </c>
      <c r="AL1212" s="17">
        <v>0.86539986140386604</v>
      </c>
      <c r="AM1212" s="17">
        <v>0.22140687375502999</v>
      </c>
      <c r="AN1212" s="17">
        <v>0.41667448383757</v>
      </c>
      <c r="AO1212" s="17"/>
      <c r="AP1212" s="17">
        <v>0.73490307111320596</v>
      </c>
      <c r="AQ1212" s="17">
        <v>0.71832541130375505</v>
      </c>
      <c r="AR1212" s="17">
        <v>0.85588144048632198</v>
      </c>
      <c r="AS1212" s="17"/>
      <c r="AT1212" s="17">
        <v>0.63349994492484496</v>
      </c>
      <c r="AU1212" s="17">
        <v>0.74037650295968804</v>
      </c>
      <c r="AV1212" s="17">
        <v>0.72499066523976397</v>
      </c>
      <c r="AW1212" s="17">
        <v>0.85967949616621897</v>
      </c>
      <c r="AX1212" s="17">
        <v>0.30898668796525303</v>
      </c>
    </row>
    <row r="1213" spans="2:50">
      <c r="C1213" s="17"/>
      <c r="D1213" s="17"/>
      <c r="E1213" s="17"/>
      <c r="F1213" s="17"/>
      <c r="G1213" s="17"/>
      <c r="H1213" s="17"/>
      <c r="I1213" s="17"/>
      <c r="J1213" s="17"/>
      <c r="K1213" s="17"/>
      <c r="L1213" s="17"/>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7"/>
      <c r="AI1213" s="17"/>
      <c r="AJ1213" s="17"/>
      <c r="AK1213" s="17"/>
      <c r="AL1213" s="17"/>
      <c r="AM1213" s="17"/>
      <c r="AN1213" s="17"/>
      <c r="AO1213" s="17"/>
      <c r="AP1213" s="17"/>
      <c r="AQ1213" s="17"/>
      <c r="AR1213" s="17"/>
      <c r="AS1213" s="17"/>
      <c r="AT1213" s="17"/>
      <c r="AU1213" s="17"/>
      <c r="AV1213" s="17"/>
      <c r="AW1213" s="17"/>
      <c r="AX1213" s="17"/>
    </row>
    <row r="1214" spans="2:50">
      <c r="B1214" s="6" t="s">
        <v>389</v>
      </c>
      <c r="C1214" s="17"/>
      <c r="D1214" s="17"/>
      <c r="E1214" s="17"/>
      <c r="F1214" s="17"/>
      <c r="G1214" s="17"/>
      <c r="H1214" s="17"/>
      <c r="I1214" s="17"/>
      <c r="J1214" s="17"/>
      <c r="K1214" s="17"/>
      <c r="L1214" s="17"/>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7"/>
      <c r="AI1214" s="17"/>
      <c r="AJ1214" s="17"/>
      <c r="AK1214" s="17"/>
      <c r="AL1214" s="17"/>
      <c r="AM1214" s="17"/>
      <c r="AN1214" s="17"/>
      <c r="AO1214" s="17"/>
      <c r="AP1214" s="17"/>
      <c r="AQ1214" s="17"/>
      <c r="AR1214" s="17"/>
      <c r="AS1214" s="17"/>
      <c r="AT1214" s="17"/>
      <c r="AU1214" s="17"/>
      <c r="AV1214" s="17"/>
      <c r="AW1214" s="17"/>
      <c r="AX1214" s="17"/>
    </row>
    <row r="1215" spans="2:50">
      <c r="B1215" s="24" t="s">
        <v>17</v>
      </c>
      <c r="C1215" s="17"/>
      <c r="D1215" s="17"/>
      <c r="E1215" s="17"/>
      <c r="F1215" s="17"/>
      <c r="G1215" s="17"/>
      <c r="H1215" s="17"/>
      <c r="I1215" s="17"/>
      <c r="J1215" s="17"/>
      <c r="K1215" s="17"/>
      <c r="L1215" s="17"/>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7"/>
      <c r="AI1215" s="17"/>
      <c r="AJ1215" s="17"/>
      <c r="AK1215" s="17"/>
      <c r="AL1215" s="17"/>
      <c r="AM1215" s="17"/>
      <c r="AN1215" s="17"/>
      <c r="AO1215" s="17"/>
      <c r="AP1215" s="17"/>
      <c r="AQ1215" s="17"/>
      <c r="AR1215" s="17"/>
      <c r="AS1215" s="17"/>
      <c r="AT1215" s="17"/>
      <c r="AU1215" s="17"/>
      <c r="AV1215" s="17"/>
      <c r="AW1215" s="17"/>
      <c r="AX1215" s="17"/>
    </row>
    <row r="1216" spans="2:50">
      <c r="B1216" t="s">
        <v>244</v>
      </c>
      <c r="C1216" s="17">
        <v>0.24184047587309301</v>
      </c>
      <c r="D1216" s="17">
        <v>0.26454133746092501</v>
      </c>
      <c r="E1216" s="17">
        <v>0.214872962927771</v>
      </c>
      <c r="F1216" s="17"/>
      <c r="G1216" s="17">
        <v>0.30663105237980498</v>
      </c>
      <c r="H1216" s="17">
        <v>0.24812027289324901</v>
      </c>
      <c r="I1216" s="17">
        <v>0.24202567833716601</v>
      </c>
      <c r="J1216" s="17">
        <v>0.18734332770641501</v>
      </c>
      <c r="K1216" s="17">
        <v>0.25319324175390601</v>
      </c>
      <c r="L1216" s="17">
        <v>0.23691501346723701</v>
      </c>
      <c r="M1216" s="17"/>
      <c r="N1216" s="17">
        <v>0.28473217058963701</v>
      </c>
      <c r="O1216" s="17">
        <v>0.25452743634685199</v>
      </c>
      <c r="P1216" s="17">
        <v>0.19979354141308001</v>
      </c>
      <c r="Q1216" s="17">
        <v>0.21634569897564301</v>
      </c>
      <c r="R1216" s="17"/>
      <c r="S1216" s="17">
        <v>0.30127055120802498</v>
      </c>
      <c r="T1216" s="17">
        <v>0.22468052481433801</v>
      </c>
      <c r="U1216" s="17">
        <v>0.131212934192485</v>
      </c>
      <c r="V1216" s="17">
        <v>0.28214627836585299</v>
      </c>
      <c r="W1216" s="17">
        <v>0.22453954209104701</v>
      </c>
      <c r="X1216" s="17">
        <v>0.28276816777483599</v>
      </c>
      <c r="Y1216" s="17">
        <v>0.19717648296505699</v>
      </c>
      <c r="Z1216" s="17">
        <v>0.26511905312335698</v>
      </c>
      <c r="AA1216" s="17">
        <v>0.28926712628448498</v>
      </c>
      <c r="AB1216" s="17">
        <v>0.19747624871019301</v>
      </c>
      <c r="AC1216" s="17">
        <v>0.23020666095206499</v>
      </c>
      <c r="AD1216" s="17">
        <v>0.19109395511749</v>
      </c>
      <c r="AE1216" s="17"/>
      <c r="AF1216" s="17">
        <v>0.20955722201743901</v>
      </c>
      <c r="AG1216" s="17">
        <v>0.26929606562441699</v>
      </c>
      <c r="AH1216" s="17">
        <v>0.25902704893428202</v>
      </c>
      <c r="AI1216" s="17"/>
      <c r="AJ1216" s="17">
        <v>0.21234195969936101</v>
      </c>
      <c r="AK1216" s="17">
        <v>0.28264872135051899</v>
      </c>
      <c r="AL1216" s="17">
        <v>0.31444898263438698</v>
      </c>
      <c r="AM1216" s="17">
        <v>0.17146215519512001</v>
      </c>
      <c r="AN1216" s="17">
        <v>0.15064869980806</v>
      </c>
      <c r="AO1216" s="17"/>
      <c r="AP1216" s="17">
        <v>0.2142968378656</v>
      </c>
      <c r="AQ1216" s="17">
        <v>0.28642475878867901</v>
      </c>
      <c r="AR1216" s="17">
        <v>0.35786411668784901</v>
      </c>
      <c r="AS1216" s="17"/>
      <c r="AT1216" s="17">
        <v>0.17466878233127001</v>
      </c>
      <c r="AU1216" s="17">
        <v>0.25862033737051998</v>
      </c>
      <c r="AV1216" s="17">
        <v>0.30133456757187599</v>
      </c>
      <c r="AW1216" s="17">
        <v>0.27031928906374098</v>
      </c>
      <c r="AX1216" s="17">
        <v>0.53406837625692205</v>
      </c>
    </row>
    <row r="1217" spans="2:50">
      <c r="B1217" t="s">
        <v>245</v>
      </c>
      <c r="C1217" s="17">
        <v>0.37381123167632002</v>
      </c>
      <c r="D1217" s="17">
        <v>0.36212466229445001</v>
      </c>
      <c r="E1217" s="17">
        <v>0.38954924432572302</v>
      </c>
      <c r="F1217" s="17"/>
      <c r="G1217" s="17">
        <v>0.41902282270542202</v>
      </c>
      <c r="H1217" s="17">
        <v>0.44457822910069</v>
      </c>
      <c r="I1217" s="17">
        <v>0.36446499233875002</v>
      </c>
      <c r="J1217" s="17">
        <v>0.29399214337797502</v>
      </c>
      <c r="K1217" s="17">
        <v>0.40665757601822999</v>
      </c>
      <c r="L1217" s="17">
        <v>0.34763693997131501</v>
      </c>
      <c r="M1217" s="17"/>
      <c r="N1217" s="17">
        <v>0.37158680462167598</v>
      </c>
      <c r="O1217" s="17">
        <v>0.38028130516306202</v>
      </c>
      <c r="P1217" s="17">
        <v>0.36122708490900801</v>
      </c>
      <c r="Q1217" s="17">
        <v>0.37784103738389502</v>
      </c>
      <c r="R1217" s="17"/>
      <c r="S1217" s="17">
        <v>0.41553532834842599</v>
      </c>
      <c r="T1217" s="17">
        <v>0.42880033803860002</v>
      </c>
      <c r="U1217" s="17">
        <v>0.30689693229984799</v>
      </c>
      <c r="V1217" s="17">
        <v>0.45909645606357702</v>
      </c>
      <c r="W1217" s="17">
        <v>0.52421105482650399</v>
      </c>
      <c r="X1217" s="17">
        <v>0.29029310799183899</v>
      </c>
      <c r="Y1217" s="17">
        <v>0.35587198188879898</v>
      </c>
      <c r="Z1217" s="17">
        <v>0.25138694992449701</v>
      </c>
      <c r="AA1217" s="17">
        <v>0.40133778037305701</v>
      </c>
      <c r="AB1217" s="17">
        <v>0.325941177522583</v>
      </c>
      <c r="AC1217" s="17">
        <v>0.21726561236295999</v>
      </c>
      <c r="AD1217" s="17">
        <v>0.380099782300794</v>
      </c>
      <c r="AE1217" s="17"/>
      <c r="AF1217" s="17">
        <v>0.32664646908955203</v>
      </c>
      <c r="AG1217" s="17">
        <v>0.41887648703705599</v>
      </c>
      <c r="AH1217" s="17">
        <v>0.31240123948850002</v>
      </c>
      <c r="AI1217" s="17"/>
      <c r="AJ1217" s="17">
        <v>0.36916976695709902</v>
      </c>
      <c r="AK1217" s="17">
        <v>0.393202176302197</v>
      </c>
      <c r="AL1217" s="17">
        <v>0.49045307127975901</v>
      </c>
      <c r="AM1217" s="17">
        <v>0</v>
      </c>
      <c r="AN1217" s="17">
        <v>0.37498669114738797</v>
      </c>
      <c r="AO1217" s="17"/>
      <c r="AP1217" s="17">
        <v>0.35552684109215399</v>
      </c>
      <c r="AQ1217" s="17">
        <v>0.40240709069390601</v>
      </c>
      <c r="AR1217" s="17">
        <v>0.43430651650427299</v>
      </c>
      <c r="AS1217" s="17"/>
      <c r="AT1217" s="17">
        <v>0.328005098807508</v>
      </c>
      <c r="AU1217" s="17">
        <v>0.29092287644167703</v>
      </c>
      <c r="AV1217" s="17">
        <v>0.345862105494528</v>
      </c>
      <c r="AW1217" s="17">
        <v>0.46916887765167697</v>
      </c>
      <c r="AX1217" s="17">
        <v>0.31304590474337501</v>
      </c>
    </row>
    <row r="1218" spans="2:50">
      <c r="B1218" t="s">
        <v>246</v>
      </c>
      <c r="C1218" s="17">
        <v>0.23129304471538401</v>
      </c>
      <c r="D1218" s="17">
        <v>0.23335390462647301</v>
      </c>
      <c r="E1218" s="17">
        <v>0.23103509371049799</v>
      </c>
      <c r="F1218" s="17"/>
      <c r="G1218" s="17">
        <v>0.15780957144761501</v>
      </c>
      <c r="H1218" s="17">
        <v>0.14502838004458701</v>
      </c>
      <c r="I1218" s="17">
        <v>0.23148009884023599</v>
      </c>
      <c r="J1218" s="17">
        <v>0.32495190914622801</v>
      </c>
      <c r="K1218" s="17">
        <v>0.154463129830509</v>
      </c>
      <c r="L1218" s="17">
        <v>0.31756887193224698</v>
      </c>
      <c r="M1218" s="17"/>
      <c r="N1218" s="17">
        <v>0.21144378103897901</v>
      </c>
      <c r="O1218" s="17">
        <v>0.23453779414054299</v>
      </c>
      <c r="P1218" s="17">
        <v>0.24802630933577399</v>
      </c>
      <c r="Q1218" s="17">
        <v>0.234875156743275</v>
      </c>
      <c r="R1218" s="17"/>
      <c r="S1218" s="17">
        <v>0.12426780698093499</v>
      </c>
      <c r="T1218" s="17">
        <v>0.15128791175783499</v>
      </c>
      <c r="U1218" s="17">
        <v>0.398478485101326</v>
      </c>
      <c r="V1218" s="17">
        <v>0.16977356533146401</v>
      </c>
      <c r="W1218" s="17">
        <v>0.19978156286270701</v>
      </c>
      <c r="X1218" s="17">
        <v>0.28798732818331901</v>
      </c>
      <c r="Y1218" s="17">
        <v>0.30931833725705099</v>
      </c>
      <c r="Z1218" s="17">
        <v>0.19655631871256801</v>
      </c>
      <c r="AA1218" s="17">
        <v>0.21377414519968099</v>
      </c>
      <c r="AB1218" s="17">
        <v>0.30566616032355498</v>
      </c>
      <c r="AC1218" s="17">
        <v>0.31496420692160099</v>
      </c>
      <c r="AD1218" s="17">
        <v>0.17134226933087601</v>
      </c>
      <c r="AE1218" s="17"/>
      <c r="AF1218" s="17">
        <v>0.279520869249618</v>
      </c>
      <c r="AG1218" s="17">
        <v>0.204884310948486</v>
      </c>
      <c r="AH1218" s="17">
        <v>0.16831867537960901</v>
      </c>
      <c r="AI1218" s="17"/>
      <c r="AJ1218" s="17">
        <v>0.24761533523621701</v>
      </c>
      <c r="AK1218" s="17">
        <v>0.21037498046504199</v>
      </c>
      <c r="AL1218" s="17">
        <v>0.15353242288666499</v>
      </c>
      <c r="AM1218" s="17">
        <v>0.66992109416334999</v>
      </c>
      <c r="AN1218" s="17">
        <v>0.19559262968195101</v>
      </c>
      <c r="AO1218" s="17"/>
      <c r="AP1218" s="17">
        <v>0.28987110329529198</v>
      </c>
      <c r="AQ1218" s="17">
        <v>0.200199274001609</v>
      </c>
      <c r="AR1218" s="17">
        <v>0.124587398644387</v>
      </c>
      <c r="AS1218" s="17"/>
      <c r="AT1218" s="17">
        <v>0.31180537635574701</v>
      </c>
      <c r="AU1218" s="17">
        <v>0.25145661843997502</v>
      </c>
      <c r="AV1218" s="17">
        <v>0.20510542350524699</v>
      </c>
      <c r="AW1218" s="17">
        <v>0.14693173498885301</v>
      </c>
      <c r="AX1218" s="17">
        <v>0.15288571899970399</v>
      </c>
    </row>
    <row r="1219" spans="2:50">
      <c r="B1219" t="s">
        <v>247</v>
      </c>
      <c r="C1219" s="17">
        <v>6.4006746961184996E-2</v>
      </c>
      <c r="D1219" s="17">
        <v>5.8652538855604897E-2</v>
      </c>
      <c r="E1219" s="17">
        <v>7.0308687179316195E-2</v>
      </c>
      <c r="F1219" s="17"/>
      <c r="G1219" s="17">
        <v>5.7454658710254E-2</v>
      </c>
      <c r="H1219" s="17">
        <v>3.7444898439307699E-2</v>
      </c>
      <c r="I1219" s="17">
        <v>8.4334497657165303E-2</v>
      </c>
      <c r="J1219" s="17">
        <v>6.00258063368539E-2</v>
      </c>
      <c r="K1219" s="17">
        <v>8.5035207820334593E-2</v>
      </c>
      <c r="L1219" s="17">
        <v>6.1812048934647798E-2</v>
      </c>
      <c r="M1219" s="17"/>
      <c r="N1219" s="17">
        <v>5.18659670630768E-2</v>
      </c>
      <c r="O1219" s="17">
        <v>2.8479195061722001E-2</v>
      </c>
      <c r="P1219" s="17">
        <v>0.108720688412505</v>
      </c>
      <c r="Q1219" s="17">
        <v>7.6074371212719594E-2</v>
      </c>
      <c r="R1219" s="17"/>
      <c r="S1219" s="17">
        <v>0.102538097187987</v>
      </c>
      <c r="T1219" s="17">
        <v>8.1295481528308802E-2</v>
      </c>
      <c r="U1219" s="17">
        <v>7.1230574182801501E-2</v>
      </c>
      <c r="V1219" s="17">
        <v>7.0460515519300798E-2</v>
      </c>
      <c r="W1219" s="17">
        <v>0</v>
      </c>
      <c r="X1219" s="17">
        <v>3.7040156970996697E-2</v>
      </c>
      <c r="Y1219" s="17">
        <v>6.9248636479329204E-2</v>
      </c>
      <c r="Z1219" s="17">
        <v>8.1712559568354506E-2</v>
      </c>
      <c r="AA1219" s="17">
        <v>3.4186388376149998E-2</v>
      </c>
      <c r="AB1219" s="17">
        <v>4.6775239291851699E-2</v>
      </c>
      <c r="AC1219" s="17">
        <v>8.6944225635747593E-2</v>
      </c>
      <c r="AD1219" s="17">
        <v>9.7183748497389297E-2</v>
      </c>
      <c r="AE1219" s="17"/>
      <c r="AF1219" s="17">
        <v>8.5484529703339904E-2</v>
      </c>
      <c r="AG1219" s="17">
        <v>4.5803151481119499E-2</v>
      </c>
      <c r="AH1219" s="17">
        <v>8.4762825636497105E-2</v>
      </c>
      <c r="AI1219" s="17"/>
      <c r="AJ1219" s="17">
        <v>7.0018117093304397E-2</v>
      </c>
      <c r="AK1219" s="17">
        <v>8.1126222474994694E-2</v>
      </c>
      <c r="AL1219" s="17">
        <v>0</v>
      </c>
      <c r="AM1219" s="17">
        <v>0</v>
      </c>
      <c r="AN1219" s="17">
        <v>8.85738891260998E-2</v>
      </c>
      <c r="AO1219" s="17"/>
      <c r="AP1219" s="17">
        <v>6.9321760530947601E-2</v>
      </c>
      <c r="AQ1219" s="17">
        <v>5.5841284881799701E-2</v>
      </c>
      <c r="AR1219" s="17">
        <v>1.8328294608942398E-2</v>
      </c>
      <c r="AS1219" s="17"/>
      <c r="AT1219" s="17">
        <v>5.9545723626526603E-2</v>
      </c>
      <c r="AU1219" s="17">
        <v>0.127733137807926</v>
      </c>
      <c r="AV1219" s="17">
        <v>6.6640586398880403E-2</v>
      </c>
      <c r="AW1219" s="17">
        <v>3.1360948354963197E-2</v>
      </c>
      <c r="AX1219" s="17">
        <v>0</v>
      </c>
    </row>
    <row r="1220" spans="2:50">
      <c r="B1220" t="s">
        <v>248</v>
      </c>
      <c r="C1220" s="17">
        <v>4.2952616071956398E-2</v>
      </c>
      <c r="D1220" s="17">
        <v>4.4640247154183202E-2</v>
      </c>
      <c r="E1220" s="17">
        <v>4.15009444247951E-2</v>
      </c>
      <c r="F1220" s="17"/>
      <c r="G1220" s="17">
        <v>1.39261555478107E-2</v>
      </c>
      <c r="H1220" s="17">
        <v>3.6713543260682401E-2</v>
      </c>
      <c r="I1220" s="17">
        <v>2.90440642789308E-2</v>
      </c>
      <c r="J1220" s="17">
        <v>7.4046517731687703E-2</v>
      </c>
      <c r="K1220" s="17">
        <v>7.1605697421341402E-2</v>
      </c>
      <c r="L1220" s="17">
        <v>2.45329973169237E-2</v>
      </c>
      <c r="M1220" s="17"/>
      <c r="N1220" s="17">
        <v>3.4072734335881899E-2</v>
      </c>
      <c r="O1220" s="17">
        <v>6.3510619065087703E-2</v>
      </c>
      <c r="P1220" s="17">
        <v>4.2686305146435601E-2</v>
      </c>
      <c r="Q1220" s="17">
        <v>3.2597046588430503E-2</v>
      </c>
      <c r="R1220" s="17"/>
      <c r="S1220" s="17">
        <v>9.7595213738419506E-3</v>
      </c>
      <c r="T1220" s="17">
        <v>7.9679459996988999E-2</v>
      </c>
      <c r="U1220" s="17">
        <v>2.4653801452852699E-2</v>
      </c>
      <c r="V1220" s="17">
        <v>0</v>
      </c>
      <c r="W1220" s="17">
        <v>2.3222459814402598E-2</v>
      </c>
      <c r="X1220" s="17">
        <v>4.8172665001539598E-2</v>
      </c>
      <c r="Y1220" s="17">
        <v>4.4726857612666801E-2</v>
      </c>
      <c r="Z1220" s="17">
        <v>0.13708959898225301</v>
      </c>
      <c r="AA1220" s="17">
        <v>1.8743982794989001E-2</v>
      </c>
      <c r="AB1220" s="17">
        <v>5.9534186988897501E-2</v>
      </c>
      <c r="AC1220" s="17">
        <v>5.43238477934967E-2</v>
      </c>
      <c r="AD1220" s="17">
        <v>0.16028024475345101</v>
      </c>
      <c r="AE1220" s="17"/>
      <c r="AF1220" s="17">
        <v>7.6748462180644003E-2</v>
      </c>
      <c r="AG1220" s="17">
        <v>2.048534032487E-2</v>
      </c>
      <c r="AH1220" s="17">
        <v>3.1973455309916098E-2</v>
      </c>
      <c r="AI1220" s="17"/>
      <c r="AJ1220" s="17">
        <v>7.2596395402661898E-2</v>
      </c>
      <c r="AK1220" s="17">
        <v>0</v>
      </c>
      <c r="AL1220" s="17">
        <v>2.6429243392082899E-2</v>
      </c>
      <c r="AM1220" s="17">
        <v>0.158616750641531</v>
      </c>
      <c r="AN1220" s="17">
        <v>6.6195173750954503E-2</v>
      </c>
      <c r="AO1220" s="17"/>
      <c r="AP1220" s="17">
        <v>3.9342905920791697E-2</v>
      </c>
      <c r="AQ1220" s="17">
        <v>1.84252853490229E-2</v>
      </c>
      <c r="AR1220" s="17">
        <v>4.4515434589047297E-2</v>
      </c>
      <c r="AS1220" s="17"/>
      <c r="AT1220" s="17">
        <v>6.1450637401981797E-2</v>
      </c>
      <c r="AU1220" s="17">
        <v>2.6156071638688501E-2</v>
      </c>
      <c r="AV1220" s="17">
        <v>1.64168039034167E-2</v>
      </c>
      <c r="AW1220" s="17">
        <v>4.8936101091017502E-2</v>
      </c>
      <c r="AX1220" s="17">
        <v>0</v>
      </c>
    </row>
    <row r="1221" spans="2:50">
      <c r="B1221" t="s">
        <v>92</v>
      </c>
      <c r="C1221" s="17">
        <v>4.6095884702061003E-2</v>
      </c>
      <c r="D1221" s="17">
        <v>3.66873096083647E-2</v>
      </c>
      <c r="E1221" s="17">
        <v>5.27330674318972E-2</v>
      </c>
      <c r="F1221" s="17"/>
      <c r="G1221" s="17">
        <v>4.5155739209093299E-2</v>
      </c>
      <c r="H1221" s="17">
        <v>8.8114676261483504E-2</v>
      </c>
      <c r="I1221" s="17">
        <v>4.8650668547752601E-2</v>
      </c>
      <c r="J1221" s="17">
        <v>5.96402957008412E-2</v>
      </c>
      <c r="K1221" s="17">
        <v>2.90451471556783E-2</v>
      </c>
      <c r="L1221" s="17">
        <v>1.15341283776292E-2</v>
      </c>
      <c r="M1221" s="17"/>
      <c r="N1221" s="17">
        <v>4.62985423507494E-2</v>
      </c>
      <c r="O1221" s="17">
        <v>3.8663650222733298E-2</v>
      </c>
      <c r="P1221" s="17">
        <v>3.9546070783197697E-2</v>
      </c>
      <c r="Q1221" s="17">
        <v>6.2266689096036699E-2</v>
      </c>
      <c r="R1221" s="17"/>
      <c r="S1221" s="17">
        <v>4.6628694900784903E-2</v>
      </c>
      <c r="T1221" s="17">
        <v>3.4256283863928497E-2</v>
      </c>
      <c r="U1221" s="17">
        <v>6.75272727706865E-2</v>
      </c>
      <c r="V1221" s="17">
        <v>1.8523184719804901E-2</v>
      </c>
      <c r="W1221" s="17">
        <v>2.82453804053391E-2</v>
      </c>
      <c r="X1221" s="17">
        <v>5.3738574077469202E-2</v>
      </c>
      <c r="Y1221" s="17">
        <v>2.3657703797096499E-2</v>
      </c>
      <c r="Z1221" s="17">
        <v>6.8135519688970095E-2</v>
      </c>
      <c r="AA1221" s="17">
        <v>4.2690576971637501E-2</v>
      </c>
      <c r="AB1221" s="17">
        <v>6.4606987162920307E-2</v>
      </c>
      <c r="AC1221" s="17">
        <v>9.62954463341298E-2</v>
      </c>
      <c r="AD1221" s="17">
        <v>0</v>
      </c>
      <c r="AE1221" s="17"/>
      <c r="AF1221" s="17">
        <v>2.2042447759406902E-2</v>
      </c>
      <c r="AG1221" s="17">
        <v>4.0654644584051297E-2</v>
      </c>
      <c r="AH1221" s="17">
        <v>0.14351675525119501</v>
      </c>
      <c r="AI1221" s="17"/>
      <c r="AJ1221" s="17">
        <v>2.82584256113559E-2</v>
      </c>
      <c r="AK1221" s="17">
        <v>3.2647899407248E-2</v>
      </c>
      <c r="AL1221" s="17">
        <v>1.5136279807106001E-2</v>
      </c>
      <c r="AM1221" s="17">
        <v>0</v>
      </c>
      <c r="AN1221" s="17">
        <v>0.124002916485546</v>
      </c>
      <c r="AO1221" s="17"/>
      <c r="AP1221" s="17">
        <v>3.1640551295215702E-2</v>
      </c>
      <c r="AQ1221" s="17">
        <v>3.6702306284983201E-2</v>
      </c>
      <c r="AR1221" s="17">
        <v>2.0398238965500901E-2</v>
      </c>
      <c r="AS1221" s="17"/>
      <c r="AT1221" s="17">
        <v>6.4524381476967096E-2</v>
      </c>
      <c r="AU1221" s="17">
        <v>4.5110958301213297E-2</v>
      </c>
      <c r="AV1221" s="17">
        <v>6.4640513126051305E-2</v>
      </c>
      <c r="AW1221" s="17">
        <v>3.32830488497486E-2</v>
      </c>
      <c r="AX1221" s="17">
        <v>0</v>
      </c>
    </row>
    <row r="1222" spans="2:50">
      <c r="B1222" t="s">
        <v>249</v>
      </c>
      <c r="C1222" s="17">
        <v>0.61565170754941401</v>
      </c>
      <c r="D1222" s="17">
        <v>0.62666599975537396</v>
      </c>
      <c r="E1222" s="17">
        <v>0.60442220725349405</v>
      </c>
      <c r="F1222" s="17"/>
      <c r="G1222" s="17">
        <v>0.72565387508522705</v>
      </c>
      <c r="H1222" s="17">
        <v>0.69269850199393901</v>
      </c>
      <c r="I1222" s="17">
        <v>0.606490670675916</v>
      </c>
      <c r="J1222" s="17">
        <v>0.48133547108438901</v>
      </c>
      <c r="K1222" s="17">
        <v>0.65985081777213705</v>
      </c>
      <c r="L1222" s="17">
        <v>0.58455195343855204</v>
      </c>
      <c r="M1222" s="17"/>
      <c r="N1222" s="17">
        <v>0.65631897521131299</v>
      </c>
      <c r="O1222" s="17">
        <v>0.63480874150991395</v>
      </c>
      <c r="P1222" s="17">
        <v>0.56102062632208705</v>
      </c>
      <c r="Q1222" s="17">
        <v>0.594186736359538</v>
      </c>
      <c r="R1222" s="17"/>
      <c r="S1222" s="17">
        <v>0.71680587955645203</v>
      </c>
      <c r="T1222" s="17">
        <v>0.65348086285293805</v>
      </c>
      <c r="U1222" s="17">
        <v>0.43810986649233402</v>
      </c>
      <c r="V1222" s="17">
        <v>0.74124273442943001</v>
      </c>
      <c r="W1222" s="17">
        <v>0.74875059691755097</v>
      </c>
      <c r="X1222" s="17">
        <v>0.57306127576667598</v>
      </c>
      <c r="Y1222" s="17">
        <v>0.55304846485385595</v>
      </c>
      <c r="Z1222" s="17">
        <v>0.51650600304785399</v>
      </c>
      <c r="AA1222" s="17">
        <v>0.69060490665754204</v>
      </c>
      <c r="AB1222" s="17">
        <v>0.52341742623277598</v>
      </c>
      <c r="AC1222" s="17">
        <v>0.44747227331502498</v>
      </c>
      <c r="AD1222" s="17">
        <v>0.57119373741828405</v>
      </c>
      <c r="AE1222" s="17"/>
      <c r="AF1222" s="17">
        <v>0.53620369110699095</v>
      </c>
      <c r="AG1222" s="17">
        <v>0.68817255266147304</v>
      </c>
      <c r="AH1222" s="17">
        <v>0.57142828842278204</v>
      </c>
      <c r="AI1222" s="17"/>
      <c r="AJ1222" s="17">
        <v>0.58151172665646</v>
      </c>
      <c r="AK1222" s="17">
        <v>0.675850897652716</v>
      </c>
      <c r="AL1222" s="17">
        <v>0.80490205391414604</v>
      </c>
      <c r="AM1222" s="17">
        <v>0.17146215519512001</v>
      </c>
      <c r="AN1222" s="17">
        <v>0.52563539095544898</v>
      </c>
      <c r="AO1222" s="17"/>
      <c r="AP1222" s="17">
        <v>0.56982367895775299</v>
      </c>
      <c r="AQ1222" s="17">
        <v>0.68883184948258502</v>
      </c>
      <c r="AR1222" s="17">
        <v>0.792170633192122</v>
      </c>
      <c r="AS1222" s="17"/>
      <c r="AT1222" s="17">
        <v>0.50267388113877798</v>
      </c>
      <c r="AU1222" s="17">
        <v>0.54954321381219695</v>
      </c>
      <c r="AV1222" s="17">
        <v>0.64719667306640405</v>
      </c>
      <c r="AW1222" s="17">
        <v>0.73948816671541795</v>
      </c>
      <c r="AX1222" s="17">
        <v>0.84711428100029595</v>
      </c>
    </row>
    <row r="1223" spans="2:50">
      <c r="B1223" t="s">
        <v>250</v>
      </c>
      <c r="C1223" s="17">
        <v>0.10695936303314101</v>
      </c>
      <c r="D1223" s="17">
        <v>0.103292786009788</v>
      </c>
      <c r="E1223" s="17">
        <v>0.111809631604111</v>
      </c>
      <c r="F1223" s="17"/>
      <c r="G1223" s="17">
        <v>7.1380814258064806E-2</v>
      </c>
      <c r="H1223" s="17">
        <v>7.4158441699990099E-2</v>
      </c>
      <c r="I1223" s="17">
        <v>0.113378561936096</v>
      </c>
      <c r="J1223" s="17">
        <v>0.134072324068542</v>
      </c>
      <c r="K1223" s="17">
        <v>0.15664090524167601</v>
      </c>
      <c r="L1223" s="17">
        <v>8.6345046251571606E-2</v>
      </c>
      <c r="M1223" s="17"/>
      <c r="N1223" s="17">
        <v>8.5938701398958706E-2</v>
      </c>
      <c r="O1223" s="17">
        <v>9.1989814126809705E-2</v>
      </c>
      <c r="P1223" s="17">
        <v>0.15140699355894099</v>
      </c>
      <c r="Q1223" s="17">
        <v>0.10867141780115</v>
      </c>
      <c r="R1223" s="17"/>
      <c r="S1223" s="17">
        <v>0.112297618561829</v>
      </c>
      <c r="T1223" s="17">
        <v>0.16097494152529801</v>
      </c>
      <c r="U1223" s="17">
        <v>9.5884375635654107E-2</v>
      </c>
      <c r="V1223" s="17">
        <v>7.0460515519300798E-2</v>
      </c>
      <c r="W1223" s="17">
        <v>2.3222459814402598E-2</v>
      </c>
      <c r="X1223" s="17">
        <v>8.5212821972536199E-2</v>
      </c>
      <c r="Y1223" s="17">
        <v>0.113975494091996</v>
      </c>
      <c r="Z1223" s="17">
        <v>0.218802158550607</v>
      </c>
      <c r="AA1223" s="17">
        <v>5.29303711711391E-2</v>
      </c>
      <c r="AB1223" s="17">
        <v>0.10630942628074901</v>
      </c>
      <c r="AC1223" s="17">
        <v>0.141268073429244</v>
      </c>
      <c r="AD1223" s="17">
        <v>0.25746399325084002</v>
      </c>
      <c r="AE1223" s="17"/>
      <c r="AF1223" s="17">
        <v>0.16223299188398399</v>
      </c>
      <c r="AG1223" s="17">
        <v>6.6288491805989502E-2</v>
      </c>
      <c r="AH1223" s="17">
        <v>0.116736280946413</v>
      </c>
      <c r="AI1223" s="17"/>
      <c r="AJ1223" s="17">
        <v>0.14261451249596599</v>
      </c>
      <c r="AK1223" s="17">
        <v>8.1126222474994694E-2</v>
      </c>
      <c r="AL1223" s="17">
        <v>2.6429243392082899E-2</v>
      </c>
      <c r="AM1223" s="17">
        <v>0.158616750641531</v>
      </c>
      <c r="AN1223" s="17">
        <v>0.154769062877054</v>
      </c>
      <c r="AO1223" s="17"/>
      <c r="AP1223" s="17">
        <v>0.108664666451739</v>
      </c>
      <c r="AQ1223" s="17">
        <v>7.4266570230822601E-2</v>
      </c>
      <c r="AR1223" s="17">
        <v>6.2843729197989695E-2</v>
      </c>
      <c r="AS1223" s="17"/>
      <c r="AT1223" s="17">
        <v>0.120996361028508</v>
      </c>
      <c r="AU1223" s="17">
        <v>0.15388920944661499</v>
      </c>
      <c r="AV1223" s="17">
        <v>8.3057390302297099E-2</v>
      </c>
      <c r="AW1223" s="17">
        <v>8.0297049445980706E-2</v>
      </c>
      <c r="AX1223" s="17">
        <v>0</v>
      </c>
    </row>
    <row r="1224" spans="2:50">
      <c r="B1224" t="s">
        <v>251</v>
      </c>
      <c r="C1224" s="17">
        <v>0.50869234451627199</v>
      </c>
      <c r="D1224" s="17">
        <v>0.52337321374558599</v>
      </c>
      <c r="E1224" s="17">
        <v>0.49261257564938299</v>
      </c>
      <c r="F1224" s="17"/>
      <c r="G1224" s="17">
        <v>0.65427306082716197</v>
      </c>
      <c r="H1224" s="17">
        <v>0.61854006029394903</v>
      </c>
      <c r="I1224" s="17">
        <v>0.49311210873981998</v>
      </c>
      <c r="J1224" s="17">
        <v>0.34726314701584798</v>
      </c>
      <c r="K1224" s="17">
        <v>0.50320991253046099</v>
      </c>
      <c r="L1224" s="17">
        <v>0.49820690718698002</v>
      </c>
      <c r="M1224" s="17"/>
      <c r="N1224" s="17">
        <v>0.57038027381235401</v>
      </c>
      <c r="O1224" s="17">
        <v>0.542818927383104</v>
      </c>
      <c r="P1224" s="17">
        <v>0.409613632763147</v>
      </c>
      <c r="Q1224" s="17">
        <v>0.48551531855838798</v>
      </c>
      <c r="R1224" s="17"/>
      <c r="S1224" s="17">
        <v>0.60450826099462296</v>
      </c>
      <c r="T1224" s="17">
        <v>0.49250592132763998</v>
      </c>
      <c r="U1224" s="17">
        <v>0.34222549085667903</v>
      </c>
      <c r="V1224" s="17">
        <v>0.67078221891012901</v>
      </c>
      <c r="W1224" s="17">
        <v>0.72552813710314901</v>
      </c>
      <c r="X1224" s="17">
        <v>0.48784845379413999</v>
      </c>
      <c r="Y1224" s="17">
        <v>0.43907297076186003</v>
      </c>
      <c r="Z1224" s="17">
        <v>0.29770384449724702</v>
      </c>
      <c r="AA1224" s="17">
        <v>0.63767453548640296</v>
      </c>
      <c r="AB1224" s="17">
        <v>0.41710799995202702</v>
      </c>
      <c r="AC1224" s="17">
        <v>0.30620419988578101</v>
      </c>
      <c r="AD1224" s="17">
        <v>0.31372974416744398</v>
      </c>
      <c r="AE1224" s="17"/>
      <c r="AF1224" s="17">
        <v>0.37397069922300802</v>
      </c>
      <c r="AG1224" s="17">
        <v>0.62188406085548398</v>
      </c>
      <c r="AH1224" s="17">
        <v>0.45469200747636901</v>
      </c>
      <c r="AI1224" s="17"/>
      <c r="AJ1224" s="17">
        <v>0.43889721416049399</v>
      </c>
      <c r="AK1224" s="17">
        <v>0.59472467517772098</v>
      </c>
      <c r="AL1224" s="17">
        <v>0.77847281052206296</v>
      </c>
      <c r="AM1224" s="17">
        <v>1.2845404553588799E-2</v>
      </c>
      <c r="AN1224" s="17">
        <v>0.37086632807839398</v>
      </c>
      <c r="AO1224" s="17"/>
      <c r="AP1224" s="17">
        <v>0.46115901250601399</v>
      </c>
      <c r="AQ1224" s="17">
        <v>0.61456527925176196</v>
      </c>
      <c r="AR1224" s="17">
        <v>0.72932690399413203</v>
      </c>
      <c r="AS1224" s="17"/>
      <c r="AT1224" s="17">
        <v>0.38167752011026901</v>
      </c>
      <c r="AU1224" s="17">
        <v>0.39565400436558301</v>
      </c>
      <c r="AV1224" s="17">
        <v>0.56413928276410696</v>
      </c>
      <c r="AW1224" s="17">
        <v>0.65919111726943702</v>
      </c>
      <c r="AX1224" s="17">
        <v>0.84711428100029595</v>
      </c>
    </row>
    <row r="1225" spans="2:50">
      <c r="C1225" s="17"/>
      <c r="D1225" s="17"/>
      <c r="E1225" s="17"/>
      <c r="F1225" s="17"/>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row>
    <row r="1226" spans="2:50">
      <c r="B1226" s="6" t="s">
        <v>390</v>
      </c>
      <c r="C1226" s="17"/>
      <c r="D1226" s="17"/>
      <c r="E1226" s="17"/>
      <c r="F1226" s="17"/>
      <c r="G1226" s="17"/>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c r="AO1226" s="17"/>
      <c r="AP1226" s="17"/>
      <c r="AQ1226" s="17"/>
      <c r="AR1226" s="17"/>
      <c r="AS1226" s="17"/>
      <c r="AT1226" s="17"/>
      <c r="AU1226" s="17"/>
      <c r="AV1226" s="17"/>
      <c r="AW1226" s="17"/>
      <c r="AX1226" s="17"/>
    </row>
    <row r="1227" spans="2:50">
      <c r="B1227" s="24" t="s">
        <v>17</v>
      </c>
      <c r="C1227" s="17"/>
      <c r="D1227" s="17"/>
      <c r="E1227" s="17"/>
      <c r="F1227" s="17"/>
      <c r="G1227" s="17"/>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c r="AO1227" s="17"/>
      <c r="AP1227" s="17"/>
      <c r="AQ1227" s="17"/>
      <c r="AR1227" s="17"/>
      <c r="AS1227" s="17"/>
      <c r="AT1227" s="17"/>
      <c r="AU1227" s="17"/>
      <c r="AV1227" s="17"/>
      <c r="AW1227" s="17"/>
      <c r="AX1227" s="17"/>
    </row>
    <row r="1228" spans="2:50">
      <c r="B1228" t="s">
        <v>244</v>
      </c>
      <c r="C1228" s="17">
        <v>0.18121878135965</v>
      </c>
      <c r="D1228" s="17">
        <v>0.217055901706904</v>
      </c>
      <c r="E1228" s="17">
        <v>0.14502146973739899</v>
      </c>
      <c r="F1228" s="17"/>
      <c r="G1228" s="17">
        <v>0.181454451472815</v>
      </c>
      <c r="H1228" s="17">
        <v>0.19168608129286899</v>
      </c>
      <c r="I1228" s="17">
        <v>0.168028411778822</v>
      </c>
      <c r="J1228" s="17">
        <v>0.20933332166778901</v>
      </c>
      <c r="K1228" s="17">
        <v>0.18189241737579501</v>
      </c>
      <c r="L1228" s="17">
        <v>0.15794222483755299</v>
      </c>
      <c r="M1228" s="17"/>
      <c r="N1228" s="17">
        <v>0.25600830468158797</v>
      </c>
      <c r="O1228" s="17">
        <v>0.18164151383850399</v>
      </c>
      <c r="P1228" s="17">
        <v>0.10638925554296701</v>
      </c>
      <c r="Q1228" s="17">
        <v>0.158015328932467</v>
      </c>
      <c r="R1228" s="17"/>
      <c r="S1228" s="17">
        <v>0.179071076233907</v>
      </c>
      <c r="T1228" s="17">
        <v>0.20585022930945099</v>
      </c>
      <c r="U1228" s="17">
        <v>0.16418209670884601</v>
      </c>
      <c r="V1228" s="17">
        <v>0.23294534919674401</v>
      </c>
      <c r="W1228" s="17">
        <v>0.16387806634170499</v>
      </c>
      <c r="X1228" s="17">
        <v>0.10880813805491001</v>
      </c>
      <c r="Y1228" s="17">
        <v>0.22042445460663701</v>
      </c>
      <c r="Z1228" s="17">
        <v>8.5316399122736697E-2</v>
      </c>
      <c r="AA1228" s="17">
        <v>0.23237101590786599</v>
      </c>
      <c r="AB1228" s="17">
        <v>0.15726036770798599</v>
      </c>
      <c r="AC1228" s="17">
        <v>0.21455141154080401</v>
      </c>
      <c r="AD1228" s="17">
        <v>0.17243196294636701</v>
      </c>
      <c r="AE1228" s="17"/>
      <c r="AF1228" s="17">
        <v>0.18268451103525901</v>
      </c>
      <c r="AG1228" s="17">
        <v>0.22400174244135801</v>
      </c>
      <c r="AH1228" s="17">
        <v>7.1050383506654199E-2</v>
      </c>
      <c r="AI1228" s="17"/>
      <c r="AJ1228" s="17">
        <v>0.19393385980425901</v>
      </c>
      <c r="AK1228" s="17">
        <v>0.21792604155251799</v>
      </c>
      <c r="AL1228" s="17">
        <v>0.25869367173926799</v>
      </c>
      <c r="AM1228" s="17">
        <v>0.10458165325260201</v>
      </c>
      <c r="AN1228" s="17">
        <v>3.7490141043422798E-2</v>
      </c>
      <c r="AO1228" s="17"/>
      <c r="AP1228" s="17">
        <v>0.173677937431857</v>
      </c>
      <c r="AQ1228" s="17">
        <v>0.221731896270252</v>
      </c>
      <c r="AR1228" s="17">
        <v>0.34111870043270098</v>
      </c>
      <c r="AS1228" s="17"/>
      <c r="AT1228" s="17">
        <v>0.177696201107645</v>
      </c>
      <c r="AU1228" s="17">
        <v>0.17264097312514201</v>
      </c>
      <c r="AV1228" s="17">
        <v>0.15858340680060401</v>
      </c>
      <c r="AW1228" s="17">
        <v>0.30751142682946703</v>
      </c>
      <c r="AX1228" s="17">
        <v>0.41420260918269503</v>
      </c>
    </row>
    <row r="1229" spans="2:50">
      <c r="B1229" t="s">
        <v>245</v>
      </c>
      <c r="C1229" s="17">
        <v>0.41082368254688301</v>
      </c>
      <c r="D1229" s="17">
        <v>0.39062500319530002</v>
      </c>
      <c r="E1229" s="17">
        <v>0.43100122513479999</v>
      </c>
      <c r="F1229" s="17"/>
      <c r="G1229" s="17">
        <v>0.386368740818123</v>
      </c>
      <c r="H1229" s="17">
        <v>0.484695989793613</v>
      </c>
      <c r="I1229" s="17">
        <v>0.41688844934375802</v>
      </c>
      <c r="J1229" s="17">
        <v>0.36297076977208798</v>
      </c>
      <c r="K1229" s="17">
        <v>0.373045566197101</v>
      </c>
      <c r="L1229" s="17">
        <v>0.43159377720331699</v>
      </c>
      <c r="M1229" s="17"/>
      <c r="N1229" s="17">
        <v>0.475060018902078</v>
      </c>
      <c r="O1229" s="17">
        <v>0.41091170791642301</v>
      </c>
      <c r="P1229" s="17">
        <v>0.39628277786647897</v>
      </c>
      <c r="Q1229" s="17">
        <v>0.36299557280886802</v>
      </c>
      <c r="R1229" s="17"/>
      <c r="S1229" s="17">
        <v>0.37280656970258802</v>
      </c>
      <c r="T1229" s="17">
        <v>0.35808119713373399</v>
      </c>
      <c r="U1229" s="17">
        <v>0.48633381101484402</v>
      </c>
      <c r="V1229" s="17">
        <v>0.43529817333865201</v>
      </c>
      <c r="W1229" s="17">
        <v>0.36457045231809299</v>
      </c>
      <c r="X1229" s="17">
        <v>0.50527590845627202</v>
      </c>
      <c r="Y1229" s="17">
        <v>0.313967918036897</v>
      </c>
      <c r="Z1229" s="17">
        <v>0.66037001305280196</v>
      </c>
      <c r="AA1229" s="17">
        <v>0.35588674609854198</v>
      </c>
      <c r="AB1229" s="17">
        <v>0.35713843139905299</v>
      </c>
      <c r="AC1229" s="17">
        <v>0.43628389222814201</v>
      </c>
      <c r="AD1229" s="17">
        <v>0.49951453327133</v>
      </c>
      <c r="AE1229" s="17"/>
      <c r="AF1229" s="17">
        <v>0.43545049540202402</v>
      </c>
      <c r="AG1229" s="17">
        <v>0.40529732333007801</v>
      </c>
      <c r="AH1229" s="17">
        <v>0.39234418811851202</v>
      </c>
      <c r="AI1229" s="17"/>
      <c r="AJ1229" s="17">
        <v>0.43172002237288198</v>
      </c>
      <c r="AK1229" s="17">
        <v>0.43352006261274501</v>
      </c>
      <c r="AL1229" s="17">
        <v>0.49998791752354899</v>
      </c>
      <c r="AM1229" s="17">
        <v>0.34490614069423797</v>
      </c>
      <c r="AN1229" s="17">
        <v>0.32267565623954902</v>
      </c>
      <c r="AO1229" s="17"/>
      <c r="AP1229" s="17">
        <v>0.44018468330095201</v>
      </c>
      <c r="AQ1229" s="17">
        <v>0.483400511551204</v>
      </c>
      <c r="AR1229" s="17">
        <v>0.41223053072452398</v>
      </c>
      <c r="AS1229" s="17"/>
      <c r="AT1229" s="17">
        <v>0.35252964468506798</v>
      </c>
      <c r="AU1229" s="17">
        <v>0.40643002076711598</v>
      </c>
      <c r="AV1229" s="17">
        <v>0.50805074069244505</v>
      </c>
      <c r="AW1229" s="17">
        <v>0.32153164758153102</v>
      </c>
      <c r="AX1229" s="17">
        <v>0.36203913052005399</v>
      </c>
    </row>
    <row r="1230" spans="2:50">
      <c r="B1230" t="s">
        <v>246</v>
      </c>
      <c r="C1230" s="17">
        <v>0.24035292191204199</v>
      </c>
      <c r="D1230" s="17">
        <v>0.23507474160907699</v>
      </c>
      <c r="E1230" s="17">
        <v>0.24621402818873001</v>
      </c>
      <c r="F1230" s="17"/>
      <c r="G1230" s="17">
        <v>0.26509155424644099</v>
      </c>
      <c r="H1230" s="17">
        <v>0.20468404701447801</v>
      </c>
      <c r="I1230" s="17">
        <v>0.21164607323375101</v>
      </c>
      <c r="J1230" s="17">
        <v>0.26434098091546399</v>
      </c>
      <c r="K1230" s="17">
        <v>0.25288052084035101</v>
      </c>
      <c r="L1230" s="17">
        <v>0.246462739722177</v>
      </c>
      <c r="M1230" s="17"/>
      <c r="N1230" s="17">
        <v>0.15101264152850499</v>
      </c>
      <c r="O1230" s="17">
        <v>0.228440283280164</v>
      </c>
      <c r="P1230" s="17">
        <v>0.33053650915341098</v>
      </c>
      <c r="Q1230" s="17">
        <v>0.26921754391098601</v>
      </c>
      <c r="R1230" s="17"/>
      <c r="S1230" s="17">
        <v>0.34120267717755798</v>
      </c>
      <c r="T1230" s="17">
        <v>0.205630830508578</v>
      </c>
      <c r="U1230" s="17">
        <v>0.232155072556882</v>
      </c>
      <c r="V1230" s="17">
        <v>0.16175330331853299</v>
      </c>
      <c r="W1230" s="17">
        <v>0.18204236773662999</v>
      </c>
      <c r="X1230" s="17">
        <v>0.26045781578241201</v>
      </c>
      <c r="Y1230" s="17">
        <v>0.22373694354559501</v>
      </c>
      <c r="Z1230" s="17">
        <v>0.13998278980203299</v>
      </c>
      <c r="AA1230" s="17">
        <v>0.24637733071029599</v>
      </c>
      <c r="AB1230" s="17">
        <v>0.25913206095817398</v>
      </c>
      <c r="AC1230" s="17">
        <v>0.26296856091558202</v>
      </c>
      <c r="AD1230" s="17">
        <v>0.25578447441496099</v>
      </c>
      <c r="AE1230" s="17"/>
      <c r="AF1230" s="17">
        <v>0.201146799527259</v>
      </c>
      <c r="AG1230" s="17">
        <v>0.25357252639389599</v>
      </c>
      <c r="AH1230" s="17">
        <v>0.25540532861846099</v>
      </c>
      <c r="AI1230" s="17"/>
      <c r="AJ1230" s="17">
        <v>0.22968724942324101</v>
      </c>
      <c r="AK1230" s="17">
        <v>0.26552219521560699</v>
      </c>
      <c r="AL1230" s="17">
        <v>0.176908037351031</v>
      </c>
      <c r="AM1230" s="17">
        <v>0.291317884944641</v>
      </c>
      <c r="AN1230" s="17">
        <v>0.24957866987191801</v>
      </c>
      <c r="AO1230" s="17"/>
      <c r="AP1230" s="17">
        <v>0.23184327773902699</v>
      </c>
      <c r="AQ1230" s="17">
        <v>0.212215675845182</v>
      </c>
      <c r="AR1230" s="17">
        <v>0.19989126425754</v>
      </c>
      <c r="AS1230" s="17"/>
      <c r="AT1230" s="17">
        <v>0.28932415877353501</v>
      </c>
      <c r="AU1230" s="17">
        <v>0.23619996851478101</v>
      </c>
      <c r="AV1230" s="17">
        <v>0.19517913297653999</v>
      </c>
      <c r="AW1230" s="17">
        <v>0.17721243861713701</v>
      </c>
      <c r="AX1230" s="17">
        <v>0.155532222899253</v>
      </c>
    </row>
    <row r="1231" spans="2:50">
      <c r="B1231" t="s">
        <v>247</v>
      </c>
      <c r="C1231" s="17">
        <v>8.4515984122170207E-2</v>
      </c>
      <c r="D1231" s="17">
        <v>7.4681702333536201E-2</v>
      </c>
      <c r="E1231" s="17">
        <v>9.3828929165343494E-2</v>
      </c>
      <c r="F1231" s="17"/>
      <c r="G1231" s="17">
        <v>0.113041138375527</v>
      </c>
      <c r="H1231" s="17">
        <v>5.1011616213489201E-2</v>
      </c>
      <c r="I1231" s="17">
        <v>0.102166455462973</v>
      </c>
      <c r="J1231" s="17">
        <v>8.2625797425382397E-2</v>
      </c>
      <c r="K1231" s="17">
        <v>6.0562576317728503E-2</v>
      </c>
      <c r="L1231" s="17">
        <v>9.6478171791161804E-2</v>
      </c>
      <c r="M1231" s="17"/>
      <c r="N1231" s="17">
        <v>7.9850193078211104E-2</v>
      </c>
      <c r="O1231" s="17">
        <v>9.8408383446311601E-2</v>
      </c>
      <c r="P1231" s="17">
        <v>8.1304842851519898E-2</v>
      </c>
      <c r="Q1231" s="17">
        <v>8.0657134636836006E-2</v>
      </c>
      <c r="R1231" s="17"/>
      <c r="S1231" s="17">
        <v>5.41114591121378E-2</v>
      </c>
      <c r="T1231" s="17">
        <v>0.14191466695064001</v>
      </c>
      <c r="U1231" s="17">
        <v>9.4442130774438096E-2</v>
      </c>
      <c r="V1231" s="17">
        <v>3.0120494018690099E-2</v>
      </c>
      <c r="W1231" s="17">
        <v>0.23409294878216599</v>
      </c>
      <c r="X1231" s="17">
        <v>5.46092859476211E-2</v>
      </c>
      <c r="Y1231" s="17">
        <v>5.0385551175843202E-2</v>
      </c>
      <c r="Z1231" s="17">
        <v>4.4979106785678298E-2</v>
      </c>
      <c r="AA1231" s="17">
        <v>5.9733107746174997E-2</v>
      </c>
      <c r="AB1231" s="17">
        <v>0.15738532349432799</v>
      </c>
      <c r="AC1231" s="17">
        <v>3.5971650986697003E-2</v>
      </c>
      <c r="AD1231" s="17">
        <v>0</v>
      </c>
      <c r="AE1231" s="17"/>
      <c r="AF1231" s="17">
        <v>7.2360668864604696E-2</v>
      </c>
      <c r="AG1231" s="17">
        <v>9.0388284250151205E-2</v>
      </c>
      <c r="AH1231" s="17">
        <v>9.2408246622465204E-2</v>
      </c>
      <c r="AI1231" s="17"/>
      <c r="AJ1231" s="17">
        <v>7.4773181864960098E-2</v>
      </c>
      <c r="AK1231" s="17">
        <v>5.9706028075181897E-2</v>
      </c>
      <c r="AL1231" s="17">
        <v>2.98083638702593E-2</v>
      </c>
      <c r="AM1231" s="17">
        <v>0.16827270607396499</v>
      </c>
      <c r="AN1231" s="17">
        <v>0.119585338310674</v>
      </c>
      <c r="AO1231" s="17"/>
      <c r="AP1231" s="17">
        <v>9.1039827767044598E-2</v>
      </c>
      <c r="AQ1231" s="17">
        <v>6.0339414239544899E-2</v>
      </c>
      <c r="AR1231" s="17">
        <v>4.6759504585234701E-2</v>
      </c>
      <c r="AS1231" s="17"/>
      <c r="AT1231" s="17">
        <v>9.1264298234985497E-2</v>
      </c>
      <c r="AU1231" s="17">
        <v>8.44292401392851E-2</v>
      </c>
      <c r="AV1231" s="17">
        <v>8.0624066465942404E-2</v>
      </c>
      <c r="AW1231" s="17">
        <v>0.14990709157055501</v>
      </c>
      <c r="AX1231" s="17">
        <v>6.8226037397998499E-2</v>
      </c>
    </row>
    <row r="1232" spans="2:50">
      <c r="B1232" t="s">
        <v>248</v>
      </c>
      <c r="C1232" s="17">
        <v>4.2418072240796897E-2</v>
      </c>
      <c r="D1232" s="17">
        <v>5.50206815149639E-2</v>
      </c>
      <c r="E1232" s="17">
        <v>3.1150431133308301E-2</v>
      </c>
      <c r="F1232" s="17"/>
      <c r="G1232" s="17">
        <v>0</v>
      </c>
      <c r="H1232" s="17">
        <v>2.4747622120086799E-2</v>
      </c>
      <c r="I1232" s="17">
        <v>2.4813726288130399E-2</v>
      </c>
      <c r="J1232" s="17">
        <v>6.9212738482431105E-2</v>
      </c>
      <c r="K1232" s="17">
        <v>8.2183776097753194E-2</v>
      </c>
      <c r="L1232" s="17">
        <v>4.94911965044934E-2</v>
      </c>
      <c r="M1232" s="17"/>
      <c r="N1232" s="17">
        <v>3.1130288280075601E-2</v>
      </c>
      <c r="O1232" s="17">
        <v>2.7865711213791299E-2</v>
      </c>
      <c r="P1232" s="17">
        <v>3.1241025248809801E-2</v>
      </c>
      <c r="Q1232" s="17">
        <v>7.4836955445531303E-2</v>
      </c>
      <c r="R1232" s="17"/>
      <c r="S1232" s="17">
        <v>1.38231615448001E-2</v>
      </c>
      <c r="T1232" s="17">
        <v>2.84791567708928E-2</v>
      </c>
      <c r="U1232" s="17">
        <v>0</v>
      </c>
      <c r="V1232" s="17">
        <v>9.1054351410564394E-2</v>
      </c>
      <c r="W1232" s="17">
        <v>0</v>
      </c>
      <c r="X1232" s="17">
        <v>4.74852613712472E-2</v>
      </c>
      <c r="Y1232" s="17">
        <v>0.109205722247355</v>
      </c>
      <c r="Z1232" s="17">
        <v>3.7184342187101101E-2</v>
      </c>
      <c r="AA1232" s="17">
        <v>6.6042985499787099E-2</v>
      </c>
      <c r="AB1232" s="17">
        <v>4.7408562214678401E-2</v>
      </c>
      <c r="AC1232" s="17">
        <v>5.0224484328775902E-2</v>
      </c>
      <c r="AD1232" s="17">
        <v>3.3926000468545998E-2</v>
      </c>
      <c r="AE1232" s="17"/>
      <c r="AF1232" s="17">
        <v>6.4574130729882495E-2</v>
      </c>
      <c r="AG1232" s="17">
        <v>1.1405894632035099E-2</v>
      </c>
      <c r="AH1232" s="17">
        <v>7.6052497580658407E-2</v>
      </c>
      <c r="AI1232" s="17"/>
      <c r="AJ1232" s="17">
        <v>4.6475106736441701E-2</v>
      </c>
      <c r="AK1232" s="17">
        <v>8.7938331119316402E-3</v>
      </c>
      <c r="AL1232" s="17">
        <v>3.4602009515892998E-2</v>
      </c>
      <c r="AM1232" s="17">
        <v>0</v>
      </c>
      <c r="AN1232" s="17">
        <v>0.11149324701118001</v>
      </c>
      <c r="AO1232" s="17"/>
      <c r="AP1232" s="17">
        <v>3.9150471384686997E-2</v>
      </c>
      <c r="AQ1232" s="17">
        <v>1.45637660207492E-2</v>
      </c>
      <c r="AR1232" s="17">
        <v>0</v>
      </c>
      <c r="AS1232" s="17"/>
      <c r="AT1232" s="17">
        <v>4.3045498210495803E-2</v>
      </c>
      <c r="AU1232" s="17">
        <v>5.9390146058674799E-2</v>
      </c>
      <c r="AV1232" s="17">
        <v>3.2931557941212601E-2</v>
      </c>
      <c r="AW1232" s="17">
        <v>2.1124333634660399E-2</v>
      </c>
      <c r="AX1232" s="17">
        <v>0</v>
      </c>
    </row>
    <row r="1233" spans="2:50">
      <c r="B1233" t="s">
        <v>92</v>
      </c>
      <c r="C1233" s="17">
        <v>4.0670557818457603E-2</v>
      </c>
      <c r="D1233" s="17">
        <v>2.7541969640218399E-2</v>
      </c>
      <c r="E1233" s="17">
        <v>5.2783916640419301E-2</v>
      </c>
      <c r="F1233" s="17"/>
      <c r="G1233" s="17">
        <v>5.4044115087094502E-2</v>
      </c>
      <c r="H1233" s="17">
        <v>4.3174643565464799E-2</v>
      </c>
      <c r="I1233" s="17">
        <v>7.6456883892565497E-2</v>
      </c>
      <c r="J1233" s="17">
        <v>1.1516391736845299E-2</v>
      </c>
      <c r="K1233" s="17">
        <v>4.9435143171271498E-2</v>
      </c>
      <c r="L1233" s="17">
        <v>1.8031889941298399E-2</v>
      </c>
      <c r="M1233" s="17"/>
      <c r="N1233" s="17">
        <v>6.93855352954171E-3</v>
      </c>
      <c r="O1233" s="17">
        <v>5.2732400304806901E-2</v>
      </c>
      <c r="P1233" s="17">
        <v>5.42455893368134E-2</v>
      </c>
      <c r="Q1233" s="17">
        <v>5.4277464265311701E-2</v>
      </c>
      <c r="R1233" s="17"/>
      <c r="S1233" s="17">
        <v>3.8985056229007997E-2</v>
      </c>
      <c r="T1233" s="17">
        <v>6.0043919326703499E-2</v>
      </c>
      <c r="U1233" s="17">
        <v>2.2886888944989602E-2</v>
      </c>
      <c r="V1233" s="17">
        <v>4.88283287168172E-2</v>
      </c>
      <c r="W1233" s="17">
        <v>5.5416164821406003E-2</v>
      </c>
      <c r="X1233" s="17">
        <v>2.3363590387537301E-2</v>
      </c>
      <c r="Y1233" s="17">
        <v>8.2279410387673294E-2</v>
      </c>
      <c r="Z1233" s="17">
        <v>3.2167349049649498E-2</v>
      </c>
      <c r="AA1233" s="17">
        <v>3.9588814037333601E-2</v>
      </c>
      <c r="AB1233" s="17">
        <v>2.1675254225780202E-2</v>
      </c>
      <c r="AC1233" s="17">
        <v>0</v>
      </c>
      <c r="AD1233" s="17">
        <v>3.8343028898795803E-2</v>
      </c>
      <c r="AE1233" s="17"/>
      <c r="AF1233" s="17">
        <v>4.3783394440970597E-2</v>
      </c>
      <c r="AG1233" s="17">
        <v>1.53342289524815E-2</v>
      </c>
      <c r="AH1233" s="17">
        <v>0.11273935555325</v>
      </c>
      <c r="AI1233" s="17"/>
      <c r="AJ1233" s="17">
        <v>2.3410579798215699E-2</v>
      </c>
      <c r="AK1233" s="17">
        <v>1.45318394320156E-2</v>
      </c>
      <c r="AL1233" s="17">
        <v>0</v>
      </c>
      <c r="AM1233" s="17">
        <v>9.0921615034553704E-2</v>
      </c>
      <c r="AN1233" s="17">
        <v>0.15917694752325601</v>
      </c>
      <c r="AO1233" s="17"/>
      <c r="AP1233" s="17">
        <v>2.4103802376432601E-2</v>
      </c>
      <c r="AQ1233" s="17">
        <v>7.7487360730687299E-3</v>
      </c>
      <c r="AR1233" s="17">
        <v>0</v>
      </c>
      <c r="AS1233" s="17"/>
      <c r="AT1233" s="17">
        <v>4.6140198988270001E-2</v>
      </c>
      <c r="AU1233" s="17">
        <v>4.0909651395000801E-2</v>
      </c>
      <c r="AV1233" s="17">
        <v>2.4631095123256199E-2</v>
      </c>
      <c r="AW1233" s="17">
        <v>2.2713061766649299E-2</v>
      </c>
      <c r="AX1233" s="17">
        <v>0</v>
      </c>
    </row>
    <row r="1234" spans="2:50">
      <c r="B1234" t="s">
        <v>249</v>
      </c>
      <c r="C1234" s="17">
        <v>0.59204246390653403</v>
      </c>
      <c r="D1234" s="17">
        <v>0.60768090490220406</v>
      </c>
      <c r="E1234" s="17">
        <v>0.57602269487219904</v>
      </c>
      <c r="F1234" s="17"/>
      <c r="G1234" s="17">
        <v>0.56782319229093803</v>
      </c>
      <c r="H1234" s="17">
        <v>0.67638207108648196</v>
      </c>
      <c r="I1234" s="17">
        <v>0.58491686112258001</v>
      </c>
      <c r="J1234" s="17">
        <v>0.57230409143987704</v>
      </c>
      <c r="K1234" s="17">
        <v>0.55493798357289603</v>
      </c>
      <c r="L1234" s="17">
        <v>0.58953600204086998</v>
      </c>
      <c r="M1234" s="17"/>
      <c r="N1234" s="17">
        <v>0.73106832358366702</v>
      </c>
      <c r="O1234" s="17">
        <v>0.59255322175492697</v>
      </c>
      <c r="P1234" s="17">
        <v>0.502672033409446</v>
      </c>
      <c r="Q1234" s="17">
        <v>0.52101090174133502</v>
      </c>
      <c r="R1234" s="17"/>
      <c r="S1234" s="17">
        <v>0.55187764593649602</v>
      </c>
      <c r="T1234" s="17">
        <v>0.56393142644318595</v>
      </c>
      <c r="U1234" s="17">
        <v>0.65051590772368995</v>
      </c>
      <c r="V1234" s="17">
        <v>0.66824352253539498</v>
      </c>
      <c r="W1234" s="17">
        <v>0.52844851865979803</v>
      </c>
      <c r="X1234" s="17">
        <v>0.61408404651118298</v>
      </c>
      <c r="Y1234" s="17">
        <v>0.53439237264353401</v>
      </c>
      <c r="Z1234" s="17">
        <v>0.74568641217553799</v>
      </c>
      <c r="AA1234" s="17">
        <v>0.588257762006408</v>
      </c>
      <c r="AB1234" s="17">
        <v>0.51439879910703901</v>
      </c>
      <c r="AC1234" s="17">
        <v>0.65083530376894505</v>
      </c>
      <c r="AD1234" s="17">
        <v>0.67194649621769698</v>
      </c>
      <c r="AE1234" s="17"/>
      <c r="AF1234" s="17">
        <v>0.61813500643728303</v>
      </c>
      <c r="AG1234" s="17">
        <v>0.62929906577143602</v>
      </c>
      <c r="AH1234" s="17">
        <v>0.46339457162516601</v>
      </c>
      <c r="AI1234" s="17"/>
      <c r="AJ1234" s="17">
        <v>0.62565388217714202</v>
      </c>
      <c r="AK1234" s="17">
        <v>0.65144610416526305</v>
      </c>
      <c r="AL1234" s="17">
        <v>0.75868158926281604</v>
      </c>
      <c r="AM1234" s="17">
        <v>0.44948779394684002</v>
      </c>
      <c r="AN1234" s="17">
        <v>0.36016579728297199</v>
      </c>
      <c r="AO1234" s="17"/>
      <c r="AP1234" s="17">
        <v>0.61386262073280895</v>
      </c>
      <c r="AQ1234" s="17">
        <v>0.70513240782145503</v>
      </c>
      <c r="AR1234" s="17">
        <v>0.75334923115722596</v>
      </c>
      <c r="AS1234" s="17"/>
      <c r="AT1234" s="17">
        <v>0.53022584579271403</v>
      </c>
      <c r="AU1234" s="17">
        <v>0.57907099389225802</v>
      </c>
      <c r="AV1234" s="17">
        <v>0.66663414749304895</v>
      </c>
      <c r="AW1234" s="17">
        <v>0.62904307441099805</v>
      </c>
      <c r="AX1234" s="17">
        <v>0.77624173970274901</v>
      </c>
    </row>
    <row r="1235" spans="2:50">
      <c r="B1235" t="s">
        <v>250</v>
      </c>
      <c r="C1235" s="17">
        <v>0.12693405636296701</v>
      </c>
      <c r="D1235" s="17">
        <v>0.1297023838485</v>
      </c>
      <c r="E1235" s="17">
        <v>0.124979360298652</v>
      </c>
      <c r="F1235" s="17"/>
      <c r="G1235" s="17">
        <v>0.113041138375527</v>
      </c>
      <c r="H1235" s="17">
        <v>7.5759238333576007E-2</v>
      </c>
      <c r="I1235" s="17">
        <v>0.12698018175110401</v>
      </c>
      <c r="J1235" s="17">
        <v>0.15183853590781399</v>
      </c>
      <c r="K1235" s="17">
        <v>0.142746352415482</v>
      </c>
      <c r="L1235" s="17">
        <v>0.14596936829565499</v>
      </c>
      <c r="M1235" s="17"/>
      <c r="N1235" s="17">
        <v>0.110980481358287</v>
      </c>
      <c r="O1235" s="17">
        <v>0.126274094660103</v>
      </c>
      <c r="P1235" s="17">
        <v>0.11254586810033</v>
      </c>
      <c r="Q1235" s="17">
        <v>0.155494090082367</v>
      </c>
      <c r="R1235" s="17"/>
      <c r="S1235" s="17">
        <v>6.7934620656937894E-2</v>
      </c>
      <c r="T1235" s="17">
        <v>0.170393823721533</v>
      </c>
      <c r="U1235" s="17">
        <v>9.4442130774438096E-2</v>
      </c>
      <c r="V1235" s="17">
        <v>0.121174845429255</v>
      </c>
      <c r="W1235" s="17">
        <v>0.23409294878216599</v>
      </c>
      <c r="X1235" s="17">
        <v>0.102094547318868</v>
      </c>
      <c r="Y1235" s="17">
        <v>0.15959127342319801</v>
      </c>
      <c r="Z1235" s="17">
        <v>8.2163448972779399E-2</v>
      </c>
      <c r="AA1235" s="17">
        <v>0.12577609324596201</v>
      </c>
      <c r="AB1235" s="17">
        <v>0.204793885709006</v>
      </c>
      <c r="AC1235" s="17">
        <v>8.6196135315472905E-2</v>
      </c>
      <c r="AD1235" s="17">
        <v>3.3926000468545998E-2</v>
      </c>
      <c r="AE1235" s="17"/>
      <c r="AF1235" s="17">
        <v>0.13693479959448701</v>
      </c>
      <c r="AG1235" s="17">
        <v>0.101794178882186</v>
      </c>
      <c r="AH1235" s="17">
        <v>0.16846074420312401</v>
      </c>
      <c r="AI1235" s="17"/>
      <c r="AJ1235" s="17">
        <v>0.12124828860140199</v>
      </c>
      <c r="AK1235" s="17">
        <v>6.8499861187113598E-2</v>
      </c>
      <c r="AL1235" s="17">
        <v>6.4410373386152298E-2</v>
      </c>
      <c r="AM1235" s="17">
        <v>0.16827270607396499</v>
      </c>
      <c r="AN1235" s="17">
        <v>0.23107858532185399</v>
      </c>
      <c r="AO1235" s="17"/>
      <c r="AP1235" s="17">
        <v>0.130190299151732</v>
      </c>
      <c r="AQ1235" s="17">
        <v>7.4903180260294105E-2</v>
      </c>
      <c r="AR1235" s="17">
        <v>4.6759504585234701E-2</v>
      </c>
      <c r="AS1235" s="17"/>
      <c r="AT1235" s="17">
        <v>0.13430979644548099</v>
      </c>
      <c r="AU1235" s="17">
        <v>0.14381938619796</v>
      </c>
      <c r="AV1235" s="17">
        <v>0.113555624407155</v>
      </c>
      <c r="AW1235" s="17">
        <v>0.171031425205215</v>
      </c>
      <c r="AX1235" s="17">
        <v>6.8226037397998499E-2</v>
      </c>
    </row>
    <row r="1236" spans="2:50">
      <c r="B1236" t="s">
        <v>251</v>
      </c>
      <c r="C1236" s="17">
        <v>0.46510840754356703</v>
      </c>
      <c r="D1236" s="17">
        <v>0.47797852105370398</v>
      </c>
      <c r="E1236" s="17">
        <v>0.45104333457354701</v>
      </c>
      <c r="F1236" s="17"/>
      <c r="G1236" s="17">
        <v>0.45478205391541099</v>
      </c>
      <c r="H1236" s="17">
        <v>0.60062283275290596</v>
      </c>
      <c r="I1236" s="17">
        <v>0.45793667937147697</v>
      </c>
      <c r="J1236" s="17">
        <v>0.42046555553206399</v>
      </c>
      <c r="K1236" s="17">
        <v>0.41219163115741497</v>
      </c>
      <c r="L1236" s="17">
        <v>0.44356663374521399</v>
      </c>
      <c r="M1236" s="17"/>
      <c r="N1236" s="17">
        <v>0.62008784222538005</v>
      </c>
      <c r="O1236" s="17">
        <v>0.466279127094824</v>
      </c>
      <c r="P1236" s="17">
        <v>0.39012616530911598</v>
      </c>
      <c r="Q1236" s="17">
        <v>0.36551681165896699</v>
      </c>
      <c r="R1236" s="17"/>
      <c r="S1236" s="17">
        <v>0.48394302527955801</v>
      </c>
      <c r="T1236" s="17">
        <v>0.393537602721653</v>
      </c>
      <c r="U1236" s="17">
        <v>0.55607377694925197</v>
      </c>
      <c r="V1236" s="17">
        <v>0.54706867710614104</v>
      </c>
      <c r="W1236" s="17">
        <v>0.29435556987763201</v>
      </c>
      <c r="X1236" s="17">
        <v>0.51198949919231396</v>
      </c>
      <c r="Y1236" s="17">
        <v>0.374801099220336</v>
      </c>
      <c r="Z1236" s="17">
        <v>0.66352296320275905</v>
      </c>
      <c r="AA1236" s="17">
        <v>0.462481668760446</v>
      </c>
      <c r="AB1236" s="17">
        <v>0.30960491339803298</v>
      </c>
      <c r="AC1236" s="17">
        <v>0.56463916845347195</v>
      </c>
      <c r="AD1236" s="17">
        <v>0.63802049574915098</v>
      </c>
      <c r="AE1236" s="17"/>
      <c r="AF1236" s="17">
        <v>0.48120020684279602</v>
      </c>
      <c r="AG1236" s="17">
        <v>0.52750488688925001</v>
      </c>
      <c r="AH1236" s="17">
        <v>0.29493382742204199</v>
      </c>
      <c r="AI1236" s="17"/>
      <c r="AJ1236" s="17">
        <v>0.50440559357574</v>
      </c>
      <c r="AK1236" s="17">
        <v>0.58294624297815001</v>
      </c>
      <c r="AL1236" s="17">
        <v>0.69427121587666396</v>
      </c>
      <c r="AM1236" s="17">
        <v>0.28121508787287602</v>
      </c>
      <c r="AN1236" s="17">
        <v>0.129087211961118</v>
      </c>
      <c r="AO1236" s="17"/>
      <c r="AP1236" s="17">
        <v>0.48367232158107698</v>
      </c>
      <c r="AQ1236" s="17">
        <v>0.63022922756116095</v>
      </c>
      <c r="AR1236" s="17">
        <v>0.70658972657199104</v>
      </c>
      <c r="AS1236" s="17"/>
      <c r="AT1236" s="17">
        <v>0.39591604934723201</v>
      </c>
      <c r="AU1236" s="17">
        <v>0.43525160769429799</v>
      </c>
      <c r="AV1236" s="17">
        <v>0.553078523085894</v>
      </c>
      <c r="AW1236" s="17">
        <v>0.45801164920578302</v>
      </c>
      <c r="AX1236" s="17">
        <v>0.70801570230474997</v>
      </c>
    </row>
    <row r="1237" spans="2:50">
      <c r="C1237" s="17"/>
      <c r="D1237" s="17"/>
      <c r="E1237" s="17"/>
      <c r="F1237" s="17"/>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c r="AP1237" s="17"/>
      <c r="AQ1237" s="17"/>
      <c r="AR1237" s="17"/>
      <c r="AS1237" s="17"/>
      <c r="AT1237" s="17"/>
      <c r="AU1237" s="17"/>
      <c r="AV1237" s="17"/>
      <c r="AW1237" s="17"/>
      <c r="AX1237" s="17"/>
    </row>
    <row r="1238" spans="2:50">
      <c r="B1238" s="6" t="s">
        <v>391</v>
      </c>
      <c r="C1238" s="17"/>
      <c r="D1238" s="17"/>
      <c r="E1238" s="17"/>
      <c r="F1238" s="17"/>
      <c r="G1238" s="17"/>
      <c r="H1238" s="17"/>
      <c r="I1238" s="17"/>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c r="AT1238" s="17"/>
      <c r="AU1238" s="17"/>
      <c r="AV1238" s="17"/>
      <c r="AW1238" s="17"/>
      <c r="AX1238" s="17"/>
    </row>
    <row r="1239" spans="2:50">
      <c r="B1239" s="24" t="s">
        <v>17</v>
      </c>
      <c r="C1239" s="17"/>
      <c r="D1239" s="17"/>
      <c r="E1239" s="17"/>
      <c r="F1239" s="17"/>
      <c r="G1239" s="17"/>
      <c r="H1239" s="17"/>
      <c r="I1239" s="17"/>
      <c r="J1239" s="17"/>
      <c r="K1239" s="17"/>
      <c r="L1239" s="17"/>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c r="AN1239" s="17"/>
      <c r="AO1239" s="17"/>
      <c r="AP1239" s="17"/>
      <c r="AQ1239" s="17"/>
      <c r="AR1239" s="17"/>
      <c r="AS1239" s="17"/>
      <c r="AT1239" s="17"/>
      <c r="AU1239" s="17"/>
      <c r="AV1239" s="17"/>
      <c r="AW1239" s="17"/>
      <c r="AX1239" s="17"/>
    </row>
    <row r="1240" spans="2:50">
      <c r="B1240" t="s">
        <v>244</v>
      </c>
      <c r="C1240" s="17">
        <v>0.25827684590790101</v>
      </c>
      <c r="D1240" s="17">
        <v>0.28500700065002399</v>
      </c>
      <c r="E1240" s="17">
        <v>0.23010695939141801</v>
      </c>
      <c r="F1240" s="17"/>
      <c r="G1240" s="17">
        <v>0.27113599134340199</v>
      </c>
      <c r="H1240" s="17">
        <v>0.223338039935739</v>
      </c>
      <c r="I1240" s="17">
        <v>0.29472991523245901</v>
      </c>
      <c r="J1240" s="17">
        <v>0.27326020452632899</v>
      </c>
      <c r="K1240" s="17">
        <v>0.25201014663316401</v>
      </c>
      <c r="L1240" s="17">
        <v>0.245025786759657</v>
      </c>
      <c r="M1240" s="17"/>
      <c r="N1240" s="17">
        <v>0.31128980542241802</v>
      </c>
      <c r="O1240" s="17">
        <v>0.263140770516264</v>
      </c>
      <c r="P1240" s="17">
        <v>0.22510851495450501</v>
      </c>
      <c r="Q1240" s="17">
        <v>0.22855370264178199</v>
      </c>
      <c r="R1240" s="17"/>
      <c r="S1240" s="17">
        <v>0.36175604257767502</v>
      </c>
      <c r="T1240" s="17">
        <v>0.26192348553490502</v>
      </c>
      <c r="U1240" s="17">
        <v>0.240457217716148</v>
      </c>
      <c r="V1240" s="17">
        <v>0.26313110190046302</v>
      </c>
      <c r="W1240" s="17">
        <v>0.229909769904038</v>
      </c>
      <c r="X1240" s="17">
        <v>0.19744450844202299</v>
      </c>
      <c r="Y1240" s="17">
        <v>0.298446854119645</v>
      </c>
      <c r="Z1240" s="17">
        <v>7.9368815306592094E-2</v>
      </c>
      <c r="AA1240" s="17">
        <v>0.23150245051941301</v>
      </c>
      <c r="AB1240" s="17">
        <v>0.32147387561704299</v>
      </c>
      <c r="AC1240" s="17">
        <v>0.25274902191229698</v>
      </c>
      <c r="AD1240" s="17">
        <v>0.16416458739290299</v>
      </c>
      <c r="AE1240" s="17"/>
      <c r="AF1240" s="17">
        <v>0.22757900217758001</v>
      </c>
      <c r="AG1240" s="17">
        <v>0.30991955930702397</v>
      </c>
      <c r="AH1240" s="17">
        <v>0.16997282091267801</v>
      </c>
      <c r="AI1240" s="17"/>
      <c r="AJ1240" s="17">
        <v>0.26830857866834301</v>
      </c>
      <c r="AK1240" s="17">
        <v>0.24202848022243101</v>
      </c>
      <c r="AL1240" s="17">
        <v>0.415493500911993</v>
      </c>
      <c r="AM1240" s="17">
        <v>0.397075836104754</v>
      </c>
      <c r="AN1240" s="17">
        <v>0.13521524574479199</v>
      </c>
      <c r="AO1240" s="17"/>
      <c r="AP1240" s="17">
        <v>0.29263035976496299</v>
      </c>
      <c r="AQ1240" s="17">
        <v>0.27851050776531699</v>
      </c>
      <c r="AR1240" s="17">
        <v>0.44381952229532401</v>
      </c>
      <c r="AS1240" s="17"/>
      <c r="AT1240" s="17">
        <v>0.18509725964879001</v>
      </c>
      <c r="AU1240" s="17">
        <v>0.30879589411390801</v>
      </c>
      <c r="AV1240" s="17">
        <v>0.29352934662894897</v>
      </c>
      <c r="AW1240" s="17">
        <v>0.39242019629909303</v>
      </c>
      <c r="AX1240" s="17">
        <v>0.57473613976111204</v>
      </c>
    </row>
    <row r="1241" spans="2:50">
      <c r="B1241" t="s">
        <v>245</v>
      </c>
      <c r="C1241" s="17">
        <v>0.40365756451350598</v>
      </c>
      <c r="D1241" s="17">
        <v>0.36225905631247102</v>
      </c>
      <c r="E1241" s="17">
        <v>0.44523745951278798</v>
      </c>
      <c r="F1241" s="17"/>
      <c r="G1241" s="17">
        <v>0.45953104514728899</v>
      </c>
      <c r="H1241" s="17">
        <v>0.37569880738616801</v>
      </c>
      <c r="I1241" s="17">
        <v>0.373846047019115</v>
      </c>
      <c r="J1241" s="17">
        <v>0.39957635335324398</v>
      </c>
      <c r="K1241" s="17">
        <v>0.38617769143084701</v>
      </c>
      <c r="L1241" s="17">
        <v>0.43174233176269999</v>
      </c>
      <c r="M1241" s="17"/>
      <c r="N1241" s="17">
        <v>0.43706815104503399</v>
      </c>
      <c r="O1241" s="17">
        <v>0.414728769534846</v>
      </c>
      <c r="P1241" s="17">
        <v>0.36230171049454202</v>
      </c>
      <c r="Q1241" s="17">
        <v>0.39261744226844603</v>
      </c>
      <c r="R1241" s="17"/>
      <c r="S1241" s="17">
        <v>0.29626180800938201</v>
      </c>
      <c r="T1241" s="17">
        <v>0.42310531660404399</v>
      </c>
      <c r="U1241" s="17">
        <v>0.38088960532907401</v>
      </c>
      <c r="V1241" s="17">
        <v>0.40870317862530697</v>
      </c>
      <c r="W1241" s="17">
        <v>0.39505350117157101</v>
      </c>
      <c r="X1241" s="17">
        <v>0.35282592777852301</v>
      </c>
      <c r="Y1241" s="17">
        <v>0.40597065701290502</v>
      </c>
      <c r="Z1241" s="17">
        <v>0.63512197258254399</v>
      </c>
      <c r="AA1241" s="17">
        <v>0.403052512547938</v>
      </c>
      <c r="AB1241" s="17">
        <v>0.48856140711229701</v>
      </c>
      <c r="AC1241" s="17">
        <v>0.42962782105820901</v>
      </c>
      <c r="AD1241" s="17">
        <v>0.40335775425351</v>
      </c>
      <c r="AE1241" s="17"/>
      <c r="AF1241" s="17">
        <v>0.36980434349601099</v>
      </c>
      <c r="AG1241" s="17">
        <v>0.43598671833432201</v>
      </c>
      <c r="AH1241" s="17">
        <v>0.45569780424363199</v>
      </c>
      <c r="AI1241" s="17"/>
      <c r="AJ1241" s="17">
        <v>0.437080505387408</v>
      </c>
      <c r="AK1241" s="17">
        <v>0.431613207452898</v>
      </c>
      <c r="AL1241" s="17">
        <v>0.35719902016129401</v>
      </c>
      <c r="AM1241" s="17">
        <v>0</v>
      </c>
      <c r="AN1241" s="17">
        <v>0.37775032237505302</v>
      </c>
      <c r="AO1241" s="17"/>
      <c r="AP1241" s="17">
        <v>0.42243247301896403</v>
      </c>
      <c r="AQ1241" s="17">
        <v>0.41541599289090803</v>
      </c>
      <c r="AR1241" s="17">
        <v>0.387361772901126</v>
      </c>
      <c r="AS1241" s="17"/>
      <c r="AT1241" s="17">
        <v>0.37829581625855002</v>
      </c>
      <c r="AU1241" s="17">
        <v>0.39865636044938701</v>
      </c>
      <c r="AV1241" s="17">
        <v>0.43677306996300103</v>
      </c>
      <c r="AW1241" s="17">
        <v>0.35302519177605701</v>
      </c>
      <c r="AX1241" s="17">
        <v>0.30874741730865002</v>
      </c>
    </row>
    <row r="1242" spans="2:50">
      <c r="B1242" t="s">
        <v>246</v>
      </c>
      <c r="C1242" s="17">
        <v>0.19889684227142199</v>
      </c>
      <c r="D1242" s="17">
        <v>0.207556257663537</v>
      </c>
      <c r="E1242" s="17">
        <v>0.19097841983095601</v>
      </c>
      <c r="F1242" s="17"/>
      <c r="G1242" s="17">
        <v>9.7659571348177002E-2</v>
      </c>
      <c r="H1242" s="17">
        <v>0.28741222811600098</v>
      </c>
      <c r="I1242" s="17">
        <v>0.196348441648939</v>
      </c>
      <c r="J1242" s="17">
        <v>0.16872391015247801</v>
      </c>
      <c r="K1242" s="17">
        <v>0.212669525543007</v>
      </c>
      <c r="L1242" s="17">
        <v>0.19639185758619901</v>
      </c>
      <c r="M1242" s="17"/>
      <c r="N1242" s="17">
        <v>0.16026096852532001</v>
      </c>
      <c r="O1242" s="17">
        <v>0.22979165658565001</v>
      </c>
      <c r="P1242" s="17">
        <v>0.23771078792588299</v>
      </c>
      <c r="Q1242" s="17">
        <v>0.17142018802529399</v>
      </c>
      <c r="R1242" s="17"/>
      <c r="S1242" s="17">
        <v>0.20691391461643699</v>
      </c>
      <c r="T1242" s="17">
        <v>0.191920272692824</v>
      </c>
      <c r="U1242" s="17">
        <v>0.18292691436625499</v>
      </c>
      <c r="V1242" s="17">
        <v>0.21512435483130099</v>
      </c>
      <c r="W1242" s="17">
        <v>0.249764678117226</v>
      </c>
      <c r="X1242" s="17">
        <v>0.18364741706790699</v>
      </c>
      <c r="Y1242" s="17">
        <v>0.17172111030080101</v>
      </c>
      <c r="Z1242" s="17">
        <v>0.151212376741927</v>
      </c>
      <c r="AA1242" s="17">
        <v>0.22520480820941199</v>
      </c>
      <c r="AB1242" s="17">
        <v>0.13902446359210499</v>
      </c>
      <c r="AC1242" s="17">
        <v>0.18026763771965101</v>
      </c>
      <c r="AD1242" s="17">
        <v>0.30160676947701098</v>
      </c>
      <c r="AE1242" s="17"/>
      <c r="AF1242" s="17">
        <v>0.22721325207257501</v>
      </c>
      <c r="AG1242" s="17">
        <v>0.17238558617163999</v>
      </c>
      <c r="AH1242" s="17">
        <v>0.20428712419417799</v>
      </c>
      <c r="AI1242" s="17"/>
      <c r="AJ1242" s="17">
        <v>0.16270839434152001</v>
      </c>
      <c r="AK1242" s="17">
        <v>0.22236895976290899</v>
      </c>
      <c r="AL1242" s="17">
        <v>0.14041935680399401</v>
      </c>
      <c r="AM1242" s="17">
        <v>0.47663896484691498</v>
      </c>
      <c r="AN1242" s="17">
        <v>0.27485296330735598</v>
      </c>
      <c r="AO1242" s="17"/>
      <c r="AP1242" s="17">
        <v>0.15115928692604</v>
      </c>
      <c r="AQ1242" s="17">
        <v>0.19936746058375901</v>
      </c>
      <c r="AR1242" s="17">
        <v>0.13840301295378701</v>
      </c>
      <c r="AS1242" s="17"/>
      <c r="AT1242" s="17">
        <v>0.214230659193728</v>
      </c>
      <c r="AU1242" s="17">
        <v>0.16007367467472999</v>
      </c>
      <c r="AV1242" s="17">
        <v>0.177447658132346</v>
      </c>
      <c r="AW1242" s="17">
        <v>0.20245147330354599</v>
      </c>
      <c r="AX1242" s="17">
        <v>0</v>
      </c>
    </row>
    <row r="1243" spans="2:50">
      <c r="B1243" t="s">
        <v>247</v>
      </c>
      <c r="C1243" s="17">
        <v>4.99014099313752E-2</v>
      </c>
      <c r="D1243" s="17">
        <v>4.5208111228917797E-2</v>
      </c>
      <c r="E1243" s="17">
        <v>5.4626651852522697E-2</v>
      </c>
      <c r="F1243" s="17"/>
      <c r="G1243" s="17">
        <v>6.6627390088140198E-2</v>
      </c>
      <c r="H1243" s="17">
        <v>3.0688545335301999E-2</v>
      </c>
      <c r="I1243" s="17">
        <v>6.01813341394314E-2</v>
      </c>
      <c r="J1243" s="17">
        <v>4.5122403923132999E-2</v>
      </c>
      <c r="K1243" s="17">
        <v>5.5736597168701697E-2</v>
      </c>
      <c r="L1243" s="17">
        <v>4.8222397526731998E-2</v>
      </c>
      <c r="M1243" s="17"/>
      <c r="N1243" s="17">
        <v>2.6297922450175301E-2</v>
      </c>
      <c r="O1243" s="17">
        <v>3.8556921361961198E-2</v>
      </c>
      <c r="P1243" s="17">
        <v>6.5202251653191406E-2</v>
      </c>
      <c r="Q1243" s="17">
        <v>6.6127349917282793E-2</v>
      </c>
      <c r="R1243" s="17"/>
      <c r="S1243" s="17">
        <v>5.1001765255338803E-2</v>
      </c>
      <c r="T1243" s="17">
        <v>4.7357678174847199E-2</v>
      </c>
      <c r="U1243" s="17">
        <v>4.7225969270449503E-2</v>
      </c>
      <c r="V1243" s="17">
        <v>5.0231004728464299E-2</v>
      </c>
      <c r="W1243" s="17">
        <v>6.8291078149277096E-2</v>
      </c>
      <c r="X1243" s="17">
        <v>6.1003097291686299E-2</v>
      </c>
      <c r="Y1243" s="17">
        <v>8.1554223464200298E-2</v>
      </c>
      <c r="Z1243" s="17">
        <v>8.7104028887403595E-2</v>
      </c>
      <c r="AA1243" s="17">
        <v>3.42717374401941E-2</v>
      </c>
      <c r="AB1243" s="17">
        <v>2.2565402441154798E-2</v>
      </c>
      <c r="AC1243" s="17">
        <v>0</v>
      </c>
      <c r="AD1243" s="17">
        <v>7.3021501105059894E-2</v>
      </c>
      <c r="AE1243" s="17"/>
      <c r="AF1243" s="17">
        <v>6.3078813449659099E-2</v>
      </c>
      <c r="AG1243" s="17">
        <v>2.99473206768066E-2</v>
      </c>
      <c r="AH1243" s="17">
        <v>5.6270098753921499E-2</v>
      </c>
      <c r="AI1243" s="17"/>
      <c r="AJ1243" s="17">
        <v>4.4679570130424402E-2</v>
      </c>
      <c r="AK1243" s="17">
        <v>6.4384601807998099E-2</v>
      </c>
      <c r="AL1243" s="17">
        <v>4.30128770500912E-2</v>
      </c>
      <c r="AM1243" s="17">
        <v>0</v>
      </c>
      <c r="AN1243" s="17">
        <v>7.7270576707983193E-2</v>
      </c>
      <c r="AO1243" s="17"/>
      <c r="AP1243" s="17">
        <v>5.3113524531054598E-2</v>
      </c>
      <c r="AQ1243" s="17">
        <v>5.4772525008015403E-2</v>
      </c>
      <c r="AR1243" s="17">
        <v>0</v>
      </c>
      <c r="AS1243" s="17"/>
      <c r="AT1243" s="17">
        <v>8.0934234000742997E-2</v>
      </c>
      <c r="AU1243" s="17">
        <v>5.1039268880138502E-2</v>
      </c>
      <c r="AV1243" s="17">
        <v>5.9953389596300199E-2</v>
      </c>
      <c r="AW1243" s="17">
        <v>0</v>
      </c>
      <c r="AX1243" s="17">
        <v>0</v>
      </c>
    </row>
    <row r="1244" spans="2:50">
      <c r="B1244" t="s">
        <v>248</v>
      </c>
      <c r="C1244" s="17">
        <v>5.1602180435985801E-2</v>
      </c>
      <c r="D1244" s="17">
        <v>7.5834792974199594E-2</v>
      </c>
      <c r="E1244" s="17">
        <v>2.8054842449998198E-2</v>
      </c>
      <c r="F1244" s="17"/>
      <c r="G1244" s="17">
        <v>6.0173778930993099E-2</v>
      </c>
      <c r="H1244" s="17">
        <v>2.9056314654489501E-2</v>
      </c>
      <c r="I1244" s="17">
        <v>5.3181927197428001E-2</v>
      </c>
      <c r="J1244" s="17">
        <v>6.8066393978623504E-2</v>
      </c>
      <c r="K1244" s="17">
        <v>4.5771631138076203E-2</v>
      </c>
      <c r="L1244" s="17">
        <v>5.7452396360580901E-2</v>
      </c>
      <c r="M1244" s="17"/>
      <c r="N1244" s="17">
        <v>2.55027659371098E-2</v>
      </c>
      <c r="O1244" s="17">
        <v>3.1341445003844198E-2</v>
      </c>
      <c r="P1244" s="17">
        <v>8.0834834680569304E-2</v>
      </c>
      <c r="Q1244" s="17">
        <v>7.7961869885566998E-2</v>
      </c>
      <c r="R1244" s="17"/>
      <c r="S1244" s="17">
        <v>6.7768892193775798E-2</v>
      </c>
      <c r="T1244" s="17">
        <v>2.6481949351194901E-2</v>
      </c>
      <c r="U1244" s="17">
        <v>0.12380365388575799</v>
      </c>
      <c r="V1244" s="17">
        <v>4.0732214279513602E-2</v>
      </c>
      <c r="W1244" s="17">
        <v>0</v>
      </c>
      <c r="X1244" s="17">
        <v>0.112877377945982</v>
      </c>
      <c r="Y1244" s="17">
        <v>2.6338765794440399E-2</v>
      </c>
      <c r="Z1244" s="17">
        <v>4.7192806481533102E-2</v>
      </c>
      <c r="AA1244" s="17">
        <v>5.7140934612340703E-2</v>
      </c>
      <c r="AB1244" s="17">
        <v>2.83748512373991E-2</v>
      </c>
      <c r="AC1244" s="17">
        <v>3.8422106344534898E-2</v>
      </c>
      <c r="AD1244" s="17">
        <v>0</v>
      </c>
      <c r="AE1244" s="17"/>
      <c r="AF1244" s="17">
        <v>7.4613085020170902E-2</v>
      </c>
      <c r="AG1244" s="17">
        <v>2.8941982905703101E-2</v>
      </c>
      <c r="AH1244" s="17">
        <v>7.2791301589422597E-2</v>
      </c>
      <c r="AI1244" s="17"/>
      <c r="AJ1244" s="17">
        <v>7.4203272452578295E-2</v>
      </c>
      <c r="AK1244" s="17">
        <v>1.4285322001613299E-2</v>
      </c>
      <c r="AL1244" s="17">
        <v>4.3875245072627203E-2</v>
      </c>
      <c r="AM1244" s="17">
        <v>0.12628519904833099</v>
      </c>
      <c r="AN1244" s="17">
        <v>8.9722585905757504E-2</v>
      </c>
      <c r="AO1244" s="17"/>
      <c r="AP1244" s="17">
        <v>7.4142478976296597E-2</v>
      </c>
      <c r="AQ1244" s="17">
        <v>1.8541292525173999E-2</v>
      </c>
      <c r="AR1244" s="17">
        <v>3.0415691849762699E-2</v>
      </c>
      <c r="AS1244" s="17"/>
      <c r="AT1244" s="17">
        <v>8.1052739798530796E-2</v>
      </c>
      <c r="AU1244" s="17">
        <v>4.3327474527179798E-2</v>
      </c>
      <c r="AV1244" s="17">
        <v>1.6874753350991999E-2</v>
      </c>
      <c r="AW1244" s="17">
        <v>2.5520539496122499E-2</v>
      </c>
      <c r="AX1244" s="17">
        <v>0.116516442930237</v>
      </c>
    </row>
    <row r="1245" spans="2:50">
      <c r="B1245" t="s">
        <v>92</v>
      </c>
      <c r="C1245" s="17">
        <v>3.7665156939810901E-2</v>
      </c>
      <c r="D1245" s="17">
        <v>2.41347811708509E-2</v>
      </c>
      <c r="E1245" s="17">
        <v>5.0995666962316603E-2</v>
      </c>
      <c r="F1245" s="17"/>
      <c r="G1245" s="17">
        <v>4.48722231419992E-2</v>
      </c>
      <c r="H1245" s="17">
        <v>5.3806064572300902E-2</v>
      </c>
      <c r="I1245" s="17">
        <v>2.17123347626271E-2</v>
      </c>
      <c r="J1245" s="17">
        <v>4.52507340661919E-2</v>
      </c>
      <c r="K1245" s="17">
        <v>4.76344080862042E-2</v>
      </c>
      <c r="L1245" s="17">
        <v>2.1165230004130901E-2</v>
      </c>
      <c r="M1245" s="17"/>
      <c r="N1245" s="17">
        <v>3.9580386619942599E-2</v>
      </c>
      <c r="O1245" s="17">
        <v>2.24404369974333E-2</v>
      </c>
      <c r="P1245" s="17">
        <v>2.8841900291309799E-2</v>
      </c>
      <c r="Q1245" s="17">
        <v>6.3319447261627804E-2</v>
      </c>
      <c r="R1245" s="17"/>
      <c r="S1245" s="17">
        <v>1.6297577347391599E-2</v>
      </c>
      <c r="T1245" s="17">
        <v>4.9211297642185001E-2</v>
      </c>
      <c r="U1245" s="17">
        <v>2.46966394323151E-2</v>
      </c>
      <c r="V1245" s="17">
        <v>2.2078145634951599E-2</v>
      </c>
      <c r="W1245" s="17">
        <v>5.6980972657887298E-2</v>
      </c>
      <c r="X1245" s="17">
        <v>9.2201671473878602E-2</v>
      </c>
      <c r="Y1245" s="17">
        <v>1.5968389308008198E-2</v>
      </c>
      <c r="Z1245" s="17">
        <v>0</v>
      </c>
      <c r="AA1245" s="17">
        <v>4.8827556670702599E-2</v>
      </c>
      <c r="AB1245" s="17">
        <v>0</v>
      </c>
      <c r="AC1245" s="17">
        <v>9.8933412965307402E-2</v>
      </c>
      <c r="AD1245" s="17">
        <v>5.7849387771515999E-2</v>
      </c>
      <c r="AE1245" s="17"/>
      <c r="AF1245" s="17">
        <v>3.7711503784004702E-2</v>
      </c>
      <c r="AG1245" s="17">
        <v>2.2818832604504902E-2</v>
      </c>
      <c r="AH1245" s="17">
        <v>4.0980850306167098E-2</v>
      </c>
      <c r="AI1245" s="17"/>
      <c r="AJ1245" s="17">
        <v>1.30196790197267E-2</v>
      </c>
      <c r="AK1245" s="17">
        <v>2.5319428752150701E-2</v>
      </c>
      <c r="AL1245" s="17">
        <v>0</v>
      </c>
      <c r="AM1245" s="17">
        <v>0</v>
      </c>
      <c r="AN1245" s="17">
        <v>4.5188305959058803E-2</v>
      </c>
      <c r="AO1245" s="17"/>
      <c r="AP1245" s="17">
        <v>6.5218767826806801E-3</v>
      </c>
      <c r="AQ1245" s="17">
        <v>3.3392221226826203E-2</v>
      </c>
      <c r="AR1245" s="17">
        <v>0</v>
      </c>
      <c r="AS1245" s="17"/>
      <c r="AT1245" s="17">
        <v>6.03892910996583E-2</v>
      </c>
      <c r="AU1245" s="17">
        <v>3.8107327354656599E-2</v>
      </c>
      <c r="AV1245" s="17">
        <v>1.54217823284118E-2</v>
      </c>
      <c r="AW1245" s="17">
        <v>2.6582599125181398E-2</v>
      </c>
      <c r="AX1245" s="17">
        <v>0</v>
      </c>
    </row>
    <row r="1246" spans="2:50">
      <c r="B1246" t="s">
        <v>249</v>
      </c>
      <c r="C1246" s="17">
        <v>0.66193441042140599</v>
      </c>
      <c r="D1246" s="17">
        <v>0.64726605696249495</v>
      </c>
      <c r="E1246" s="17">
        <v>0.67534441890420605</v>
      </c>
      <c r="F1246" s="17"/>
      <c r="G1246" s="17">
        <v>0.73066703649068998</v>
      </c>
      <c r="H1246" s="17">
        <v>0.59903684732190599</v>
      </c>
      <c r="I1246" s="17">
        <v>0.66857596225157401</v>
      </c>
      <c r="J1246" s="17">
        <v>0.67283655787957397</v>
      </c>
      <c r="K1246" s="17">
        <v>0.63818783806401103</v>
      </c>
      <c r="L1246" s="17">
        <v>0.67676811852235697</v>
      </c>
      <c r="M1246" s="17"/>
      <c r="N1246" s="17">
        <v>0.74835795646745196</v>
      </c>
      <c r="O1246" s="17">
        <v>0.677869540051111</v>
      </c>
      <c r="P1246" s="17">
        <v>0.58741022544904598</v>
      </c>
      <c r="Q1246" s="17">
        <v>0.62117114491022896</v>
      </c>
      <c r="R1246" s="17"/>
      <c r="S1246" s="17">
        <v>0.65801785058705697</v>
      </c>
      <c r="T1246" s="17">
        <v>0.68502880213894901</v>
      </c>
      <c r="U1246" s="17">
        <v>0.62134682304522204</v>
      </c>
      <c r="V1246" s="17">
        <v>0.67183428052576999</v>
      </c>
      <c r="W1246" s="17">
        <v>0.62496327107561001</v>
      </c>
      <c r="X1246" s="17">
        <v>0.55027043622054606</v>
      </c>
      <c r="Y1246" s="17">
        <v>0.70441751113255002</v>
      </c>
      <c r="Z1246" s="17">
        <v>0.714490787889136</v>
      </c>
      <c r="AA1246" s="17">
        <v>0.63455496306735004</v>
      </c>
      <c r="AB1246" s="17">
        <v>0.810035282729341</v>
      </c>
      <c r="AC1246" s="17">
        <v>0.68237684297050705</v>
      </c>
      <c r="AD1246" s="17">
        <v>0.56752234164641302</v>
      </c>
      <c r="AE1246" s="17"/>
      <c r="AF1246" s="17">
        <v>0.59738334567358997</v>
      </c>
      <c r="AG1246" s="17">
        <v>0.74590627764134498</v>
      </c>
      <c r="AH1246" s="17">
        <v>0.62567062515631</v>
      </c>
      <c r="AI1246" s="17"/>
      <c r="AJ1246" s="17">
        <v>0.70538908405575096</v>
      </c>
      <c r="AK1246" s="17">
        <v>0.67364168767532895</v>
      </c>
      <c r="AL1246" s="17">
        <v>0.77269252107328801</v>
      </c>
      <c r="AM1246" s="17">
        <v>0.397075836104754</v>
      </c>
      <c r="AN1246" s="17">
        <v>0.51296556811984495</v>
      </c>
      <c r="AO1246" s="17"/>
      <c r="AP1246" s="17">
        <v>0.71506283278392802</v>
      </c>
      <c r="AQ1246" s="17">
        <v>0.69392650065622496</v>
      </c>
      <c r="AR1246" s="17">
        <v>0.83118129519645101</v>
      </c>
      <c r="AS1246" s="17"/>
      <c r="AT1246" s="17">
        <v>0.56339307590734</v>
      </c>
      <c r="AU1246" s="17">
        <v>0.70745225456329497</v>
      </c>
      <c r="AV1246" s="17">
        <v>0.73030241659195005</v>
      </c>
      <c r="AW1246" s="17">
        <v>0.74544538807515004</v>
      </c>
      <c r="AX1246" s="17">
        <v>0.883483557069763</v>
      </c>
    </row>
    <row r="1247" spans="2:50">
      <c r="B1247" t="s">
        <v>250</v>
      </c>
      <c r="C1247" s="17">
        <v>0.10150359036736099</v>
      </c>
      <c r="D1247" s="17">
        <v>0.121042904203117</v>
      </c>
      <c r="E1247" s="17">
        <v>8.2681494302520905E-2</v>
      </c>
      <c r="F1247" s="17"/>
      <c r="G1247" s="17">
        <v>0.12680116901913299</v>
      </c>
      <c r="H1247" s="17">
        <v>5.9744859989791503E-2</v>
      </c>
      <c r="I1247" s="17">
        <v>0.11336326133685901</v>
      </c>
      <c r="J1247" s="17">
        <v>0.113188797901756</v>
      </c>
      <c r="K1247" s="17">
        <v>0.101508228306778</v>
      </c>
      <c r="L1247" s="17">
        <v>0.105674793887313</v>
      </c>
      <c r="M1247" s="17"/>
      <c r="N1247" s="17">
        <v>5.1800688387285097E-2</v>
      </c>
      <c r="O1247" s="17">
        <v>6.9898366365805403E-2</v>
      </c>
      <c r="P1247" s="17">
        <v>0.146037086333761</v>
      </c>
      <c r="Q1247" s="17">
        <v>0.14408921980285</v>
      </c>
      <c r="R1247" s="17"/>
      <c r="S1247" s="17">
        <v>0.118770657449115</v>
      </c>
      <c r="T1247" s="17">
        <v>7.3839627526042104E-2</v>
      </c>
      <c r="U1247" s="17">
        <v>0.17102962315620801</v>
      </c>
      <c r="V1247" s="17">
        <v>9.0963219007977894E-2</v>
      </c>
      <c r="W1247" s="17">
        <v>6.8291078149277096E-2</v>
      </c>
      <c r="X1247" s="17">
        <v>0.173880475237668</v>
      </c>
      <c r="Y1247" s="17">
        <v>0.10789298925864101</v>
      </c>
      <c r="Z1247" s="17">
        <v>0.134296835368937</v>
      </c>
      <c r="AA1247" s="17">
        <v>9.1412672052534893E-2</v>
      </c>
      <c r="AB1247" s="17">
        <v>5.0940253678554002E-2</v>
      </c>
      <c r="AC1247" s="17">
        <v>3.8422106344534898E-2</v>
      </c>
      <c r="AD1247" s="17">
        <v>7.3021501105059894E-2</v>
      </c>
      <c r="AE1247" s="17"/>
      <c r="AF1247" s="17">
        <v>0.13769189846982999</v>
      </c>
      <c r="AG1247" s="17">
        <v>5.8889303582509801E-2</v>
      </c>
      <c r="AH1247" s="17">
        <v>0.12906140034334401</v>
      </c>
      <c r="AI1247" s="17"/>
      <c r="AJ1247" s="17">
        <v>0.118882842583003</v>
      </c>
      <c r="AK1247" s="17">
        <v>7.8669923809611395E-2</v>
      </c>
      <c r="AL1247" s="17">
        <v>8.6888122122718403E-2</v>
      </c>
      <c r="AM1247" s="17">
        <v>0.12628519904833099</v>
      </c>
      <c r="AN1247" s="17">
        <v>0.166993162613741</v>
      </c>
      <c r="AO1247" s="17"/>
      <c r="AP1247" s="17">
        <v>0.127256003507351</v>
      </c>
      <c r="AQ1247" s="17">
        <v>7.3313817533189399E-2</v>
      </c>
      <c r="AR1247" s="17">
        <v>3.0415691849762699E-2</v>
      </c>
      <c r="AS1247" s="17"/>
      <c r="AT1247" s="17">
        <v>0.16198697379927399</v>
      </c>
      <c r="AU1247" s="17">
        <v>9.4366743407318196E-2</v>
      </c>
      <c r="AV1247" s="17">
        <v>7.6828142947292094E-2</v>
      </c>
      <c r="AW1247" s="17">
        <v>2.5520539496122499E-2</v>
      </c>
      <c r="AX1247" s="17">
        <v>0.116516442930237</v>
      </c>
    </row>
    <row r="1248" spans="2:50">
      <c r="B1248" t="s">
        <v>251</v>
      </c>
      <c r="C1248" s="17">
        <v>0.56043082005404499</v>
      </c>
      <c r="D1248" s="17">
        <v>0.52622315275937703</v>
      </c>
      <c r="E1248" s="17">
        <v>0.59266292460168501</v>
      </c>
      <c r="F1248" s="17"/>
      <c r="G1248" s="17">
        <v>0.60386586747155702</v>
      </c>
      <c r="H1248" s="17">
        <v>0.53929198733211503</v>
      </c>
      <c r="I1248" s="17">
        <v>0.55521270091471397</v>
      </c>
      <c r="J1248" s="17">
        <v>0.55964775997781702</v>
      </c>
      <c r="K1248" s="17">
        <v>0.53667960975723294</v>
      </c>
      <c r="L1248" s="17">
        <v>0.57109332463504403</v>
      </c>
      <c r="M1248" s="17"/>
      <c r="N1248" s="17">
        <v>0.69655726808016705</v>
      </c>
      <c r="O1248" s="17">
        <v>0.60797117368530496</v>
      </c>
      <c r="P1248" s="17">
        <v>0.44137313911528497</v>
      </c>
      <c r="Q1248" s="17">
        <v>0.47708192510737901</v>
      </c>
      <c r="R1248" s="17"/>
      <c r="S1248" s="17">
        <v>0.539247193137942</v>
      </c>
      <c r="T1248" s="17">
        <v>0.611189174612907</v>
      </c>
      <c r="U1248" s="17">
        <v>0.45031719988901497</v>
      </c>
      <c r="V1248" s="17">
        <v>0.580871061517792</v>
      </c>
      <c r="W1248" s="17">
        <v>0.55667219292633197</v>
      </c>
      <c r="X1248" s="17">
        <v>0.37638996098287802</v>
      </c>
      <c r="Y1248" s="17">
        <v>0.59652452187390903</v>
      </c>
      <c r="Z1248" s="17">
        <v>0.58019395252019901</v>
      </c>
      <c r="AA1248" s="17">
        <v>0.54314229101481604</v>
      </c>
      <c r="AB1248" s="17">
        <v>0.75909502905078696</v>
      </c>
      <c r="AC1248" s="17">
        <v>0.64395473662597202</v>
      </c>
      <c r="AD1248" s="17">
        <v>0.49450084054135401</v>
      </c>
      <c r="AE1248" s="17"/>
      <c r="AF1248" s="17">
        <v>0.45969144720375998</v>
      </c>
      <c r="AG1248" s="17">
        <v>0.68701697405883499</v>
      </c>
      <c r="AH1248" s="17">
        <v>0.49660922481296599</v>
      </c>
      <c r="AI1248" s="17"/>
      <c r="AJ1248" s="17">
        <v>0.58650624147274799</v>
      </c>
      <c r="AK1248" s="17">
        <v>0.59497176386571804</v>
      </c>
      <c r="AL1248" s="17">
        <v>0.68580439895056899</v>
      </c>
      <c r="AM1248" s="17">
        <v>0.27079063705642298</v>
      </c>
      <c r="AN1248" s="17">
        <v>0.34597240550610397</v>
      </c>
      <c r="AO1248" s="17"/>
      <c r="AP1248" s="17">
        <v>0.58780682927657701</v>
      </c>
      <c r="AQ1248" s="17">
        <v>0.62061268312303597</v>
      </c>
      <c r="AR1248" s="17">
        <v>0.800765603346688</v>
      </c>
      <c r="AS1248" s="17"/>
      <c r="AT1248" s="17">
        <v>0.40140610210806699</v>
      </c>
      <c r="AU1248" s="17">
        <v>0.61308551115597698</v>
      </c>
      <c r="AV1248" s="17">
        <v>0.65347427364465804</v>
      </c>
      <c r="AW1248" s="17">
        <v>0.71992484857902705</v>
      </c>
      <c r="AX1248" s="17">
        <v>0.76696711413952601</v>
      </c>
    </row>
    <row r="1249" spans="2:50">
      <c r="C1249" s="17"/>
      <c r="D1249" s="17"/>
      <c r="E1249" s="17"/>
      <c r="F1249" s="17"/>
      <c r="G1249" s="17"/>
      <c r="H1249" s="17"/>
      <c r="I1249" s="17"/>
      <c r="J1249" s="17"/>
      <c r="K1249" s="17"/>
      <c r="L1249" s="17"/>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c r="AN1249" s="17"/>
      <c r="AO1249" s="17"/>
      <c r="AP1249" s="17"/>
      <c r="AQ1249" s="17"/>
      <c r="AR1249" s="17"/>
      <c r="AS1249" s="17"/>
      <c r="AT1249" s="17"/>
      <c r="AU1249" s="17"/>
      <c r="AV1249" s="17"/>
      <c r="AW1249" s="17"/>
      <c r="AX1249" s="17"/>
    </row>
    <row r="1250" spans="2:50">
      <c r="B1250" s="6" t="s">
        <v>392</v>
      </c>
      <c r="C1250" s="17"/>
      <c r="D1250" s="17"/>
      <c r="E1250" s="17"/>
      <c r="F1250" s="17"/>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c r="AO1250" s="17"/>
      <c r="AP1250" s="17"/>
      <c r="AQ1250" s="17"/>
      <c r="AR1250" s="17"/>
      <c r="AS1250" s="17"/>
      <c r="AT1250" s="17"/>
      <c r="AU1250" s="17"/>
      <c r="AV1250" s="17"/>
      <c r="AW1250" s="17"/>
      <c r="AX1250" s="17"/>
    </row>
    <row r="1251" spans="2:50">
      <c r="B1251" s="27" t="s">
        <v>25</v>
      </c>
      <c r="C1251" s="17"/>
      <c r="D1251" s="17"/>
      <c r="E1251" s="17"/>
      <c r="F1251" s="17"/>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row>
    <row r="1252" spans="2:50">
      <c r="B1252" t="s">
        <v>375</v>
      </c>
      <c r="C1252" s="17">
        <v>0.49697136944434001</v>
      </c>
      <c r="D1252" s="17">
        <v>0.49822539699838803</v>
      </c>
      <c r="E1252" s="17">
        <v>0.49579303058719199</v>
      </c>
      <c r="F1252" s="17"/>
      <c r="G1252" s="17">
        <v>0.42194314305268799</v>
      </c>
      <c r="H1252" s="17">
        <v>0.43722511729107999</v>
      </c>
      <c r="I1252" s="17">
        <v>0.45906071521872499</v>
      </c>
      <c r="J1252" s="17">
        <v>0.555465900458749</v>
      </c>
      <c r="K1252" s="17">
        <v>0.51472890766391799</v>
      </c>
      <c r="L1252" s="17">
        <v>0.56773957088918703</v>
      </c>
      <c r="M1252" s="17"/>
      <c r="N1252" s="17">
        <v>0.529072293298397</v>
      </c>
      <c r="O1252" s="17">
        <v>0.49816654965533902</v>
      </c>
      <c r="P1252" s="17">
        <v>0.45676432025182401</v>
      </c>
      <c r="Q1252" s="17">
        <v>0.49415120116717998</v>
      </c>
      <c r="R1252" s="17"/>
      <c r="S1252" s="17">
        <v>0.40520859011251598</v>
      </c>
      <c r="T1252" s="17">
        <v>0.524987272221072</v>
      </c>
      <c r="U1252" s="17">
        <v>0.52495288157686604</v>
      </c>
      <c r="V1252" s="17">
        <v>0.54239641924516302</v>
      </c>
      <c r="W1252" s="17">
        <v>0.48557003063204301</v>
      </c>
      <c r="X1252" s="17">
        <v>0.63259133490534203</v>
      </c>
      <c r="Y1252" s="17">
        <v>0.50345741604056304</v>
      </c>
      <c r="Z1252" s="17">
        <v>0.60917613366830003</v>
      </c>
      <c r="AA1252" s="17">
        <v>0.458102419402309</v>
      </c>
      <c r="AB1252" s="17">
        <v>0.45751433807951603</v>
      </c>
      <c r="AC1252" s="17">
        <v>0.38642600051572001</v>
      </c>
      <c r="AD1252" s="17">
        <v>0.50802431458994601</v>
      </c>
      <c r="AE1252" s="17"/>
      <c r="AF1252" s="17">
        <v>0.45439388969296401</v>
      </c>
      <c r="AG1252" s="17">
        <v>0.57760381194989097</v>
      </c>
      <c r="AH1252" s="17">
        <v>0.38129323368883</v>
      </c>
      <c r="AI1252" s="17"/>
      <c r="AJ1252" s="17">
        <v>0.53037082202224495</v>
      </c>
      <c r="AK1252" s="17">
        <v>0.52478262993136904</v>
      </c>
      <c r="AL1252" s="17">
        <v>0.55778846904498403</v>
      </c>
      <c r="AM1252" s="17">
        <v>0.34781718079302598</v>
      </c>
      <c r="AN1252" s="17">
        <v>0.26471329076459299</v>
      </c>
      <c r="AO1252" s="17"/>
      <c r="AP1252" s="17">
        <v>0.520790701481747</v>
      </c>
      <c r="AQ1252" s="17">
        <v>0.48746718957306201</v>
      </c>
      <c r="AR1252" s="17">
        <v>0.61425118882989405</v>
      </c>
      <c r="AS1252" s="17"/>
      <c r="AT1252" s="17">
        <v>0.53231693377582001</v>
      </c>
      <c r="AU1252" s="17">
        <v>0.55100731220600896</v>
      </c>
      <c r="AV1252" s="17">
        <v>0.53438368136736503</v>
      </c>
      <c r="AW1252" s="17">
        <v>0.46490894230533802</v>
      </c>
      <c r="AX1252" s="17">
        <v>0.35039388092941798</v>
      </c>
    </row>
    <row r="1253" spans="2:50">
      <c r="B1253" t="s">
        <v>376</v>
      </c>
      <c r="C1253" s="17">
        <v>0.31653025381588201</v>
      </c>
      <c r="D1253" s="17">
        <v>0.31577320392407898</v>
      </c>
      <c r="E1253" s="17">
        <v>0.31724161083625302</v>
      </c>
      <c r="F1253" s="17"/>
      <c r="G1253" s="17">
        <v>0.31546132851591602</v>
      </c>
      <c r="H1253" s="17">
        <v>0.363110580886773</v>
      </c>
      <c r="I1253" s="17">
        <v>0.31664726011817601</v>
      </c>
      <c r="J1253" s="17">
        <v>0.27856727591413499</v>
      </c>
      <c r="K1253" s="17">
        <v>0.304507514680876</v>
      </c>
      <c r="L1253" s="17">
        <v>0.31604075026086598</v>
      </c>
      <c r="M1253" s="17"/>
      <c r="N1253" s="17">
        <v>0.35714614884157703</v>
      </c>
      <c r="O1253" s="17">
        <v>0.32626033615885602</v>
      </c>
      <c r="P1253" s="17">
        <v>0.30614090897257001</v>
      </c>
      <c r="Q1253" s="17">
        <v>0.27771207244945501</v>
      </c>
      <c r="R1253" s="17"/>
      <c r="S1253" s="17">
        <v>0.361404298998451</v>
      </c>
      <c r="T1253" s="17">
        <v>0.394922153237934</v>
      </c>
      <c r="U1253" s="17">
        <v>0.33094234986708398</v>
      </c>
      <c r="V1253" s="17">
        <v>0.24305499786781901</v>
      </c>
      <c r="W1253" s="17">
        <v>0.33820898303278202</v>
      </c>
      <c r="X1253" s="17">
        <v>0.21360013743885201</v>
      </c>
      <c r="Y1253" s="17">
        <v>0.342412708984839</v>
      </c>
      <c r="Z1253" s="17">
        <v>0.232195443173529</v>
      </c>
      <c r="AA1253" s="17">
        <v>0.25716566898001098</v>
      </c>
      <c r="AB1253" s="17">
        <v>0.37874901659839499</v>
      </c>
      <c r="AC1253" s="17">
        <v>0.33968503125580102</v>
      </c>
      <c r="AD1253" s="17">
        <v>0.134006346545024</v>
      </c>
      <c r="AE1253" s="17"/>
      <c r="AF1253" s="17">
        <v>0.34200015539727902</v>
      </c>
      <c r="AG1253" s="17">
        <v>0.31125950795558699</v>
      </c>
      <c r="AH1253" s="17">
        <v>0.27299593293633301</v>
      </c>
      <c r="AI1253" s="17"/>
      <c r="AJ1253" s="17">
        <v>0.302700285638689</v>
      </c>
      <c r="AK1253" s="17">
        <v>0.32430121197936401</v>
      </c>
      <c r="AL1253" s="17">
        <v>0.38450339715577198</v>
      </c>
      <c r="AM1253" s="17">
        <v>0.26298305235548503</v>
      </c>
      <c r="AN1253" s="17">
        <v>0.36896443431100101</v>
      </c>
      <c r="AO1253" s="17"/>
      <c r="AP1253" s="17">
        <v>0.34665948467605801</v>
      </c>
      <c r="AQ1253" s="17">
        <v>0.340788582432062</v>
      </c>
      <c r="AR1253" s="17">
        <v>0.24795766322161</v>
      </c>
      <c r="AS1253" s="17"/>
      <c r="AT1253" s="17">
        <v>0.28007223759384398</v>
      </c>
      <c r="AU1253" s="17">
        <v>0.25517640088222399</v>
      </c>
      <c r="AV1253" s="17">
        <v>0.34901792833979001</v>
      </c>
      <c r="AW1253" s="17">
        <v>0.32472255208086198</v>
      </c>
      <c r="AX1253" s="17">
        <v>0.33414782379484198</v>
      </c>
    </row>
    <row r="1254" spans="2:50">
      <c r="B1254" t="s">
        <v>377</v>
      </c>
      <c r="C1254" s="17">
        <v>7.3979987188874802E-2</v>
      </c>
      <c r="D1254" s="17">
        <v>7.0970798755905201E-2</v>
      </c>
      <c r="E1254" s="17">
        <v>7.6807551581381597E-2</v>
      </c>
      <c r="F1254" s="17"/>
      <c r="G1254" s="17">
        <v>6.9404772314903093E-2</v>
      </c>
      <c r="H1254" s="17">
        <v>0.100159111873798</v>
      </c>
      <c r="I1254" s="17">
        <v>6.0935618806971202E-2</v>
      </c>
      <c r="J1254" s="17">
        <v>8.6601520599599593E-2</v>
      </c>
      <c r="K1254" s="17">
        <v>9.4926935841194604E-2</v>
      </c>
      <c r="L1254" s="17">
        <v>4.7666328069066399E-2</v>
      </c>
      <c r="M1254" s="17"/>
      <c r="N1254" s="17">
        <v>6.9624983381054301E-2</v>
      </c>
      <c r="O1254" s="17">
        <v>5.7320294089680299E-2</v>
      </c>
      <c r="P1254" s="17">
        <v>7.9514401431557094E-2</v>
      </c>
      <c r="Q1254" s="17">
        <v>9.0955410936516101E-2</v>
      </c>
      <c r="R1254" s="17"/>
      <c r="S1254" s="17">
        <v>9.8932806354685293E-2</v>
      </c>
      <c r="T1254" s="17">
        <v>3.3991633451633703E-2</v>
      </c>
      <c r="U1254" s="17">
        <v>3.3711178092803697E-2</v>
      </c>
      <c r="V1254" s="17">
        <v>0.10460524475775999</v>
      </c>
      <c r="W1254" s="17">
        <v>2.38131801914576E-2</v>
      </c>
      <c r="X1254" s="17">
        <v>5.4270969102502703E-2</v>
      </c>
      <c r="Y1254" s="17">
        <v>6.10295549981546E-2</v>
      </c>
      <c r="Z1254" s="17">
        <v>5.5584689973495298E-2</v>
      </c>
      <c r="AA1254" s="17">
        <v>0.108524848789172</v>
      </c>
      <c r="AB1254" s="17">
        <v>6.7333421917932706E-2</v>
      </c>
      <c r="AC1254" s="17">
        <v>0.17568458693592001</v>
      </c>
      <c r="AD1254" s="17">
        <v>0.16390646941804399</v>
      </c>
      <c r="AE1254" s="17"/>
      <c r="AF1254" s="17">
        <v>7.9751204094344594E-2</v>
      </c>
      <c r="AG1254" s="17">
        <v>5.1022748736693602E-2</v>
      </c>
      <c r="AH1254" s="17">
        <v>0.107502107155469</v>
      </c>
      <c r="AI1254" s="17"/>
      <c r="AJ1254" s="17">
        <v>6.4838346248254103E-2</v>
      </c>
      <c r="AK1254" s="17">
        <v>7.6544129687253701E-2</v>
      </c>
      <c r="AL1254" s="17">
        <v>3.23007563068963E-2</v>
      </c>
      <c r="AM1254" s="17">
        <v>0.38919976685148899</v>
      </c>
      <c r="AN1254" s="17">
        <v>0.13648822035486399</v>
      </c>
      <c r="AO1254" s="17"/>
      <c r="AP1254" s="17">
        <v>7.0664091218639202E-2</v>
      </c>
      <c r="AQ1254" s="17">
        <v>7.4075159431018306E-2</v>
      </c>
      <c r="AR1254" s="17">
        <v>2.5789883454304999E-2</v>
      </c>
      <c r="AS1254" s="17"/>
      <c r="AT1254" s="17">
        <v>6.3759158760856E-2</v>
      </c>
      <c r="AU1254" s="17">
        <v>7.1710409872638298E-2</v>
      </c>
      <c r="AV1254" s="17">
        <v>8.2493316204933498E-2</v>
      </c>
      <c r="AW1254" s="17">
        <v>0.116238431421958</v>
      </c>
      <c r="AX1254" s="17">
        <v>0</v>
      </c>
    </row>
    <row r="1255" spans="2:50">
      <c r="B1255" t="s">
        <v>378</v>
      </c>
      <c r="C1255" s="17">
        <v>3.5412597499417102E-2</v>
      </c>
      <c r="D1255" s="17">
        <v>5.4137410755181803E-2</v>
      </c>
      <c r="E1255" s="17">
        <v>1.7817948178606401E-2</v>
      </c>
      <c r="F1255" s="17"/>
      <c r="G1255" s="17">
        <v>3.66241929794483E-2</v>
      </c>
      <c r="H1255" s="17">
        <v>5.0207742988149298E-2</v>
      </c>
      <c r="I1255" s="17">
        <v>3.5304174332234102E-2</v>
      </c>
      <c r="J1255" s="17">
        <v>0</v>
      </c>
      <c r="K1255" s="17">
        <v>2.50748691208156E-2</v>
      </c>
      <c r="L1255" s="17">
        <v>5.4276151985760197E-2</v>
      </c>
      <c r="M1255" s="17"/>
      <c r="N1255" s="17">
        <v>2.97758020070992E-2</v>
      </c>
      <c r="O1255" s="17">
        <v>2.8161642201928499E-2</v>
      </c>
      <c r="P1255" s="17">
        <v>4.1684128656176198E-2</v>
      </c>
      <c r="Q1255" s="17">
        <v>4.3326515405640899E-2</v>
      </c>
      <c r="R1255" s="17"/>
      <c r="S1255" s="17">
        <v>3.1379434224501901E-2</v>
      </c>
      <c r="T1255" s="17">
        <v>1.5488691109222101E-2</v>
      </c>
      <c r="U1255" s="17">
        <v>4.07068262480915E-2</v>
      </c>
      <c r="V1255" s="17">
        <v>0</v>
      </c>
      <c r="W1255" s="17">
        <v>9.0357077320219206E-2</v>
      </c>
      <c r="X1255" s="17">
        <v>3.9837611811646197E-2</v>
      </c>
      <c r="Y1255" s="17">
        <v>0</v>
      </c>
      <c r="Z1255" s="17">
        <v>0</v>
      </c>
      <c r="AA1255" s="17">
        <v>4.4732568408532999E-2</v>
      </c>
      <c r="AB1255" s="17">
        <v>3.4955191799524402E-2</v>
      </c>
      <c r="AC1255" s="17">
        <v>9.8204381292559595E-2</v>
      </c>
      <c r="AD1255" s="17">
        <v>6.5511008755514896E-2</v>
      </c>
      <c r="AE1255" s="17"/>
      <c r="AF1255" s="17">
        <v>5.7970112525284799E-2</v>
      </c>
      <c r="AG1255" s="17">
        <v>1.3023526275940099E-2</v>
      </c>
      <c r="AH1255" s="17">
        <v>1.8039812827368999E-2</v>
      </c>
      <c r="AI1255" s="17"/>
      <c r="AJ1255" s="17">
        <v>4.6087725049814697E-2</v>
      </c>
      <c r="AK1255" s="17">
        <v>8.1034679220934307E-3</v>
      </c>
      <c r="AL1255" s="17">
        <v>2.54073774923473E-2</v>
      </c>
      <c r="AM1255" s="17">
        <v>0</v>
      </c>
      <c r="AN1255" s="17">
        <v>1.8779307263675001E-2</v>
      </c>
      <c r="AO1255" s="17"/>
      <c r="AP1255" s="17">
        <v>3.1672957445013902E-2</v>
      </c>
      <c r="AQ1255" s="17">
        <v>6.4060425386415903E-3</v>
      </c>
      <c r="AR1255" s="17">
        <v>5.0976345855229303E-2</v>
      </c>
      <c r="AS1255" s="17"/>
      <c r="AT1255" s="17">
        <v>6.18502786840247E-2</v>
      </c>
      <c r="AU1255" s="17">
        <v>3.7909507550931101E-2</v>
      </c>
      <c r="AV1255" s="17">
        <v>1.6722512140636799E-2</v>
      </c>
      <c r="AW1255" s="17">
        <v>0</v>
      </c>
      <c r="AX1255" s="17">
        <v>0.16717572411411599</v>
      </c>
    </row>
    <row r="1256" spans="2:50">
      <c r="B1256" t="s">
        <v>92</v>
      </c>
      <c r="C1256" s="17">
        <v>7.7105792051486599E-2</v>
      </c>
      <c r="D1256" s="17">
        <v>6.08931895664458E-2</v>
      </c>
      <c r="E1256" s="17">
        <v>9.2339858816567699E-2</v>
      </c>
      <c r="F1256" s="17"/>
      <c r="G1256" s="17">
        <v>0.15656656313704501</v>
      </c>
      <c r="H1256" s="17">
        <v>4.9297446960199602E-2</v>
      </c>
      <c r="I1256" s="17">
        <v>0.128052231523894</v>
      </c>
      <c r="J1256" s="17">
        <v>7.9365303027515502E-2</v>
      </c>
      <c r="K1256" s="17">
        <v>6.0761772693195E-2</v>
      </c>
      <c r="L1256" s="17">
        <v>1.42771987951204E-2</v>
      </c>
      <c r="M1256" s="17"/>
      <c r="N1256" s="17">
        <v>1.43807724718728E-2</v>
      </c>
      <c r="O1256" s="17">
        <v>9.0091177894196003E-2</v>
      </c>
      <c r="P1256" s="17">
        <v>0.11589624068787301</v>
      </c>
      <c r="Q1256" s="17">
        <v>9.3854800041208802E-2</v>
      </c>
      <c r="R1256" s="17"/>
      <c r="S1256" s="17">
        <v>0.103074870309846</v>
      </c>
      <c r="T1256" s="17">
        <v>3.0610249980138299E-2</v>
      </c>
      <c r="U1256" s="17">
        <v>6.9686764215154698E-2</v>
      </c>
      <c r="V1256" s="17">
        <v>0.10994333812925899</v>
      </c>
      <c r="W1256" s="17">
        <v>6.2050728823499102E-2</v>
      </c>
      <c r="X1256" s="17">
        <v>5.9699946741657302E-2</v>
      </c>
      <c r="Y1256" s="17">
        <v>9.3100319976443302E-2</v>
      </c>
      <c r="Z1256" s="17">
        <v>0.103043733184675</v>
      </c>
      <c r="AA1256" s="17">
        <v>0.131474494419974</v>
      </c>
      <c r="AB1256" s="17">
        <v>6.1448031604632303E-2</v>
      </c>
      <c r="AC1256" s="17">
        <v>0</v>
      </c>
      <c r="AD1256" s="17">
        <v>0.12855186069147101</v>
      </c>
      <c r="AE1256" s="17"/>
      <c r="AF1256" s="17">
        <v>6.5884638290128E-2</v>
      </c>
      <c r="AG1256" s="17">
        <v>4.7090405081887998E-2</v>
      </c>
      <c r="AH1256" s="17">
        <v>0.22016891339199901</v>
      </c>
      <c r="AI1256" s="17"/>
      <c r="AJ1256" s="17">
        <v>5.6002821040997498E-2</v>
      </c>
      <c r="AK1256" s="17">
        <v>6.6268560479919303E-2</v>
      </c>
      <c r="AL1256" s="17">
        <v>0</v>
      </c>
      <c r="AM1256" s="17">
        <v>0</v>
      </c>
      <c r="AN1256" s="17">
        <v>0.21105474730586701</v>
      </c>
      <c r="AO1256" s="17"/>
      <c r="AP1256" s="17">
        <v>3.0212765178542499E-2</v>
      </c>
      <c r="AQ1256" s="17">
        <v>9.1263026025216895E-2</v>
      </c>
      <c r="AR1256" s="17">
        <v>6.1024918638962297E-2</v>
      </c>
      <c r="AS1256" s="17"/>
      <c r="AT1256" s="17">
        <v>6.2001391185455397E-2</v>
      </c>
      <c r="AU1256" s="17">
        <v>8.4196369488197906E-2</v>
      </c>
      <c r="AV1256" s="17">
        <v>1.7382561947274899E-2</v>
      </c>
      <c r="AW1256" s="17">
        <v>9.4130074191841703E-2</v>
      </c>
      <c r="AX1256" s="17">
        <v>0.14828257116162299</v>
      </c>
    </row>
    <row r="1257" spans="2:50">
      <c r="C1257" s="17"/>
      <c r="D1257" s="17"/>
      <c r="E1257" s="17"/>
      <c r="F1257" s="17"/>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row>
    <row r="1258" spans="2:50">
      <c r="B1258" s="6" t="s">
        <v>393</v>
      </c>
      <c r="C1258" s="17"/>
      <c r="D1258" s="17"/>
      <c r="E1258" s="17"/>
      <c r="F1258" s="17"/>
      <c r="G1258" s="17"/>
      <c r="H1258" s="17"/>
      <c r="I1258" s="17"/>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c r="AN1258" s="17"/>
      <c r="AO1258" s="17"/>
      <c r="AP1258" s="17"/>
      <c r="AQ1258" s="17"/>
      <c r="AR1258" s="17"/>
      <c r="AS1258" s="17"/>
      <c r="AT1258" s="17"/>
      <c r="AU1258" s="17"/>
      <c r="AV1258" s="17"/>
      <c r="AW1258" s="17"/>
      <c r="AX1258" s="17"/>
    </row>
    <row r="1259" spans="2:50">
      <c r="B1259" s="27" t="s">
        <v>25</v>
      </c>
      <c r="C1259" s="17"/>
      <c r="D1259" s="17"/>
      <c r="E1259" s="17"/>
      <c r="F1259" s="17"/>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c r="AO1259" s="17"/>
      <c r="AP1259" s="17"/>
      <c r="AQ1259" s="17"/>
      <c r="AR1259" s="17"/>
      <c r="AS1259" s="17"/>
      <c r="AT1259" s="17"/>
      <c r="AU1259" s="17"/>
      <c r="AV1259" s="17"/>
      <c r="AW1259" s="17"/>
      <c r="AX1259" s="17"/>
    </row>
    <row r="1260" spans="2:50">
      <c r="B1260" t="s">
        <v>380</v>
      </c>
      <c r="C1260" s="17">
        <v>0.695106123518071</v>
      </c>
      <c r="D1260" s="17">
        <v>0.71810991961413795</v>
      </c>
      <c r="E1260" s="17">
        <v>0.673490755726186</v>
      </c>
      <c r="F1260" s="17"/>
      <c r="G1260" s="17">
        <v>0.64264440329037997</v>
      </c>
      <c r="H1260" s="17">
        <v>0.743139761720225</v>
      </c>
      <c r="I1260" s="17">
        <v>0.67077571355390897</v>
      </c>
      <c r="J1260" s="17">
        <v>0.71576364491750999</v>
      </c>
      <c r="K1260" s="17">
        <v>0.60785068135383602</v>
      </c>
      <c r="L1260" s="17">
        <v>0.74874263779978401</v>
      </c>
      <c r="M1260" s="17"/>
      <c r="N1260" s="17">
        <v>0.75263493974928797</v>
      </c>
      <c r="O1260" s="17">
        <v>0.73003820431632505</v>
      </c>
      <c r="P1260" s="17">
        <v>0.65722836705026599</v>
      </c>
      <c r="Q1260" s="17">
        <v>0.63302301708543296</v>
      </c>
      <c r="R1260" s="17"/>
      <c r="S1260" s="17">
        <v>0.624959301062462</v>
      </c>
      <c r="T1260" s="17">
        <v>0.77585206293879005</v>
      </c>
      <c r="U1260" s="17">
        <v>0.69459400180538</v>
      </c>
      <c r="V1260" s="17">
        <v>0.74356980108014503</v>
      </c>
      <c r="W1260" s="17">
        <v>0.71880146054496796</v>
      </c>
      <c r="X1260" s="17">
        <v>0.71754303046927503</v>
      </c>
      <c r="Y1260" s="17">
        <v>0.70546017532191096</v>
      </c>
      <c r="Z1260" s="17">
        <v>0.68750871380732503</v>
      </c>
      <c r="AA1260" s="17">
        <v>0.59200062573694201</v>
      </c>
      <c r="AB1260" s="17">
        <v>0.76556247220386897</v>
      </c>
      <c r="AC1260" s="17">
        <v>0.64834647762327702</v>
      </c>
      <c r="AD1260" s="17">
        <v>0.585555106985304</v>
      </c>
      <c r="AE1260" s="17"/>
      <c r="AF1260" s="17">
        <v>0.66385276178639396</v>
      </c>
      <c r="AG1260" s="17">
        <v>0.76029387780180402</v>
      </c>
      <c r="AH1260" s="17">
        <v>0.63327224426019801</v>
      </c>
      <c r="AI1260" s="17"/>
      <c r="AJ1260" s="17">
        <v>0.69850022326486305</v>
      </c>
      <c r="AK1260" s="17">
        <v>0.73904128546965198</v>
      </c>
      <c r="AL1260" s="17">
        <v>0.81303790849757696</v>
      </c>
      <c r="AM1260" s="17">
        <v>0.50999119658793701</v>
      </c>
      <c r="AN1260" s="17">
        <v>0.539469472471798</v>
      </c>
      <c r="AO1260" s="17"/>
      <c r="AP1260" s="17">
        <v>0.74214991401650798</v>
      </c>
      <c r="AQ1260" s="17">
        <v>0.71404459369163498</v>
      </c>
      <c r="AR1260" s="17">
        <v>0.80417319069243598</v>
      </c>
      <c r="AS1260" s="17"/>
      <c r="AT1260" s="17">
        <v>0.69331318394016495</v>
      </c>
      <c r="AU1260" s="17">
        <v>0.71610608909630502</v>
      </c>
      <c r="AV1260" s="17">
        <v>0.75002982609173396</v>
      </c>
      <c r="AW1260" s="17">
        <v>0.61929691697961697</v>
      </c>
      <c r="AX1260" s="17">
        <v>0.68454170472426101</v>
      </c>
    </row>
    <row r="1261" spans="2:50">
      <c r="B1261" t="s">
        <v>381</v>
      </c>
      <c r="C1261" s="17">
        <v>0.17745577967114101</v>
      </c>
      <c r="D1261" s="17">
        <v>0.16852563164366199</v>
      </c>
      <c r="E1261" s="17">
        <v>0.18584693534144101</v>
      </c>
      <c r="F1261" s="17"/>
      <c r="G1261" s="17">
        <v>0.13390117239816299</v>
      </c>
      <c r="H1261" s="17">
        <v>0.16035943536063299</v>
      </c>
      <c r="I1261" s="17">
        <v>0.192552375778336</v>
      </c>
      <c r="J1261" s="17">
        <v>0.14486464571809399</v>
      </c>
      <c r="K1261" s="17">
        <v>0.230252485525894</v>
      </c>
      <c r="L1261" s="17">
        <v>0.19570940642698001</v>
      </c>
      <c r="M1261" s="17"/>
      <c r="N1261" s="17">
        <v>0.17911734544646599</v>
      </c>
      <c r="O1261" s="17">
        <v>0.13515582869780199</v>
      </c>
      <c r="P1261" s="17">
        <v>0.20284421971005601</v>
      </c>
      <c r="Q1261" s="17">
        <v>0.19909563438938099</v>
      </c>
      <c r="R1261" s="17"/>
      <c r="S1261" s="17">
        <v>0.22597913974636</v>
      </c>
      <c r="T1261" s="17">
        <v>0.167529217178051</v>
      </c>
      <c r="U1261" s="17">
        <v>0.16475648342687299</v>
      </c>
      <c r="V1261" s="17">
        <v>0.10104549466900201</v>
      </c>
      <c r="W1261" s="17">
        <v>0.234315872004873</v>
      </c>
      <c r="X1261" s="17">
        <v>0.20345861060755999</v>
      </c>
      <c r="Y1261" s="17">
        <v>0.10418158218805</v>
      </c>
      <c r="Z1261" s="17">
        <v>9.2506327835969501E-2</v>
      </c>
      <c r="AA1261" s="17">
        <v>0.225596997484762</v>
      </c>
      <c r="AB1261" s="17">
        <v>0.13459937536320399</v>
      </c>
      <c r="AC1261" s="17">
        <v>0.25820862058147298</v>
      </c>
      <c r="AD1261" s="17">
        <v>0.16687977691828801</v>
      </c>
      <c r="AE1261" s="17"/>
      <c r="AF1261" s="17">
        <v>0.23229039794245401</v>
      </c>
      <c r="AG1261" s="17">
        <v>0.13659342511900899</v>
      </c>
      <c r="AH1261" s="17">
        <v>0.13121213084271499</v>
      </c>
      <c r="AI1261" s="17"/>
      <c r="AJ1261" s="17">
        <v>0.21856990071704899</v>
      </c>
      <c r="AK1261" s="17">
        <v>0.13861061703791899</v>
      </c>
      <c r="AL1261" s="17">
        <v>0.124109266523404</v>
      </c>
      <c r="AM1261" s="17">
        <v>0.121251699354707</v>
      </c>
      <c r="AN1261" s="17">
        <v>0.21590263250466801</v>
      </c>
      <c r="AO1261" s="17"/>
      <c r="AP1261" s="17">
        <v>0.17538974831559401</v>
      </c>
      <c r="AQ1261" s="17">
        <v>0.16775880361522599</v>
      </c>
      <c r="AR1261" s="17">
        <v>7.5053968708317098E-2</v>
      </c>
      <c r="AS1261" s="17"/>
      <c r="AT1261" s="17">
        <v>0.16367876258234501</v>
      </c>
      <c r="AU1261" s="17">
        <v>0.185974832723864</v>
      </c>
      <c r="AV1261" s="17">
        <v>0.16492941390618401</v>
      </c>
      <c r="AW1261" s="17">
        <v>0.216286861123754</v>
      </c>
      <c r="AX1261" s="17">
        <v>0.16717572411411599</v>
      </c>
    </row>
    <row r="1262" spans="2:50">
      <c r="B1262" t="s">
        <v>92</v>
      </c>
      <c r="C1262" s="17">
        <v>0.12743809681078799</v>
      </c>
      <c r="D1262" s="17">
        <v>0.1133644487422</v>
      </c>
      <c r="E1262" s="17">
        <v>0.140662308932373</v>
      </c>
      <c r="F1262" s="17"/>
      <c r="G1262" s="17">
        <v>0.22345442431145701</v>
      </c>
      <c r="H1262" s="17">
        <v>9.6500802919141995E-2</v>
      </c>
      <c r="I1262" s="17">
        <v>0.136671910667755</v>
      </c>
      <c r="J1262" s="17">
        <v>0.139371709364396</v>
      </c>
      <c r="K1262" s="17">
        <v>0.16189683312027001</v>
      </c>
      <c r="L1262" s="17">
        <v>5.5547955773235499E-2</v>
      </c>
      <c r="M1262" s="17"/>
      <c r="N1262" s="17">
        <v>6.8247714804245893E-2</v>
      </c>
      <c r="O1262" s="17">
        <v>0.13480596698587299</v>
      </c>
      <c r="P1262" s="17">
        <v>0.139927413239678</v>
      </c>
      <c r="Q1262" s="17">
        <v>0.16788134852518599</v>
      </c>
      <c r="R1262" s="17"/>
      <c r="S1262" s="17">
        <v>0.149061559191178</v>
      </c>
      <c r="T1262" s="17">
        <v>5.6618719883158898E-2</v>
      </c>
      <c r="U1262" s="17">
        <v>0.14064951476774701</v>
      </c>
      <c r="V1262" s="17">
        <v>0.15538470425085299</v>
      </c>
      <c r="W1262" s="17">
        <v>4.6882667450158802E-2</v>
      </c>
      <c r="X1262" s="17">
        <v>7.8998358923165105E-2</v>
      </c>
      <c r="Y1262" s="17">
        <v>0.19035824249003899</v>
      </c>
      <c r="Z1262" s="17">
        <v>0.21998495835670501</v>
      </c>
      <c r="AA1262" s="17">
        <v>0.18240237677829699</v>
      </c>
      <c r="AB1262" s="17">
        <v>9.9838152432927194E-2</v>
      </c>
      <c r="AC1262" s="17">
        <v>9.3444901795250404E-2</v>
      </c>
      <c r="AD1262" s="17">
        <v>0.24756511609640799</v>
      </c>
      <c r="AE1262" s="17"/>
      <c r="AF1262" s="17">
        <v>0.103856840271152</v>
      </c>
      <c r="AG1262" s="17">
        <v>0.10311269707918699</v>
      </c>
      <c r="AH1262" s="17">
        <v>0.23551562489708699</v>
      </c>
      <c r="AI1262" s="17"/>
      <c r="AJ1262" s="17">
        <v>8.2929876018087698E-2</v>
      </c>
      <c r="AK1262" s="17">
        <v>0.122348097492428</v>
      </c>
      <c r="AL1262" s="17">
        <v>6.2852824979018701E-2</v>
      </c>
      <c r="AM1262" s="17">
        <v>0.36875710405735601</v>
      </c>
      <c r="AN1262" s="17">
        <v>0.24462789502353399</v>
      </c>
      <c r="AO1262" s="17"/>
      <c r="AP1262" s="17">
        <v>8.2460337667898606E-2</v>
      </c>
      <c r="AQ1262" s="17">
        <v>0.118196602693139</v>
      </c>
      <c r="AR1262" s="17">
        <v>0.12077284059924701</v>
      </c>
      <c r="AS1262" s="17"/>
      <c r="AT1262" s="17">
        <v>0.14300805347748999</v>
      </c>
      <c r="AU1262" s="17">
        <v>9.7919078179831004E-2</v>
      </c>
      <c r="AV1262" s="17">
        <v>8.5040760002082799E-2</v>
      </c>
      <c r="AW1262" s="17">
        <v>0.16441622189662999</v>
      </c>
      <c r="AX1262" s="17">
        <v>0.14828257116162299</v>
      </c>
    </row>
    <row r="1263" spans="2:50">
      <c r="C1263" s="17"/>
      <c r="D1263" s="17"/>
      <c r="E1263" s="17"/>
      <c r="F1263" s="17"/>
      <c r="G1263" s="17"/>
      <c r="H1263" s="17"/>
      <c r="I1263" s="17"/>
      <c r="J1263" s="17"/>
      <c r="K1263" s="17"/>
      <c r="L1263" s="17"/>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7"/>
      <c r="AI1263" s="17"/>
      <c r="AJ1263" s="17"/>
      <c r="AK1263" s="17"/>
      <c r="AL1263" s="17"/>
      <c r="AM1263" s="17"/>
      <c r="AN1263" s="17"/>
      <c r="AO1263" s="17"/>
      <c r="AP1263" s="17"/>
      <c r="AQ1263" s="17"/>
      <c r="AR1263" s="17"/>
      <c r="AS1263" s="17"/>
      <c r="AT1263" s="17"/>
      <c r="AU1263" s="17"/>
      <c r="AV1263" s="17"/>
      <c r="AW1263" s="17"/>
      <c r="AX1263" s="17"/>
    </row>
    <row r="1264" spans="2:50">
      <c r="B1264" s="6" t="s">
        <v>394</v>
      </c>
      <c r="C1264" s="17"/>
      <c r="D1264" s="17"/>
      <c r="E1264" s="17"/>
      <c r="F1264" s="17"/>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c r="AO1264" s="17"/>
      <c r="AP1264" s="17"/>
      <c r="AQ1264" s="17"/>
      <c r="AR1264" s="17"/>
      <c r="AS1264" s="17"/>
      <c r="AT1264" s="17"/>
      <c r="AU1264" s="17"/>
      <c r="AV1264" s="17"/>
      <c r="AW1264" s="17"/>
      <c r="AX1264" s="17"/>
    </row>
    <row r="1265" spans="2:50">
      <c r="B1265" s="27" t="s">
        <v>25</v>
      </c>
      <c r="C1265" s="17"/>
      <c r="D1265" s="17"/>
      <c r="E1265" s="17"/>
      <c r="F1265" s="17"/>
      <c r="G1265" s="17"/>
      <c r="H1265" s="17"/>
      <c r="I1265" s="17"/>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c r="AN1265" s="17"/>
      <c r="AO1265" s="17"/>
      <c r="AP1265" s="17"/>
      <c r="AQ1265" s="17"/>
      <c r="AR1265" s="17"/>
      <c r="AS1265" s="17"/>
      <c r="AT1265" s="17"/>
      <c r="AU1265" s="17"/>
      <c r="AV1265" s="17"/>
      <c r="AW1265" s="17"/>
      <c r="AX1265" s="17"/>
    </row>
    <row r="1266" spans="2:50">
      <c r="B1266" t="s">
        <v>375</v>
      </c>
      <c r="C1266" s="17">
        <v>0.16679619366514001</v>
      </c>
      <c r="D1266" s="17">
        <v>0.18136018779374999</v>
      </c>
      <c r="E1266" s="17">
        <v>0.15254166648087999</v>
      </c>
      <c r="F1266" s="17"/>
      <c r="G1266" s="17">
        <v>0.189943073677385</v>
      </c>
      <c r="H1266" s="17">
        <v>0.22947215456967901</v>
      </c>
      <c r="I1266" s="17">
        <v>0.193963648041063</v>
      </c>
      <c r="J1266" s="17">
        <v>0.16254499573503101</v>
      </c>
      <c r="K1266" s="17">
        <v>0.138459595927127</v>
      </c>
      <c r="L1266" s="17">
        <v>0.10752093565321</v>
      </c>
      <c r="M1266" s="17"/>
      <c r="N1266" s="17">
        <v>0.178053021752685</v>
      </c>
      <c r="O1266" s="17">
        <v>0.18191971154398701</v>
      </c>
      <c r="P1266" s="17">
        <v>0.15937771731888301</v>
      </c>
      <c r="Q1266" s="17">
        <v>0.13969834649375101</v>
      </c>
      <c r="R1266" s="17"/>
      <c r="S1266" s="17">
        <v>0.19019795459824501</v>
      </c>
      <c r="T1266" s="17">
        <v>0.10939942803885901</v>
      </c>
      <c r="U1266" s="17">
        <v>6.3550991457949998E-2</v>
      </c>
      <c r="V1266" s="17">
        <v>0.19323750510354501</v>
      </c>
      <c r="W1266" s="17">
        <v>7.6686455392117603E-2</v>
      </c>
      <c r="X1266" s="17">
        <v>0.25916327709228099</v>
      </c>
      <c r="Y1266" s="17">
        <v>0.199184860114998</v>
      </c>
      <c r="Z1266" s="17">
        <v>0.17530682330948999</v>
      </c>
      <c r="AA1266" s="17">
        <v>0.18198893016959899</v>
      </c>
      <c r="AB1266" s="17">
        <v>0.16610252849630799</v>
      </c>
      <c r="AC1266" s="17">
        <v>0.20147333845555501</v>
      </c>
      <c r="AD1266" s="17">
        <v>0.19109395511749</v>
      </c>
      <c r="AE1266" s="17"/>
      <c r="AF1266" s="17">
        <v>0.116385219876506</v>
      </c>
      <c r="AG1266" s="17">
        <v>0.19058565049807699</v>
      </c>
      <c r="AH1266" s="17">
        <v>0.24473745753814399</v>
      </c>
      <c r="AI1266" s="17"/>
      <c r="AJ1266" s="17">
        <v>0.14105345239261999</v>
      </c>
      <c r="AK1266" s="17">
        <v>0.19858480988701999</v>
      </c>
      <c r="AL1266" s="17">
        <v>0.20568071652797801</v>
      </c>
      <c r="AM1266" s="17">
        <v>0</v>
      </c>
      <c r="AN1266" s="17">
        <v>9.3874186686824998E-2</v>
      </c>
      <c r="AO1266" s="17"/>
      <c r="AP1266" s="17">
        <v>0.159710872227874</v>
      </c>
      <c r="AQ1266" s="17">
        <v>0.19795601991019399</v>
      </c>
      <c r="AR1266" s="17">
        <v>0.170465802694903</v>
      </c>
      <c r="AS1266" s="17"/>
      <c r="AT1266" s="17">
        <v>0.12874138440711799</v>
      </c>
      <c r="AU1266" s="17">
        <v>0.148919238505103</v>
      </c>
      <c r="AV1266" s="17">
        <v>0.203209242700194</v>
      </c>
      <c r="AW1266" s="17">
        <v>0.27665139738544497</v>
      </c>
      <c r="AX1266" s="17">
        <v>0.33555487659859701</v>
      </c>
    </row>
    <row r="1267" spans="2:50">
      <c r="B1267" t="s">
        <v>376</v>
      </c>
      <c r="C1267" s="17">
        <v>0.440745950546304</v>
      </c>
      <c r="D1267" s="17">
        <v>0.45870379295268099</v>
      </c>
      <c r="E1267" s="17">
        <v>0.42516080270485002</v>
      </c>
      <c r="F1267" s="17"/>
      <c r="G1267" s="17">
        <v>0.36663236706365498</v>
      </c>
      <c r="H1267" s="17">
        <v>0.450880492813793</v>
      </c>
      <c r="I1267" s="17">
        <v>0.49708435831051601</v>
      </c>
      <c r="J1267" s="17">
        <v>0.435536801409037</v>
      </c>
      <c r="K1267" s="17">
        <v>0.45772899415321899</v>
      </c>
      <c r="L1267" s="17">
        <v>0.435351666702749</v>
      </c>
      <c r="M1267" s="17"/>
      <c r="N1267" s="17">
        <v>0.53899369184799295</v>
      </c>
      <c r="O1267" s="17">
        <v>0.42077650069586597</v>
      </c>
      <c r="P1267" s="17">
        <v>0.36135445736556199</v>
      </c>
      <c r="Q1267" s="17">
        <v>0.42169083027451898</v>
      </c>
      <c r="R1267" s="17"/>
      <c r="S1267" s="17">
        <v>0.432672085181938</v>
      </c>
      <c r="T1267" s="17">
        <v>0.53998055890524899</v>
      </c>
      <c r="U1267" s="17">
        <v>0.41953854383335198</v>
      </c>
      <c r="V1267" s="17">
        <v>0.44046052927588403</v>
      </c>
      <c r="W1267" s="17">
        <v>0.51726896585147297</v>
      </c>
      <c r="X1267" s="17">
        <v>0.40727604960542102</v>
      </c>
      <c r="Y1267" s="17">
        <v>0.386730475939144</v>
      </c>
      <c r="Z1267" s="17">
        <v>0.341199179738365</v>
      </c>
      <c r="AA1267" s="17">
        <v>0.54281918033916798</v>
      </c>
      <c r="AB1267" s="17">
        <v>0.41550118747415898</v>
      </c>
      <c r="AC1267" s="17">
        <v>0.25829249978909302</v>
      </c>
      <c r="AD1267" s="17">
        <v>0.38926409025289199</v>
      </c>
      <c r="AE1267" s="17"/>
      <c r="AF1267" s="17">
        <v>0.415329967506191</v>
      </c>
      <c r="AG1267" s="17">
        <v>0.50870979203614097</v>
      </c>
      <c r="AH1267" s="17">
        <v>0.30799625008230302</v>
      </c>
      <c r="AI1267" s="17"/>
      <c r="AJ1267" s="17">
        <v>0.435015374380751</v>
      </c>
      <c r="AK1267" s="17">
        <v>0.49205630595266903</v>
      </c>
      <c r="AL1267" s="17">
        <v>0.58977874692569199</v>
      </c>
      <c r="AM1267" s="17">
        <v>0.17146215519512001</v>
      </c>
      <c r="AN1267" s="17">
        <v>0.37922632870802803</v>
      </c>
      <c r="AO1267" s="17"/>
      <c r="AP1267" s="17">
        <v>0.45904225907569501</v>
      </c>
      <c r="AQ1267" s="17">
        <v>0.45649640690768101</v>
      </c>
      <c r="AR1267" s="17">
        <v>0.61110773713373101</v>
      </c>
      <c r="AS1267" s="17"/>
      <c r="AT1267" s="17">
        <v>0.40372804907412002</v>
      </c>
      <c r="AU1267" s="17">
        <v>0.38701107994038503</v>
      </c>
      <c r="AV1267" s="17">
        <v>0.50894960496138397</v>
      </c>
      <c r="AW1267" s="17">
        <v>0.53577536437213202</v>
      </c>
      <c r="AX1267" s="17">
        <v>0.44943559141315897</v>
      </c>
    </row>
    <row r="1268" spans="2:50">
      <c r="B1268" t="s">
        <v>377</v>
      </c>
      <c r="C1268" s="17">
        <v>0.16639326716325401</v>
      </c>
      <c r="D1268" s="17">
        <v>0.16678788343918999</v>
      </c>
      <c r="E1268" s="17">
        <v>0.162782753958959</v>
      </c>
      <c r="F1268" s="17"/>
      <c r="G1268" s="17">
        <v>0.31274240530626601</v>
      </c>
      <c r="H1268" s="17">
        <v>0.145101292298073</v>
      </c>
      <c r="I1268" s="17">
        <v>0.164769443195073</v>
      </c>
      <c r="J1268" s="17">
        <v>0.10363080178535899</v>
      </c>
      <c r="K1268" s="17">
        <v>0.175295133427428</v>
      </c>
      <c r="L1268" s="17">
        <v>0.13686280965288899</v>
      </c>
      <c r="M1268" s="17"/>
      <c r="N1268" s="17">
        <v>0.114460051464937</v>
      </c>
      <c r="O1268" s="17">
        <v>0.12628880180122401</v>
      </c>
      <c r="P1268" s="17">
        <v>0.25191830782644598</v>
      </c>
      <c r="Q1268" s="17">
        <v>0.194703203434339</v>
      </c>
      <c r="R1268" s="17"/>
      <c r="S1268" s="17">
        <v>0.18853980606985599</v>
      </c>
      <c r="T1268" s="17">
        <v>0.17294070327098099</v>
      </c>
      <c r="U1268" s="17">
        <v>0.152477018838339</v>
      </c>
      <c r="V1268" s="17">
        <v>0.17135987310049799</v>
      </c>
      <c r="W1268" s="17">
        <v>0.12308015463981301</v>
      </c>
      <c r="X1268" s="17">
        <v>0.18590158892276001</v>
      </c>
      <c r="Y1268" s="17">
        <v>0.27851814836890898</v>
      </c>
      <c r="Z1268" s="17">
        <v>0.105847673295326</v>
      </c>
      <c r="AA1268" s="17">
        <v>6.9713507848150696E-2</v>
      </c>
      <c r="AB1268" s="17">
        <v>0.130353661537428</v>
      </c>
      <c r="AC1268" s="17">
        <v>0.25992535344143802</v>
      </c>
      <c r="AD1268" s="17">
        <v>0.175456585438857</v>
      </c>
      <c r="AE1268" s="17"/>
      <c r="AF1268" s="17">
        <v>0.16682254458363999</v>
      </c>
      <c r="AG1268" s="17">
        <v>0.14160740033667699</v>
      </c>
      <c r="AH1268" s="17">
        <v>0.18005220689564999</v>
      </c>
      <c r="AI1268" s="17"/>
      <c r="AJ1268" s="17">
        <v>0.14169379204598201</v>
      </c>
      <c r="AK1268" s="17">
        <v>0.183931515867923</v>
      </c>
      <c r="AL1268" s="17">
        <v>8.4781127136415599E-2</v>
      </c>
      <c r="AM1268" s="17">
        <v>0.221166054623359</v>
      </c>
      <c r="AN1268" s="17">
        <v>0.219326575065422</v>
      </c>
      <c r="AO1268" s="17"/>
      <c r="AP1268" s="17">
        <v>0.160124920047506</v>
      </c>
      <c r="AQ1268" s="17">
        <v>0.17973627176663001</v>
      </c>
      <c r="AR1268" s="17">
        <v>0.108393179654828</v>
      </c>
      <c r="AS1268" s="17"/>
      <c r="AT1268" s="17">
        <v>0.15830830074404101</v>
      </c>
      <c r="AU1268" s="17">
        <v>0.26799401828799302</v>
      </c>
      <c r="AV1268" s="17">
        <v>0.105305894578164</v>
      </c>
      <c r="AW1268" s="17">
        <v>3.8289991722484103E-2</v>
      </c>
      <c r="AX1268" s="17">
        <v>0.21500953198824299</v>
      </c>
    </row>
    <row r="1269" spans="2:50">
      <c r="B1269" t="s">
        <v>378</v>
      </c>
      <c r="C1269" s="17">
        <v>7.7584300116379498E-2</v>
      </c>
      <c r="D1269" s="17">
        <v>8.1868285469364505E-2</v>
      </c>
      <c r="E1269" s="17">
        <v>7.3632916956366701E-2</v>
      </c>
      <c r="F1269" s="17"/>
      <c r="G1269" s="17">
        <v>5.1313749768187797E-2</v>
      </c>
      <c r="H1269" s="17">
        <v>3.9009152297154702E-2</v>
      </c>
      <c r="I1269" s="17">
        <v>9.3286439769881806E-3</v>
      </c>
      <c r="J1269" s="17">
        <v>0.126952545684306</v>
      </c>
      <c r="K1269" s="17">
        <v>8.3452157935014204E-2</v>
      </c>
      <c r="L1269" s="17">
        <v>0.12272858109292201</v>
      </c>
      <c r="M1269" s="17"/>
      <c r="N1269" s="17">
        <v>7.7604242902935494E-2</v>
      </c>
      <c r="O1269" s="17">
        <v>0.107043884866957</v>
      </c>
      <c r="P1269" s="17">
        <v>8.6460862584684994E-2</v>
      </c>
      <c r="Q1269" s="17">
        <v>3.8754751599799402E-2</v>
      </c>
      <c r="R1269" s="17"/>
      <c r="S1269" s="17">
        <v>9.6378469826294999E-2</v>
      </c>
      <c r="T1269" s="17">
        <v>4.79202333340846E-2</v>
      </c>
      <c r="U1269" s="17">
        <v>4.3894763423459902E-2</v>
      </c>
      <c r="V1269" s="17">
        <v>6.6675498417513204E-2</v>
      </c>
      <c r="W1269" s="17">
        <v>6.3899488848228103E-2</v>
      </c>
      <c r="X1269" s="17">
        <v>5.1146092935952098E-2</v>
      </c>
      <c r="Y1269" s="17">
        <v>8.6543067893022907E-2</v>
      </c>
      <c r="Z1269" s="17">
        <v>0.148413928476371</v>
      </c>
      <c r="AA1269" s="17">
        <v>5.5154983195399E-2</v>
      </c>
      <c r="AB1269" s="17">
        <v>0.122025593246993</v>
      </c>
      <c r="AC1269" s="17">
        <v>8.8626229430691997E-2</v>
      </c>
      <c r="AD1269" s="17">
        <v>0.16028024475345101</v>
      </c>
      <c r="AE1269" s="17"/>
      <c r="AF1269" s="17">
        <v>0.16171340670475601</v>
      </c>
      <c r="AG1269" s="17">
        <v>2.28184516951511E-2</v>
      </c>
      <c r="AH1269" s="17">
        <v>3.3189997854668203E-2</v>
      </c>
      <c r="AI1269" s="17"/>
      <c r="AJ1269" s="17">
        <v>0.13301926825177299</v>
      </c>
      <c r="AK1269" s="17">
        <v>3.9168122739045297E-2</v>
      </c>
      <c r="AL1269" s="17">
        <v>0</v>
      </c>
      <c r="AM1269" s="17">
        <v>0.375343244261237</v>
      </c>
      <c r="AN1269" s="17">
        <v>5.3063296034791797E-2</v>
      </c>
      <c r="AO1269" s="17"/>
      <c r="AP1269" s="17">
        <v>0.117862188363349</v>
      </c>
      <c r="AQ1269" s="17">
        <v>5.19194402428702E-2</v>
      </c>
      <c r="AR1269" s="17">
        <v>2.1514079351773199E-2</v>
      </c>
      <c r="AS1269" s="17"/>
      <c r="AT1269" s="17">
        <v>7.9770392873388704E-2</v>
      </c>
      <c r="AU1269" s="17">
        <v>9.0324092255144706E-2</v>
      </c>
      <c r="AV1269" s="17">
        <v>6.5238421994847098E-2</v>
      </c>
      <c r="AW1269" s="17">
        <v>4.5402071194256197E-2</v>
      </c>
      <c r="AX1269" s="17">
        <v>0</v>
      </c>
    </row>
    <row r="1270" spans="2:50">
      <c r="B1270" t="s">
        <v>92</v>
      </c>
      <c r="C1270" s="17">
        <v>0.148480288508922</v>
      </c>
      <c r="D1270" s="17">
        <v>0.111279850345015</v>
      </c>
      <c r="E1270" s="17">
        <v>0.18588185989894501</v>
      </c>
      <c r="F1270" s="17"/>
      <c r="G1270" s="17">
        <v>7.9368404184506303E-2</v>
      </c>
      <c r="H1270" s="17">
        <v>0.135536908021301</v>
      </c>
      <c r="I1270" s="17">
        <v>0.13485390647636</v>
      </c>
      <c r="J1270" s="17">
        <v>0.171334855386267</v>
      </c>
      <c r="K1270" s="17">
        <v>0.14506411855721199</v>
      </c>
      <c r="L1270" s="17">
        <v>0.19753600689822901</v>
      </c>
      <c r="M1270" s="17"/>
      <c r="N1270" s="17">
        <v>9.0888992031449706E-2</v>
      </c>
      <c r="O1270" s="17">
        <v>0.163971101091966</v>
      </c>
      <c r="P1270" s="17">
        <v>0.14088865490442401</v>
      </c>
      <c r="Q1270" s="17">
        <v>0.20515286819759099</v>
      </c>
      <c r="R1270" s="17"/>
      <c r="S1270" s="17">
        <v>9.2211684323665402E-2</v>
      </c>
      <c r="T1270" s="17">
        <v>0.12975907645082599</v>
      </c>
      <c r="U1270" s="17">
        <v>0.32053868244689998</v>
      </c>
      <c r="V1270" s="17">
        <v>0.12826659410256</v>
      </c>
      <c r="W1270" s="17">
        <v>0.21906493526836801</v>
      </c>
      <c r="X1270" s="17">
        <v>9.6512991443586604E-2</v>
      </c>
      <c r="Y1270" s="17">
        <v>4.9023447683926802E-2</v>
      </c>
      <c r="Z1270" s="17">
        <v>0.22923239518044899</v>
      </c>
      <c r="AA1270" s="17">
        <v>0.150323398447683</v>
      </c>
      <c r="AB1270" s="17">
        <v>0.166017029245112</v>
      </c>
      <c r="AC1270" s="17">
        <v>0.19168257888322299</v>
      </c>
      <c r="AD1270" s="17">
        <v>8.3905124437311296E-2</v>
      </c>
      <c r="AE1270" s="17"/>
      <c r="AF1270" s="17">
        <v>0.13974886132890799</v>
      </c>
      <c r="AG1270" s="17">
        <v>0.13627870543395401</v>
      </c>
      <c r="AH1270" s="17">
        <v>0.23402408762923499</v>
      </c>
      <c r="AI1270" s="17"/>
      <c r="AJ1270" s="17">
        <v>0.14921811292887499</v>
      </c>
      <c r="AK1270" s="17">
        <v>8.6259245553343494E-2</v>
      </c>
      <c r="AL1270" s="17">
        <v>0.119759409409915</v>
      </c>
      <c r="AM1270" s="17">
        <v>0.23202854592028399</v>
      </c>
      <c r="AN1270" s="17">
        <v>0.25450961350493401</v>
      </c>
      <c r="AO1270" s="17"/>
      <c r="AP1270" s="17">
        <v>0.103259760285576</v>
      </c>
      <c r="AQ1270" s="17">
        <v>0.11389186117262599</v>
      </c>
      <c r="AR1270" s="17">
        <v>8.8519201164764694E-2</v>
      </c>
      <c r="AS1270" s="17"/>
      <c r="AT1270" s="17">
        <v>0.22945187290133201</v>
      </c>
      <c r="AU1270" s="17">
        <v>0.105751571011374</v>
      </c>
      <c r="AV1270" s="17">
        <v>0.117296835765411</v>
      </c>
      <c r="AW1270" s="17">
        <v>0.103881175325683</v>
      </c>
      <c r="AX1270" s="17">
        <v>0</v>
      </c>
    </row>
    <row r="1271" spans="2:50">
      <c r="C1271" s="17"/>
      <c r="D1271" s="17"/>
      <c r="E1271" s="17"/>
      <c r="F1271" s="17"/>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c r="AO1271" s="17"/>
      <c r="AP1271" s="17"/>
      <c r="AQ1271" s="17"/>
      <c r="AR1271" s="17"/>
      <c r="AS1271" s="17"/>
      <c r="AT1271" s="17"/>
      <c r="AU1271" s="17"/>
      <c r="AV1271" s="17"/>
      <c r="AW1271" s="17"/>
      <c r="AX1271" s="17"/>
    </row>
    <row r="1272" spans="2:50">
      <c r="B1272" s="6" t="s">
        <v>395</v>
      </c>
      <c r="C1272" s="17"/>
      <c r="D1272" s="17"/>
      <c r="E1272" s="17"/>
      <c r="F1272" s="17"/>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row>
    <row r="1273" spans="2:50">
      <c r="B1273" s="27" t="s">
        <v>25</v>
      </c>
      <c r="C1273" s="17"/>
      <c r="D1273" s="17"/>
      <c r="E1273" s="17"/>
      <c r="F1273" s="17"/>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row>
    <row r="1274" spans="2:50">
      <c r="B1274" t="s">
        <v>380</v>
      </c>
      <c r="C1274" s="17">
        <v>0.496728981013418</v>
      </c>
      <c r="D1274" s="17">
        <v>0.547368741313493</v>
      </c>
      <c r="E1274" s="17">
        <v>0.44186496802082398</v>
      </c>
      <c r="F1274" s="17"/>
      <c r="G1274" s="17">
        <v>0.51150418810977005</v>
      </c>
      <c r="H1274" s="17">
        <v>0.61120646660643496</v>
      </c>
      <c r="I1274" s="17">
        <v>0.51127499561248901</v>
      </c>
      <c r="J1274" s="17">
        <v>0.44719004612144603</v>
      </c>
      <c r="K1274" s="17">
        <v>0.46106048843816</v>
      </c>
      <c r="L1274" s="17">
        <v>0.46372636605421702</v>
      </c>
      <c r="M1274" s="17"/>
      <c r="N1274" s="17">
        <v>0.57604950494050799</v>
      </c>
      <c r="O1274" s="17">
        <v>0.50366530576173796</v>
      </c>
      <c r="P1274" s="17">
        <v>0.47207334812109902</v>
      </c>
      <c r="Q1274" s="17">
        <v>0.40822814243526601</v>
      </c>
      <c r="R1274" s="17"/>
      <c r="S1274" s="17">
        <v>0.49531047720441002</v>
      </c>
      <c r="T1274" s="17">
        <v>0.537249729062375</v>
      </c>
      <c r="U1274" s="17">
        <v>0.41865412434295701</v>
      </c>
      <c r="V1274" s="17">
        <v>0.54121209125088698</v>
      </c>
      <c r="W1274" s="17">
        <v>0.60504958060514602</v>
      </c>
      <c r="X1274" s="17">
        <v>0.488557960788156</v>
      </c>
      <c r="Y1274" s="17">
        <v>0.34705493575870799</v>
      </c>
      <c r="Z1274" s="17">
        <v>0.51650600304785399</v>
      </c>
      <c r="AA1274" s="17">
        <v>0.56808785702393105</v>
      </c>
      <c r="AB1274" s="17">
        <v>0.50484137981675103</v>
      </c>
      <c r="AC1274" s="17">
        <v>0.45333716997081203</v>
      </c>
      <c r="AD1274" s="17">
        <v>0.26737928824893997</v>
      </c>
      <c r="AE1274" s="17"/>
      <c r="AF1274" s="17">
        <v>0.37402969770469402</v>
      </c>
      <c r="AG1274" s="17">
        <v>0.61106883232633502</v>
      </c>
      <c r="AH1274" s="17">
        <v>0.44429342502401697</v>
      </c>
      <c r="AI1274" s="17"/>
      <c r="AJ1274" s="17">
        <v>0.41997906354307801</v>
      </c>
      <c r="AK1274" s="17">
        <v>0.575330257680846</v>
      </c>
      <c r="AL1274" s="17">
        <v>0.68719686434775995</v>
      </c>
      <c r="AM1274" s="17">
        <v>0.39262820981847901</v>
      </c>
      <c r="AN1274" s="17">
        <v>0.33419099317394602</v>
      </c>
      <c r="AO1274" s="17"/>
      <c r="AP1274" s="17">
        <v>0.37912279328253101</v>
      </c>
      <c r="AQ1274" s="17">
        <v>0.57044149434796898</v>
      </c>
      <c r="AR1274" s="17">
        <v>0.66964908458831596</v>
      </c>
      <c r="AS1274" s="17"/>
      <c r="AT1274" s="17">
        <v>0.37693025253731699</v>
      </c>
      <c r="AU1274" s="17">
        <v>0.48657212047950799</v>
      </c>
      <c r="AV1274" s="17">
        <v>0.59440164000460505</v>
      </c>
      <c r="AW1274" s="17">
        <v>0.64458172673431702</v>
      </c>
      <c r="AX1274" s="17">
        <v>0.64995079512202902</v>
      </c>
    </row>
    <row r="1275" spans="2:50">
      <c r="B1275" t="s">
        <v>381</v>
      </c>
      <c r="C1275" s="17">
        <v>0.31904203759467897</v>
      </c>
      <c r="D1275" s="17">
        <v>0.29357614164741902</v>
      </c>
      <c r="E1275" s="17">
        <v>0.34913932480200799</v>
      </c>
      <c r="F1275" s="17"/>
      <c r="G1275" s="17">
        <v>0.299876049828179</v>
      </c>
      <c r="H1275" s="17">
        <v>0.25524673006144299</v>
      </c>
      <c r="I1275" s="17">
        <v>0.34039947887830302</v>
      </c>
      <c r="J1275" s="17">
        <v>0.35617043435589602</v>
      </c>
      <c r="K1275" s="17">
        <v>0.308227255853182</v>
      </c>
      <c r="L1275" s="17">
        <v>0.338042496714754</v>
      </c>
      <c r="M1275" s="17"/>
      <c r="N1275" s="17">
        <v>0.24763354565551099</v>
      </c>
      <c r="O1275" s="17">
        <v>0.29550216506976901</v>
      </c>
      <c r="P1275" s="17">
        <v>0.35443437722478199</v>
      </c>
      <c r="Q1275" s="17">
        <v>0.39922602726746098</v>
      </c>
      <c r="R1275" s="17"/>
      <c r="S1275" s="17">
        <v>0.31308724433598401</v>
      </c>
      <c r="T1275" s="17">
        <v>0.32009915849062198</v>
      </c>
      <c r="U1275" s="17">
        <v>0.36203531071355799</v>
      </c>
      <c r="V1275" s="17">
        <v>0.32392600840498897</v>
      </c>
      <c r="W1275" s="17">
        <v>0.23315871746897401</v>
      </c>
      <c r="X1275" s="17">
        <v>0.38988679983055402</v>
      </c>
      <c r="Y1275" s="17">
        <v>0.36021635694097698</v>
      </c>
      <c r="Z1275" s="17">
        <v>0.289436431020899</v>
      </c>
      <c r="AA1275" s="17">
        <v>0.19255659777655201</v>
      </c>
      <c r="AB1275" s="17">
        <v>0.32468570776279199</v>
      </c>
      <c r="AC1275" s="17">
        <v>0.38914846621291799</v>
      </c>
      <c r="AD1275" s="17">
        <v>0.47911161959824899</v>
      </c>
      <c r="AE1275" s="17"/>
      <c r="AF1275" s="17">
        <v>0.46164039611626101</v>
      </c>
      <c r="AG1275" s="17">
        <v>0.22495871166857001</v>
      </c>
      <c r="AH1275" s="17">
        <v>0.25684167223989501</v>
      </c>
      <c r="AI1275" s="17"/>
      <c r="AJ1275" s="17">
        <v>0.422135973069167</v>
      </c>
      <c r="AK1275" s="17">
        <v>0.26946238065188999</v>
      </c>
      <c r="AL1275" s="17">
        <v>0.179459352748468</v>
      </c>
      <c r="AM1275" s="17">
        <v>0.375343244261237</v>
      </c>
      <c r="AN1275" s="17">
        <v>0.36343244151436499</v>
      </c>
      <c r="AO1275" s="17"/>
      <c r="AP1275" s="17">
        <v>0.45720582635948598</v>
      </c>
      <c r="AQ1275" s="17">
        <v>0.27398795713475699</v>
      </c>
      <c r="AR1275" s="17">
        <v>0.193552538233873</v>
      </c>
      <c r="AS1275" s="17"/>
      <c r="AT1275" s="17">
        <v>0.38930883987869203</v>
      </c>
      <c r="AU1275" s="17">
        <v>0.37728319222861101</v>
      </c>
      <c r="AV1275" s="17">
        <v>0.233123025148882</v>
      </c>
      <c r="AW1275" s="17">
        <v>0.24425719039268501</v>
      </c>
      <c r="AX1275" s="17">
        <v>0.198798566605316</v>
      </c>
    </row>
    <row r="1276" spans="2:50">
      <c r="B1276" t="s">
        <v>92</v>
      </c>
      <c r="C1276" s="17">
        <v>0.184228981391903</v>
      </c>
      <c r="D1276" s="17">
        <v>0.15905511703908801</v>
      </c>
      <c r="E1276" s="17">
        <v>0.20899570717716801</v>
      </c>
      <c r="F1276" s="17"/>
      <c r="G1276" s="17">
        <v>0.188619762062051</v>
      </c>
      <c r="H1276" s="17">
        <v>0.13354680333212199</v>
      </c>
      <c r="I1276" s="17">
        <v>0.14832552550920899</v>
      </c>
      <c r="J1276" s="17">
        <v>0.19663951952265801</v>
      </c>
      <c r="K1276" s="17">
        <v>0.230712255708658</v>
      </c>
      <c r="L1276" s="17">
        <v>0.198231137231029</v>
      </c>
      <c r="M1276" s="17"/>
      <c r="N1276" s="17">
        <v>0.17631694940398099</v>
      </c>
      <c r="O1276" s="17">
        <v>0.20083252916849301</v>
      </c>
      <c r="P1276" s="17">
        <v>0.17349227465411801</v>
      </c>
      <c r="Q1276" s="17">
        <v>0.19254583029727301</v>
      </c>
      <c r="R1276" s="17"/>
      <c r="S1276" s="17">
        <v>0.19160227845960601</v>
      </c>
      <c r="T1276" s="17">
        <v>0.14265111244700299</v>
      </c>
      <c r="U1276" s="17">
        <v>0.219310564943484</v>
      </c>
      <c r="V1276" s="17">
        <v>0.13486190034412401</v>
      </c>
      <c r="W1276" s="17">
        <v>0.16179170192587999</v>
      </c>
      <c r="X1276" s="17">
        <v>0.12155523938129</v>
      </c>
      <c r="Y1276" s="17">
        <v>0.29272870730031603</v>
      </c>
      <c r="Z1276" s="17">
        <v>0.19405756593124601</v>
      </c>
      <c r="AA1276" s="17">
        <v>0.23935554519951699</v>
      </c>
      <c r="AB1276" s="17">
        <v>0.17047291242045701</v>
      </c>
      <c r="AC1276" s="17">
        <v>0.15751436381626999</v>
      </c>
      <c r="AD1276" s="17">
        <v>0.25350909215281098</v>
      </c>
      <c r="AE1276" s="17"/>
      <c r="AF1276" s="17">
        <v>0.164329906179044</v>
      </c>
      <c r="AG1276" s="17">
        <v>0.163972456005095</v>
      </c>
      <c r="AH1276" s="17">
        <v>0.29886490273608901</v>
      </c>
      <c r="AI1276" s="17"/>
      <c r="AJ1276" s="17">
        <v>0.15788496338775501</v>
      </c>
      <c r="AK1276" s="17">
        <v>0.15520736166726501</v>
      </c>
      <c r="AL1276" s="17">
        <v>0.133343782903772</v>
      </c>
      <c r="AM1276" s="17">
        <v>0.23202854592028399</v>
      </c>
      <c r="AN1276" s="17">
        <v>0.30237656531168799</v>
      </c>
      <c r="AO1276" s="17"/>
      <c r="AP1276" s="17">
        <v>0.16367138035798401</v>
      </c>
      <c r="AQ1276" s="17">
        <v>0.155570548517274</v>
      </c>
      <c r="AR1276" s="17">
        <v>0.13679837717781099</v>
      </c>
      <c r="AS1276" s="17"/>
      <c r="AT1276" s="17">
        <v>0.23376090758399101</v>
      </c>
      <c r="AU1276" s="17">
        <v>0.13614468729188101</v>
      </c>
      <c r="AV1276" s="17">
        <v>0.17247533484651301</v>
      </c>
      <c r="AW1276" s="17">
        <v>0.111161082872998</v>
      </c>
      <c r="AX1276" s="17">
        <v>0.151250638272655</v>
      </c>
    </row>
    <row r="1277" spans="2:50">
      <c r="C1277" s="17"/>
      <c r="D1277" s="17"/>
      <c r="E1277" s="17"/>
      <c r="F1277" s="17"/>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row>
    <row r="1278" spans="2:50">
      <c r="B1278" s="6" t="s">
        <v>396</v>
      </c>
      <c r="C1278" s="17"/>
      <c r="D1278" s="17"/>
      <c r="E1278" s="17"/>
      <c r="F1278" s="17"/>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row>
    <row r="1279" spans="2:50">
      <c r="B1279" s="27" t="s">
        <v>25</v>
      </c>
      <c r="C1279" s="17"/>
      <c r="D1279" s="17"/>
      <c r="E1279" s="17"/>
      <c r="F1279" s="17"/>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row>
    <row r="1280" spans="2:50">
      <c r="B1280" t="s">
        <v>375</v>
      </c>
      <c r="C1280" s="17">
        <v>9.39727279831606E-2</v>
      </c>
      <c r="D1280" s="17">
        <v>0.113995088358533</v>
      </c>
      <c r="E1280" s="17">
        <v>7.17644474134361E-2</v>
      </c>
      <c r="F1280" s="17"/>
      <c r="G1280" s="17">
        <v>0.13188191497914201</v>
      </c>
      <c r="H1280" s="17">
        <v>0.13600901829786699</v>
      </c>
      <c r="I1280" s="17">
        <v>0.112391289087723</v>
      </c>
      <c r="J1280" s="17">
        <v>6.7315974171951801E-2</v>
      </c>
      <c r="K1280" s="17">
        <v>8.5274404003208806E-2</v>
      </c>
      <c r="L1280" s="17">
        <v>4.60029818826274E-2</v>
      </c>
      <c r="M1280" s="17"/>
      <c r="N1280" s="17">
        <v>0.151789775752456</v>
      </c>
      <c r="O1280" s="17">
        <v>7.4997792032534705E-2</v>
      </c>
      <c r="P1280" s="17">
        <v>7.0626356587394995E-2</v>
      </c>
      <c r="Q1280" s="17">
        <v>7.1320728979685402E-2</v>
      </c>
      <c r="R1280" s="17"/>
      <c r="S1280" s="17">
        <v>0.12711146887041699</v>
      </c>
      <c r="T1280" s="17">
        <v>0.105460529683276</v>
      </c>
      <c r="U1280" s="17">
        <v>0.160851017443679</v>
      </c>
      <c r="V1280" s="17">
        <v>7.8104328922404501E-2</v>
      </c>
      <c r="W1280" s="17">
        <v>3.4529853250286999E-2</v>
      </c>
      <c r="X1280" s="17">
        <v>3.8007490828623799E-2</v>
      </c>
      <c r="Y1280" s="17">
        <v>7.7749443247714101E-2</v>
      </c>
      <c r="Z1280" s="17">
        <v>4.2658199561368397E-2</v>
      </c>
      <c r="AA1280" s="17">
        <v>0.135404588698121</v>
      </c>
      <c r="AB1280" s="17">
        <v>9.4629787860852896E-2</v>
      </c>
      <c r="AC1280" s="17">
        <v>6.5861312527673105E-2</v>
      </c>
      <c r="AD1280" s="17">
        <v>0.110352223615164</v>
      </c>
      <c r="AE1280" s="17"/>
      <c r="AF1280" s="17">
        <v>8.9590666396698895E-2</v>
      </c>
      <c r="AG1280" s="17">
        <v>0.111462317072966</v>
      </c>
      <c r="AH1280" s="17">
        <v>8.5475111778492402E-2</v>
      </c>
      <c r="AI1280" s="17"/>
      <c r="AJ1280" s="17">
        <v>0.108355229798357</v>
      </c>
      <c r="AK1280" s="17">
        <v>0.11739476774501501</v>
      </c>
      <c r="AL1280" s="17">
        <v>8.08228382779861E-2</v>
      </c>
      <c r="AM1280" s="17">
        <v>0.10458165325260201</v>
      </c>
      <c r="AN1280" s="17">
        <v>1.8244454823787601E-2</v>
      </c>
      <c r="AO1280" s="17"/>
      <c r="AP1280" s="17">
        <v>0.10199729519196001</v>
      </c>
      <c r="AQ1280" s="17">
        <v>0.133491072260849</v>
      </c>
      <c r="AR1280" s="17">
        <v>0.15059757823562001</v>
      </c>
      <c r="AS1280" s="17"/>
      <c r="AT1280" s="17">
        <v>0.104030864034726</v>
      </c>
      <c r="AU1280" s="17">
        <v>7.1801106731682204E-2</v>
      </c>
      <c r="AV1280" s="17">
        <v>0.10093205842561399</v>
      </c>
      <c r="AW1280" s="17">
        <v>0.14926164385249999</v>
      </c>
      <c r="AX1280" s="17">
        <v>0.339441673772718</v>
      </c>
    </row>
    <row r="1281" spans="2:50">
      <c r="B1281" t="s">
        <v>376</v>
      </c>
      <c r="C1281" s="17">
        <v>0.41122286604279801</v>
      </c>
      <c r="D1281" s="17">
        <v>0.42909626639668602</v>
      </c>
      <c r="E1281" s="17">
        <v>0.39679602558487298</v>
      </c>
      <c r="F1281" s="17"/>
      <c r="G1281" s="17">
        <v>0.45991324660160299</v>
      </c>
      <c r="H1281" s="17">
        <v>0.37321247836803101</v>
      </c>
      <c r="I1281" s="17">
        <v>0.31438724281383601</v>
      </c>
      <c r="J1281" s="17">
        <v>0.44037488975776201</v>
      </c>
      <c r="K1281" s="17">
        <v>0.45669520182309198</v>
      </c>
      <c r="L1281" s="17">
        <v>0.43140761006916301</v>
      </c>
      <c r="M1281" s="17"/>
      <c r="N1281" s="17">
        <v>0.44021005681001302</v>
      </c>
      <c r="O1281" s="17">
        <v>0.416152955478791</v>
      </c>
      <c r="P1281" s="17">
        <v>0.46624093532802102</v>
      </c>
      <c r="Q1281" s="17">
        <v>0.33693290738625498</v>
      </c>
      <c r="R1281" s="17"/>
      <c r="S1281" s="17">
        <v>0.39942575044770701</v>
      </c>
      <c r="T1281" s="17">
        <v>0.381891363503361</v>
      </c>
      <c r="U1281" s="17">
        <v>0.44090194989429998</v>
      </c>
      <c r="V1281" s="17">
        <v>0.44729503727810199</v>
      </c>
      <c r="W1281" s="17">
        <v>0.32300630306453998</v>
      </c>
      <c r="X1281" s="17">
        <v>0.43577170784410801</v>
      </c>
      <c r="Y1281" s="17">
        <v>0.36359245046530603</v>
      </c>
      <c r="Z1281" s="17">
        <v>0.65192694618582903</v>
      </c>
      <c r="AA1281" s="17">
        <v>0.36514254911758798</v>
      </c>
      <c r="AB1281" s="17">
        <v>0.31041131689979901</v>
      </c>
      <c r="AC1281" s="17">
        <v>0.50673770173269395</v>
      </c>
      <c r="AD1281" s="17">
        <v>0.54535186274844005</v>
      </c>
      <c r="AE1281" s="17"/>
      <c r="AF1281" s="17">
        <v>0.42065628819982498</v>
      </c>
      <c r="AG1281" s="17">
        <v>0.438407830027922</v>
      </c>
      <c r="AH1281" s="17">
        <v>0.307715623484766</v>
      </c>
      <c r="AI1281" s="17"/>
      <c r="AJ1281" s="17">
        <v>0.442810878818027</v>
      </c>
      <c r="AK1281" s="17">
        <v>0.44084309540636801</v>
      </c>
      <c r="AL1281" s="17">
        <v>0.47262860207830998</v>
      </c>
      <c r="AM1281" s="17">
        <v>0.22800633457642799</v>
      </c>
      <c r="AN1281" s="17">
        <v>0.29991176893849097</v>
      </c>
      <c r="AO1281" s="17"/>
      <c r="AP1281" s="17">
        <v>0.43860072485524698</v>
      </c>
      <c r="AQ1281" s="17">
        <v>0.42155458592940498</v>
      </c>
      <c r="AR1281" s="17">
        <v>0.43136933864102001</v>
      </c>
      <c r="AS1281" s="17"/>
      <c r="AT1281" s="17">
        <v>0.38701193108384802</v>
      </c>
      <c r="AU1281" s="17">
        <v>0.357247088227236</v>
      </c>
      <c r="AV1281" s="17">
        <v>0.47871502326230098</v>
      </c>
      <c r="AW1281" s="17">
        <v>0.41325081554901999</v>
      </c>
      <c r="AX1281" s="17">
        <v>9.1284251058973406E-2</v>
      </c>
    </row>
    <row r="1282" spans="2:50">
      <c r="B1282" t="s">
        <v>377</v>
      </c>
      <c r="C1282" s="17">
        <v>0.22943227769371999</v>
      </c>
      <c r="D1282" s="17">
        <v>0.23073901688568699</v>
      </c>
      <c r="E1282" s="17">
        <v>0.22925961142801499</v>
      </c>
      <c r="F1282" s="17"/>
      <c r="G1282" s="17">
        <v>0.19873660010264399</v>
      </c>
      <c r="H1282" s="17">
        <v>0.20442319511277601</v>
      </c>
      <c r="I1282" s="17">
        <v>0.29008838808391002</v>
      </c>
      <c r="J1282" s="17">
        <v>0.21161756093086101</v>
      </c>
      <c r="K1282" s="17">
        <v>0.21004591486210999</v>
      </c>
      <c r="L1282" s="17">
        <v>0.25083011975115199</v>
      </c>
      <c r="M1282" s="17"/>
      <c r="N1282" s="17">
        <v>0.19406261201903299</v>
      </c>
      <c r="O1282" s="17">
        <v>0.24295603836566401</v>
      </c>
      <c r="P1282" s="17">
        <v>0.20166191542846201</v>
      </c>
      <c r="Q1282" s="17">
        <v>0.27620620395557299</v>
      </c>
      <c r="R1282" s="17"/>
      <c r="S1282" s="17">
        <v>0.222740920779016</v>
      </c>
      <c r="T1282" s="17">
        <v>0.301730102762157</v>
      </c>
      <c r="U1282" s="17">
        <v>0.25965805181475898</v>
      </c>
      <c r="V1282" s="17">
        <v>0.19863160587020501</v>
      </c>
      <c r="W1282" s="17">
        <v>0.463399695171891</v>
      </c>
      <c r="X1282" s="17">
        <v>0.22503764619604999</v>
      </c>
      <c r="Y1282" s="17">
        <v>0.20366189875316101</v>
      </c>
      <c r="Z1282" s="17">
        <v>0.205692366671372</v>
      </c>
      <c r="AA1282" s="17">
        <v>0.17058084258471001</v>
      </c>
      <c r="AB1282" s="17">
        <v>0.170351504578973</v>
      </c>
      <c r="AC1282" s="17">
        <v>0.20853949392784399</v>
      </c>
      <c r="AD1282" s="17">
        <v>3.9607747261113303E-2</v>
      </c>
      <c r="AE1282" s="17"/>
      <c r="AF1282" s="17">
        <v>0.26023172107698</v>
      </c>
      <c r="AG1282" s="17">
        <v>0.214090291809968</v>
      </c>
      <c r="AH1282" s="17">
        <v>0.18410587441926701</v>
      </c>
      <c r="AI1282" s="17"/>
      <c r="AJ1282" s="17">
        <v>0.23772311001204599</v>
      </c>
      <c r="AK1282" s="17">
        <v>0.228892745101029</v>
      </c>
      <c r="AL1282" s="17">
        <v>0.22989055199637401</v>
      </c>
      <c r="AM1282" s="17">
        <v>0.29384109983425899</v>
      </c>
      <c r="AN1282" s="17">
        <v>0.23497238145177801</v>
      </c>
      <c r="AO1282" s="17"/>
      <c r="AP1282" s="17">
        <v>0.26209180629654699</v>
      </c>
      <c r="AQ1282" s="17">
        <v>0.23818217294219299</v>
      </c>
      <c r="AR1282" s="17">
        <v>0.23021433860326801</v>
      </c>
      <c r="AS1282" s="17"/>
      <c r="AT1282" s="17">
        <v>0.22887248187257</v>
      </c>
      <c r="AU1282" s="17">
        <v>0.290763510804111</v>
      </c>
      <c r="AV1282" s="17">
        <v>0.21034918582926099</v>
      </c>
      <c r="AW1282" s="17">
        <v>0.241624981064538</v>
      </c>
      <c r="AX1282" s="17">
        <v>0.20905913064663301</v>
      </c>
    </row>
    <row r="1283" spans="2:50">
      <c r="B1283" t="s">
        <v>378</v>
      </c>
      <c r="C1283" s="17">
        <v>8.2161182844584305E-2</v>
      </c>
      <c r="D1283" s="17">
        <v>9.2423489567986003E-2</v>
      </c>
      <c r="E1283" s="17">
        <v>7.3196634036337693E-2</v>
      </c>
      <c r="F1283" s="17"/>
      <c r="G1283" s="17">
        <v>6.8626907504625898E-2</v>
      </c>
      <c r="H1283" s="17">
        <v>0.109400393206412</v>
      </c>
      <c r="I1283" s="17">
        <v>8.9586579846690398E-2</v>
      </c>
      <c r="J1283" s="17">
        <v>0.10401923822796399</v>
      </c>
      <c r="K1283" s="17">
        <v>5.6712196312938799E-2</v>
      </c>
      <c r="L1283" s="17">
        <v>6.18742428835585E-2</v>
      </c>
      <c r="M1283" s="17"/>
      <c r="N1283" s="17">
        <v>5.8439653868238697E-2</v>
      </c>
      <c r="O1283" s="17">
        <v>9.0843687203419801E-2</v>
      </c>
      <c r="P1283" s="17">
        <v>7.7368099955162306E-2</v>
      </c>
      <c r="Q1283" s="17">
        <v>0.102782935102118</v>
      </c>
      <c r="R1283" s="17"/>
      <c r="S1283" s="17">
        <v>9.2220907026644303E-2</v>
      </c>
      <c r="T1283" s="17">
        <v>4.61725908271053E-2</v>
      </c>
      <c r="U1283" s="17">
        <v>0</v>
      </c>
      <c r="V1283" s="17">
        <v>4.3094144109452698E-2</v>
      </c>
      <c r="W1283" s="17">
        <v>0</v>
      </c>
      <c r="X1283" s="17">
        <v>9.9926999430033206E-2</v>
      </c>
      <c r="Y1283" s="17">
        <v>0.13273196938856599</v>
      </c>
      <c r="Z1283" s="17">
        <v>3.7184342187101101E-2</v>
      </c>
      <c r="AA1283" s="17">
        <v>0.14566252709124999</v>
      </c>
      <c r="AB1283" s="17">
        <v>0.14106569077735501</v>
      </c>
      <c r="AC1283" s="17">
        <v>9.9525436342016799E-2</v>
      </c>
      <c r="AD1283" s="17">
        <v>0.12827762296821901</v>
      </c>
      <c r="AE1283" s="17"/>
      <c r="AF1283" s="17">
        <v>6.97304036951195E-2</v>
      </c>
      <c r="AG1283" s="17">
        <v>5.5878870090256598E-2</v>
      </c>
      <c r="AH1283" s="17">
        <v>0.166864671005473</v>
      </c>
      <c r="AI1283" s="17"/>
      <c r="AJ1283" s="17">
        <v>5.3410100222671397E-2</v>
      </c>
      <c r="AK1283" s="17">
        <v>6.3319683828001905E-2</v>
      </c>
      <c r="AL1283" s="17">
        <v>6.7819965048536199E-2</v>
      </c>
      <c r="AM1283" s="17">
        <v>0</v>
      </c>
      <c r="AN1283" s="17">
        <v>0.144944120244442</v>
      </c>
      <c r="AO1283" s="17"/>
      <c r="AP1283" s="17">
        <v>4.9119678220410697E-2</v>
      </c>
      <c r="AQ1283" s="17">
        <v>7.2943242086813603E-2</v>
      </c>
      <c r="AR1283" s="17">
        <v>2.74934583481477E-2</v>
      </c>
      <c r="AS1283" s="17"/>
      <c r="AT1283" s="17">
        <v>7.2915683159724007E-2</v>
      </c>
      <c r="AU1283" s="17">
        <v>6.3121634737134905E-2</v>
      </c>
      <c r="AV1283" s="17">
        <v>8.5868409497586604E-2</v>
      </c>
      <c r="AW1283" s="17">
        <v>6.8921801488675605E-2</v>
      </c>
      <c r="AX1283" s="17">
        <v>0</v>
      </c>
    </row>
    <row r="1284" spans="2:50">
      <c r="B1284" t="s">
        <v>92</v>
      </c>
      <c r="C1284" s="17">
        <v>0.18321094543573799</v>
      </c>
      <c r="D1284" s="17">
        <v>0.133746138791108</v>
      </c>
      <c r="E1284" s="17">
        <v>0.22898328153733799</v>
      </c>
      <c r="F1284" s="17"/>
      <c r="G1284" s="17">
        <v>0.14084133081198399</v>
      </c>
      <c r="H1284" s="17">
        <v>0.176954915014914</v>
      </c>
      <c r="I1284" s="17">
        <v>0.193546500167841</v>
      </c>
      <c r="J1284" s="17">
        <v>0.176672336911462</v>
      </c>
      <c r="K1284" s="17">
        <v>0.19127228299865001</v>
      </c>
      <c r="L1284" s="17">
        <v>0.20988504541349901</v>
      </c>
      <c r="M1284" s="17"/>
      <c r="N1284" s="17">
        <v>0.15549790155026</v>
      </c>
      <c r="O1284" s="17">
        <v>0.17504952691959</v>
      </c>
      <c r="P1284" s="17">
        <v>0.18410269270096</v>
      </c>
      <c r="Q1284" s="17">
        <v>0.212757224576368</v>
      </c>
      <c r="R1284" s="17"/>
      <c r="S1284" s="17">
        <v>0.15850095287621499</v>
      </c>
      <c r="T1284" s="17">
        <v>0.16474541322410099</v>
      </c>
      <c r="U1284" s="17">
        <v>0.13858898084726201</v>
      </c>
      <c r="V1284" s="17">
        <v>0.23287488381983601</v>
      </c>
      <c r="W1284" s="17">
        <v>0.17906414851328101</v>
      </c>
      <c r="X1284" s="17">
        <v>0.20125615570118599</v>
      </c>
      <c r="Y1284" s="17">
        <v>0.22226423814525301</v>
      </c>
      <c r="Z1284" s="17">
        <v>6.2538145394329406E-2</v>
      </c>
      <c r="AA1284" s="17">
        <v>0.18320949250833099</v>
      </c>
      <c r="AB1284" s="17">
        <v>0.28354169988302003</v>
      </c>
      <c r="AC1284" s="17">
        <v>0.119336055469772</v>
      </c>
      <c r="AD1284" s="17">
        <v>0.176410543407065</v>
      </c>
      <c r="AE1284" s="17"/>
      <c r="AF1284" s="17">
        <v>0.15979092063137601</v>
      </c>
      <c r="AG1284" s="17">
        <v>0.18016069099888701</v>
      </c>
      <c r="AH1284" s="17">
        <v>0.25583871931200097</v>
      </c>
      <c r="AI1284" s="17"/>
      <c r="AJ1284" s="17">
        <v>0.15770068114889799</v>
      </c>
      <c r="AK1284" s="17">
        <v>0.14954970791958599</v>
      </c>
      <c r="AL1284" s="17">
        <v>0.14883804259879399</v>
      </c>
      <c r="AM1284" s="17">
        <v>0.37357091233671103</v>
      </c>
      <c r="AN1284" s="17">
        <v>0.30192727454150198</v>
      </c>
      <c r="AO1284" s="17"/>
      <c r="AP1284" s="17">
        <v>0.14819049543583601</v>
      </c>
      <c r="AQ1284" s="17">
        <v>0.13382892678073899</v>
      </c>
      <c r="AR1284" s="17">
        <v>0.160325286171944</v>
      </c>
      <c r="AS1284" s="17"/>
      <c r="AT1284" s="17">
        <v>0.20716903984913199</v>
      </c>
      <c r="AU1284" s="17">
        <v>0.217066659499836</v>
      </c>
      <c r="AV1284" s="17">
        <v>0.12413532298523799</v>
      </c>
      <c r="AW1284" s="17">
        <v>0.126940758045267</v>
      </c>
      <c r="AX1284" s="17">
        <v>0.36021494452167502</v>
      </c>
    </row>
    <row r="1285" spans="2:50">
      <c r="C1285" s="17"/>
      <c r="D1285" s="17"/>
      <c r="E1285" s="17"/>
      <c r="F1285" s="17"/>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c r="AP1285" s="17"/>
      <c r="AQ1285" s="17"/>
      <c r="AR1285" s="17"/>
      <c r="AS1285" s="17"/>
      <c r="AT1285" s="17"/>
      <c r="AU1285" s="17"/>
      <c r="AV1285" s="17"/>
      <c r="AW1285" s="17"/>
      <c r="AX1285" s="17"/>
    </row>
    <row r="1286" spans="2:50">
      <c r="B1286" s="6" t="s">
        <v>397</v>
      </c>
      <c r="C1286" s="17"/>
      <c r="D1286" s="17"/>
      <c r="E1286" s="17"/>
      <c r="F1286" s="17"/>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c r="AT1286" s="17"/>
      <c r="AU1286" s="17"/>
      <c r="AV1286" s="17"/>
      <c r="AW1286" s="17"/>
      <c r="AX1286" s="17"/>
    </row>
    <row r="1287" spans="2:50">
      <c r="B1287" s="27" t="s">
        <v>25</v>
      </c>
      <c r="C1287" s="17"/>
      <c r="D1287" s="17"/>
      <c r="E1287" s="17"/>
      <c r="F1287" s="17"/>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c r="AT1287" s="17"/>
      <c r="AU1287" s="17"/>
      <c r="AV1287" s="17"/>
      <c r="AW1287" s="17"/>
      <c r="AX1287" s="17"/>
    </row>
    <row r="1288" spans="2:50">
      <c r="B1288" t="s">
        <v>380</v>
      </c>
      <c r="C1288" s="17">
        <v>0.36248116185100898</v>
      </c>
      <c r="D1288" s="17">
        <v>0.38252501146694801</v>
      </c>
      <c r="E1288" s="17">
        <v>0.34144135159239802</v>
      </c>
      <c r="F1288" s="17"/>
      <c r="G1288" s="17">
        <v>0.40333001516463102</v>
      </c>
      <c r="H1288" s="17">
        <v>0.41285073975658498</v>
      </c>
      <c r="I1288" s="17">
        <v>0.27759129470768201</v>
      </c>
      <c r="J1288" s="17">
        <v>0.339626268238576</v>
      </c>
      <c r="K1288" s="17">
        <v>0.37041275710184202</v>
      </c>
      <c r="L1288" s="17">
        <v>0.37787685260627402</v>
      </c>
      <c r="M1288" s="17"/>
      <c r="N1288" s="17">
        <v>0.43223448915276902</v>
      </c>
      <c r="O1288" s="17">
        <v>0.39471521885915301</v>
      </c>
      <c r="P1288" s="17">
        <v>0.31858567309323899</v>
      </c>
      <c r="Q1288" s="17">
        <v>0.29652920140717298</v>
      </c>
      <c r="R1288" s="17"/>
      <c r="S1288" s="17">
        <v>0.35128473042749497</v>
      </c>
      <c r="T1288" s="17">
        <v>0.45196236258341799</v>
      </c>
      <c r="U1288" s="17">
        <v>0.33226240563009601</v>
      </c>
      <c r="V1288" s="17">
        <v>0.33386717510358099</v>
      </c>
      <c r="W1288" s="17">
        <v>0.44957120743658802</v>
      </c>
      <c r="X1288" s="17">
        <v>0.30044626418069198</v>
      </c>
      <c r="Y1288" s="17">
        <v>0.203473070836862</v>
      </c>
      <c r="Z1288" s="17">
        <v>0.42394576131327599</v>
      </c>
      <c r="AA1288" s="17">
        <v>0.4029654235249</v>
      </c>
      <c r="AB1288" s="17">
        <v>0.28658802650633203</v>
      </c>
      <c r="AC1288" s="17">
        <v>0.29870169478963399</v>
      </c>
      <c r="AD1288" s="17">
        <v>0.56648708836966599</v>
      </c>
      <c r="AE1288" s="17"/>
      <c r="AF1288" s="17">
        <v>0.36366735108033799</v>
      </c>
      <c r="AG1288" s="17">
        <v>0.43298651454685799</v>
      </c>
      <c r="AH1288" s="17">
        <v>0.19062248703349399</v>
      </c>
      <c r="AI1288" s="17"/>
      <c r="AJ1288" s="17">
        <v>0.38069944458704702</v>
      </c>
      <c r="AK1288" s="17">
        <v>0.43448198391965798</v>
      </c>
      <c r="AL1288" s="17">
        <v>0.50254690386964695</v>
      </c>
      <c r="AM1288" s="17">
        <v>0.33258798782903098</v>
      </c>
      <c r="AN1288" s="17">
        <v>0.13626437933401001</v>
      </c>
      <c r="AO1288" s="17"/>
      <c r="AP1288" s="17">
        <v>0.36065394332869399</v>
      </c>
      <c r="AQ1288" s="17">
        <v>0.43515549896454597</v>
      </c>
      <c r="AR1288" s="17">
        <v>0.53565215699239699</v>
      </c>
      <c r="AS1288" s="17"/>
      <c r="AT1288" s="17">
        <v>0.34217737276392302</v>
      </c>
      <c r="AU1288" s="17">
        <v>0.27490537615629002</v>
      </c>
      <c r="AV1288" s="17">
        <v>0.38890748665941499</v>
      </c>
      <c r="AW1288" s="17">
        <v>0.45892088888830301</v>
      </c>
      <c r="AX1288" s="17">
        <v>0.55549132287852199</v>
      </c>
    </row>
    <row r="1289" spans="2:50">
      <c r="B1289" t="s">
        <v>381</v>
      </c>
      <c r="C1289" s="17">
        <v>0.444945068582837</v>
      </c>
      <c r="D1289" s="17">
        <v>0.46093813835483699</v>
      </c>
      <c r="E1289" s="17">
        <v>0.43237658323947697</v>
      </c>
      <c r="F1289" s="17"/>
      <c r="G1289" s="17">
        <v>0.49567634534545002</v>
      </c>
      <c r="H1289" s="17">
        <v>0.35115061509945</v>
      </c>
      <c r="I1289" s="17">
        <v>0.49515045959607301</v>
      </c>
      <c r="J1289" s="17">
        <v>0.49128619654546002</v>
      </c>
      <c r="K1289" s="17">
        <v>0.38076966682664298</v>
      </c>
      <c r="L1289" s="17">
        <v>0.450443884618421</v>
      </c>
      <c r="M1289" s="17"/>
      <c r="N1289" s="17">
        <v>0.38992314059559102</v>
      </c>
      <c r="O1289" s="17">
        <v>0.453832417481074</v>
      </c>
      <c r="P1289" s="17">
        <v>0.40953790411845797</v>
      </c>
      <c r="Q1289" s="17">
        <v>0.52350714936139198</v>
      </c>
      <c r="R1289" s="17"/>
      <c r="S1289" s="17">
        <v>0.35933876409215298</v>
      </c>
      <c r="T1289" s="17">
        <v>0.48046363332527797</v>
      </c>
      <c r="U1289" s="17">
        <v>0.48026392576190302</v>
      </c>
      <c r="V1289" s="17">
        <v>0.48502130322018799</v>
      </c>
      <c r="W1289" s="17">
        <v>0.42397906745525299</v>
      </c>
      <c r="X1289" s="17">
        <v>0.48298805568502901</v>
      </c>
      <c r="Y1289" s="17">
        <v>0.51652178870166499</v>
      </c>
      <c r="Z1289" s="17">
        <v>0.39157782079008302</v>
      </c>
      <c r="AA1289" s="17">
        <v>0.42616470578047899</v>
      </c>
      <c r="AB1289" s="17">
        <v>0.51003662043494802</v>
      </c>
      <c r="AC1289" s="17">
        <v>0.44286706146792898</v>
      </c>
      <c r="AD1289" s="17">
        <v>0.30287313617786998</v>
      </c>
      <c r="AE1289" s="17"/>
      <c r="AF1289" s="17">
        <v>0.433414087653817</v>
      </c>
      <c r="AG1289" s="17">
        <v>0.38461569672753798</v>
      </c>
      <c r="AH1289" s="17">
        <v>0.56935789892078104</v>
      </c>
      <c r="AI1289" s="17"/>
      <c r="AJ1289" s="17">
        <v>0.42787706432355199</v>
      </c>
      <c r="AK1289" s="17">
        <v>0.36136921934646798</v>
      </c>
      <c r="AL1289" s="17">
        <v>0.36504576585488602</v>
      </c>
      <c r="AM1289" s="17">
        <v>0.37609412722632801</v>
      </c>
      <c r="AN1289" s="17">
        <v>0.60570291018298195</v>
      </c>
      <c r="AO1289" s="17"/>
      <c r="AP1289" s="17">
        <v>0.46299346514198098</v>
      </c>
      <c r="AQ1289" s="17">
        <v>0.38399992850982001</v>
      </c>
      <c r="AR1289" s="17">
        <v>0.379063624313141</v>
      </c>
      <c r="AS1289" s="17"/>
      <c r="AT1289" s="17">
        <v>0.48678699035650902</v>
      </c>
      <c r="AU1289" s="17">
        <v>0.549101712311304</v>
      </c>
      <c r="AV1289" s="17">
        <v>0.41499954201581202</v>
      </c>
      <c r="AW1289" s="17">
        <v>0.411756477188359</v>
      </c>
      <c r="AX1289" s="17">
        <v>0</v>
      </c>
    </row>
    <row r="1290" spans="2:50">
      <c r="B1290" t="s">
        <v>92</v>
      </c>
      <c r="C1290" s="17">
        <v>0.19257376956615499</v>
      </c>
      <c r="D1290" s="17">
        <v>0.156536850178216</v>
      </c>
      <c r="E1290" s="17">
        <v>0.226182065168125</v>
      </c>
      <c r="F1290" s="17"/>
      <c r="G1290" s="17">
        <v>0.10099363948992</v>
      </c>
      <c r="H1290" s="17">
        <v>0.23599864514396501</v>
      </c>
      <c r="I1290" s="17">
        <v>0.227258245696245</v>
      </c>
      <c r="J1290" s="17">
        <v>0.16908753521596401</v>
      </c>
      <c r="K1290" s="17">
        <v>0.248817576071516</v>
      </c>
      <c r="L1290" s="17">
        <v>0.17167926277530501</v>
      </c>
      <c r="M1290" s="17"/>
      <c r="N1290" s="17">
        <v>0.17784237025163999</v>
      </c>
      <c r="O1290" s="17">
        <v>0.15145236365977299</v>
      </c>
      <c r="P1290" s="17">
        <v>0.27187642278830298</v>
      </c>
      <c r="Q1290" s="17">
        <v>0.17996364923143501</v>
      </c>
      <c r="R1290" s="17"/>
      <c r="S1290" s="17">
        <v>0.28937650548035199</v>
      </c>
      <c r="T1290" s="17">
        <v>6.7574004091303805E-2</v>
      </c>
      <c r="U1290" s="17">
        <v>0.18747366860800199</v>
      </c>
      <c r="V1290" s="17">
        <v>0.18111152167623101</v>
      </c>
      <c r="W1290" s="17">
        <v>0.12644972510815899</v>
      </c>
      <c r="X1290" s="17">
        <v>0.21656568013427999</v>
      </c>
      <c r="Y1290" s="17">
        <v>0.28000514046147301</v>
      </c>
      <c r="Z1290" s="17">
        <v>0.18447641789664099</v>
      </c>
      <c r="AA1290" s="17">
        <v>0.17086987069462001</v>
      </c>
      <c r="AB1290" s="17">
        <v>0.20337535305872001</v>
      </c>
      <c r="AC1290" s="17">
        <v>0.25843124374243698</v>
      </c>
      <c r="AD1290" s="17">
        <v>0.130639775452463</v>
      </c>
      <c r="AE1290" s="17"/>
      <c r="AF1290" s="17">
        <v>0.20291856126584401</v>
      </c>
      <c r="AG1290" s="17">
        <v>0.182397788725604</v>
      </c>
      <c r="AH1290" s="17">
        <v>0.240019614045726</v>
      </c>
      <c r="AI1290" s="17"/>
      <c r="AJ1290" s="17">
        <v>0.19142349108940199</v>
      </c>
      <c r="AK1290" s="17">
        <v>0.20414879673387401</v>
      </c>
      <c r="AL1290" s="17">
        <v>0.132407330275467</v>
      </c>
      <c r="AM1290" s="17">
        <v>0.291317884944641</v>
      </c>
      <c r="AN1290" s="17">
        <v>0.25803271048300802</v>
      </c>
      <c r="AO1290" s="17"/>
      <c r="AP1290" s="17">
        <v>0.176352591529325</v>
      </c>
      <c r="AQ1290" s="17">
        <v>0.18084457252563399</v>
      </c>
      <c r="AR1290" s="17">
        <v>8.52842186944619E-2</v>
      </c>
      <c r="AS1290" s="17"/>
      <c r="AT1290" s="17">
        <v>0.17103563687956799</v>
      </c>
      <c r="AU1290" s="17">
        <v>0.17599291153240601</v>
      </c>
      <c r="AV1290" s="17">
        <v>0.19609297132477299</v>
      </c>
      <c r="AW1290" s="17">
        <v>0.12932263392333701</v>
      </c>
      <c r="AX1290" s="17">
        <v>0.44450867712147801</v>
      </c>
    </row>
    <row r="1291" spans="2:50">
      <c r="C1291" s="17"/>
      <c r="D1291" s="17"/>
      <c r="E1291" s="17"/>
      <c r="F1291" s="17"/>
      <c r="G1291" s="17"/>
      <c r="H1291" s="17"/>
      <c r="I1291" s="17"/>
      <c r="J1291" s="17"/>
      <c r="K1291" s="17"/>
      <c r="L1291" s="17"/>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7"/>
      <c r="AI1291" s="17"/>
      <c r="AJ1291" s="17"/>
      <c r="AK1291" s="17"/>
      <c r="AL1291" s="17"/>
      <c r="AM1291" s="17"/>
      <c r="AN1291" s="17"/>
      <c r="AO1291" s="17"/>
      <c r="AP1291" s="17"/>
      <c r="AQ1291" s="17"/>
      <c r="AR1291" s="17"/>
      <c r="AS1291" s="17"/>
      <c r="AT1291" s="17"/>
      <c r="AU1291" s="17"/>
      <c r="AV1291" s="17"/>
      <c r="AW1291" s="17"/>
      <c r="AX1291" s="17"/>
    </row>
    <row r="1292" spans="2:50">
      <c r="B1292" s="6" t="s">
        <v>398</v>
      </c>
      <c r="C1292" s="17"/>
      <c r="D1292" s="17"/>
      <c r="E1292" s="17"/>
      <c r="F1292" s="17"/>
      <c r="G1292" s="17"/>
      <c r="H1292" s="17"/>
      <c r="I1292" s="17"/>
      <c r="J1292" s="17"/>
      <c r="K1292" s="17"/>
      <c r="L1292" s="17"/>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7"/>
      <c r="AI1292" s="17"/>
      <c r="AJ1292" s="17"/>
      <c r="AK1292" s="17"/>
      <c r="AL1292" s="17"/>
      <c r="AM1292" s="17"/>
      <c r="AN1292" s="17"/>
      <c r="AO1292" s="17"/>
      <c r="AP1292" s="17"/>
      <c r="AQ1292" s="17"/>
      <c r="AR1292" s="17"/>
      <c r="AS1292" s="17"/>
      <c r="AT1292" s="17"/>
      <c r="AU1292" s="17"/>
      <c r="AV1292" s="17"/>
      <c r="AW1292" s="17"/>
      <c r="AX1292" s="17"/>
    </row>
    <row r="1293" spans="2:50">
      <c r="B1293" s="27" t="s">
        <v>25</v>
      </c>
      <c r="C1293" s="17"/>
      <c r="D1293" s="17"/>
      <c r="E1293" s="17"/>
      <c r="F1293" s="17"/>
      <c r="G1293" s="17"/>
      <c r="H1293" s="17"/>
      <c r="I1293" s="17"/>
      <c r="J1293" s="17"/>
      <c r="K1293" s="17"/>
      <c r="L1293" s="17"/>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7"/>
      <c r="AI1293" s="17"/>
      <c r="AJ1293" s="17"/>
      <c r="AK1293" s="17"/>
      <c r="AL1293" s="17"/>
      <c r="AM1293" s="17"/>
      <c r="AN1293" s="17"/>
      <c r="AO1293" s="17"/>
      <c r="AP1293" s="17"/>
      <c r="AQ1293" s="17"/>
      <c r="AR1293" s="17"/>
      <c r="AS1293" s="17"/>
      <c r="AT1293" s="17"/>
      <c r="AU1293" s="17"/>
      <c r="AV1293" s="17"/>
      <c r="AW1293" s="17"/>
      <c r="AX1293" s="17"/>
    </row>
    <row r="1294" spans="2:50">
      <c r="B1294" t="s">
        <v>375</v>
      </c>
      <c r="C1294" s="17">
        <v>0.227042380926292</v>
      </c>
      <c r="D1294" s="17">
        <v>0.23088713991447901</v>
      </c>
      <c r="E1294" s="17">
        <v>0.22390802537163099</v>
      </c>
      <c r="F1294" s="17"/>
      <c r="G1294" s="17">
        <v>0.17888394522297199</v>
      </c>
      <c r="H1294" s="17">
        <v>0.23107459377237399</v>
      </c>
      <c r="I1294" s="17">
        <v>0.311588259743661</v>
      </c>
      <c r="J1294" s="17">
        <v>0.225252686415891</v>
      </c>
      <c r="K1294" s="17">
        <v>0.20031488213137799</v>
      </c>
      <c r="L1294" s="17">
        <v>0.19963612062321101</v>
      </c>
      <c r="M1294" s="17"/>
      <c r="N1294" s="17">
        <v>0.26857033387670798</v>
      </c>
      <c r="O1294" s="17">
        <v>0.27599355832814298</v>
      </c>
      <c r="P1294" s="17">
        <v>0.165022388537337</v>
      </c>
      <c r="Q1294" s="17">
        <v>0.18626833392627601</v>
      </c>
      <c r="R1294" s="17"/>
      <c r="S1294" s="17">
        <v>0.36671473047566699</v>
      </c>
      <c r="T1294" s="17">
        <v>0.127192557647403</v>
      </c>
      <c r="U1294" s="17">
        <v>0.301868043661981</v>
      </c>
      <c r="V1294" s="17">
        <v>0.25883761529111798</v>
      </c>
      <c r="W1294" s="17">
        <v>9.3911445638143701E-2</v>
      </c>
      <c r="X1294" s="17">
        <v>0.15672550297519999</v>
      </c>
      <c r="Y1294" s="17">
        <v>0.30431579900782102</v>
      </c>
      <c r="Z1294" s="17">
        <v>0.122384172041059</v>
      </c>
      <c r="AA1294" s="17">
        <v>0.20027429374178801</v>
      </c>
      <c r="AB1294" s="17">
        <v>0.21149477683847601</v>
      </c>
      <c r="AC1294" s="17">
        <v>0.20794571939036399</v>
      </c>
      <c r="AD1294" s="17">
        <v>0.37803161804337498</v>
      </c>
      <c r="AE1294" s="17"/>
      <c r="AF1294" s="17">
        <v>0.216798556182901</v>
      </c>
      <c r="AG1294" s="17">
        <v>0.260027712604883</v>
      </c>
      <c r="AH1294" s="17">
        <v>0.161345909213397</v>
      </c>
      <c r="AI1294" s="17"/>
      <c r="AJ1294" s="17">
        <v>0.18069236841966299</v>
      </c>
      <c r="AK1294" s="17">
        <v>0.26785910094334803</v>
      </c>
      <c r="AL1294" s="17">
        <v>0.31399299957795501</v>
      </c>
      <c r="AM1294" s="17">
        <v>0.217440355918323</v>
      </c>
      <c r="AN1294" s="17">
        <v>0.16535109560071801</v>
      </c>
      <c r="AO1294" s="17"/>
      <c r="AP1294" s="17">
        <v>0.19048499049485801</v>
      </c>
      <c r="AQ1294" s="17">
        <v>0.30902993065517997</v>
      </c>
      <c r="AR1294" s="17">
        <v>0.26987080601847302</v>
      </c>
      <c r="AS1294" s="17"/>
      <c r="AT1294" s="17">
        <v>0.149030471065345</v>
      </c>
      <c r="AU1294" s="17">
        <v>0.197837405911857</v>
      </c>
      <c r="AV1294" s="17">
        <v>0.29637646718794203</v>
      </c>
      <c r="AW1294" s="17">
        <v>0.32504773733741799</v>
      </c>
      <c r="AX1294" s="17">
        <v>0.20025444175076801</v>
      </c>
    </row>
    <row r="1295" spans="2:50">
      <c r="B1295" t="s">
        <v>376</v>
      </c>
      <c r="C1295" s="17">
        <v>0.486119395798353</v>
      </c>
      <c r="D1295" s="17">
        <v>0.464133607487072</v>
      </c>
      <c r="E1295" s="17">
        <v>0.50619939637292699</v>
      </c>
      <c r="F1295" s="17"/>
      <c r="G1295" s="17">
        <v>0.468347500818034</v>
      </c>
      <c r="H1295" s="17">
        <v>0.41626040427132499</v>
      </c>
      <c r="I1295" s="17">
        <v>0.45364372436147599</v>
      </c>
      <c r="J1295" s="17">
        <v>0.52779174471009405</v>
      </c>
      <c r="K1295" s="17">
        <v>0.52266621426980397</v>
      </c>
      <c r="L1295" s="17">
        <v>0.53742326603286295</v>
      </c>
      <c r="M1295" s="17"/>
      <c r="N1295" s="17">
        <v>0.488351451640398</v>
      </c>
      <c r="O1295" s="17">
        <v>0.45913569688587702</v>
      </c>
      <c r="P1295" s="17">
        <v>0.53290810575742198</v>
      </c>
      <c r="Q1295" s="17">
        <v>0.46710507657813499</v>
      </c>
      <c r="R1295" s="17"/>
      <c r="S1295" s="17">
        <v>0.41238394358712799</v>
      </c>
      <c r="T1295" s="17">
        <v>0.59513581733958698</v>
      </c>
      <c r="U1295" s="17">
        <v>0.35915997130959898</v>
      </c>
      <c r="V1295" s="17">
        <v>0.52799186162174006</v>
      </c>
      <c r="W1295" s="17">
        <v>0.67097950834212905</v>
      </c>
      <c r="X1295" s="17">
        <v>0.36273882663713197</v>
      </c>
      <c r="Y1295" s="17">
        <v>0.39196275973067901</v>
      </c>
      <c r="Z1295" s="17">
        <v>0.59098067672068499</v>
      </c>
      <c r="AA1295" s="17">
        <v>0.49449248918989602</v>
      </c>
      <c r="AB1295" s="17">
        <v>0.53156365229648095</v>
      </c>
      <c r="AC1295" s="17">
        <v>0.47425616019369798</v>
      </c>
      <c r="AD1295" s="17">
        <v>0.37187858348432901</v>
      </c>
      <c r="AE1295" s="17"/>
      <c r="AF1295" s="17">
        <v>0.49340600344428698</v>
      </c>
      <c r="AG1295" s="17">
        <v>0.50492772932532304</v>
      </c>
      <c r="AH1295" s="17">
        <v>0.437952237067538</v>
      </c>
      <c r="AI1295" s="17"/>
      <c r="AJ1295" s="17">
        <v>0.55016580299154805</v>
      </c>
      <c r="AK1295" s="17">
        <v>0.48472227332734602</v>
      </c>
      <c r="AL1295" s="17">
        <v>0.58054864957833396</v>
      </c>
      <c r="AM1295" s="17">
        <v>0.469312017513702</v>
      </c>
      <c r="AN1295" s="17">
        <v>0.39927766066690801</v>
      </c>
      <c r="AO1295" s="17"/>
      <c r="AP1295" s="17">
        <v>0.538062565897935</v>
      </c>
      <c r="AQ1295" s="17">
        <v>0.449172387815438</v>
      </c>
      <c r="AR1295" s="17">
        <v>0.55270334325506798</v>
      </c>
      <c r="AS1295" s="17"/>
      <c r="AT1295" s="17">
        <v>0.49160321901220999</v>
      </c>
      <c r="AU1295" s="17">
        <v>0.55179336764919695</v>
      </c>
      <c r="AV1295" s="17">
        <v>0.52255314020488597</v>
      </c>
      <c r="AW1295" s="17">
        <v>0.40413610076923401</v>
      </c>
      <c r="AX1295" s="17">
        <v>0.587121402542919</v>
      </c>
    </row>
    <row r="1296" spans="2:50">
      <c r="B1296" t="s">
        <v>377</v>
      </c>
      <c r="C1296" s="17">
        <v>0.12732768520010401</v>
      </c>
      <c r="D1296" s="17">
        <v>0.15394654557351101</v>
      </c>
      <c r="E1296" s="17">
        <v>0.101655795172523</v>
      </c>
      <c r="F1296" s="17"/>
      <c r="G1296" s="17">
        <v>0.20744933792344999</v>
      </c>
      <c r="H1296" s="17">
        <v>0.176651076543067</v>
      </c>
      <c r="I1296" s="17">
        <v>7.2366885533552694E-2</v>
      </c>
      <c r="J1296" s="17">
        <v>9.5885242384956396E-2</v>
      </c>
      <c r="K1296" s="17">
        <v>0.12659001601876699</v>
      </c>
      <c r="L1296" s="17">
        <v>0.10100047866261801</v>
      </c>
      <c r="M1296" s="17"/>
      <c r="N1296" s="17">
        <v>0.116939211038511</v>
      </c>
      <c r="O1296" s="17">
        <v>0.142939272911488</v>
      </c>
      <c r="P1296" s="17">
        <v>0.13806029196842801</v>
      </c>
      <c r="Q1296" s="17">
        <v>0.112200424981845</v>
      </c>
      <c r="R1296" s="17"/>
      <c r="S1296" s="17">
        <v>0.14606075700445301</v>
      </c>
      <c r="T1296" s="17">
        <v>0.12875899915125499</v>
      </c>
      <c r="U1296" s="17">
        <v>0.118697778152221</v>
      </c>
      <c r="V1296" s="17">
        <v>8.8775064566464196E-2</v>
      </c>
      <c r="W1296" s="17">
        <v>0.100848598510781</v>
      </c>
      <c r="X1296" s="17">
        <v>0.14082181193884599</v>
      </c>
      <c r="Y1296" s="17">
        <v>0.178095353195726</v>
      </c>
      <c r="Z1296" s="17">
        <v>8.1536606243481594E-2</v>
      </c>
      <c r="AA1296" s="17">
        <v>0.13912250411070401</v>
      </c>
      <c r="AB1296" s="17">
        <v>0.112056329326743</v>
      </c>
      <c r="AC1296" s="17">
        <v>0.13838920497826299</v>
      </c>
      <c r="AD1296" s="17">
        <v>0.13176713217878999</v>
      </c>
      <c r="AE1296" s="17"/>
      <c r="AF1296" s="17">
        <v>0.104265336037086</v>
      </c>
      <c r="AG1296" s="17">
        <v>0.12555664923895801</v>
      </c>
      <c r="AH1296" s="17">
        <v>0.14981774377866799</v>
      </c>
      <c r="AI1296" s="17"/>
      <c r="AJ1296" s="17">
        <v>0.100054796679395</v>
      </c>
      <c r="AK1296" s="17">
        <v>0.154202252501176</v>
      </c>
      <c r="AL1296" s="17">
        <v>7.39769883471664E-2</v>
      </c>
      <c r="AM1296" s="17">
        <v>0.18696242751964401</v>
      </c>
      <c r="AN1296" s="17">
        <v>0.185970144640213</v>
      </c>
      <c r="AO1296" s="17"/>
      <c r="AP1296" s="17">
        <v>0.10566321666463201</v>
      </c>
      <c r="AQ1296" s="17">
        <v>0.147018908916177</v>
      </c>
      <c r="AR1296" s="17">
        <v>2.97400356580266E-2</v>
      </c>
      <c r="AS1296" s="17"/>
      <c r="AT1296" s="17">
        <v>0.13977484406483201</v>
      </c>
      <c r="AU1296" s="17">
        <v>0.11620573818311</v>
      </c>
      <c r="AV1296" s="17">
        <v>7.2245528842756507E-2</v>
      </c>
      <c r="AW1296" s="17">
        <v>0.128364234770841</v>
      </c>
      <c r="AX1296" s="17">
        <v>0.21262415570631199</v>
      </c>
    </row>
    <row r="1297" spans="2:50">
      <c r="B1297" t="s">
        <v>378</v>
      </c>
      <c r="C1297" s="17">
        <v>4.6564095742776299E-2</v>
      </c>
      <c r="D1297" s="17">
        <v>6.0814411111533601E-2</v>
      </c>
      <c r="E1297" s="17">
        <v>3.2761353948263197E-2</v>
      </c>
      <c r="F1297" s="17"/>
      <c r="G1297" s="17">
        <v>4.9241035268009499E-2</v>
      </c>
      <c r="H1297" s="17">
        <v>6.0606689346715002E-2</v>
      </c>
      <c r="I1297" s="17">
        <v>5.3181927197428001E-2</v>
      </c>
      <c r="J1297" s="17">
        <v>5.6259799114080002E-2</v>
      </c>
      <c r="K1297" s="17">
        <v>3.9928430853659998E-2</v>
      </c>
      <c r="L1297" s="17">
        <v>2.41444855096619E-2</v>
      </c>
      <c r="M1297" s="17"/>
      <c r="N1297" s="17">
        <v>5.1322480458924701E-2</v>
      </c>
      <c r="O1297" s="17">
        <v>1.7021468873839801E-2</v>
      </c>
      <c r="P1297" s="17">
        <v>4.6183999592457899E-2</v>
      </c>
      <c r="Q1297" s="17">
        <v>7.7757030356940302E-2</v>
      </c>
      <c r="R1297" s="17"/>
      <c r="S1297" s="17">
        <v>4.1692091907109603E-2</v>
      </c>
      <c r="T1297" s="17">
        <v>3.6512189866566097E-2</v>
      </c>
      <c r="U1297" s="17">
        <v>0.100486326572303</v>
      </c>
      <c r="V1297" s="17">
        <v>3.8861279795115403E-2</v>
      </c>
      <c r="W1297" s="17">
        <v>2.94307861338142E-2</v>
      </c>
      <c r="X1297" s="17">
        <v>6.4924283605721098E-2</v>
      </c>
      <c r="Y1297" s="17">
        <v>3.1098459885436101E-2</v>
      </c>
      <c r="Z1297" s="17">
        <v>7.9020957033857406E-2</v>
      </c>
      <c r="AA1297" s="17">
        <v>6.3107727600302505E-2</v>
      </c>
      <c r="AB1297" s="17">
        <v>2.83748512373991E-2</v>
      </c>
      <c r="AC1297" s="17">
        <v>0</v>
      </c>
      <c r="AD1297" s="17">
        <v>0</v>
      </c>
      <c r="AE1297" s="17"/>
      <c r="AF1297" s="17">
        <v>6.2040008378348499E-2</v>
      </c>
      <c r="AG1297" s="17">
        <v>2.6604401966285902E-2</v>
      </c>
      <c r="AH1297" s="17">
        <v>7.2941063513753499E-2</v>
      </c>
      <c r="AI1297" s="17"/>
      <c r="AJ1297" s="17">
        <v>6.1022094793233103E-2</v>
      </c>
      <c r="AK1297" s="17">
        <v>1.8852188494047999E-2</v>
      </c>
      <c r="AL1297" s="17">
        <v>0</v>
      </c>
      <c r="AM1297" s="17">
        <v>0.12628519904833099</v>
      </c>
      <c r="AN1297" s="17">
        <v>5.7290910380227697E-2</v>
      </c>
      <c r="AO1297" s="17"/>
      <c r="AP1297" s="17">
        <v>6.9398391849372104E-2</v>
      </c>
      <c r="AQ1297" s="17">
        <v>1.8103439922385101E-2</v>
      </c>
      <c r="AR1297" s="17">
        <v>0</v>
      </c>
      <c r="AS1297" s="17"/>
      <c r="AT1297" s="17">
        <v>7.8336875657380803E-2</v>
      </c>
      <c r="AU1297" s="17">
        <v>4.1672029343338697E-2</v>
      </c>
      <c r="AV1297" s="17">
        <v>4.0505243567855301E-2</v>
      </c>
      <c r="AW1297" s="17">
        <v>4.9884563330860603E-2</v>
      </c>
      <c r="AX1297" s="17">
        <v>0</v>
      </c>
    </row>
    <row r="1298" spans="2:50">
      <c r="B1298" t="s">
        <v>92</v>
      </c>
      <c r="C1298" s="17">
        <v>0.112946442332475</v>
      </c>
      <c r="D1298" s="17">
        <v>9.0218295913403204E-2</v>
      </c>
      <c r="E1298" s="17">
        <v>0.13547542913465499</v>
      </c>
      <c r="F1298" s="17"/>
      <c r="G1298" s="17">
        <v>9.6078180767533994E-2</v>
      </c>
      <c r="H1298" s="17">
        <v>0.115407236066518</v>
      </c>
      <c r="I1298" s="17">
        <v>0.10921920316388201</v>
      </c>
      <c r="J1298" s="17">
        <v>9.48105273749794E-2</v>
      </c>
      <c r="K1298" s="17">
        <v>0.11050045672639</v>
      </c>
      <c r="L1298" s="17">
        <v>0.137795649171646</v>
      </c>
      <c r="M1298" s="17"/>
      <c r="N1298" s="17">
        <v>7.4816522985457601E-2</v>
      </c>
      <c r="O1298" s="17">
        <v>0.10491000300065299</v>
      </c>
      <c r="P1298" s="17">
        <v>0.117825214144356</v>
      </c>
      <c r="Q1298" s="17">
        <v>0.156669134156804</v>
      </c>
      <c r="R1298" s="17"/>
      <c r="S1298" s="17">
        <v>3.3148477025642602E-2</v>
      </c>
      <c r="T1298" s="17">
        <v>0.11240043599518799</v>
      </c>
      <c r="U1298" s="17">
        <v>0.119787880303897</v>
      </c>
      <c r="V1298" s="17">
        <v>8.5534178725563098E-2</v>
      </c>
      <c r="W1298" s="17">
        <v>0.104829661375132</v>
      </c>
      <c r="X1298" s="17">
        <v>0.27478957484310101</v>
      </c>
      <c r="Y1298" s="17">
        <v>9.4527628180337595E-2</v>
      </c>
      <c r="Z1298" s="17">
        <v>0.126077587960917</v>
      </c>
      <c r="AA1298" s="17">
        <v>0.10300298535731101</v>
      </c>
      <c r="AB1298" s="17">
        <v>0.116510390300901</v>
      </c>
      <c r="AC1298" s="17">
        <v>0.17940891543767501</v>
      </c>
      <c r="AD1298" s="17">
        <v>0.118322666293507</v>
      </c>
      <c r="AE1298" s="17"/>
      <c r="AF1298" s="17">
        <v>0.123490095957378</v>
      </c>
      <c r="AG1298" s="17">
        <v>8.2883506864549095E-2</v>
      </c>
      <c r="AH1298" s="17">
        <v>0.17794304642664399</v>
      </c>
      <c r="AI1298" s="17"/>
      <c r="AJ1298" s="17">
        <v>0.108064937116161</v>
      </c>
      <c r="AK1298" s="17">
        <v>7.4364184734082295E-2</v>
      </c>
      <c r="AL1298" s="17">
        <v>3.1481362496544298E-2</v>
      </c>
      <c r="AM1298" s="17">
        <v>0</v>
      </c>
      <c r="AN1298" s="17">
        <v>0.192110188711934</v>
      </c>
      <c r="AO1298" s="17"/>
      <c r="AP1298" s="17">
        <v>9.63908350932038E-2</v>
      </c>
      <c r="AQ1298" s="17">
        <v>7.6675332690819706E-2</v>
      </c>
      <c r="AR1298" s="17">
        <v>0.14768581506843301</v>
      </c>
      <c r="AS1298" s="17"/>
      <c r="AT1298" s="17">
        <v>0.14125459020023301</v>
      </c>
      <c r="AU1298" s="17">
        <v>9.2491458912498006E-2</v>
      </c>
      <c r="AV1298" s="17">
        <v>6.8319620196560599E-2</v>
      </c>
      <c r="AW1298" s="17">
        <v>9.2567363791646304E-2</v>
      </c>
      <c r="AX1298" s="17">
        <v>0</v>
      </c>
    </row>
    <row r="1299" spans="2:50">
      <c r="C1299" s="17"/>
      <c r="D1299" s="17"/>
      <c r="E1299" s="17"/>
      <c r="F1299" s="17"/>
      <c r="G1299" s="17"/>
      <c r="H1299" s="17"/>
      <c r="I1299" s="17"/>
      <c r="J1299" s="17"/>
      <c r="K1299" s="17"/>
      <c r="L1299" s="17"/>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7"/>
      <c r="AI1299" s="17"/>
      <c r="AJ1299" s="17"/>
      <c r="AK1299" s="17"/>
      <c r="AL1299" s="17"/>
      <c r="AM1299" s="17"/>
      <c r="AN1299" s="17"/>
      <c r="AO1299" s="17"/>
      <c r="AP1299" s="17"/>
      <c r="AQ1299" s="17"/>
      <c r="AR1299" s="17"/>
      <c r="AS1299" s="17"/>
      <c r="AT1299" s="17"/>
      <c r="AU1299" s="17"/>
      <c r="AV1299" s="17"/>
      <c r="AW1299" s="17"/>
      <c r="AX1299" s="17"/>
    </row>
    <row r="1300" spans="2:50">
      <c r="B1300" s="6" t="s">
        <v>399</v>
      </c>
      <c r="C1300" s="17"/>
      <c r="D1300" s="17"/>
      <c r="E1300" s="17"/>
      <c r="F1300" s="17"/>
      <c r="G1300" s="17"/>
      <c r="H1300" s="17"/>
      <c r="I1300" s="17"/>
      <c r="J1300" s="17"/>
      <c r="K1300" s="17"/>
      <c r="L1300" s="17"/>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7"/>
      <c r="AI1300" s="17"/>
      <c r="AJ1300" s="17"/>
      <c r="AK1300" s="17"/>
      <c r="AL1300" s="17"/>
      <c r="AM1300" s="17"/>
      <c r="AN1300" s="17"/>
      <c r="AO1300" s="17"/>
      <c r="AP1300" s="17"/>
      <c r="AQ1300" s="17"/>
      <c r="AR1300" s="17"/>
      <c r="AS1300" s="17"/>
      <c r="AT1300" s="17"/>
      <c r="AU1300" s="17"/>
      <c r="AV1300" s="17"/>
      <c r="AW1300" s="17"/>
      <c r="AX1300" s="17"/>
    </row>
    <row r="1301" spans="2:50">
      <c r="B1301" s="27" t="s">
        <v>25</v>
      </c>
      <c r="C1301" s="17"/>
      <c r="D1301" s="17"/>
      <c r="E1301" s="17"/>
      <c r="F1301" s="17"/>
      <c r="G1301" s="17"/>
      <c r="H1301" s="17"/>
      <c r="I1301" s="17"/>
      <c r="J1301" s="17"/>
      <c r="K1301" s="17"/>
      <c r="L1301" s="17"/>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7"/>
      <c r="AI1301" s="17"/>
      <c r="AJ1301" s="17"/>
      <c r="AK1301" s="17"/>
      <c r="AL1301" s="17"/>
      <c r="AM1301" s="17"/>
      <c r="AN1301" s="17"/>
      <c r="AO1301" s="17"/>
      <c r="AP1301" s="17"/>
      <c r="AQ1301" s="17"/>
      <c r="AR1301" s="17"/>
      <c r="AS1301" s="17"/>
      <c r="AT1301" s="17"/>
      <c r="AU1301" s="17"/>
      <c r="AV1301" s="17"/>
      <c r="AW1301" s="17"/>
      <c r="AX1301" s="17"/>
    </row>
    <row r="1302" spans="2:50">
      <c r="B1302" t="s">
        <v>380</v>
      </c>
      <c r="C1302" s="17">
        <v>0.53868147139535305</v>
      </c>
      <c r="D1302" s="17">
        <v>0.56266428838581395</v>
      </c>
      <c r="E1302" s="17">
        <v>0.51396820380100205</v>
      </c>
      <c r="F1302" s="17"/>
      <c r="G1302" s="17">
        <v>0.55751429557978205</v>
      </c>
      <c r="H1302" s="17">
        <v>0.49984898118017801</v>
      </c>
      <c r="I1302" s="17">
        <v>0.54569275495543801</v>
      </c>
      <c r="J1302" s="17">
        <v>0.48279041801791001</v>
      </c>
      <c r="K1302" s="17">
        <v>0.579347163797297</v>
      </c>
      <c r="L1302" s="17">
        <v>0.57050433420818902</v>
      </c>
      <c r="M1302" s="17"/>
      <c r="N1302" s="17">
        <v>0.62381581226789395</v>
      </c>
      <c r="O1302" s="17">
        <v>0.57401116936244101</v>
      </c>
      <c r="P1302" s="17">
        <v>0.43700721002666099</v>
      </c>
      <c r="Q1302" s="17">
        <v>0.50893590184738902</v>
      </c>
      <c r="R1302" s="17"/>
      <c r="S1302" s="17">
        <v>0.65619204246045504</v>
      </c>
      <c r="T1302" s="17">
        <v>0.437550410546583</v>
      </c>
      <c r="U1302" s="17">
        <v>0.39208417087493702</v>
      </c>
      <c r="V1302" s="17">
        <v>0.61877752499717298</v>
      </c>
      <c r="W1302" s="17">
        <v>0.48739803221967298</v>
      </c>
      <c r="X1302" s="17">
        <v>0.46652493502541298</v>
      </c>
      <c r="Y1302" s="17">
        <v>0.59156330863175099</v>
      </c>
      <c r="Z1302" s="17">
        <v>0.47415315630278199</v>
      </c>
      <c r="AA1302" s="17">
        <v>0.548444461218628</v>
      </c>
      <c r="AB1302" s="17">
        <v>0.62218950639704196</v>
      </c>
      <c r="AC1302" s="17">
        <v>0.51635177375588903</v>
      </c>
      <c r="AD1302" s="17">
        <v>0.63102352442999399</v>
      </c>
      <c r="AE1302" s="17"/>
      <c r="AF1302" s="17">
        <v>0.50897779821978395</v>
      </c>
      <c r="AG1302" s="17">
        <v>0.57939899459549304</v>
      </c>
      <c r="AH1302" s="17">
        <v>0.47082169516267502</v>
      </c>
      <c r="AI1302" s="17"/>
      <c r="AJ1302" s="17">
        <v>0.55727794801606501</v>
      </c>
      <c r="AK1302" s="17">
        <v>0.58417367618123694</v>
      </c>
      <c r="AL1302" s="17">
        <v>0.65309012114425902</v>
      </c>
      <c r="AM1302" s="17">
        <v>0.32718196617725698</v>
      </c>
      <c r="AN1302" s="17">
        <v>0.417189562615428</v>
      </c>
      <c r="AO1302" s="17"/>
      <c r="AP1302" s="17">
        <v>0.54507307051196097</v>
      </c>
      <c r="AQ1302" s="17">
        <v>0.59881926308844802</v>
      </c>
      <c r="AR1302" s="17">
        <v>0.67530743906749802</v>
      </c>
      <c r="AS1302" s="17"/>
      <c r="AT1302" s="17">
        <v>0.434390934009031</v>
      </c>
      <c r="AU1302" s="17">
        <v>0.53404799706009698</v>
      </c>
      <c r="AV1302" s="17">
        <v>0.61343256092843901</v>
      </c>
      <c r="AW1302" s="17">
        <v>0.61163510720240799</v>
      </c>
      <c r="AX1302" s="17">
        <v>0.78737584429368801</v>
      </c>
    </row>
    <row r="1303" spans="2:50">
      <c r="B1303" t="s">
        <v>381</v>
      </c>
      <c r="C1303" s="17">
        <v>0.26788976179340801</v>
      </c>
      <c r="D1303" s="17">
        <v>0.27343618229328198</v>
      </c>
      <c r="E1303" s="17">
        <v>0.263204201790884</v>
      </c>
      <c r="F1303" s="17"/>
      <c r="G1303" s="17">
        <v>0.20368031763326</v>
      </c>
      <c r="H1303" s="17">
        <v>0.29597663368320298</v>
      </c>
      <c r="I1303" s="17">
        <v>0.22541193345881599</v>
      </c>
      <c r="J1303" s="17">
        <v>0.342704222473107</v>
      </c>
      <c r="K1303" s="17">
        <v>0.25381679961325498</v>
      </c>
      <c r="L1303" s="17">
        <v>0.27489620972071199</v>
      </c>
      <c r="M1303" s="17"/>
      <c r="N1303" s="17">
        <v>0.204660813947772</v>
      </c>
      <c r="O1303" s="17">
        <v>0.28147805744647098</v>
      </c>
      <c r="P1303" s="17">
        <v>0.316849214286473</v>
      </c>
      <c r="Q1303" s="17">
        <v>0.28102600000911498</v>
      </c>
      <c r="R1303" s="17"/>
      <c r="S1303" s="17">
        <v>0.219787768011</v>
      </c>
      <c r="T1303" s="17">
        <v>0.223421822660264</v>
      </c>
      <c r="U1303" s="17">
        <v>0.443811407226958</v>
      </c>
      <c r="V1303" s="17">
        <v>0.22662582821984401</v>
      </c>
      <c r="W1303" s="17">
        <v>0.23896273407747001</v>
      </c>
      <c r="X1303" s="17">
        <v>0.238052124570691</v>
      </c>
      <c r="Y1303" s="17">
        <v>0.27697428412186897</v>
      </c>
      <c r="Z1303" s="17">
        <v>0.36974165413899401</v>
      </c>
      <c r="AA1303" s="17">
        <v>0.26625414174797701</v>
      </c>
      <c r="AB1303" s="17">
        <v>0.174467274561842</v>
      </c>
      <c r="AC1303" s="17">
        <v>0.428390894086289</v>
      </c>
      <c r="AD1303" s="17">
        <v>0.36897647557000601</v>
      </c>
      <c r="AE1303" s="17"/>
      <c r="AF1303" s="17">
        <v>0.30205802545776</v>
      </c>
      <c r="AG1303" s="17">
        <v>0.24599116362057999</v>
      </c>
      <c r="AH1303" s="17">
        <v>0.267951700013915</v>
      </c>
      <c r="AI1303" s="17"/>
      <c r="AJ1303" s="17">
        <v>0.25490938214532399</v>
      </c>
      <c r="AK1303" s="17">
        <v>0.24463679619783599</v>
      </c>
      <c r="AL1303" s="17">
        <v>0.177300185353293</v>
      </c>
      <c r="AM1303" s="17">
        <v>0.67281803382274297</v>
      </c>
      <c r="AN1303" s="17">
        <v>0.292399589181773</v>
      </c>
      <c r="AO1303" s="17"/>
      <c r="AP1303" s="17">
        <v>0.28219041264879402</v>
      </c>
      <c r="AQ1303" s="17">
        <v>0.22205510345361901</v>
      </c>
      <c r="AR1303" s="17">
        <v>0.154090667576954</v>
      </c>
      <c r="AS1303" s="17"/>
      <c r="AT1303" s="17">
        <v>0.35905894113485198</v>
      </c>
      <c r="AU1303" s="17">
        <v>0.27619907592687598</v>
      </c>
      <c r="AV1303" s="17">
        <v>0.249373848499408</v>
      </c>
      <c r="AW1303" s="17">
        <v>0.14028730579523799</v>
      </c>
      <c r="AX1303" s="17">
        <v>0.21262415570631199</v>
      </c>
    </row>
    <row r="1304" spans="2:50">
      <c r="B1304" t="s">
        <v>92</v>
      </c>
      <c r="C1304" s="17">
        <v>0.19342876681123899</v>
      </c>
      <c r="D1304" s="17">
        <v>0.16389952932090299</v>
      </c>
      <c r="E1304" s="17">
        <v>0.222827594408114</v>
      </c>
      <c r="F1304" s="17"/>
      <c r="G1304" s="17">
        <v>0.23880538678695801</v>
      </c>
      <c r="H1304" s="17">
        <v>0.20417438513661901</v>
      </c>
      <c r="I1304" s="17">
        <v>0.228895311585745</v>
      </c>
      <c r="J1304" s="17">
        <v>0.17450535950898199</v>
      </c>
      <c r="K1304" s="17">
        <v>0.16683603658944901</v>
      </c>
      <c r="L1304" s="17">
        <v>0.15459945607109901</v>
      </c>
      <c r="M1304" s="17"/>
      <c r="N1304" s="17">
        <v>0.17152337378433399</v>
      </c>
      <c r="O1304" s="17">
        <v>0.14451077319108799</v>
      </c>
      <c r="P1304" s="17">
        <v>0.24614357568686701</v>
      </c>
      <c r="Q1304" s="17">
        <v>0.210038098143496</v>
      </c>
      <c r="R1304" s="17"/>
      <c r="S1304" s="17">
        <v>0.124020189528545</v>
      </c>
      <c r="T1304" s="17">
        <v>0.339027766793153</v>
      </c>
      <c r="U1304" s="17">
        <v>0.16410442189810601</v>
      </c>
      <c r="V1304" s="17">
        <v>0.15459664678298399</v>
      </c>
      <c r="W1304" s="17">
        <v>0.27363923370285698</v>
      </c>
      <c r="X1304" s="17">
        <v>0.29542294040389599</v>
      </c>
      <c r="Y1304" s="17">
        <v>0.131462407246379</v>
      </c>
      <c r="Z1304" s="17">
        <v>0.156105189558224</v>
      </c>
      <c r="AA1304" s="17">
        <v>0.18530139703339499</v>
      </c>
      <c r="AB1304" s="17">
        <v>0.20334321904111599</v>
      </c>
      <c r="AC1304" s="17">
        <v>5.5257332157822199E-2</v>
      </c>
      <c r="AD1304" s="17">
        <v>0</v>
      </c>
      <c r="AE1304" s="17"/>
      <c r="AF1304" s="17">
        <v>0.18896417632245599</v>
      </c>
      <c r="AG1304" s="17">
        <v>0.17460984178392699</v>
      </c>
      <c r="AH1304" s="17">
        <v>0.26122660482340998</v>
      </c>
      <c r="AI1304" s="17"/>
      <c r="AJ1304" s="17">
        <v>0.187812669838611</v>
      </c>
      <c r="AK1304" s="17">
        <v>0.17118952762092701</v>
      </c>
      <c r="AL1304" s="17">
        <v>0.169609693502449</v>
      </c>
      <c r="AM1304" s="17">
        <v>0</v>
      </c>
      <c r="AN1304" s="17">
        <v>0.290410848202799</v>
      </c>
      <c r="AO1304" s="17"/>
      <c r="AP1304" s="17">
        <v>0.17273651683924501</v>
      </c>
      <c r="AQ1304" s="17">
        <v>0.179125633457933</v>
      </c>
      <c r="AR1304" s="17">
        <v>0.17060189335554801</v>
      </c>
      <c r="AS1304" s="17"/>
      <c r="AT1304" s="17">
        <v>0.20655012485611701</v>
      </c>
      <c r="AU1304" s="17">
        <v>0.18975292701302701</v>
      </c>
      <c r="AV1304" s="17">
        <v>0.137193590572153</v>
      </c>
      <c r="AW1304" s="17">
        <v>0.24807758700235399</v>
      </c>
      <c r="AX1304" s="17">
        <v>0</v>
      </c>
    </row>
    <row r="1305" spans="2:50">
      <c r="C1305" s="17"/>
      <c r="D1305" s="17"/>
      <c r="E1305" s="17"/>
      <c r="F1305" s="17"/>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row>
    <row r="1306" spans="2:50">
      <c r="B1306" s="6" t="s">
        <v>400</v>
      </c>
      <c r="C1306" s="17"/>
      <c r="D1306" s="17"/>
      <c r="E1306" s="17"/>
      <c r="F1306" s="17"/>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row>
    <row r="1307" spans="2:50">
      <c r="B1307" s="24" t="s">
        <v>17</v>
      </c>
      <c r="C1307" s="17"/>
      <c r="D1307" s="17"/>
      <c r="E1307" s="17"/>
      <c r="F1307" s="17"/>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row>
    <row r="1308" spans="2:50">
      <c r="B1308" t="s">
        <v>244</v>
      </c>
      <c r="C1308" s="17">
        <v>0.40888497694568299</v>
      </c>
      <c r="D1308" s="17">
        <v>0.404104720029487</v>
      </c>
      <c r="E1308" s="17">
        <v>0.40846397250984601</v>
      </c>
      <c r="F1308" s="17"/>
      <c r="G1308" s="17">
        <v>0.392165103459993</v>
      </c>
      <c r="H1308" s="17">
        <v>0.31470280503801701</v>
      </c>
      <c r="I1308" s="17">
        <v>0.31678554271333398</v>
      </c>
      <c r="J1308" s="17">
        <v>0.43608469102257402</v>
      </c>
      <c r="K1308" s="17">
        <v>0.47313207550712899</v>
      </c>
      <c r="L1308" s="17">
        <v>0.53337792299382303</v>
      </c>
      <c r="M1308" s="17"/>
      <c r="N1308" s="17">
        <v>0.42137523303533397</v>
      </c>
      <c r="O1308" s="17">
        <v>0.44766737612194102</v>
      </c>
      <c r="P1308" s="17">
        <v>0.39624643427978101</v>
      </c>
      <c r="Q1308" s="17">
        <v>0.37063752207120598</v>
      </c>
      <c r="R1308" s="17"/>
      <c r="S1308" s="17">
        <v>0.454304462662941</v>
      </c>
      <c r="T1308" s="17">
        <v>0.352226577031445</v>
      </c>
      <c r="U1308" s="17">
        <v>0.46326923383977597</v>
      </c>
      <c r="V1308" s="17">
        <v>0.47031544283397902</v>
      </c>
      <c r="W1308" s="17">
        <v>0.45688074420165598</v>
      </c>
      <c r="X1308" s="17">
        <v>0.43964309190220902</v>
      </c>
      <c r="Y1308" s="17">
        <v>0.42619541101785202</v>
      </c>
      <c r="Z1308" s="17">
        <v>0.37955217893808202</v>
      </c>
      <c r="AA1308" s="17">
        <v>0.42500777172173299</v>
      </c>
      <c r="AB1308" s="17">
        <v>0.207518071571342</v>
      </c>
      <c r="AC1308" s="17">
        <v>0.46722166942258903</v>
      </c>
      <c r="AD1308" s="17">
        <v>0.37468021496467102</v>
      </c>
      <c r="AE1308" s="17"/>
      <c r="AF1308" s="17">
        <v>0.39847913716923</v>
      </c>
      <c r="AG1308" s="17">
        <v>0.43059069015166601</v>
      </c>
      <c r="AH1308" s="17">
        <v>0.38615252402656702</v>
      </c>
      <c r="AI1308" s="17"/>
      <c r="AJ1308" s="17">
        <v>0.43554882946036899</v>
      </c>
      <c r="AK1308" s="17">
        <v>0.49375535790614</v>
      </c>
      <c r="AL1308" s="17">
        <v>0.45100832711271899</v>
      </c>
      <c r="AM1308" s="17">
        <v>0.236953730986908</v>
      </c>
      <c r="AN1308" s="17">
        <v>0.23111424117221799</v>
      </c>
      <c r="AO1308" s="17"/>
      <c r="AP1308" s="17">
        <v>0.44992686916819002</v>
      </c>
      <c r="AQ1308" s="17">
        <v>0.51249900242775004</v>
      </c>
      <c r="AR1308" s="17">
        <v>0.41562133088744202</v>
      </c>
      <c r="AS1308" s="17"/>
      <c r="AT1308" s="17">
        <v>0.49272972742450499</v>
      </c>
      <c r="AU1308" s="17">
        <v>0.42527303533702498</v>
      </c>
      <c r="AV1308" s="17">
        <v>0.36797704312785001</v>
      </c>
      <c r="AW1308" s="17">
        <v>0.354070945870534</v>
      </c>
      <c r="AX1308" s="17">
        <v>0.45880096649399998</v>
      </c>
    </row>
    <row r="1309" spans="2:50">
      <c r="B1309" t="s">
        <v>245</v>
      </c>
      <c r="C1309" s="17">
        <v>0.42904531010493502</v>
      </c>
      <c r="D1309" s="17">
        <v>0.45943247144356802</v>
      </c>
      <c r="E1309" s="17">
        <v>0.40263519603626602</v>
      </c>
      <c r="F1309" s="17"/>
      <c r="G1309" s="17">
        <v>0.40559548847473098</v>
      </c>
      <c r="H1309" s="17">
        <v>0.51940778823210598</v>
      </c>
      <c r="I1309" s="17">
        <v>0.53368547704131397</v>
      </c>
      <c r="J1309" s="17">
        <v>0.38799891320286001</v>
      </c>
      <c r="K1309" s="17">
        <v>0.34021175577690199</v>
      </c>
      <c r="L1309" s="17">
        <v>0.35557124955430502</v>
      </c>
      <c r="M1309" s="17"/>
      <c r="N1309" s="17">
        <v>0.47601018875699302</v>
      </c>
      <c r="O1309" s="17">
        <v>0.36734903073577302</v>
      </c>
      <c r="P1309" s="17">
        <v>0.42808787699053902</v>
      </c>
      <c r="Q1309" s="17">
        <v>0.43773257781215602</v>
      </c>
      <c r="R1309" s="17"/>
      <c r="S1309" s="17">
        <v>0.42559693392884901</v>
      </c>
      <c r="T1309" s="17">
        <v>0.52851911034363397</v>
      </c>
      <c r="U1309" s="17">
        <v>0.32294494465826701</v>
      </c>
      <c r="V1309" s="17">
        <v>0.41388570547756498</v>
      </c>
      <c r="W1309" s="17">
        <v>0.48561612503423401</v>
      </c>
      <c r="X1309" s="17">
        <v>0.34733727768721301</v>
      </c>
      <c r="Y1309" s="17">
        <v>0.42640803522763598</v>
      </c>
      <c r="Z1309" s="17">
        <v>0.38874652691313999</v>
      </c>
      <c r="AA1309" s="17">
        <v>0.36944361691649302</v>
      </c>
      <c r="AB1309" s="17">
        <v>0.55649402483365396</v>
      </c>
      <c r="AC1309" s="17">
        <v>0.30029397195070601</v>
      </c>
      <c r="AD1309" s="17">
        <v>0.50576528388997799</v>
      </c>
      <c r="AE1309" s="17"/>
      <c r="AF1309" s="17">
        <v>0.42866900349878201</v>
      </c>
      <c r="AG1309" s="17">
        <v>0.44081271736184202</v>
      </c>
      <c r="AH1309" s="17">
        <v>0.410093448188591</v>
      </c>
      <c r="AI1309" s="17"/>
      <c r="AJ1309" s="17">
        <v>0.42598283192674302</v>
      </c>
      <c r="AK1309" s="17">
        <v>0.37812248463206499</v>
      </c>
      <c r="AL1309" s="17">
        <v>0.50628606331916204</v>
      </c>
      <c r="AM1309" s="17">
        <v>0.36880355806777698</v>
      </c>
      <c r="AN1309" s="17">
        <v>0.48605053106914697</v>
      </c>
      <c r="AO1309" s="17"/>
      <c r="AP1309" s="17">
        <v>0.39827896398951201</v>
      </c>
      <c r="AQ1309" s="17">
        <v>0.36966170706600299</v>
      </c>
      <c r="AR1309" s="17">
        <v>0.50442344995503496</v>
      </c>
      <c r="AS1309" s="17"/>
      <c r="AT1309" s="17">
        <v>0.35418883451127398</v>
      </c>
      <c r="AU1309" s="17">
        <v>0.45230131928931899</v>
      </c>
      <c r="AV1309" s="17">
        <v>0.43682293872133399</v>
      </c>
      <c r="AW1309" s="17">
        <v>0.52923324609101097</v>
      </c>
      <c r="AX1309" s="17">
        <v>0.44278060749718301</v>
      </c>
    </row>
    <row r="1310" spans="2:50">
      <c r="B1310" t="s">
        <v>246</v>
      </c>
      <c r="C1310" s="17">
        <v>0.101519012580072</v>
      </c>
      <c r="D1310" s="17">
        <v>8.2510286266292199E-2</v>
      </c>
      <c r="E1310" s="17">
        <v>0.12127231332274099</v>
      </c>
      <c r="F1310" s="17"/>
      <c r="G1310" s="17">
        <v>0.115161868736425</v>
      </c>
      <c r="H1310" s="17">
        <v>6.9726340039792806E-2</v>
      </c>
      <c r="I1310" s="17">
        <v>0.110836325266289</v>
      </c>
      <c r="J1310" s="17">
        <v>0.130003491614825</v>
      </c>
      <c r="K1310" s="17">
        <v>0.108101915498014</v>
      </c>
      <c r="L1310" s="17">
        <v>8.3237542627709701E-2</v>
      </c>
      <c r="M1310" s="17"/>
      <c r="N1310" s="17">
        <v>8.5154668957693705E-2</v>
      </c>
      <c r="O1310" s="17">
        <v>0.11216606170500799</v>
      </c>
      <c r="P1310" s="17">
        <v>8.7058766705421994E-2</v>
      </c>
      <c r="Q1310" s="17">
        <v>0.12320202513324301</v>
      </c>
      <c r="R1310" s="17"/>
      <c r="S1310" s="17">
        <v>7.7446601182447103E-2</v>
      </c>
      <c r="T1310" s="17">
        <v>0.11925431262492001</v>
      </c>
      <c r="U1310" s="17">
        <v>0.18907650431665701</v>
      </c>
      <c r="V1310" s="17">
        <v>3.93383969713594E-2</v>
      </c>
      <c r="W1310" s="17">
        <v>2.8390359247744801E-2</v>
      </c>
      <c r="X1310" s="17">
        <v>0.120955565405945</v>
      </c>
      <c r="Y1310" s="17">
        <v>6.5906836048191295E-2</v>
      </c>
      <c r="Z1310" s="17">
        <v>6.5210198383526902E-2</v>
      </c>
      <c r="AA1310" s="17">
        <v>0.121192179004495</v>
      </c>
      <c r="AB1310" s="17">
        <v>0.17416575602255699</v>
      </c>
      <c r="AC1310" s="17">
        <v>7.2398283767617297E-2</v>
      </c>
      <c r="AD1310" s="17">
        <v>0.119554501145351</v>
      </c>
      <c r="AE1310" s="17"/>
      <c r="AF1310" s="17">
        <v>0.117119325563914</v>
      </c>
      <c r="AG1310" s="17">
        <v>8.1743750003756804E-2</v>
      </c>
      <c r="AH1310" s="17">
        <v>9.8789438058370593E-2</v>
      </c>
      <c r="AI1310" s="17"/>
      <c r="AJ1310" s="17">
        <v>0.101147890283617</v>
      </c>
      <c r="AK1310" s="17">
        <v>0.108342713262263</v>
      </c>
      <c r="AL1310" s="17">
        <v>4.2705609568119203E-2</v>
      </c>
      <c r="AM1310" s="17">
        <v>0.249136195006355</v>
      </c>
      <c r="AN1310" s="17">
        <v>0.177246564200427</v>
      </c>
      <c r="AO1310" s="17"/>
      <c r="AP1310" s="17">
        <v>8.7314029262212406E-2</v>
      </c>
      <c r="AQ1310" s="17">
        <v>9.3916445214481295E-2</v>
      </c>
      <c r="AR1310" s="17">
        <v>7.9955219157523599E-2</v>
      </c>
      <c r="AS1310" s="17"/>
      <c r="AT1310" s="17">
        <v>0.108815865333691</v>
      </c>
      <c r="AU1310" s="17">
        <v>9.5881694952188706E-2</v>
      </c>
      <c r="AV1310" s="17">
        <v>0.13992423234638299</v>
      </c>
      <c r="AW1310" s="17">
        <v>6.4394956523682698E-2</v>
      </c>
      <c r="AX1310" s="17">
        <v>0</v>
      </c>
    </row>
    <row r="1311" spans="2:50">
      <c r="B1311" t="s">
        <v>247</v>
      </c>
      <c r="C1311" s="17">
        <v>2.1771669265585901E-2</v>
      </c>
      <c r="D1311" s="17">
        <v>2.6272549485171898E-2</v>
      </c>
      <c r="E1311" s="17">
        <v>1.7494790238017099E-2</v>
      </c>
      <c r="F1311" s="17"/>
      <c r="G1311" s="17">
        <v>4.7159433754458198E-2</v>
      </c>
      <c r="H1311" s="17">
        <v>9.3555360582423894E-3</v>
      </c>
      <c r="I1311" s="17">
        <v>2.77380208251055E-2</v>
      </c>
      <c r="J1311" s="17">
        <v>0</v>
      </c>
      <c r="K1311" s="17">
        <v>4.1864000467437497E-2</v>
      </c>
      <c r="L1311" s="17">
        <v>1.7160928475529E-2</v>
      </c>
      <c r="M1311" s="17"/>
      <c r="N1311" s="17">
        <v>7.3824353239542997E-3</v>
      </c>
      <c r="O1311" s="17">
        <v>2.23253641190885E-2</v>
      </c>
      <c r="P1311" s="17">
        <v>3.9456365600981501E-2</v>
      </c>
      <c r="Q1311" s="17">
        <v>2.03973688835021E-2</v>
      </c>
      <c r="R1311" s="17"/>
      <c r="S1311" s="17">
        <v>1.3574950902607E-2</v>
      </c>
      <c r="T1311" s="17">
        <v>0</v>
      </c>
      <c r="U1311" s="17">
        <v>0</v>
      </c>
      <c r="V1311" s="17">
        <v>3.5927842928207998E-2</v>
      </c>
      <c r="W1311" s="17">
        <v>0</v>
      </c>
      <c r="X1311" s="17">
        <v>6.2117722670740297E-2</v>
      </c>
      <c r="Y1311" s="17">
        <v>5.7614000455294898E-2</v>
      </c>
      <c r="Z1311" s="17">
        <v>7.09428280506193E-2</v>
      </c>
      <c r="AA1311" s="17">
        <v>2.73589564836264E-2</v>
      </c>
      <c r="AB1311" s="17">
        <v>0</v>
      </c>
      <c r="AC1311" s="17">
        <v>2.4599878713655401E-2</v>
      </c>
      <c r="AD1311" s="17">
        <v>0</v>
      </c>
      <c r="AE1311" s="17"/>
      <c r="AF1311" s="17">
        <v>2.3545730751087599E-2</v>
      </c>
      <c r="AG1311" s="17">
        <v>1.0626244880028101E-2</v>
      </c>
      <c r="AH1311" s="17">
        <v>3.2046574260437603E-2</v>
      </c>
      <c r="AI1311" s="17"/>
      <c r="AJ1311" s="17">
        <v>2.4070672878247799E-2</v>
      </c>
      <c r="AK1311" s="17">
        <v>0</v>
      </c>
      <c r="AL1311" s="17">
        <v>0</v>
      </c>
      <c r="AM1311" s="17">
        <v>0</v>
      </c>
      <c r="AN1311" s="17">
        <v>4.00885622828124E-2</v>
      </c>
      <c r="AO1311" s="17"/>
      <c r="AP1311" s="17">
        <v>4.0109131772721698E-2</v>
      </c>
      <c r="AQ1311" s="17">
        <v>0</v>
      </c>
      <c r="AR1311" s="17">
        <v>0</v>
      </c>
      <c r="AS1311" s="17"/>
      <c r="AT1311" s="17">
        <v>1.23900829189176E-2</v>
      </c>
      <c r="AU1311" s="17">
        <v>8.1078911597128392E-3</v>
      </c>
      <c r="AV1311" s="17">
        <v>9.8278035122792394E-3</v>
      </c>
      <c r="AW1311" s="17">
        <v>2.5345512066380398E-2</v>
      </c>
      <c r="AX1311" s="17">
        <v>0</v>
      </c>
    </row>
    <row r="1312" spans="2:50">
      <c r="B1312" t="s">
        <v>248</v>
      </c>
      <c r="C1312" s="17">
        <v>1.3367370673077399E-2</v>
      </c>
      <c r="D1312" s="17">
        <v>1.31560428573938E-2</v>
      </c>
      <c r="E1312" s="17">
        <v>1.3693923579699001E-2</v>
      </c>
      <c r="F1312" s="17"/>
      <c r="G1312" s="17">
        <v>9.5265565557009595E-3</v>
      </c>
      <c r="H1312" s="17">
        <v>5.6726545674396903E-2</v>
      </c>
      <c r="I1312" s="17">
        <v>0</v>
      </c>
      <c r="J1312" s="17">
        <v>0</v>
      </c>
      <c r="K1312" s="17">
        <v>1.05046980162071E-2</v>
      </c>
      <c r="L1312" s="17">
        <v>0</v>
      </c>
      <c r="M1312" s="17"/>
      <c r="N1312" s="17">
        <v>4.5456427368905702E-3</v>
      </c>
      <c r="O1312" s="17">
        <v>0</v>
      </c>
      <c r="P1312" s="17">
        <v>1.7867929513147598E-2</v>
      </c>
      <c r="Q1312" s="17">
        <v>3.3886689245949703E-2</v>
      </c>
      <c r="R1312" s="17"/>
      <c r="S1312" s="17">
        <v>1.5831907386304099E-2</v>
      </c>
      <c r="T1312" s="17">
        <v>0</v>
      </c>
      <c r="U1312" s="17">
        <v>0</v>
      </c>
      <c r="V1312" s="17">
        <v>0</v>
      </c>
      <c r="W1312" s="17">
        <v>2.9112771516364599E-2</v>
      </c>
      <c r="X1312" s="17">
        <v>0</v>
      </c>
      <c r="Y1312" s="17">
        <v>0</v>
      </c>
      <c r="Z1312" s="17">
        <v>0</v>
      </c>
      <c r="AA1312" s="17">
        <v>5.6997475873653801E-2</v>
      </c>
      <c r="AB1312" s="17">
        <v>1.4754011413347499E-2</v>
      </c>
      <c r="AC1312" s="17">
        <v>3.39048443899371E-2</v>
      </c>
      <c r="AD1312" s="17">
        <v>0</v>
      </c>
      <c r="AE1312" s="17"/>
      <c r="AF1312" s="17">
        <v>1.1438292948484601E-2</v>
      </c>
      <c r="AG1312" s="17">
        <v>8.3416565958014492E-3</v>
      </c>
      <c r="AH1312" s="17">
        <v>4.5713588158697298E-2</v>
      </c>
      <c r="AI1312" s="17"/>
      <c r="AJ1312" s="17">
        <v>3.4405478456295698E-3</v>
      </c>
      <c r="AK1312" s="17">
        <v>1.214768046455E-2</v>
      </c>
      <c r="AL1312" s="17">
        <v>0</v>
      </c>
      <c r="AM1312" s="17">
        <v>0.14510651593895901</v>
      </c>
      <c r="AN1312" s="17">
        <v>5.47749213927659E-2</v>
      </c>
      <c r="AO1312" s="17"/>
      <c r="AP1312" s="17">
        <v>4.5999209358622301E-3</v>
      </c>
      <c r="AQ1312" s="17">
        <v>1.71556662836591E-2</v>
      </c>
      <c r="AR1312" s="17">
        <v>0</v>
      </c>
      <c r="AS1312" s="17"/>
      <c r="AT1312" s="17">
        <v>0</v>
      </c>
      <c r="AU1312" s="17">
        <v>1.1174721278118201E-2</v>
      </c>
      <c r="AV1312" s="17">
        <v>0</v>
      </c>
      <c r="AW1312" s="17">
        <v>2.69553394483916E-2</v>
      </c>
      <c r="AX1312" s="17">
        <v>0</v>
      </c>
    </row>
    <row r="1313" spans="2:50">
      <c r="B1313" t="s">
        <v>92</v>
      </c>
      <c r="C1313" s="17">
        <v>2.5411660430645699E-2</v>
      </c>
      <c r="D1313" s="17">
        <v>1.4523929918087101E-2</v>
      </c>
      <c r="E1313" s="17">
        <v>3.6439804313430503E-2</v>
      </c>
      <c r="F1313" s="17"/>
      <c r="G1313" s="17">
        <v>3.03915490186915E-2</v>
      </c>
      <c r="H1313" s="17">
        <v>3.0080984957445302E-2</v>
      </c>
      <c r="I1313" s="17">
        <v>1.0954634153956901E-2</v>
      </c>
      <c r="J1313" s="17">
        <v>4.5912904159742002E-2</v>
      </c>
      <c r="K1313" s="17">
        <v>2.6185554734310699E-2</v>
      </c>
      <c r="L1313" s="17">
        <v>1.0652356348634101E-2</v>
      </c>
      <c r="M1313" s="17"/>
      <c r="N1313" s="17">
        <v>5.5318311891352301E-3</v>
      </c>
      <c r="O1313" s="17">
        <v>5.0492167318189403E-2</v>
      </c>
      <c r="P1313" s="17">
        <v>3.1282626910129202E-2</v>
      </c>
      <c r="Q1313" s="17">
        <v>1.4143816853942901E-2</v>
      </c>
      <c r="R1313" s="17"/>
      <c r="S1313" s="17">
        <v>1.32451439368527E-2</v>
      </c>
      <c r="T1313" s="17">
        <v>0</v>
      </c>
      <c r="U1313" s="17">
        <v>2.47093171853007E-2</v>
      </c>
      <c r="V1313" s="17">
        <v>4.0532611788888097E-2</v>
      </c>
      <c r="W1313" s="17">
        <v>0</v>
      </c>
      <c r="X1313" s="17">
        <v>2.99463423338935E-2</v>
      </c>
      <c r="Y1313" s="17">
        <v>2.3875717251026E-2</v>
      </c>
      <c r="Z1313" s="17">
        <v>9.5548267714632207E-2</v>
      </c>
      <c r="AA1313" s="17">
        <v>0</v>
      </c>
      <c r="AB1313" s="17">
        <v>4.7068136159098301E-2</v>
      </c>
      <c r="AC1313" s="17">
        <v>0.101581351755496</v>
      </c>
      <c r="AD1313" s="17">
        <v>0</v>
      </c>
      <c r="AE1313" s="17"/>
      <c r="AF1313" s="17">
        <v>2.0748510068501699E-2</v>
      </c>
      <c r="AG1313" s="17">
        <v>2.7884941006905199E-2</v>
      </c>
      <c r="AH1313" s="17">
        <v>2.7204427307336201E-2</v>
      </c>
      <c r="AI1313" s="17"/>
      <c r="AJ1313" s="17">
        <v>9.8092276053943408E-3</v>
      </c>
      <c r="AK1313" s="17">
        <v>7.63176373498267E-3</v>
      </c>
      <c r="AL1313" s="17">
        <v>0</v>
      </c>
      <c r="AM1313" s="17">
        <v>0</v>
      </c>
      <c r="AN1313" s="17">
        <v>1.0725179882630401E-2</v>
      </c>
      <c r="AO1313" s="17"/>
      <c r="AP1313" s="17">
        <v>1.9771084871501601E-2</v>
      </c>
      <c r="AQ1313" s="17">
        <v>6.7671790081060999E-3</v>
      </c>
      <c r="AR1313" s="17">
        <v>0</v>
      </c>
      <c r="AS1313" s="17"/>
      <c r="AT1313" s="17">
        <v>3.1875489811612201E-2</v>
      </c>
      <c r="AU1313" s="17">
        <v>7.2613379836362199E-3</v>
      </c>
      <c r="AV1313" s="17">
        <v>4.5447982292154701E-2</v>
      </c>
      <c r="AW1313" s="17">
        <v>0</v>
      </c>
      <c r="AX1313" s="17">
        <v>9.8418426008816701E-2</v>
      </c>
    </row>
    <row r="1314" spans="2:50">
      <c r="B1314" t="s">
        <v>249</v>
      </c>
      <c r="C1314" s="17">
        <v>0.837930287050619</v>
      </c>
      <c r="D1314" s="17">
        <v>0.86353719147305497</v>
      </c>
      <c r="E1314" s="17">
        <v>0.81109916854611197</v>
      </c>
      <c r="F1314" s="17"/>
      <c r="G1314" s="17">
        <v>0.79776059193472404</v>
      </c>
      <c r="H1314" s="17">
        <v>0.83411059327012305</v>
      </c>
      <c r="I1314" s="17">
        <v>0.85047101975464801</v>
      </c>
      <c r="J1314" s="17">
        <v>0.82408360422543303</v>
      </c>
      <c r="K1314" s="17">
        <v>0.81334383128403098</v>
      </c>
      <c r="L1314" s="17">
        <v>0.888949172548127</v>
      </c>
      <c r="M1314" s="17"/>
      <c r="N1314" s="17">
        <v>0.89738542179232605</v>
      </c>
      <c r="O1314" s="17">
        <v>0.81501640685771404</v>
      </c>
      <c r="P1314" s="17">
        <v>0.82433431127031997</v>
      </c>
      <c r="Q1314" s="17">
        <v>0.80837009988336195</v>
      </c>
      <c r="R1314" s="17"/>
      <c r="S1314" s="17">
        <v>0.87990139659178901</v>
      </c>
      <c r="T1314" s="17">
        <v>0.88074568737507997</v>
      </c>
      <c r="U1314" s="17">
        <v>0.78621417849804298</v>
      </c>
      <c r="V1314" s="17">
        <v>0.88420114831154495</v>
      </c>
      <c r="W1314" s="17">
        <v>0.94249686923589104</v>
      </c>
      <c r="X1314" s="17">
        <v>0.78698036958942097</v>
      </c>
      <c r="Y1314" s="17">
        <v>0.85260344624548801</v>
      </c>
      <c r="Z1314" s="17">
        <v>0.76829870585122195</v>
      </c>
      <c r="AA1314" s="17">
        <v>0.79445138863822495</v>
      </c>
      <c r="AB1314" s="17">
        <v>0.76401209640499701</v>
      </c>
      <c r="AC1314" s="17">
        <v>0.76751564137329398</v>
      </c>
      <c r="AD1314" s="17">
        <v>0.88044549885464896</v>
      </c>
      <c r="AE1314" s="17"/>
      <c r="AF1314" s="17">
        <v>0.82714814066801201</v>
      </c>
      <c r="AG1314" s="17">
        <v>0.87140340751350798</v>
      </c>
      <c r="AH1314" s="17">
        <v>0.79624597221515803</v>
      </c>
      <c r="AI1314" s="17"/>
      <c r="AJ1314" s="17">
        <v>0.86153166138711101</v>
      </c>
      <c r="AK1314" s="17">
        <v>0.87187784253820499</v>
      </c>
      <c r="AL1314" s="17">
        <v>0.95729439043188103</v>
      </c>
      <c r="AM1314" s="17">
        <v>0.60575728905468595</v>
      </c>
      <c r="AN1314" s="17">
        <v>0.71716477224136499</v>
      </c>
      <c r="AO1314" s="17"/>
      <c r="AP1314" s="17">
        <v>0.84820583315770204</v>
      </c>
      <c r="AQ1314" s="17">
        <v>0.88216070949375303</v>
      </c>
      <c r="AR1314" s="17">
        <v>0.92004478084247598</v>
      </c>
      <c r="AS1314" s="17"/>
      <c r="AT1314" s="17">
        <v>0.84691856193577897</v>
      </c>
      <c r="AU1314" s="17">
        <v>0.87757435462634403</v>
      </c>
      <c r="AV1314" s="17">
        <v>0.804799981849183</v>
      </c>
      <c r="AW1314" s="17">
        <v>0.88330419196154497</v>
      </c>
      <c r="AX1314" s="17">
        <v>0.90158157399118299</v>
      </c>
    </row>
    <row r="1315" spans="2:50">
      <c r="B1315" t="s">
        <v>250</v>
      </c>
      <c r="C1315" s="17">
        <v>3.5139039938663401E-2</v>
      </c>
      <c r="D1315" s="17">
        <v>3.9428592342565703E-2</v>
      </c>
      <c r="E1315" s="17">
        <v>3.11887138177162E-2</v>
      </c>
      <c r="F1315" s="17"/>
      <c r="G1315" s="17">
        <v>5.6685990310159202E-2</v>
      </c>
      <c r="H1315" s="17">
        <v>6.6082081732639297E-2</v>
      </c>
      <c r="I1315" s="17">
        <v>2.77380208251055E-2</v>
      </c>
      <c r="J1315" s="17">
        <v>0</v>
      </c>
      <c r="K1315" s="17">
        <v>5.2368698483644602E-2</v>
      </c>
      <c r="L1315" s="17">
        <v>1.7160928475529E-2</v>
      </c>
      <c r="M1315" s="17"/>
      <c r="N1315" s="17">
        <v>1.19280780608449E-2</v>
      </c>
      <c r="O1315" s="17">
        <v>2.23253641190885E-2</v>
      </c>
      <c r="P1315" s="17">
        <v>5.7324295114129099E-2</v>
      </c>
      <c r="Q1315" s="17">
        <v>5.42840581294518E-2</v>
      </c>
      <c r="R1315" s="17"/>
      <c r="S1315" s="17">
        <v>2.9406858288911E-2</v>
      </c>
      <c r="T1315" s="17">
        <v>0</v>
      </c>
      <c r="U1315" s="17">
        <v>0</v>
      </c>
      <c r="V1315" s="17">
        <v>3.5927842928207998E-2</v>
      </c>
      <c r="W1315" s="17">
        <v>2.9112771516364599E-2</v>
      </c>
      <c r="X1315" s="17">
        <v>6.2117722670740297E-2</v>
      </c>
      <c r="Y1315" s="17">
        <v>5.7614000455294898E-2</v>
      </c>
      <c r="Z1315" s="17">
        <v>7.09428280506193E-2</v>
      </c>
      <c r="AA1315" s="17">
        <v>8.4356432357280103E-2</v>
      </c>
      <c r="AB1315" s="17">
        <v>1.4754011413347499E-2</v>
      </c>
      <c r="AC1315" s="17">
        <v>5.8504723103592497E-2</v>
      </c>
      <c r="AD1315" s="17">
        <v>0</v>
      </c>
      <c r="AE1315" s="17"/>
      <c r="AF1315" s="17">
        <v>3.4984023699572202E-2</v>
      </c>
      <c r="AG1315" s="17">
        <v>1.89679014758296E-2</v>
      </c>
      <c r="AH1315" s="17">
        <v>7.7760162419134901E-2</v>
      </c>
      <c r="AI1315" s="17"/>
      <c r="AJ1315" s="17">
        <v>2.7511220723877301E-2</v>
      </c>
      <c r="AK1315" s="17">
        <v>1.214768046455E-2</v>
      </c>
      <c r="AL1315" s="17">
        <v>0</v>
      </c>
      <c r="AM1315" s="17">
        <v>0.14510651593895901</v>
      </c>
      <c r="AN1315" s="17">
        <v>9.48634836755783E-2</v>
      </c>
      <c r="AO1315" s="17"/>
      <c r="AP1315" s="17">
        <v>4.4709052708583899E-2</v>
      </c>
      <c r="AQ1315" s="17">
        <v>1.71556662836591E-2</v>
      </c>
      <c r="AR1315" s="17">
        <v>0</v>
      </c>
      <c r="AS1315" s="17"/>
      <c r="AT1315" s="17">
        <v>1.23900829189176E-2</v>
      </c>
      <c r="AU1315" s="17">
        <v>1.9282612437831002E-2</v>
      </c>
      <c r="AV1315" s="17">
        <v>9.8278035122792394E-3</v>
      </c>
      <c r="AW1315" s="17">
        <v>5.2300851514771998E-2</v>
      </c>
      <c r="AX1315" s="17">
        <v>0</v>
      </c>
    </row>
    <row r="1316" spans="2:50">
      <c r="B1316" t="s">
        <v>251</v>
      </c>
      <c r="C1316" s="17">
        <v>0.80279124711195504</v>
      </c>
      <c r="D1316" s="17">
        <v>0.82410859913048995</v>
      </c>
      <c r="E1316" s="17">
        <v>0.77991045472839604</v>
      </c>
      <c r="F1316" s="17"/>
      <c r="G1316" s="17">
        <v>0.74107460162456495</v>
      </c>
      <c r="H1316" s="17">
        <v>0.76802851153748297</v>
      </c>
      <c r="I1316" s="17">
        <v>0.82273299892954299</v>
      </c>
      <c r="J1316" s="17">
        <v>0.82408360422543303</v>
      </c>
      <c r="K1316" s="17">
        <v>0.76097513280038598</v>
      </c>
      <c r="L1316" s="17">
        <v>0.87178824407259803</v>
      </c>
      <c r="M1316" s="17"/>
      <c r="N1316" s="17">
        <v>0.88545734373148099</v>
      </c>
      <c r="O1316" s="17">
        <v>0.79269104273862601</v>
      </c>
      <c r="P1316" s="17">
        <v>0.76701001615619102</v>
      </c>
      <c r="Q1316" s="17">
        <v>0.75408604175391003</v>
      </c>
      <c r="R1316" s="17"/>
      <c r="S1316" s="17">
        <v>0.85049453830287802</v>
      </c>
      <c r="T1316" s="17">
        <v>0.88074568737507997</v>
      </c>
      <c r="U1316" s="17">
        <v>0.78621417849804298</v>
      </c>
      <c r="V1316" s="17">
        <v>0.84827330538333701</v>
      </c>
      <c r="W1316" s="17">
        <v>0.913384097719526</v>
      </c>
      <c r="X1316" s="17">
        <v>0.72486264691868096</v>
      </c>
      <c r="Y1316" s="17">
        <v>0.79498944579019304</v>
      </c>
      <c r="Z1316" s="17">
        <v>0.69735587780060204</v>
      </c>
      <c r="AA1316" s="17">
        <v>0.71009495628094499</v>
      </c>
      <c r="AB1316" s="17">
        <v>0.74925808499164903</v>
      </c>
      <c r="AC1316" s="17">
        <v>0.70901091826970197</v>
      </c>
      <c r="AD1316" s="17">
        <v>0.88044549885464896</v>
      </c>
      <c r="AE1316" s="17"/>
      <c r="AF1316" s="17">
        <v>0.79216411696844002</v>
      </c>
      <c r="AG1316" s="17">
        <v>0.85243550603767904</v>
      </c>
      <c r="AH1316" s="17">
        <v>0.71848580979602295</v>
      </c>
      <c r="AI1316" s="17"/>
      <c r="AJ1316" s="17">
        <v>0.834020440663234</v>
      </c>
      <c r="AK1316" s="17">
        <v>0.85973016207365505</v>
      </c>
      <c r="AL1316" s="17">
        <v>0.95729439043188103</v>
      </c>
      <c r="AM1316" s="17">
        <v>0.460650773115726</v>
      </c>
      <c r="AN1316" s="17">
        <v>0.62230128856578604</v>
      </c>
      <c r="AO1316" s="17"/>
      <c r="AP1316" s="17">
        <v>0.80349678044911799</v>
      </c>
      <c r="AQ1316" s="17">
        <v>0.86500504321009397</v>
      </c>
      <c r="AR1316" s="17">
        <v>0.92004478084247598</v>
      </c>
      <c r="AS1316" s="17"/>
      <c r="AT1316" s="17">
        <v>0.834528479016862</v>
      </c>
      <c r="AU1316" s="17">
        <v>0.85829174218851301</v>
      </c>
      <c r="AV1316" s="17">
        <v>0.79497217833690403</v>
      </c>
      <c r="AW1316" s="17">
        <v>0.83100334044677304</v>
      </c>
      <c r="AX1316" s="17">
        <v>0.90158157399118299</v>
      </c>
    </row>
    <row r="1317" spans="2:50">
      <c r="C1317" s="17"/>
      <c r="D1317" s="17"/>
      <c r="E1317" s="17"/>
      <c r="F1317" s="17"/>
      <c r="G1317" s="17"/>
      <c r="H1317" s="17"/>
      <c r="I1317" s="17"/>
      <c r="J1317" s="17"/>
      <c r="K1317" s="17"/>
      <c r="L1317" s="17"/>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7"/>
      <c r="AI1317" s="17"/>
      <c r="AJ1317" s="17"/>
      <c r="AK1317" s="17"/>
      <c r="AL1317" s="17"/>
      <c r="AM1317" s="17"/>
      <c r="AN1317" s="17"/>
      <c r="AO1317" s="17"/>
      <c r="AP1317" s="17"/>
      <c r="AQ1317" s="17"/>
      <c r="AR1317" s="17"/>
      <c r="AS1317" s="17"/>
      <c r="AT1317" s="17"/>
      <c r="AU1317" s="17"/>
      <c r="AV1317" s="17"/>
      <c r="AW1317" s="17"/>
      <c r="AX1317" s="17"/>
    </row>
    <row r="1318" spans="2:50">
      <c r="B1318" s="6" t="s">
        <v>401</v>
      </c>
      <c r="C1318" s="17"/>
      <c r="D1318" s="17"/>
      <c r="E1318" s="17"/>
      <c r="F1318" s="17"/>
      <c r="G1318" s="17"/>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c r="AO1318" s="17"/>
      <c r="AP1318" s="17"/>
      <c r="AQ1318" s="17"/>
      <c r="AR1318" s="17"/>
      <c r="AS1318" s="17"/>
      <c r="AT1318" s="17"/>
      <c r="AU1318" s="17"/>
      <c r="AV1318" s="17"/>
      <c r="AW1318" s="17"/>
      <c r="AX1318" s="17"/>
    </row>
    <row r="1319" spans="2:50">
      <c r="B1319" s="24" t="s">
        <v>17</v>
      </c>
      <c r="C1319" s="17"/>
      <c r="D1319" s="17"/>
      <c r="E1319" s="17"/>
      <c r="F1319" s="17"/>
      <c r="G1319" s="17"/>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c r="AP1319" s="17"/>
      <c r="AQ1319" s="17"/>
      <c r="AR1319" s="17"/>
      <c r="AS1319" s="17"/>
      <c r="AT1319" s="17"/>
      <c r="AU1319" s="17"/>
      <c r="AV1319" s="17"/>
      <c r="AW1319" s="17"/>
      <c r="AX1319" s="17"/>
    </row>
    <row r="1320" spans="2:50">
      <c r="B1320" t="s">
        <v>244</v>
      </c>
      <c r="C1320" s="17">
        <v>0.28624912027017702</v>
      </c>
      <c r="D1320" s="17">
        <v>0.30336146490351801</v>
      </c>
      <c r="E1320" s="17">
        <v>0.26841473609795602</v>
      </c>
      <c r="F1320" s="17"/>
      <c r="G1320" s="17">
        <v>0.29848467321215499</v>
      </c>
      <c r="H1320" s="17">
        <v>0.265267525413936</v>
      </c>
      <c r="I1320" s="17">
        <v>0.23155846641955299</v>
      </c>
      <c r="J1320" s="17">
        <v>0.29306602293226303</v>
      </c>
      <c r="K1320" s="17">
        <v>0.28042470834820199</v>
      </c>
      <c r="L1320" s="17">
        <v>0.342342674484305</v>
      </c>
      <c r="M1320" s="17"/>
      <c r="N1320" s="17">
        <v>0.289473915616417</v>
      </c>
      <c r="O1320" s="17">
        <v>0.29130271602387398</v>
      </c>
      <c r="P1320" s="17">
        <v>0.28929792385431702</v>
      </c>
      <c r="Q1320" s="17">
        <v>0.26787184612668602</v>
      </c>
      <c r="R1320" s="17"/>
      <c r="S1320" s="17">
        <v>0.384630130405273</v>
      </c>
      <c r="T1320" s="17">
        <v>0.229246916106156</v>
      </c>
      <c r="U1320" s="17">
        <v>0.19936860412891899</v>
      </c>
      <c r="V1320" s="17">
        <v>0.380392236290648</v>
      </c>
      <c r="W1320" s="17">
        <v>0.120345319584995</v>
      </c>
      <c r="X1320" s="17">
        <v>0.24964847901854501</v>
      </c>
      <c r="Y1320" s="17">
        <v>0.35903654086238102</v>
      </c>
      <c r="Z1320" s="17">
        <v>0.21156422133236699</v>
      </c>
      <c r="AA1320" s="17">
        <v>0.27411099343492201</v>
      </c>
      <c r="AB1320" s="17">
        <v>0.28024618020175601</v>
      </c>
      <c r="AC1320" s="17">
        <v>0.39763589483737899</v>
      </c>
      <c r="AD1320" s="17">
        <v>0.243375267712684</v>
      </c>
      <c r="AE1320" s="17"/>
      <c r="AF1320" s="17">
        <v>0.32062158459774398</v>
      </c>
      <c r="AG1320" s="17">
        <v>0.31315657829515597</v>
      </c>
      <c r="AH1320" s="17">
        <v>0.14614511644400599</v>
      </c>
      <c r="AI1320" s="17"/>
      <c r="AJ1320" s="17">
        <v>0.34656829185039201</v>
      </c>
      <c r="AK1320" s="17">
        <v>0.26753191668086201</v>
      </c>
      <c r="AL1320" s="17">
        <v>0.50186237749968599</v>
      </c>
      <c r="AM1320" s="17">
        <v>0</v>
      </c>
      <c r="AN1320" s="17">
        <v>8.36805872344559E-2</v>
      </c>
      <c r="AO1320" s="17"/>
      <c r="AP1320" s="17">
        <v>0.33161454899412901</v>
      </c>
      <c r="AQ1320" s="17">
        <v>0.29078054413282101</v>
      </c>
      <c r="AR1320" s="17">
        <v>0.47424219299944798</v>
      </c>
      <c r="AS1320" s="17"/>
      <c r="AT1320" s="17">
        <v>0.24743839313166899</v>
      </c>
      <c r="AU1320" s="17">
        <v>0.296879379966001</v>
      </c>
      <c r="AV1320" s="17">
        <v>0.31760576261363699</v>
      </c>
      <c r="AW1320" s="17">
        <v>0.33819748637081398</v>
      </c>
      <c r="AX1320" s="17">
        <v>0.36667335866137601</v>
      </c>
    </row>
    <row r="1321" spans="2:50">
      <c r="B1321" t="s">
        <v>245</v>
      </c>
      <c r="C1321" s="17">
        <v>0.440968189984558</v>
      </c>
      <c r="D1321" s="17">
        <v>0.415305010740255</v>
      </c>
      <c r="E1321" s="17">
        <v>0.46771420331763103</v>
      </c>
      <c r="F1321" s="17"/>
      <c r="G1321" s="17">
        <v>0.40513926447319998</v>
      </c>
      <c r="H1321" s="17">
        <v>0.48429765307329598</v>
      </c>
      <c r="I1321" s="17">
        <v>0.41713366056240098</v>
      </c>
      <c r="J1321" s="17">
        <v>0.40445241692808298</v>
      </c>
      <c r="K1321" s="17">
        <v>0.50806559423165598</v>
      </c>
      <c r="L1321" s="17">
        <v>0.44638269834422101</v>
      </c>
      <c r="M1321" s="17"/>
      <c r="N1321" s="17">
        <v>0.46558312413209801</v>
      </c>
      <c r="O1321" s="17">
        <v>0.54188280075397799</v>
      </c>
      <c r="P1321" s="17">
        <v>0.38128093249171102</v>
      </c>
      <c r="Q1321" s="17">
        <v>0.36548965166515202</v>
      </c>
      <c r="R1321" s="17"/>
      <c r="S1321" s="17">
        <v>0.41102430378564497</v>
      </c>
      <c r="T1321" s="17">
        <v>0.46316224414449803</v>
      </c>
      <c r="U1321" s="17">
        <v>0.50298515491150197</v>
      </c>
      <c r="V1321" s="17">
        <v>0.32289685261499601</v>
      </c>
      <c r="W1321" s="17">
        <v>0.67642300979287195</v>
      </c>
      <c r="X1321" s="17">
        <v>0.53118082553776402</v>
      </c>
      <c r="Y1321" s="17">
        <v>0.360518962767228</v>
      </c>
      <c r="Z1321" s="17">
        <v>0.51124475267550196</v>
      </c>
      <c r="AA1321" s="17">
        <v>0.337024404136192</v>
      </c>
      <c r="AB1321" s="17">
        <v>0.44056457720259701</v>
      </c>
      <c r="AC1321" s="17">
        <v>0.42967251855056998</v>
      </c>
      <c r="AD1321" s="17">
        <v>0.51143965651030598</v>
      </c>
      <c r="AE1321" s="17"/>
      <c r="AF1321" s="17">
        <v>0.41370908481392399</v>
      </c>
      <c r="AG1321" s="17">
        <v>0.496710038678771</v>
      </c>
      <c r="AH1321" s="17">
        <v>0.371130286799711</v>
      </c>
      <c r="AI1321" s="17"/>
      <c r="AJ1321" s="17">
        <v>0.41304555938391002</v>
      </c>
      <c r="AK1321" s="17">
        <v>0.49617867915040098</v>
      </c>
      <c r="AL1321" s="17">
        <v>0.38700829999462399</v>
      </c>
      <c r="AM1321" s="17">
        <v>0.55818268238008995</v>
      </c>
      <c r="AN1321" s="17">
        <v>0.45148188275843099</v>
      </c>
      <c r="AO1321" s="17"/>
      <c r="AP1321" s="17">
        <v>0.49579825395808402</v>
      </c>
      <c r="AQ1321" s="17">
        <v>0.43728403194168203</v>
      </c>
      <c r="AR1321" s="17">
        <v>0.357943049986928</v>
      </c>
      <c r="AS1321" s="17"/>
      <c r="AT1321" s="17">
        <v>0.464301881739556</v>
      </c>
      <c r="AU1321" s="17">
        <v>0.437261176769773</v>
      </c>
      <c r="AV1321" s="17">
        <v>0.46656444087899801</v>
      </c>
      <c r="AW1321" s="17">
        <v>0.32892638289198001</v>
      </c>
      <c r="AX1321" s="17">
        <v>0.19792313360116101</v>
      </c>
    </row>
    <row r="1322" spans="2:50">
      <c r="B1322" t="s">
        <v>246</v>
      </c>
      <c r="C1322" s="17">
        <v>0.17986128272089</v>
      </c>
      <c r="D1322" s="17">
        <v>0.18704639485271299</v>
      </c>
      <c r="E1322" s="17">
        <v>0.17237300143477499</v>
      </c>
      <c r="F1322" s="17"/>
      <c r="G1322" s="17">
        <v>0.18746642648570999</v>
      </c>
      <c r="H1322" s="17">
        <v>0.20065949349482701</v>
      </c>
      <c r="I1322" s="17">
        <v>0.173110187923078</v>
      </c>
      <c r="J1322" s="17">
        <v>0.216018416842197</v>
      </c>
      <c r="K1322" s="17">
        <v>0.141958399885735</v>
      </c>
      <c r="L1322" s="17">
        <v>0.15974792892558801</v>
      </c>
      <c r="M1322" s="17"/>
      <c r="N1322" s="17">
        <v>0.19612353068949001</v>
      </c>
      <c r="O1322" s="17">
        <v>0.10941172658897599</v>
      </c>
      <c r="P1322" s="17">
        <v>0.20495182008798199</v>
      </c>
      <c r="Q1322" s="17">
        <v>0.21061610193553201</v>
      </c>
      <c r="R1322" s="17"/>
      <c r="S1322" s="17">
        <v>0.13254312359075099</v>
      </c>
      <c r="T1322" s="17">
        <v>0.22470961400960801</v>
      </c>
      <c r="U1322" s="17">
        <v>0.132900588179344</v>
      </c>
      <c r="V1322" s="17">
        <v>0.20997946732641701</v>
      </c>
      <c r="W1322" s="17">
        <v>0.14758387643214499</v>
      </c>
      <c r="X1322" s="17">
        <v>0.13936674051692</v>
      </c>
      <c r="Y1322" s="17">
        <v>0.176625573621809</v>
      </c>
      <c r="Z1322" s="17">
        <v>0.22851901789194101</v>
      </c>
      <c r="AA1322" s="17">
        <v>0.243698960957903</v>
      </c>
      <c r="AB1322" s="17">
        <v>0.16583736992582301</v>
      </c>
      <c r="AC1322" s="17">
        <v>0.13759975411891301</v>
      </c>
      <c r="AD1322" s="17">
        <v>0.20821559487292099</v>
      </c>
      <c r="AE1322" s="17"/>
      <c r="AF1322" s="17">
        <v>0.17632172746251901</v>
      </c>
      <c r="AG1322" s="17">
        <v>0.13651550724111799</v>
      </c>
      <c r="AH1322" s="17">
        <v>0.32959907393174498</v>
      </c>
      <c r="AI1322" s="17"/>
      <c r="AJ1322" s="17">
        <v>0.17317248986056399</v>
      </c>
      <c r="AK1322" s="17">
        <v>0.17726737875842299</v>
      </c>
      <c r="AL1322" s="17">
        <v>0.11112932250569001</v>
      </c>
      <c r="AM1322" s="17">
        <v>0.44181731761991</v>
      </c>
      <c r="AN1322" s="17">
        <v>0.23428774689672199</v>
      </c>
      <c r="AO1322" s="17"/>
      <c r="AP1322" s="17">
        <v>0.12537746642115599</v>
      </c>
      <c r="AQ1322" s="17">
        <v>0.201568907908137</v>
      </c>
      <c r="AR1322" s="17">
        <v>0.14158469500471099</v>
      </c>
      <c r="AS1322" s="17"/>
      <c r="AT1322" s="17">
        <v>0.15849370172041199</v>
      </c>
      <c r="AU1322" s="17">
        <v>0.15814991953428501</v>
      </c>
      <c r="AV1322" s="17">
        <v>0.15969927406859299</v>
      </c>
      <c r="AW1322" s="17">
        <v>0.23979909503188801</v>
      </c>
      <c r="AX1322" s="17">
        <v>0.381457770604688</v>
      </c>
    </row>
    <row r="1323" spans="2:50">
      <c r="B1323" t="s">
        <v>247</v>
      </c>
      <c r="C1323" s="17">
        <v>2.9468240657099899E-2</v>
      </c>
      <c r="D1323" s="17">
        <v>2.0634148906340799E-2</v>
      </c>
      <c r="E1323" s="17">
        <v>3.8675078730517502E-2</v>
      </c>
      <c r="F1323" s="17"/>
      <c r="G1323" s="17">
        <v>4.3663646386039798E-2</v>
      </c>
      <c r="H1323" s="17">
        <v>1.4123584584994599E-2</v>
      </c>
      <c r="I1323" s="17">
        <v>4.5259102298254202E-2</v>
      </c>
      <c r="J1323" s="17">
        <v>3.7373787253094398E-2</v>
      </c>
      <c r="K1323" s="17">
        <v>8.3148794581260101E-3</v>
      </c>
      <c r="L1323" s="17">
        <v>2.2014600554575499E-2</v>
      </c>
      <c r="M1323" s="17"/>
      <c r="N1323" s="17">
        <v>2.2842144645338399E-2</v>
      </c>
      <c r="O1323" s="17">
        <v>8.1246201545788505E-3</v>
      </c>
      <c r="P1323" s="17">
        <v>3.0440179481095699E-2</v>
      </c>
      <c r="Q1323" s="17">
        <v>5.93931421692954E-2</v>
      </c>
      <c r="R1323" s="17"/>
      <c r="S1323" s="17">
        <v>2.26666271855731E-2</v>
      </c>
      <c r="T1323" s="17">
        <v>1.79420953239375E-2</v>
      </c>
      <c r="U1323" s="17">
        <v>6.7879299144285393E-2</v>
      </c>
      <c r="V1323" s="17">
        <v>3.0659414627921301E-2</v>
      </c>
      <c r="W1323" s="17">
        <v>3.60616694405188E-2</v>
      </c>
      <c r="X1323" s="17">
        <v>5.3973667401198001E-2</v>
      </c>
      <c r="Y1323" s="17">
        <v>1.9261741428525301E-2</v>
      </c>
      <c r="Z1323" s="17">
        <v>0</v>
      </c>
      <c r="AA1323" s="17">
        <v>2.3015673706891299E-2</v>
      </c>
      <c r="AB1323" s="17">
        <v>6.0535235972478403E-2</v>
      </c>
      <c r="AC1323" s="17">
        <v>0</v>
      </c>
      <c r="AD1323" s="17">
        <v>0</v>
      </c>
      <c r="AE1323" s="17"/>
      <c r="AF1323" s="17">
        <v>3.2697399188197897E-2</v>
      </c>
      <c r="AG1323" s="17">
        <v>1.78593806382886E-2</v>
      </c>
      <c r="AH1323" s="17">
        <v>3.4416678742447797E-2</v>
      </c>
      <c r="AI1323" s="17"/>
      <c r="AJ1323" s="17">
        <v>3.47731880378047E-2</v>
      </c>
      <c r="AK1323" s="17">
        <v>2.2607412521103602E-2</v>
      </c>
      <c r="AL1323" s="17">
        <v>0</v>
      </c>
      <c r="AM1323" s="17">
        <v>0</v>
      </c>
      <c r="AN1323" s="17">
        <v>3.4753030387581298E-2</v>
      </c>
      <c r="AO1323" s="17"/>
      <c r="AP1323" s="17">
        <v>2.5280120121219999E-2</v>
      </c>
      <c r="AQ1323" s="17">
        <v>3.1558764330187103E-2</v>
      </c>
      <c r="AR1323" s="17">
        <v>2.6230062008913299E-2</v>
      </c>
      <c r="AS1323" s="17"/>
      <c r="AT1323" s="17">
        <v>2.9281193731992301E-2</v>
      </c>
      <c r="AU1323" s="17">
        <v>3.70573575598038E-2</v>
      </c>
      <c r="AV1323" s="17">
        <v>2.3121663891150401E-2</v>
      </c>
      <c r="AW1323" s="17">
        <v>1.480261887646E-2</v>
      </c>
      <c r="AX1323" s="17">
        <v>0</v>
      </c>
    </row>
    <row r="1324" spans="2:50">
      <c r="B1324" t="s">
        <v>248</v>
      </c>
      <c r="C1324" s="17">
        <v>2.7122890374199501E-2</v>
      </c>
      <c r="D1324" s="17">
        <v>4.1763162937430098E-2</v>
      </c>
      <c r="E1324" s="17">
        <v>1.18648850643973E-2</v>
      </c>
      <c r="F1324" s="17"/>
      <c r="G1324" s="17">
        <v>5.1053359185466898E-2</v>
      </c>
      <c r="H1324" s="17">
        <v>0</v>
      </c>
      <c r="I1324" s="17">
        <v>3.5218036524346498E-2</v>
      </c>
      <c r="J1324" s="17">
        <v>3.6940382662867997E-2</v>
      </c>
      <c r="K1324" s="17">
        <v>3.9041523559403699E-2</v>
      </c>
      <c r="L1324" s="17">
        <v>6.6189545410786001E-3</v>
      </c>
      <c r="M1324" s="17"/>
      <c r="N1324" s="17">
        <v>1.4101705639022801E-2</v>
      </c>
      <c r="O1324" s="17">
        <v>7.8538884817684704E-3</v>
      </c>
      <c r="P1324" s="17">
        <v>5.2377781151902301E-2</v>
      </c>
      <c r="Q1324" s="17">
        <v>4.1580763799419301E-2</v>
      </c>
      <c r="R1324" s="17"/>
      <c r="S1324" s="17">
        <v>0</v>
      </c>
      <c r="T1324" s="17">
        <v>1.73442220217579E-2</v>
      </c>
      <c r="U1324" s="17">
        <v>5.4540605023778402E-2</v>
      </c>
      <c r="V1324" s="17">
        <v>2.9943423811162301E-2</v>
      </c>
      <c r="W1324" s="17">
        <v>0</v>
      </c>
      <c r="X1324" s="17">
        <v>0</v>
      </c>
      <c r="Y1324" s="17">
        <v>4.4430577046849599E-2</v>
      </c>
      <c r="Z1324" s="17">
        <v>4.8672008100190303E-2</v>
      </c>
      <c r="AA1324" s="17">
        <v>7.3386583512589296E-2</v>
      </c>
      <c r="AB1324" s="17">
        <v>3.3008366966651999E-2</v>
      </c>
      <c r="AC1324" s="17">
        <v>0</v>
      </c>
      <c r="AD1324" s="17">
        <v>0</v>
      </c>
      <c r="AE1324" s="17"/>
      <c r="AF1324" s="17">
        <v>2.5646727169194399E-2</v>
      </c>
      <c r="AG1324" s="17">
        <v>9.5407692219636603E-3</v>
      </c>
      <c r="AH1324" s="17">
        <v>6.6204105350291795E-2</v>
      </c>
      <c r="AI1324" s="17"/>
      <c r="AJ1324" s="17">
        <v>2.3201462748195501E-2</v>
      </c>
      <c r="AK1324" s="17">
        <v>6.6590608827833096E-3</v>
      </c>
      <c r="AL1324" s="17">
        <v>0</v>
      </c>
      <c r="AM1324" s="17">
        <v>0</v>
      </c>
      <c r="AN1324" s="17">
        <v>9.5044663675493801E-2</v>
      </c>
      <c r="AO1324" s="17"/>
      <c r="AP1324" s="17">
        <v>8.2269986920503798E-3</v>
      </c>
      <c r="AQ1324" s="17">
        <v>7.2182359776850596E-3</v>
      </c>
      <c r="AR1324" s="17">
        <v>0</v>
      </c>
      <c r="AS1324" s="17"/>
      <c r="AT1324" s="17">
        <v>5.1411240976794698E-2</v>
      </c>
      <c r="AU1324" s="17">
        <v>4.7274686446082001E-2</v>
      </c>
      <c r="AV1324" s="17">
        <v>6.3627910627643896E-3</v>
      </c>
      <c r="AW1324" s="17">
        <v>2.7024761621338999E-2</v>
      </c>
      <c r="AX1324" s="17">
        <v>0</v>
      </c>
    </row>
    <row r="1325" spans="2:50">
      <c r="B1325" t="s">
        <v>92</v>
      </c>
      <c r="C1325" s="17">
        <v>3.6330275993074798E-2</v>
      </c>
      <c r="D1325" s="17">
        <v>3.1889817659743802E-2</v>
      </c>
      <c r="E1325" s="17">
        <v>4.0958095354722703E-2</v>
      </c>
      <c r="F1325" s="17"/>
      <c r="G1325" s="17">
        <v>1.41926302574285E-2</v>
      </c>
      <c r="H1325" s="17">
        <v>3.5651743432946102E-2</v>
      </c>
      <c r="I1325" s="17">
        <v>9.7720546272367703E-2</v>
      </c>
      <c r="J1325" s="17">
        <v>1.2148973381494999E-2</v>
      </c>
      <c r="K1325" s="17">
        <v>2.2194894516876999E-2</v>
      </c>
      <c r="L1325" s="17">
        <v>2.2893143150232002E-2</v>
      </c>
      <c r="M1325" s="17"/>
      <c r="N1325" s="17">
        <v>1.1875579277633899E-2</v>
      </c>
      <c r="O1325" s="17">
        <v>4.1424247996824301E-2</v>
      </c>
      <c r="P1325" s="17">
        <v>4.1651362932992202E-2</v>
      </c>
      <c r="Q1325" s="17">
        <v>5.5048494303914397E-2</v>
      </c>
      <c r="R1325" s="17"/>
      <c r="S1325" s="17">
        <v>4.9135815032757803E-2</v>
      </c>
      <c r="T1325" s="17">
        <v>4.7594908394041902E-2</v>
      </c>
      <c r="U1325" s="17">
        <v>4.2325748612171803E-2</v>
      </c>
      <c r="V1325" s="17">
        <v>2.6128605328854901E-2</v>
      </c>
      <c r="W1325" s="17">
        <v>1.9586124749470302E-2</v>
      </c>
      <c r="X1325" s="17">
        <v>2.5830287525573099E-2</v>
      </c>
      <c r="Y1325" s="17">
        <v>4.0126604273206502E-2</v>
      </c>
      <c r="Z1325" s="17">
        <v>0</v>
      </c>
      <c r="AA1325" s="17">
        <v>4.8763384251502298E-2</v>
      </c>
      <c r="AB1325" s="17">
        <v>1.9808269730693401E-2</v>
      </c>
      <c r="AC1325" s="17">
        <v>3.5091832493137798E-2</v>
      </c>
      <c r="AD1325" s="17">
        <v>3.6969480904089198E-2</v>
      </c>
      <c r="AE1325" s="17"/>
      <c r="AF1325" s="17">
        <v>3.1003476768420801E-2</v>
      </c>
      <c r="AG1325" s="17">
        <v>2.6217725924703499E-2</v>
      </c>
      <c r="AH1325" s="17">
        <v>5.25047387317975E-2</v>
      </c>
      <c r="AI1325" s="17"/>
      <c r="AJ1325" s="17">
        <v>9.2390081191337497E-3</v>
      </c>
      <c r="AK1325" s="17">
        <v>2.9755552006427401E-2</v>
      </c>
      <c r="AL1325" s="17">
        <v>0</v>
      </c>
      <c r="AM1325" s="17">
        <v>0</v>
      </c>
      <c r="AN1325" s="17">
        <v>0.100752089047317</v>
      </c>
      <c r="AO1325" s="17"/>
      <c r="AP1325" s="17">
        <v>1.3702611813360899E-2</v>
      </c>
      <c r="AQ1325" s="17">
        <v>3.1589515709488099E-2</v>
      </c>
      <c r="AR1325" s="17">
        <v>0</v>
      </c>
      <c r="AS1325" s="17"/>
      <c r="AT1325" s="17">
        <v>4.9073588699575003E-2</v>
      </c>
      <c r="AU1325" s="17">
        <v>2.3377479724055201E-2</v>
      </c>
      <c r="AV1325" s="17">
        <v>2.6646067484857199E-2</v>
      </c>
      <c r="AW1325" s="17">
        <v>5.1249655207519E-2</v>
      </c>
      <c r="AX1325" s="17">
        <v>5.3945737132775701E-2</v>
      </c>
    </row>
    <row r="1326" spans="2:50">
      <c r="B1326" t="s">
        <v>249</v>
      </c>
      <c r="C1326" s="17">
        <v>0.72721731025473502</v>
      </c>
      <c r="D1326" s="17">
        <v>0.71866647564377295</v>
      </c>
      <c r="E1326" s="17">
        <v>0.73612893941558799</v>
      </c>
      <c r="F1326" s="17"/>
      <c r="G1326" s="17">
        <v>0.70362393768535503</v>
      </c>
      <c r="H1326" s="17">
        <v>0.74956517848723203</v>
      </c>
      <c r="I1326" s="17">
        <v>0.648692126981954</v>
      </c>
      <c r="J1326" s="17">
        <v>0.69751843986034601</v>
      </c>
      <c r="K1326" s="17">
        <v>0.78849030257985897</v>
      </c>
      <c r="L1326" s="17">
        <v>0.78872537282852595</v>
      </c>
      <c r="M1326" s="17"/>
      <c r="N1326" s="17">
        <v>0.75505703974851501</v>
      </c>
      <c r="O1326" s="17">
        <v>0.83318551677785202</v>
      </c>
      <c r="P1326" s="17">
        <v>0.67057885634602798</v>
      </c>
      <c r="Q1326" s="17">
        <v>0.63336149779183804</v>
      </c>
      <c r="R1326" s="17"/>
      <c r="S1326" s="17">
        <v>0.79565443419091797</v>
      </c>
      <c r="T1326" s="17">
        <v>0.69240916025065402</v>
      </c>
      <c r="U1326" s="17">
        <v>0.70235375904042097</v>
      </c>
      <c r="V1326" s="17">
        <v>0.70328908890564401</v>
      </c>
      <c r="W1326" s="17">
        <v>0.79676832937786601</v>
      </c>
      <c r="X1326" s="17">
        <v>0.78082930455630895</v>
      </c>
      <c r="Y1326" s="17">
        <v>0.71955550362960896</v>
      </c>
      <c r="Z1326" s="17">
        <v>0.72280897400786803</v>
      </c>
      <c r="AA1326" s="17">
        <v>0.61113539757111401</v>
      </c>
      <c r="AB1326" s="17">
        <v>0.72081075740435296</v>
      </c>
      <c r="AC1326" s="17">
        <v>0.82730841338794903</v>
      </c>
      <c r="AD1326" s="17">
        <v>0.75481492422299001</v>
      </c>
      <c r="AE1326" s="17"/>
      <c r="AF1326" s="17">
        <v>0.73433066941166802</v>
      </c>
      <c r="AG1326" s="17">
        <v>0.80986661697392603</v>
      </c>
      <c r="AH1326" s="17">
        <v>0.51727540324371701</v>
      </c>
      <c r="AI1326" s="17"/>
      <c r="AJ1326" s="17">
        <v>0.75961385123430203</v>
      </c>
      <c r="AK1326" s="17">
        <v>0.763710595831262</v>
      </c>
      <c r="AL1326" s="17">
        <v>0.88887067749431004</v>
      </c>
      <c r="AM1326" s="17">
        <v>0.55818268238008995</v>
      </c>
      <c r="AN1326" s="17">
        <v>0.53516246999288697</v>
      </c>
      <c r="AO1326" s="17"/>
      <c r="AP1326" s="17">
        <v>0.82741280295221298</v>
      </c>
      <c r="AQ1326" s="17">
        <v>0.72806457607450303</v>
      </c>
      <c r="AR1326" s="17">
        <v>0.83218524298637597</v>
      </c>
      <c r="AS1326" s="17"/>
      <c r="AT1326" s="17">
        <v>0.71174027487122604</v>
      </c>
      <c r="AU1326" s="17">
        <v>0.73414055673577405</v>
      </c>
      <c r="AV1326" s="17">
        <v>0.784170203492635</v>
      </c>
      <c r="AW1326" s="17">
        <v>0.66712386926279399</v>
      </c>
      <c r="AX1326" s="17">
        <v>0.56459649226253705</v>
      </c>
    </row>
    <row r="1327" spans="2:50">
      <c r="B1327" t="s">
        <v>250</v>
      </c>
      <c r="C1327" s="17">
        <v>5.6591131031299403E-2</v>
      </c>
      <c r="D1327" s="17">
        <v>6.2397311843770897E-2</v>
      </c>
      <c r="E1327" s="17">
        <v>5.0539963794914801E-2</v>
      </c>
      <c r="F1327" s="17"/>
      <c r="G1327" s="17">
        <v>9.4717005571506696E-2</v>
      </c>
      <c r="H1327" s="17">
        <v>1.4123584584994599E-2</v>
      </c>
      <c r="I1327" s="17">
        <v>8.04771388226007E-2</v>
      </c>
      <c r="J1327" s="17">
        <v>7.4314169915962403E-2</v>
      </c>
      <c r="K1327" s="17">
        <v>4.7356403017529698E-2</v>
      </c>
      <c r="L1327" s="17">
        <v>2.8633555095654101E-2</v>
      </c>
      <c r="M1327" s="17"/>
      <c r="N1327" s="17">
        <v>3.6943850284361202E-2</v>
      </c>
      <c r="O1327" s="17">
        <v>1.59785086363473E-2</v>
      </c>
      <c r="P1327" s="17">
        <v>8.2817960632997997E-2</v>
      </c>
      <c r="Q1327" s="17">
        <v>0.100973905968715</v>
      </c>
      <c r="R1327" s="17"/>
      <c r="S1327" s="17">
        <v>2.26666271855731E-2</v>
      </c>
      <c r="T1327" s="17">
        <v>3.52863173456954E-2</v>
      </c>
      <c r="U1327" s="17">
        <v>0.122419904168064</v>
      </c>
      <c r="V1327" s="17">
        <v>6.0602838439083699E-2</v>
      </c>
      <c r="W1327" s="17">
        <v>3.60616694405188E-2</v>
      </c>
      <c r="X1327" s="17">
        <v>5.3973667401198001E-2</v>
      </c>
      <c r="Y1327" s="17">
        <v>6.3692318475374904E-2</v>
      </c>
      <c r="Z1327" s="17">
        <v>4.8672008100190303E-2</v>
      </c>
      <c r="AA1327" s="17">
        <v>9.6402257219480605E-2</v>
      </c>
      <c r="AB1327" s="17">
        <v>9.3543602939130499E-2</v>
      </c>
      <c r="AC1327" s="17">
        <v>0</v>
      </c>
      <c r="AD1327" s="17">
        <v>0</v>
      </c>
      <c r="AE1327" s="17"/>
      <c r="AF1327" s="17">
        <v>5.8344126357392299E-2</v>
      </c>
      <c r="AG1327" s="17">
        <v>2.7400149860252299E-2</v>
      </c>
      <c r="AH1327" s="17">
        <v>0.10062078409274</v>
      </c>
      <c r="AI1327" s="17"/>
      <c r="AJ1327" s="17">
        <v>5.7974650786000198E-2</v>
      </c>
      <c r="AK1327" s="17">
        <v>2.9266473403886901E-2</v>
      </c>
      <c r="AL1327" s="17">
        <v>0</v>
      </c>
      <c r="AM1327" s="17">
        <v>0</v>
      </c>
      <c r="AN1327" s="17">
        <v>0.12979769406307501</v>
      </c>
      <c r="AO1327" s="17"/>
      <c r="AP1327" s="17">
        <v>3.3507118813270398E-2</v>
      </c>
      <c r="AQ1327" s="17">
        <v>3.8777000307872102E-2</v>
      </c>
      <c r="AR1327" s="17">
        <v>2.6230062008913299E-2</v>
      </c>
      <c r="AS1327" s="17"/>
      <c r="AT1327" s="17">
        <v>8.0692434708786995E-2</v>
      </c>
      <c r="AU1327" s="17">
        <v>8.4332044005885801E-2</v>
      </c>
      <c r="AV1327" s="17">
        <v>2.9484454953914802E-2</v>
      </c>
      <c r="AW1327" s="17">
        <v>4.1827380497799001E-2</v>
      </c>
      <c r="AX1327" s="17">
        <v>0</v>
      </c>
    </row>
    <row r="1328" spans="2:50">
      <c r="B1328" t="s">
        <v>251</v>
      </c>
      <c r="C1328" s="17">
        <v>0.67062617922343604</v>
      </c>
      <c r="D1328" s="17">
        <v>0.656269163800002</v>
      </c>
      <c r="E1328" s="17">
        <v>0.685588975620673</v>
      </c>
      <c r="F1328" s="17"/>
      <c r="G1328" s="17">
        <v>0.60890693211384805</v>
      </c>
      <c r="H1328" s="17">
        <v>0.73544159390223796</v>
      </c>
      <c r="I1328" s="17">
        <v>0.56821498815935301</v>
      </c>
      <c r="J1328" s="17">
        <v>0.62320426994438305</v>
      </c>
      <c r="K1328" s="17">
        <v>0.741133899562329</v>
      </c>
      <c r="L1328" s="17">
        <v>0.76009181773287204</v>
      </c>
      <c r="M1328" s="17"/>
      <c r="N1328" s="17">
        <v>0.71811318946415403</v>
      </c>
      <c r="O1328" s="17">
        <v>0.81720700814150504</v>
      </c>
      <c r="P1328" s="17">
        <v>0.58776089571303003</v>
      </c>
      <c r="Q1328" s="17">
        <v>0.53238759182312401</v>
      </c>
      <c r="R1328" s="17"/>
      <c r="S1328" s="17">
        <v>0.77298780700534497</v>
      </c>
      <c r="T1328" s="17">
        <v>0.65712284290495904</v>
      </c>
      <c r="U1328" s="17">
        <v>0.57993385487235705</v>
      </c>
      <c r="V1328" s="17">
        <v>0.64268625046656103</v>
      </c>
      <c r="W1328" s="17">
        <v>0.76070665993734798</v>
      </c>
      <c r="X1328" s="17">
        <v>0.72685563715511103</v>
      </c>
      <c r="Y1328" s="17">
        <v>0.65586318515423403</v>
      </c>
      <c r="Z1328" s="17">
        <v>0.67413696590767802</v>
      </c>
      <c r="AA1328" s="17">
        <v>0.51473314035163298</v>
      </c>
      <c r="AB1328" s="17">
        <v>0.62726715446522197</v>
      </c>
      <c r="AC1328" s="17">
        <v>0.82730841338794903</v>
      </c>
      <c r="AD1328" s="17">
        <v>0.75481492422299001</v>
      </c>
      <c r="AE1328" s="17"/>
      <c r="AF1328" s="17">
        <v>0.67598654305427497</v>
      </c>
      <c r="AG1328" s="17">
        <v>0.78246646711367396</v>
      </c>
      <c r="AH1328" s="17">
        <v>0.41665461915097801</v>
      </c>
      <c r="AI1328" s="17"/>
      <c r="AJ1328" s="17">
        <v>0.70163920044830197</v>
      </c>
      <c r="AK1328" s="17">
        <v>0.734444122427376</v>
      </c>
      <c r="AL1328" s="17">
        <v>0.88887067749431004</v>
      </c>
      <c r="AM1328" s="17">
        <v>0.55818268238008995</v>
      </c>
      <c r="AN1328" s="17">
        <v>0.40536477592981102</v>
      </c>
      <c r="AO1328" s="17"/>
      <c r="AP1328" s="17">
        <v>0.79390568413894302</v>
      </c>
      <c r="AQ1328" s="17">
        <v>0.68928757576663002</v>
      </c>
      <c r="AR1328" s="17">
        <v>0.80595518097746299</v>
      </c>
      <c r="AS1328" s="17"/>
      <c r="AT1328" s="17">
        <v>0.63104784016243898</v>
      </c>
      <c r="AU1328" s="17">
        <v>0.64980851272988804</v>
      </c>
      <c r="AV1328" s="17">
        <v>0.75468574853871995</v>
      </c>
      <c r="AW1328" s="17">
        <v>0.625296488764995</v>
      </c>
      <c r="AX1328" s="17">
        <v>0.56459649226253705</v>
      </c>
    </row>
    <row r="1329" spans="2:50">
      <c r="C1329" s="17"/>
      <c r="D1329" s="17"/>
      <c r="E1329" s="17"/>
      <c r="F1329" s="17"/>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row>
    <row r="1330" spans="2:50">
      <c r="B1330" s="6" t="s">
        <v>402</v>
      </c>
      <c r="C1330" s="17"/>
      <c r="D1330" s="17"/>
      <c r="E1330" s="17"/>
      <c r="F1330" s="17"/>
      <c r="G1330" s="17"/>
      <c r="H1330" s="17"/>
      <c r="I1330" s="17"/>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7"/>
      <c r="AI1330" s="17"/>
      <c r="AJ1330" s="17"/>
      <c r="AK1330" s="17"/>
      <c r="AL1330" s="17"/>
      <c r="AM1330" s="17"/>
      <c r="AN1330" s="17"/>
      <c r="AO1330" s="17"/>
      <c r="AP1330" s="17"/>
      <c r="AQ1330" s="17"/>
      <c r="AR1330" s="17"/>
      <c r="AS1330" s="17"/>
      <c r="AT1330" s="17"/>
      <c r="AU1330" s="17"/>
      <c r="AV1330" s="17"/>
      <c r="AW1330" s="17"/>
      <c r="AX1330" s="17"/>
    </row>
    <row r="1331" spans="2:50">
      <c r="B1331" s="24" t="s">
        <v>17</v>
      </c>
      <c r="C1331" s="17"/>
      <c r="D1331" s="17"/>
      <c r="E1331" s="17"/>
      <c r="F1331" s="17"/>
      <c r="G1331" s="17"/>
      <c r="H1331" s="17"/>
      <c r="I1331" s="17"/>
      <c r="J1331" s="17"/>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c r="AO1331" s="17"/>
      <c r="AP1331" s="17"/>
      <c r="AQ1331" s="17"/>
      <c r="AR1331" s="17"/>
      <c r="AS1331" s="17"/>
      <c r="AT1331" s="17"/>
      <c r="AU1331" s="17"/>
      <c r="AV1331" s="17"/>
      <c r="AW1331" s="17"/>
      <c r="AX1331" s="17"/>
    </row>
    <row r="1332" spans="2:50">
      <c r="B1332" t="s">
        <v>244</v>
      </c>
      <c r="C1332" s="17">
        <v>0.22653222584302299</v>
      </c>
      <c r="D1332" s="17">
        <v>0.245893791037577</v>
      </c>
      <c r="E1332" s="17">
        <v>0.208171014745652</v>
      </c>
      <c r="F1332" s="17"/>
      <c r="G1332" s="17">
        <v>0.29185486611831601</v>
      </c>
      <c r="H1332" s="17">
        <v>0.234157549542962</v>
      </c>
      <c r="I1332" s="17">
        <v>0.29549950024688998</v>
      </c>
      <c r="J1332" s="17">
        <v>0.11239512897868099</v>
      </c>
      <c r="K1332" s="17">
        <v>0.201006704116337</v>
      </c>
      <c r="L1332" s="17">
        <v>0.25481173052425998</v>
      </c>
      <c r="M1332" s="17"/>
      <c r="N1332" s="17">
        <v>0.31716352459147001</v>
      </c>
      <c r="O1332" s="17">
        <v>0.16396430710822399</v>
      </c>
      <c r="P1332" s="17">
        <v>0.18199463734792501</v>
      </c>
      <c r="Q1332" s="17">
        <v>0.22863226568684</v>
      </c>
      <c r="R1332" s="17"/>
      <c r="S1332" s="17">
        <v>0.20246944095126601</v>
      </c>
      <c r="T1332" s="17">
        <v>0.26770814447057301</v>
      </c>
      <c r="U1332" s="17">
        <v>0.144700150577071</v>
      </c>
      <c r="V1332" s="17">
        <v>0.18216432033400201</v>
      </c>
      <c r="W1332" s="17">
        <v>0.16828627654660799</v>
      </c>
      <c r="X1332" s="17">
        <v>0.204433068772153</v>
      </c>
      <c r="Y1332" s="17">
        <v>0.28139299806658502</v>
      </c>
      <c r="Z1332" s="17">
        <v>0.12383389963283201</v>
      </c>
      <c r="AA1332" s="17">
        <v>0.20568707958507801</v>
      </c>
      <c r="AB1332" s="17">
        <v>0.345580114221479</v>
      </c>
      <c r="AC1332" s="17">
        <v>0.32823733053998599</v>
      </c>
      <c r="AD1332" s="17">
        <v>0.26784602818729197</v>
      </c>
      <c r="AE1332" s="17"/>
      <c r="AF1332" s="17">
        <v>0.20260076940243299</v>
      </c>
      <c r="AG1332" s="17">
        <v>0.25585578650027102</v>
      </c>
      <c r="AH1332" s="17">
        <v>0.19124049585514</v>
      </c>
      <c r="AI1332" s="17"/>
      <c r="AJ1332" s="17">
        <v>0.257278941460865</v>
      </c>
      <c r="AK1332" s="17">
        <v>0.21334303190913401</v>
      </c>
      <c r="AL1332" s="17">
        <v>0.36065085404698</v>
      </c>
      <c r="AM1332" s="17">
        <v>0.211013956365773</v>
      </c>
      <c r="AN1332" s="17">
        <v>0.16587893489304001</v>
      </c>
      <c r="AO1332" s="17"/>
      <c r="AP1332" s="17">
        <v>0.29510056944840402</v>
      </c>
      <c r="AQ1332" s="17">
        <v>0.222074599302197</v>
      </c>
      <c r="AR1332" s="17">
        <v>0.30614443435297101</v>
      </c>
      <c r="AS1332" s="17"/>
      <c r="AT1332" s="17">
        <v>0.23148339414061</v>
      </c>
      <c r="AU1332" s="17">
        <v>0.19621960936142599</v>
      </c>
      <c r="AV1332" s="17">
        <v>0.23270552908651301</v>
      </c>
      <c r="AW1332" s="17">
        <v>0.32072979515682598</v>
      </c>
      <c r="AX1332" s="17">
        <v>0.277183456597628</v>
      </c>
    </row>
    <row r="1333" spans="2:50">
      <c r="B1333" t="s">
        <v>245</v>
      </c>
      <c r="C1333" s="17">
        <v>0.43741796519433501</v>
      </c>
      <c r="D1333" s="17">
        <v>0.46816048154907702</v>
      </c>
      <c r="E1333" s="17">
        <v>0.408601877117304</v>
      </c>
      <c r="F1333" s="17"/>
      <c r="G1333" s="17">
        <v>0.40411941643596699</v>
      </c>
      <c r="H1333" s="17">
        <v>0.43751085302964199</v>
      </c>
      <c r="I1333" s="17">
        <v>0.36351163819123</v>
      </c>
      <c r="J1333" s="17">
        <v>0.49192955859835402</v>
      </c>
      <c r="K1333" s="17">
        <v>0.46870191583026199</v>
      </c>
      <c r="L1333" s="17">
        <v>0.43239437221183502</v>
      </c>
      <c r="M1333" s="17"/>
      <c r="N1333" s="17">
        <v>0.47544497925012802</v>
      </c>
      <c r="O1333" s="17">
        <v>0.49120513326640203</v>
      </c>
      <c r="P1333" s="17">
        <v>0.37152994423638502</v>
      </c>
      <c r="Q1333" s="17">
        <v>0.40083843366997102</v>
      </c>
      <c r="R1333" s="17"/>
      <c r="S1333" s="17">
        <v>0.42797201933932899</v>
      </c>
      <c r="T1333" s="17">
        <v>0.377273236809891</v>
      </c>
      <c r="U1333" s="17">
        <v>0.44707063831337301</v>
      </c>
      <c r="V1333" s="17">
        <v>0.372001973005396</v>
      </c>
      <c r="W1333" s="17">
        <v>0.45838046240270902</v>
      </c>
      <c r="X1333" s="17">
        <v>0.568637685013062</v>
      </c>
      <c r="Y1333" s="17">
        <v>0.31068968639017303</v>
      </c>
      <c r="Z1333" s="17">
        <v>0.60953211832552801</v>
      </c>
      <c r="AA1333" s="17">
        <v>0.444995270283917</v>
      </c>
      <c r="AB1333" s="17">
        <v>0.36208456064498601</v>
      </c>
      <c r="AC1333" s="17">
        <v>0.49275183006752699</v>
      </c>
      <c r="AD1333" s="17">
        <v>0.67207652902779202</v>
      </c>
      <c r="AE1333" s="17"/>
      <c r="AF1333" s="17">
        <v>0.42792125562011502</v>
      </c>
      <c r="AG1333" s="17">
        <v>0.452137648952321</v>
      </c>
      <c r="AH1333" s="17">
        <v>0.45653868756685201</v>
      </c>
      <c r="AI1333" s="17"/>
      <c r="AJ1333" s="17">
        <v>0.435128199480811</v>
      </c>
      <c r="AK1333" s="17">
        <v>0.48778610382095</v>
      </c>
      <c r="AL1333" s="17">
        <v>0.46708552581416901</v>
      </c>
      <c r="AM1333" s="17">
        <v>0.46319531345761</v>
      </c>
      <c r="AN1333" s="17">
        <v>0.37574022563554199</v>
      </c>
      <c r="AO1333" s="17"/>
      <c r="AP1333" s="17">
        <v>0.385492876698036</v>
      </c>
      <c r="AQ1333" s="17">
        <v>0.492753934222943</v>
      </c>
      <c r="AR1333" s="17">
        <v>0.45349490501065698</v>
      </c>
      <c r="AS1333" s="17"/>
      <c r="AT1333" s="17">
        <v>0.39758404991673701</v>
      </c>
      <c r="AU1333" s="17">
        <v>0.351014282547083</v>
      </c>
      <c r="AV1333" s="17">
        <v>0.53011143731934895</v>
      </c>
      <c r="AW1333" s="17">
        <v>0.28873187007920897</v>
      </c>
      <c r="AX1333" s="17">
        <v>0.722816543402372</v>
      </c>
    </row>
    <row r="1334" spans="2:50">
      <c r="B1334" t="s">
        <v>246</v>
      </c>
      <c r="C1334" s="17">
        <v>0.22240420655013299</v>
      </c>
      <c r="D1334" s="17">
        <v>0.171819282392077</v>
      </c>
      <c r="E1334" s="17">
        <v>0.27391692981617499</v>
      </c>
      <c r="F1334" s="17"/>
      <c r="G1334" s="17">
        <v>0.20802694925557499</v>
      </c>
      <c r="H1334" s="17">
        <v>0.18012352058063399</v>
      </c>
      <c r="I1334" s="17">
        <v>0.211086903039503</v>
      </c>
      <c r="J1334" s="17">
        <v>0.27146144686201701</v>
      </c>
      <c r="K1334" s="17">
        <v>0.22897824954455701</v>
      </c>
      <c r="L1334" s="17">
        <v>0.224380798332872</v>
      </c>
      <c r="M1334" s="17"/>
      <c r="N1334" s="17">
        <v>0.15442043657962101</v>
      </c>
      <c r="O1334" s="17">
        <v>0.222274125589077</v>
      </c>
      <c r="P1334" s="17">
        <v>0.28389655438685801</v>
      </c>
      <c r="Q1334" s="17">
        <v>0.24259565669272001</v>
      </c>
      <c r="R1334" s="17"/>
      <c r="S1334" s="17">
        <v>0.246485400128994</v>
      </c>
      <c r="T1334" s="17">
        <v>0.223391342268319</v>
      </c>
      <c r="U1334" s="17">
        <v>0.26243088022078298</v>
      </c>
      <c r="V1334" s="17">
        <v>0.33397055359269701</v>
      </c>
      <c r="W1334" s="17">
        <v>0.32263316347646998</v>
      </c>
      <c r="X1334" s="17">
        <v>9.4814560096278103E-2</v>
      </c>
      <c r="Y1334" s="17">
        <v>0.19081922852482</v>
      </c>
      <c r="Z1334" s="17">
        <v>0.232482573554917</v>
      </c>
      <c r="AA1334" s="17">
        <v>0.22304734654542899</v>
      </c>
      <c r="AB1334" s="17">
        <v>0.22506257949532801</v>
      </c>
      <c r="AC1334" s="17">
        <v>4.3402708420020801E-2</v>
      </c>
      <c r="AD1334" s="17">
        <v>6.00774427849156E-2</v>
      </c>
      <c r="AE1334" s="17"/>
      <c r="AF1334" s="17">
        <v>0.24763574434059901</v>
      </c>
      <c r="AG1334" s="17">
        <v>0.19908134391221299</v>
      </c>
      <c r="AH1334" s="17">
        <v>0.18606621972419499</v>
      </c>
      <c r="AI1334" s="17"/>
      <c r="AJ1334" s="17">
        <v>0.22799320401780199</v>
      </c>
      <c r="AK1334" s="17">
        <v>0.20909088258894501</v>
      </c>
      <c r="AL1334" s="17">
        <v>0.10590850493206599</v>
      </c>
      <c r="AM1334" s="17">
        <v>0.17864204729359501</v>
      </c>
      <c r="AN1334" s="17">
        <v>0.24202627472309499</v>
      </c>
      <c r="AO1334" s="17"/>
      <c r="AP1334" s="17">
        <v>0.22989927146070499</v>
      </c>
      <c r="AQ1334" s="17">
        <v>0.200963820444825</v>
      </c>
      <c r="AR1334" s="17">
        <v>0.14373415572449399</v>
      </c>
      <c r="AS1334" s="17"/>
      <c r="AT1334" s="17">
        <v>0.25289613332020999</v>
      </c>
      <c r="AU1334" s="17">
        <v>0.30592055973699001</v>
      </c>
      <c r="AV1334" s="17">
        <v>0.16457563011409401</v>
      </c>
      <c r="AW1334" s="17">
        <v>0.22576451682210699</v>
      </c>
      <c r="AX1334" s="17">
        <v>0</v>
      </c>
    </row>
    <row r="1335" spans="2:50">
      <c r="B1335" t="s">
        <v>247</v>
      </c>
      <c r="C1335" s="17">
        <v>4.1097565537406497E-2</v>
      </c>
      <c r="D1335" s="17">
        <v>3.0373781457371799E-2</v>
      </c>
      <c r="E1335" s="17">
        <v>5.1991721126599798E-2</v>
      </c>
      <c r="F1335" s="17"/>
      <c r="G1335" s="17">
        <v>4.0122529598497401E-2</v>
      </c>
      <c r="H1335" s="17">
        <v>6.8923658898065496E-2</v>
      </c>
      <c r="I1335" s="17">
        <v>3.2142152944334403E-2</v>
      </c>
      <c r="J1335" s="17">
        <v>4.6578868237750003E-2</v>
      </c>
      <c r="K1335" s="17">
        <v>2.3626274054789401E-2</v>
      </c>
      <c r="L1335" s="17">
        <v>3.43291907393291E-2</v>
      </c>
      <c r="M1335" s="17"/>
      <c r="N1335" s="17">
        <v>2.8588766062120501E-2</v>
      </c>
      <c r="O1335" s="17">
        <v>4.3027323646944102E-2</v>
      </c>
      <c r="P1335" s="17">
        <v>5.2821430262135802E-2</v>
      </c>
      <c r="Q1335" s="17">
        <v>4.2667088621851097E-2</v>
      </c>
      <c r="R1335" s="17"/>
      <c r="S1335" s="17">
        <v>8.5396079955535595E-2</v>
      </c>
      <c r="T1335" s="17">
        <v>5.1587856926657502E-2</v>
      </c>
      <c r="U1335" s="17">
        <v>5.1430929079839503E-2</v>
      </c>
      <c r="V1335" s="17">
        <v>2.2757451337456901E-2</v>
      </c>
      <c r="W1335" s="17">
        <v>5.0700097574213301E-2</v>
      </c>
      <c r="X1335" s="17">
        <v>0</v>
      </c>
      <c r="Y1335" s="17">
        <v>2.8420594207744902E-2</v>
      </c>
      <c r="Z1335" s="17">
        <v>3.4151408486723003E-2</v>
      </c>
      <c r="AA1335" s="17">
        <v>6.3811743708091798E-2</v>
      </c>
      <c r="AB1335" s="17">
        <v>3.5262521783439901E-2</v>
      </c>
      <c r="AC1335" s="17">
        <v>0</v>
      </c>
      <c r="AD1335" s="17">
        <v>0</v>
      </c>
      <c r="AE1335" s="17"/>
      <c r="AF1335" s="17">
        <v>4.6369325964062097E-2</v>
      </c>
      <c r="AG1335" s="17">
        <v>4.3032679523293399E-2</v>
      </c>
      <c r="AH1335" s="17">
        <v>3.5958901327511797E-2</v>
      </c>
      <c r="AI1335" s="17"/>
      <c r="AJ1335" s="17">
        <v>2.3546721744514498E-2</v>
      </c>
      <c r="AK1335" s="17">
        <v>3.0881870626354401E-2</v>
      </c>
      <c r="AL1335" s="17">
        <v>3.4065739751463098E-2</v>
      </c>
      <c r="AM1335" s="17">
        <v>0.14714868288302099</v>
      </c>
      <c r="AN1335" s="17">
        <v>8.3305590227904097E-2</v>
      </c>
      <c r="AO1335" s="17"/>
      <c r="AP1335" s="17">
        <v>4.62782060326681E-2</v>
      </c>
      <c r="AQ1335" s="17">
        <v>2.8251867325104801E-2</v>
      </c>
      <c r="AR1335" s="17">
        <v>4.6671183206773603E-2</v>
      </c>
      <c r="AS1335" s="17"/>
      <c r="AT1335" s="17">
        <v>4.6942882651992299E-2</v>
      </c>
      <c r="AU1335" s="17">
        <v>8.7881257266964399E-2</v>
      </c>
      <c r="AV1335" s="17">
        <v>2.2408603928828801E-2</v>
      </c>
      <c r="AW1335" s="17">
        <v>5.6613666854486398E-2</v>
      </c>
      <c r="AX1335" s="17">
        <v>0</v>
      </c>
    </row>
    <row r="1336" spans="2:50">
      <c r="B1336" t="s">
        <v>248</v>
      </c>
      <c r="C1336" s="17">
        <v>1.42756859541865E-2</v>
      </c>
      <c r="D1336" s="17">
        <v>2.0425483504388501E-2</v>
      </c>
      <c r="E1336" s="17">
        <v>8.1927772341538908E-3</v>
      </c>
      <c r="F1336" s="17"/>
      <c r="G1336" s="17">
        <v>0</v>
      </c>
      <c r="H1336" s="17">
        <v>0</v>
      </c>
      <c r="I1336" s="17">
        <v>3.4993156527832303E-2</v>
      </c>
      <c r="J1336" s="17">
        <v>1.4610703076897101E-2</v>
      </c>
      <c r="K1336" s="17">
        <v>1.12777064352752E-2</v>
      </c>
      <c r="L1336" s="17">
        <v>2.2100287337617101E-2</v>
      </c>
      <c r="M1336" s="17"/>
      <c r="N1336" s="17">
        <v>0</v>
      </c>
      <c r="O1336" s="17">
        <v>9.6837818707335294E-3</v>
      </c>
      <c r="P1336" s="17">
        <v>3.1888201676503997E-2</v>
      </c>
      <c r="Q1336" s="17">
        <v>1.9068671483547201E-2</v>
      </c>
      <c r="R1336" s="17"/>
      <c r="S1336" s="17">
        <v>0</v>
      </c>
      <c r="T1336" s="17">
        <v>0</v>
      </c>
      <c r="U1336" s="17">
        <v>5.2953443397918597E-2</v>
      </c>
      <c r="V1336" s="17">
        <v>2.5944886368845101E-2</v>
      </c>
      <c r="W1336" s="17">
        <v>0</v>
      </c>
      <c r="X1336" s="17">
        <v>2.0202784092420101E-2</v>
      </c>
      <c r="Y1336" s="17">
        <v>2.96769821059546E-2</v>
      </c>
      <c r="Z1336" s="17">
        <v>0</v>
      </c>
      <c r="AA1336" s="17">
        <v>0</v>
      </c>
      <c r="AB1336" s="17">
        <v>0</v>
      </c>
      <c r="AC1336" s="17">
        <v>8.4879545567271605E-2</v>
      </c>
      <c r="AD1336" s="17">
        <v>0</v>
      </c>
      <c r="AE1336" s="17"/>
      <c r="AF1336" s="17">
        <v>2.1360647511094601E-2</v>
      </c>
      <c r="AG1336" s="17">
        <v>1.2814376344956401E-2</v>
      </c>
      <c r="AH1336" s="17">
        <v>0</v>
      </c>
      <c r="AI1336" s="17"/>
      <c r="AJ1336" s="17">
        <v>1.34868383835751E-2</v>
      </c>
      <c r="AK1336" s="17">
        <v>1.12981766110895E-2</v>
      </c>
      <c r="AL1336" s="17">
        <v>0</v>
      </c>
      <c r="AM1336" s="17">
        <v>0</v>
      </c>
      <c r="AN1336" s="17">
        <v>2.0389307374499101E-2</v>
      </c>
      <c r="AO1336" s="17"/>
      <c r="AP1336" s="17">
        <v>1.08813633188997E-2</v>
      </c>
      <c r="AQ1336" s="17">
        <v>1.03359861354935E-2</v>
      </c>
      <c r="AR1336" s="17">
        <v>0</v>
      </c>
      <c r="AS1336" s="17"/>
      <c r="AT1336" s="17">
        <v>6.1845017982190302E-3</v>
      </c>
      <c r="AU1336" s="17">
        <v>1.79697125533522E-2</v>
      </c>
      <c r="AV1336" s="17">
        <v>6.09543414506285E-3</v>
      </c>
      <c r="AW1336" s="17">
        <v>5.20268352951411E-2</v>
      </c>
      <c r="AX1336" s="17">
        <v>0</v>
      </c>
    </row>
    <row r="1337" spans="2:50">
      <c r="B1337" t="s">
        <v>92</v>
      </c>
      <c r="C1337" s="17">
        <v>5.8272350920916101E-2</v>
      </c>
      <c r="D1337" s="17">
        <v>6.3327180059508006E-2</v>
      </c>
      <c r="E1337" s="17">
        <v>4.9125679960115201E-2</v>
      </c>
      <c r="F1337" s="17"/>
      <c r="G1337" s="17">
        <v>5.5876238591644901E-2</v>
      </c>
      <c r="H1337" s="17">
        <v>7.9284417948695896E-2</v>
      </c>
      <c r="I1337" s="17">
        <v>6.2766649050210593E-2</v>
      </c>
      <c r="J1337" s="17">
        <v>6.30242942463006E-2</v>
      </c>
      <c r="K1337" s="17">
        <v>6.6409150018779894E-2</v>
      </c>
      <c r="L1337" s="17">
        <v>3.19836208540865E-2</v>
      </c>
      <c r="M1337" s="17"/>
      <c r="N1337" s="17">
        <v>2.4382293516660301E-2</v>
      </c>
      <c r="O1337" s="17">
        <v>6.9845328518619507E-2</v>
      </c>
      <c r="P1337" s="17">
        <v>7.7869232090192503E-2</v>
      </c>
      <c r="Q1337" s="17">
        <v>6.6197883845071803E-2</v>
      </c>
      <c r="R1337" s="17"/>
      <c r="S1337" s="17">
        <v>3.7677059624875102E-2</v>
      </c>
      <c r="T1337" s="17">
        <v>8.0039419524559605E-2</v>
      </c>
      <c r="U1337" s="17">
        <v>4.1413958411014799E-2</v>
      </c>
      <c r="V1337" s="17">
        <v>6.3160815361602493E-2</v>
      </c>
      <c r="W1337" s="17">
        <v>0</v>
      </c>
      <c r="X1337" s="17">
        <v>0.111911902026087</v>
      </c>
      <c r="Y1337" s="17">
        <v>0.15900051070472199</v>
      </c>
      <c r="Z1337" s="17">
        <v>0</v>
      </c>
      <c r="AA1337" s="17">
        <v>6.2458559877483701E-2</v>
      </c>
      <c r="AB1337" s="17">
        <v>3.2010223854766998E-2</v>
      </c>
      <c r="AC1337" s="17">
        <v>5.0728585405194003E-2</v>
      </c>
      <c r="AD1337" s="17">
        <v>0</v>
      </c>
      <c r="AE1337" s="17"/>
      <c r="AF1337" s="17">
        <v>5.4112257161695897E-2</v>
      </c>
      <c r="AG1337" s="17">
        <v>3.7078164766946198E-2</v>
      </c>
      <c r="AH1337" s="17">
        <v>0.1301956955263</v>
      </c>
      <c r="AI1337" s="17"/>
      <c r="AJ1337" s="17">
        <v>4.2566094912432399E-2</v>
      </c>
      <c r="AK1337" s="17">
        <v>4.7599934443527198E-2</v>
      </c>
      <c r="AL1337" s="17">
        <v>3.22893754553219E-2</v>
      </c>
      <c r="AM1337" s="17">
        <v>0</v>
      </c>
      <c r="AN1337" s="17">
        <v>0.11265966714592</v>
      </c>
      <c r="AO1337" s="17"/>
      <c r="AP1337" s="17">
        <v>3.2347713041286801E-2</v>
      </c>
      <c r="AQ1337" s="17">
        <v>4.56197925694369E-2</v>
      </c>
      <c r="AR1337" s="17">
        <v>4.9955321705104902E-2</v>
      </c>
      <c r="AS1337" s="17"/>
      <c r="AT1337" s="17">
        <v>6.4909038172231606E-2</v>
      </c>
      <c r="AU1337" s="17">
        <v>4.0994578534184201E-2</v>
      </c>
      <c r="AV1337" s="17">
        <v>4.4103365406152097E-2</v>
      </c>
      <c r="AW1337" s="17">
        <v>5.6133315792230298E-2</v>
      </c>
      <c r="AX1337" s="17">
        <v>0</v>
      </c>
    </row>
    <row r="1338" spans="2:50">
      <c r="B1338" t="s">
        <v>249</v>
      </c>
      <c r="C1338" s="17">
        <v>0.66395019103735797</v>
      </c>
      <c r="D1338" s="17">
        <v>0.71405427258665399</v>
      </c>
      <c r="E1338" s="17">
        <v>0.61677289186295603</v>
      </c>
      <c r="F1338" s="17"/>
      <c r="G1338" s="17">
        <v>0.69597428255428295</v>
      </c>
      <c r="H1338" s="17">
        <v>0.67166840257260496</v>
      </c>
      <c r="I1338" s="17">
        <v>0.65901113843811898</v>
      </c>
      <c r="J1338" s="17">
        <v>0.60432468757703495</v>
      </c>
      <c r="K1338" s="17">
        <v>0.66970861994659903</v>
      </c>
      <c r="L1338" s="17">
        <v>0.68720610273609495</v>
      </c>
      <c r="M1338" s="17"/>
      <c r="N1338" s="17">
        <v>0.79260850384159798</v>
      </c>
      <c r="O1338" s="17">
        <v>0.65516944037462599</v>
      </c>
      <c r="P1338" s="17">
        <v>0.55352458158430995</v>
      </c>
      <c r="Q1338" s="17">
        <v>0.62947069935680999</v>
      </c>
      <c r="R1338" s="17"/>
      <c r="S1338" s="17">
        <v>0.630441460290596</v>
      </c>
      <c r="T1338" s="17">
        <v>0.64498138128046401</v>
      </c>
      <c r="U1338" s="17">
        <v>0.59177078889044399</v>
      </c>
      <c r="V1338" s="17">
        <v>0.55416629333939804</v>
      </c>
      <c r="W1338" s="17">
        <v>0.62666673894931701</v>
      </c>
      <c r="X1338" s="17">
        <v>0.77307075378521495</v>
      </c>
      <c r="Y1338" s="17">
        <v>0.59208268445675805</v>
      </c>
      <c r="Z1338" s="17">
        <v>0.73336601795835998</v>
      </c>
      <c r="AA1338" s="17">
        <v>0.65068234986899598</v>
      </c>
      <c r="AB1338" s="17">
        <v>0.707664674866465</v>
      </c>
      <c r="AC1338" s="17">
        <v>0.82098916060751403</v>
      </c>
      <c r="AD1338" s="17">
        <v>0.939922557215084</v>
      </c>
      <c r="AE1338" s="17"/>
      <c r="AF1338" s="17">
        <v>0.63052202502254895</v>
      </c>
      <c r="AG1338" s="17">
        <v>0.70799343545259197</v>
      </c>
      <c r="AH1338" s="17">
        <v>0.64777918342199303</v>
      </c>
      <c r="AI1338" s="17"/>
      <c r="AJ1338" s="17">
        <v>0.69240714094167599</v>
      </c>
      <c r="AK1338" s="17">
        <v>0.70112913573008395</v>
      </c>
      <c r="AL1338" s="17">
        <v>0.82773637986114901</v>
      </c>
      <c r="AM1338" s="17">
        <v>0.67420926982338403</v>
      </c>
      <c r="AN1338" s="17">
        <v>0.54161916052858206</v>
      </c>
      <c r="AO1338" s="17"/>
      <c r="AP1338" s="17">
        <v>0.68059344614644002</v>
      </c>
      <c r="AQ1338" s="17">
        <v>0.71482853352513998</v>
      </c>
      <c r="AR1338" s="17">
        <v>0.75963933936362704</v>
      </c>
      <c r="AS1338" s="17"/>
      <c r="AT1338" s="17">
        <v>0.62906744405734705</v>
      </c>
      <c r="AU1338" s="17">
        <v>0.54723389190850902</v>
      </c>
      <c r="AV1338" s="17">
        <v>0.76281696640586205</v>
      </c>
      <c r="AW1338" s="17">
        <v>0.60946166523603595</v>
      </c>
      <c r="AX1338" s="17">
        <v>1</v>
      </c>
    </row>
    <row r="1339" spans="2:50">
      <c r="B1339" t="s">
        <v>250</v>
      </c>
      <c r="C1339" s="17">
        <v>5.5373251491593001E-2</v>
      </c>
      <c r="D1339" s="17">
        <v>5.07992649617603E-2</v>
      </c>
      <c r="E1339" s="17">
        <v>6.0184498360753701E-2</v>
      </c>
      <c r="F1339" s="17"/>
      <c r="G1339" s="17">
        <v>4.0122529598497401E-2</v>
      </c>
      <c r="H1339" s="17">
        <v>6.8923658898065496E-2</v>
      </c>
      <c r="I1339" s="17">
        <v>6.7135309472166699E-2</v>
      </c>
      <c r="J1339" s="17">
        <v>6.1189571314647098E-2</v>
      </c>
      <c r="K1339" s="17">
        <v>3.4903980490064497E-2</v>
      </c>
      <c r="L1339" s="17">
        <v>5.6429478076946198E-2</v>
      </c>
      <c r="M1339" s="17"/>
      <c r="N1339" s="17">
        <v>2.8588766062120501E-2</v>
      </c>
      <c r="O1339" s="17">
        <v>5.2711105517677603E-2</v>
      </c>
      <c r="P1339" s="17">
        <v>8.4709631938639798E-2</v>
      </c>
      <c r="Q1339" s="17">
        <v>6.1735760105398302E-2</v>
      </c>
      <c r="R1339" s="17"/>
      <c r="S1339" s="17">
        <v>8.5396079955535595E-2</v>
      </c>
      <c r="T1339" s="17">
        <v>5.1587856926657502E-2</v>
      </c>
      <c r="U1339" s="17">
        <v>0.104384372477758</v>
      </c>
      <c r="V1339" s="17">
        <v>4.8702337706302098E-2</v>
      </c>
      <c r="W1339" s="17">
        <v>5.0700097574213301E-2</v>
      </c>
      <c r="X1339" s="17">
        <v>2.0202784092420101E-2</v>
      </c>
      <c r="Y1339" s="17">
        <v>5.8097576313699502E-2</v>
      </c>
      <c r="Z1339" s="17">
        <v>3.4151408486723003E-2</v>
      </c>
      <c r="AA1339" s="17">
        <v>6.3811743708091798E-2</v>
      </c>
      <c r="AB1339" s="17">
        <v>3.5262521783439901E-2</v>
      </c>
      <c r="AC1339" s="17">
        <v>8.4879545567271605E-2</v>
      </c>
      <c r="AD1339" s="17">
        <v>0</v>
      </c>
      <c r="AE1339" s="17"/>
      <c r="AF1339" s="17">
        <v>6.7729973475156705E-2</v>
      </c>
      <c r="AG1339" s="17">
        <v>5.5847055868249798E-2</v>
      </c>
      <c r="AH1339" s="17">
        <v>3.5958901327511797E-2</v>
      </c>
      <c r="AI1339" s="17"/>
      <c r="AJ1339" s="17">
        <v>3.7033560128089602E-2</v>
      </c>
      <c r="AK1339" s="17">
        <v>4.2180047237443903E-2</v>
      </c>
      <c r="AL1339" s="17">
        <v>3.4065739751463098E-2</v>
      </c>
      <c r="AM1339" s="17">
        <v>0.14714868288302099</v>
      </c>
      <c r="AN1339" s="17">
        <v>0.103694897602403</v>
      </c>
      <c r="AO1339" s="17"/>
      <c r="AP1339" s="17">
        <v>5.7159569351567699E-2</v>
      </c>
      <c r="AQ1339" s="17">
        <v>3.8587853460598301E-2</v>
      </c>
      <c r="AR1339" s="17">
        <v>4.6671183206773603E-2</v>
      </c>
      <c r="AS1339" s="17"/>
      <c r="AT1339" s="17">
        <v>5.3127384450211299E-2</v>
      </c>
      <c r="AU1339" s="17">
        <v>0.105850969820317</v>
      </c>
      <c r="AV1339" s="17">
        <v>2.85040380738916E-2</v>
      </c>
      <c r="AW1339" s="17">
        <v>0.10864050214962701</v>
      </c>
      <c r="AX1339" s="17">
        <v>0</v>
      </c>
    </row>
    <row r="1340" spans="2:50">
      <c r="B1340" t="s">
        <v>251</v>
      </c>
      <c r="C1340" s="17">
        <v>0.60857693954576497</v>
      </c>
      <c r="D1340" s="17">
        <v>0.66325500762489398</v>
      </c>
      <c r="E1340" s="17">
        <v>0.55658839350220202</v>
      </c>
      <c r="F1340" s="17"/>
      <c r="G1340" s="17">
        <v>0.65585175295578602</v>
      </c>
      <c r="H1340" s="17">
        <v>0.60274474367453901</v>
      </c>
      <c r="I1340" s="17">
        <v>0.59187582896595303</v>
      </c>
      <c r="J1340" s="17">
        <v>0.54313511626238797</v>
      </c>
      <c r="K1340" s="17">
        <v>0.63480463945653398</v>
      </c>
      <c r="L1340" s="17">
        <v>0.63077662465914897</v>
      </c>
      <c r="M1340" s="17"/>
      <c r="N1340" s="17">
        <v>0.76401973777947796</v>
      </c>
      <c r="O1340" s="17">
        <v>0.602458334856948</v>
      </c>
      <c r="P1340" s="17">
        <v>0.46881494964567</v>
      </c>
      <c r="Q1340" s="17">
        <v>0.56773493925141205</v>
      </c>
      <c r="R1340" s="17"/>
      <c r="S1340" s="17">
        <v>0.54504538033506</v>
      </c>
      <c r="T1340" s="17">
        <v>0.59339352435380599</v>
      </c>
      <c r="U1340" s="17">
        <v>0.48738641641268599</v>
      </c>
      <c r="V1340" s="17">
        <v>0.50546395563309598</v>
      </c>
      <c r="W1340" s="17">
        <v>0.575966641375104</v>
      </c>
      <c r="X1340" s="17">
        <v>0.75286796969279501</v>
      </c>
      <c r="Y1340" s="17">
        <v>0.533985108143058</v>
      </c>
      <c r="Z1340" s="17">
        <v>0.69921460947163605</v>
      </c>
      <c r="AA1340" s="17">
        <v>0.58687060616090403</v>
      </c>
      <c r="AB1340" s="17">
        <v>0.67240215308302598</v>
      </c>
      <c r="AC1340" s="17">
        <v>0.73610961504024197</v>
      </c>
      <c r="AD1340" s="17">
        <v>0.939922557215084</v>
      </c>
      <c r="AE1340" s="17"/>
      <c r="AF1340" s="17">
        <v>0.56279205154739198</v>
      </c>
      <c r="AG1340" s="17">
        <v>0.65214637958434196</v>
      </c>
      <c r="AH1340" s="17">
        <v>0.61182028209448103</v>
      </c>
      <c r="AI1340" s="17"/>
      <c r="AJ1340" s="17">
        <v>0.65537358081358599</v>
      </c>
      <c r="AK1340" s="17">
        <v>0.65894908849264</v>
      </c>
      <c r="AL1340" s="17">
        <v>0.79367064010968602</v>
      </c>
      <c r="AM1340" s="17">
        <v>0.52706058694036195</v>
      </c>
      <c r="AN1340" s="17">
        <v>0.43792426292617898</v>
      </c>
      <c r="AO1340" s="17"/>
      <c r="AP1340" s="17">
        <v>0.62343387679487205</v>
      </c>
      <c r="AQ1340" s="17">
        <v>0.67624068006454197</v>
      </c>
      <c r="AR1340" s="17">
        <v>0.71296815615685405</v>
      </c>
      <c r="AS1340" s="17"/>
      <c r="AT1340" s="17">
        <v>0.57594005960713501</v>
      </c>
      <c r="AU1340" s="17">
        <v>0.44138292208819202</v>
      </c>
      <c r="AV1340" s="17">
        <v>0.73431292833197004</v>
      </c>
      <c r="AW1340" s="17">
        <v>0.50082116308640801</v>
      </c>
      <c r="AX1340" s="17">
        <v>1</v>
      </c>
    </row>
    <row r="1341" spans="2:50">
      <c r="C1341" s="17"/>
      <c r="D1341" s="17"/>
      <c r="E1341" s="17"/>
      <c r="F1341" s="17"/>
      <c r="G1341" s="17"/>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c r="AP1341" s="17"/>
      <c r="AQ1341" s="17"/>
      <c r="AR1341" s="17"/>
      <c r="AS1341" s="17"/>
      <c r="AT1341" s="17"/>
      <c r="AU1341" s="17"/>
      <c r="AV1341" s="17"/>
      <c r="AW1341" s="17"/>
      <c r="AX1341" s="17"/>
    </row>
    <row r="1342" spans="2:50">
      <c r="B1342" s="6" t="s">
        <v>403</v>
      </c>
      <c r="C1342" s="17"/>
      <c r="D1342" s="17"/>
      <c r="E1342" s="17"/>
      <c r="F1342" s="17"/>
      <c r="G1342" s="17"/>
      <c r="H1342" s="17"/>
      <c r="I1342" s="17"/>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row>
    <row r="1343" spans="2:50">
      <c r="B1343" s="24" t="s">
        <v>17</v>
      </c>
      <c r="C1343" s="17"/>
      <c r="D1343" s="17"/>
      <c r="E1343" s="17"/>
      <c r="F1343" s="17"/>
      <c r="G1343" s="17"/>
      <c r="H1343" s="17"/>
      <c r="I1343" s="17"/>
      <c r="J1343" s="17"/>
      <c r="K1343" s="17"/>
      <c r="L1343" s="17"/>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row>
    <row r="1344" spans="2:50">
      <c r="B1344" t="s">
        <v>244</v>
      </c>
      <c r="C1344" s="17">
        <v>0.225656966699465</v>
      </c>
      <c r="D1344" s="17">
        <v>0.24175629255803099</v>
      </c>
      <c r="E1344" s="17">
        <v>0.21204033601487801</v>
      </c>
      <c r="F1344" s="17"/>
      <c r="G1344" s="17">
        <v>0.17096779745365401</v>
      </c>
      <c r="H1344" s="17">
        <v>0.32120665540912202</v>
      </c>
      <c r="I1344" s="17">
        <v>0.28592848813997002</v>
      </c>
      <c r="J1344" s="17">
        <v>0.18624453383603201</v>
      </c>
      <c r="K1344" s="17">
        <v>0.17042601029158</v>
      </c>
      <c r="L1344" s="17">
        <v>0.20241056691776901</v>
      </c>
      <c r="M1344" s="17"/>
      <c r="N1344" s="17">
        <v>0.27442714308365201</v>
      </c>
      <c r="O1344" s="17">
        <v>0.225629736082989</v>
      </c>
      <c r="P1344" s="17">
        <v>0.22086168810943699</v>
      </c>
      <c r="Q1344" s="17">
        <v>0.17806808845951599</v>
      </c>
      <c r="R1344" s="17"/>
      <c r="S1344" s="17">
        <v>0.298659474675536</v>
      </c>
      <c r="T1344" s="17">
        <v>0.16916618415395801</v>
      </c>
      <c r="U1344" s="17">
        <v>0.24289309128393599</v>
      </c>
      <c r="V1344" s="17">
        <v>0.19074393292628899</v>
      </c>
      <c r="W1344" s="17">
        <v>0.30488338838993301</v>
      </c>
      <c r="X1344" s="17">
        <v>0.25095334058452701</v>
      </c>
      <c r="Y1344" s="17">
        <v>0.25673116282549702</v>
      </c>
      <c r="Z1344" s="17">
        <v>0.24512568157739101</v>
      </c>
      <c r="AA1344" s="17">
        <v>0.25111206013541199</v>
      </c>
      <c r="AB1344" s="17">
        <v>0.130125301570751</v>
      </c>
      <c r="AC1344" s="17">
        <v>8.0037660875686006E-2</v>
      </c>
      <c r="AD1344" s="17">
        <v>7.9442418290217795E-2</v>
      </c>
      <c r="AE1344" s="17"/>
      <c r="AF1344" s="17">
        <v>0.235533890045173</v>
      </c>
      <c r="AG1344" s="17">
        <v>0.24849744462838999</v>
      </c>
      <c r="AH1344" s="17">
        <v>0.14673282602999099</v>
      </c>
      <c r="AI1344" s="17"/>
      <c r="AJ1344" s="17">
        <v>0.27205822355794801</v>
      </c>
      <c r="AK1344" s="17">
        <v>0.22523909587079799</v>
      </c>
      <c r="AL1344" s="17">
        <v>0.23360161332038701</v>
      </c>
      <c r="AM1344" s="17">
        <v>0.13749498222796</v>
      </c>
      <c r="AN1344" s="17">
        <v>0.121686505082195</v>
      </c>
      <c r="AO1344" s="17"/>
      <c r="AP1344" s="17">
        <v>0.22042480454197899</v>
      </c>
      <c r="AQ1344" s="17">
        <v>0.24940306756635799</v>
      </c>
      <c r="AR1344" s="17">
        <v>0.30007841512837902</v>
      </c>
      <c r="AS1344" s="17"/>
      <c r="AT1344" s="17">
        <v>0.21534906609756199</v>
      </c>
      <c r="AU1344" s="17">
        <v>0.18361878635091</v>
      </c>
      <c r="AV1344" s="17">
        <v>0.23534502038973701</v>
      </c>
      <c r="AW1344" s="17">
        <v>0.37474448795001303</v>
      </c>
      <c r="AX1344" s="17">
        <v>0.495401394792165</v>
      </c>
    </row>
    <row r="1345" spans="2:50">
      <c r="B1345" t="s">
        <v>245</v>
      </c>
      <c r="C1345" s="17">
        <v>0.44732373449639901</v>
      </c>
      <c r="D1345" s="17">
        <v>0.41453382808481398</v>
      </c>
      <c r="E1345" s="17">
        <v>0.47729528597224702</v>
      </c>
      <c r="F1345" s="17"/>
      <c r="G1345" s="17">
        <v>0.44030899427578102</v>
      </c>
      <c r="H1345" s="17">
        <v>0.36253447683641699</v>
      </c>
      <c r="I1345" s="17">
        <v>0.34605180237394301</v>
      </c>
      <c r="J1345" s="17">
        <v>0.50685975909158698</v>
      </c>
      <c r="K1345" s="17">
        <v>0.49867700266705201</v>
      </c>
      <c r="L1345" s="17">
        <v>0.52453802850248199</v>
      </c>
      <c r="M1345" s="17"/>
      <c r="N1345" s="17">
        <v>0.49274044486170998</v>
      </c>
      <c r="O1345" s="17">
        <v>0.45806715586413099</v>
      </c>
      <c r="P1345" s="17">
        <v>0.42671662690956302</v>
      </c>
      <c r="Q1345" s="17">
        <v>0.412457849170141</v>
      </c>
      <c r="R1345" s="17"/>
      <c r="S1345" s="17">
        <v>0.35173671358436298</v>
      </c>
      <c r="T1345" s="17">
        <v>0.48908059955685301</v>
      </c>
      <c r="U1345" s="17">
        <v>0.50749623811407196</v>
      </c>
      <c r="V1345" s="17">
        <v>0.411024067644786</v>
      </c>
      <c r="W1345" s="17">
        <v>0.28548703302378098</v>
      </c>
      <c r="X1345" s="17">
        <v>0.519638822776889</v>
      </c>
      <c r="Y1345" s="17">
        <v>0.38762297596140399</v>
      </c>
      <c r="Z1345" s="17">
        <v>0.458879389252698</v>
      </c>
      <c r="AA1345" s="17">
        <v>0.45348715585799498</v>
      </c>
      <c r="AB1345" s="17">
        <v>0.53922226348649704</v>
      </c>
      <c r="AC1345" s="17">
        <v>0.52066512335542903</v>
      </c>
      <c r="AD1345" s="17">
        <v>0.702096362371747</v>
      </c>
      <c r="AE1345" s="17"/>
      <c r="AF1345" s="17">
        <v>0.40268939288540301</v>
      </c>
      <c r="AG1345" s="17">
        <v>0.50193933600321605</v>
      </c>
      <c r="AH1345" s="17">
        <v>0.41319308627679902</v>
      </c>
      <c r="AI1345" s="17"/>
      <c r="AJ1345" s="17">
        <v>0.42290160323936499</v>
      </c>
      <c r="AK1345" s="17">
        <v>0.45923815845858001</v>
      </c>
      <c r="AL1345" s="17">
        <v>0.53453912245951996</v>
      </c>
      <c r="AM1345" s="17">
        <v>0.33926626124856202</v>
      </c>
      <c r="AN1345" s="17">
        <v>0.40950916864500297</v>
      </c>
      <c r="AO1345" s="17"/>
      <c r="AP1345" s="17">
        <v>0.49604258132186602</v>
      </c>
      <c r="AQ1345" s="17">
        <v>0.42304073454455898</v>
      </c>
      <c r="AR1345" s="17">
        <v>0.55617987471208297</v>
      </c>
      <c r="AS1345" s="17"/>
      <c r="AT1345" s="17">
        <v>0.406903279046539</v>
      </c>
      <c r="AU1345" s="17">
        <v>0.44401628977673002</v>
      </c>
      <c r="AV1345" s="17">
        <v>0.50716670605268399</v>
      </c>
      <c r="AW1345" s="17">
        <v>0.39601542546515101</v>
      </c>
      <c r="AX1345" s="17">
        <v>0.43760697375319202</v>
      </c>
    </row>
    <row r="1346" spans="2:50">
      <c r="B1346" t="s">
        <v>246</v>
      </c>
      <c r="C1346" s="17">
        <v>0.21253074728617999</v>
      </c>
      <c r="D1346" s="17">
        <v>0.210803378374434</v>
      </c>
      <c r="E1346" s="17">
        <v>0.21210808237703899</v>
      </c>
      <c r="F1346" s="17"/>
      <c r="G1346" s="17">
        <v>0.19851973539099499</v>
      </c>
      <c r="H1346" s="17">
        <v>0.217229661457773</v>
      </c>
      <c r="I1346" s="17">
        <v>0.24957714530466801</v>
      </c>
      <c r="J1346" s="17">
        <v>0.207377818399957</v>
      </c>
      <c r="K1346" s="17">
        <v>0.22680601699674</v>
      </c>
      <c r="L1346" s="17">
        <v>0.18137614020000301</v>
      </c>
      <c r="M1346" s="17"/>
      <c r="N1346" s="17">
        <v>0.18139059609368499</v>
      </c>
      <c r="O1346" s="17">
        <v>0.21025507229162799</v>
      </c>
      <c r="P1346" s="17">
        <v>0.234195498136374</v>
      </c>
      <c r="Q1346" s="17">
        <v>0.21918888346652199</v>
      </c>
      <c r="R1346" s="17"/>
      <c r="S1346" s="17">
        <v>0.23992821498386199</v>
      </c>
      <c r="T1346" s="17">
        <v>0.22107915107978399</v>
      </c>
      <c r="U1346" s="17">
        <v>0.17096638741911599</v>
      </c>
      <c r="V1346" s="17">
        <v>0.251926270928923</v>
      </c>
      <c r="W1346" s="17">
        <v>0.329588816575831</v>
      </c>
      <c r="X1346" s="17">
        <v>0.20625055489034999</v>
      </c>
      <c r="Y1346" s="17">
        <v>0.166954492545901</v>
      </c>
      <c r="Z1346" s="17">
        <v>0.19233186096768001</v>
      </c>
      <c r="AA1346" s="17">
        <v>0.171289019530843</v>
      </c>
      <c r="AB1346" s="17">
        <v>0.20869010722901099</v>
      </c>
      <c r="AC1346" s="17">
        <v>0.23331137007475899</v>
      </c>
      <c r="AD1346" s="17">
        <v>0</v>
      </c>
      <c r="AE1346" s="17"/>
      <c r="AF1346" s="17">
        <v>0.24483721071434</v>
      </c>
      <c r="AG1346" s="17">
        <v>0.189460871351573</v>
      </c>
      <c r="AH1346" s="17">
        <v>0.16100263363478301</v>
      </c>
      <c r="AI1346" s="17"/>
      <c r="AJ1346" s="17">
        <v>0.21982920360286701</v>
      </c>
      <c r="AK1346" s="17">
        <v>0.20782210085047201</v>
      </c>
      <c r="AL1346" s="17">
        <v>0.17110065572888999</v>
      </c>
      <c r="AM1346" s="17">
        <v>0.38600898082902402</v>
      </c>
      <c r="AN1346" s="17">
        <v>0.21289972143873201</v>
      </c>
      <c r="AO1346" s="17"/>
      <c r="AP1346" s="17">
        <v>0.22662546537561901</v>
      </c>
      <c r="AQ1346" s="17">
        <v>0.20017427507718999</v>
      </c>
      <c r="AR1346" s="17">
        <v>9.1102580690586896E-2</v>
      </c>
      <c r="AS1346" s="17"/>
      <c r="AT1346" s="17">
        <v>0.235313383585535</v>
      </c>
      <c r="AU1346" s="17">
        <v>0.24992908673624101</v>
      </c>
      <c r="AV1346" s="17">
        <v>0.17386068901363799</v>
      </c>
      <c r="AW1346" s="17">
        <v>0.15277374648476</v>
      </c>
      <c r="AX1346" s="17">
        <v>6.6991631454642805E-2</v>
      </c>
    </row>
    <row r="1347" spans="2:50">
      <c r="B1347" t="s">
        <v>247</v>
      </c>
      <c r="C1347" s="17">
        <v>4.9494389623659998E-2</v>
      </c>
      <c r="D1347" s="17">
        <v>5.7929876165423298E-2</v>
      </c>
      <c r="E1347" s="17">
        <v>4.21900995577758E-2</v>
      </c>
      <c r="F1347" s="17"/>
      <c r="G1347" s="17">
        <v>9.5543542232480294E-2</v>
      </c>
      <c r="H1347" s="17">
        <v>5.1643198223477502E-2</v>
      </c>
      <c r="I1347" s="17">
        <v>3.5355496948242499E-2</v>
      </c>
      <c r="J1347" s="17">
        <v>2.4250202191739002E-2</v>
      </c>
      <c r="K1347" s="17">
        <v>3.2172385219618599E-2</v>
      </c>
      <c r="L1347" s="17">
        <v>5.9143855377381503E-2</v>
      </c>
      <c r="M1347" s="17"/>
      <c r="N1347" s="17">
        <v>2.2805617063661299E-2</v>
      </c>
      <c r="O1347" s="17">
        <v>6.3115782718980495E-2</v>
      </c>
      <c r="P1347" s="17">
        <v>5.7344801511436401E-2</v>
      </c>
      <c r="Q1347" s="17">
        <v>5.7946598265202001E-2</v>
      </c>
      <c r="R1347" s="17"/>
      <c r="S1347" s="17">
        <v>4.4005628701346902E-2</v>
      </c>
      <c r="T1347" s="17">
        <v>5.1615995711800103E-2</v>
      </c>
      <c r="U1347" s="17">
        <v>2.13131386782167E-2</v>
      </c>
      <c r="V1347" s="17">
        <v>3.1293233368219597E-2</v>
      </c>
      <c r="W1347" s="17">
        <v>4.9935287409358202E-2</v>
      </c>
      <c r="X1347" s="17">
        <v>2.3157281748234702E-2</v>
      </c>
      <c r="Y1347" s="17">
        <v>0.120631021464737</v>
      </c>
      <c r="Z1347" s="17">
        <v>3.4041835191203802E-2</v>
      </c>
      <c r="AA1347" s="17">
        <v>4.7945222158469601E-2</v>
      </c>
      <c r="AB1347" s="17">
        <v>4.1449350085469301E-2</v>
      </c>
      <c r="AC1347" s="17">
        <v>0.131099913623729</v>
      </c>
      <c r="AD1347" s="17">
        <v>0</v>
      </c>
      <c r="AE1347" s="17"/>
      <c r="AF1347" s="17">
        <v>5.8837967334478602E-2</v>
      </c>
      <c r="AG1347" s="17">
        <v>2.35106682383696E-2</v>
      </c>
      <c r="AH1347" s="17">
        <v>0.100838416323364</v>
      </c>
      <c r="AI1347" s="17"/>
      <c r="AJ1347" s="17">
        <v>4.0576708348468903E-2</v>
      </c>
      <c r="AK1347" s="17">
        <v>5.9102440780508601E-2</v>
      </c>
      <c r="AL1347" s="17">
        <v>4.3860815927436299E-2</v>
      </c>
      <c r="AM1347" s="17">
        <v>0.13722977569445299</v>
      </c>
      <c r="AN1347" s="17">
        <v>8.4245374908746895E-2</v>
      </c>
      <c r="AO1347" s="17"/>
      <c r="AP1347" s="17">
        <v>3.1819020847419999E-2</v>
      </c>
      <c r="AQ1347" s="17">
        <v>6.9086550253041695E-2</v>
      </c>
      <c r="AR1347" s="17">
        <v>2.6395642077101399E-2</v>
      </c>
      <c r="AS1347" s="17"/>
      <c r="AT1347" s="17">
        <v>4.4021635501580302E-2</v>
      </c>
      <c r="AU1347" s="17">
        <v>4.5504397882808897E-2</v>
      </c>
      <c r="AV1347" s="17">
        <v>3.2008849488881302E-2</v>
      </c>
      <c r="AW1347" s="17">
        <v>5.1024478474701103E-2</v>
      </c>
      <c r="AX1347" s="17">
        <v>0</v>
      </c>
    </row>
    <row r="1348" spans="2:50">
      <c r="B1348" t="s">
        <v>248</v>
      </c>
      <c r="C1348" s="17">
        <v>2.1099345981066799E-2</v>
      </c>
      <c r="D1348" s="17">
        <v>3.2578124016732997E-2</v>
      </c>
      <c r="E1348" s="17">
        <v>1.1045724838659499E-2</v>
      </c>
      <c r="F1348" s="17"/>
      <c r="G1348" s="17">
        <v>1.9015354237050999E-2</v>
      </c>
      <c r="H1348" s="17">
        <v>1.1681554928945801E-2</v>
      </c>
      <c r="I1348" s="17">
        <v>3.3986099876905901E-2</v>
      </c>
      <c r="J1348" s="17">
        <v>2.5246746548061302E-2</v>
      </c>
      <c r="K1348" s="17">
        <v>2.0698255628902099E-2</v>
      </c>
      <c r="L1348" s="17">
        <v>1.6900974582730401E-2</v>
      </c>
      <c r="M1348" s="17"/>
      <c r="N1348" s="17">
        <v>6.6244943724304197E-3</v>
      </c>
      <c r="O1348" s="17">
        <v>1.4061465954656099E-2</v>
      </c>
      <c r="P1348" s="17">
        <v>8.1724977969449501E-3</v>
      </c>
      <c r="Q1348" s="17">
        <v>5.6293260369704501E-2</v>
      </c>
      <c r="R1348" s="17"/>
      <c r="S1348" s="17">
        <v>0</v>
      </c>
      <c r="T1348" s="17">
        <v>0</v>
      </c>
      <c r="U1348" s="17">
        <v>0</v>
      </c>
      <c r="V1348" s="17">
        <v>0</v>
      </c>
      <c r="W1348" s="17">
        <v>3.01054746010966E-2</v>
      </c>
      <c r="X1348" s="17">
        <v>0</v>
      </c>
      <c r="Y1348" s="17">
        <v>6.8060347202461999E-2</v>
      </c>
      <c r="Z1348" s="17">
        <v>3.2460271583525602E-2</v>
      </c>
      <c r="AA1348" s="17">
        <v>3.8195640791703997E-2</v>
      </c>
      <c r="AB1348" s="17">
        <v>6.0774114731304299E-2</v>
      </c>
      <c r="AC1348" s="17">
        <v>0</v>
      </c>
      <c r="AD1348" s="17">
        <v>0.148388479901847</v>
      </c>
      <c r="AE1348" s="17"/>
      <c r="AF1348" s="17">
        <v>1.9272294563768302E-2</v>
      </c>
      <c r="AG1348" s="17">
        <v>1.82425763585214E-2</v>
      </c>
      <c r="AH1348" s="17">
        <v>4.4294035549689303E-2</v>
      </c>
      <c r="AI1348" s="17"/>
      <c r="AJ1348" s="17">
        <v>9.7127126779447698E-3</v>
      </c>
      <c r="AK1348" s="17">
        <v>2.42319365987912E-2</v>
      </c>
      <c r="AL1348" s="17">
        <v>0</v>
      </c>
      <c r="AM1348" s="17">
        <v>0</v>
      </c>
      <c r="AN1348" s="17">
        <v>4.7203761958497403E-2</v>
      </c>
      <c r="AO1348" s="17"/>
      <c r="AP1348" s="17">
        <v>6.55129703958771E-3</v>
      </c>
      <c r="AQ1348" s="17">
        <v>2.3949073160348298E-2</v>
      </c>
      <c r="AR1348" s="17">
        <v>0</v>
      </c>
      <c r="AS1348" s="17"/>
      <c r="AT1348" s="17">
        <v>1.82547323514612E-2</v>
      </c>
      <c r="AU1348" s="17">
        <v>4.2627971720568203E-2</v>
      </c>
      <c r="AV1348" s="17">
        <v>1.53386031836445E-2</v>
      </c>
      <c r="AW1348" s="17">
        <v>2.5441861625374498E-2</v>
      </c>
      <c r="AX1348" s="17">
        <v>0</v>
      </c>
    </row>
    <row r="1349" spans="2:50">
      <c r="B1349" t="s">
        <v>92</v>
      </c>
      <c r="C1349" s="17">
        <v>4.3894815913229503E-2</v>
      </c>
      <c r="D1349" s="17">
        <v>4.2398500800564898E-2</v>
      </c>
      <c r="E1349" s="17">
        <v>4.5320471239400799E-2</v>
      </c>
      <c r="F1349" s="17"/>
      <c r="G1349" s="17">
        <v>7.5644576410037898E-2</v>
      </c>
      <c r="H1349" s="17">
        <v>3.5704453144264799E-2</v>
      </c>
      <c r="I1349" s="17">
        <v>4.9100967356271098E-2</v>
      </c>
      <c r="J1349" s="17">
        <v>5.0020939932623597E-2</v>
      </c>
      <c r="K1349" s="17">
        <v>5.1220329196107597E-2</v>
      </c>
      <c r="L1349" s="17">
        <v>1.5630434419633799E-2</v>
      </c>
      <c r="M1349" s="17"/>
      <c r="N1349" s="17">
        <v>2.20117045248612E-2</v>
      </c>
      <c r="O1349" s="17">
        <v>2.8870787087614799E-2</v>
      </c>
      <c r="P1349" s="17">
        <v>5.2708887536244801E-2</v>
      </c>
      <c r="Q1349" s="17">
        <v>7.6045320268914099E-2</v>
      </c>
      <c r="R1349" s="17"/>
      <c r="S1349" s="17">
        <v>6.5669968054892197E-2</v>
      </c>
      <c r="T1349" s="17">
        <v>6.9058069497605207E-2</v>
      </c>
      <c r="U1349" s="17">
        <v>5.7331144504659398E-2</v>
      </c>
      <c r="V1349" s="17">
        <v>0.11501249513178299</v>
      </c>
      <c r="W1349" s="17">
        <v>0</v>
      </c>
      <c r="X1349" s="17">
        <v>0</v>
      </c>
      <c r="Y1349" s="17">
        <v>0</v>
      </c>
      <c r="Z1349" s="17">
        <v>3.7160961427501298E-2</v>
      </c>
      <c r="AA1349" s="17">
        <v>3.79709015255758E-2</v>
      </c>
      <c r="AB1349" s="17">
        <v>1.9738862896966702E-2</v>
      </c>
      <c r="AC1349" s="17">
        <v>3.4885932070396301E-2</v>
      </c>
      <c r="AD1349" s="17">
        <v>7.0072739436189094E-2</v>
      </c>
      <c r="AE1349" s="17"/>
      <c r="AF1349" s="17">
        <v>3.8829244456836803E-2</v>
      </c>
      <c r="AG1349" s="17">
        <v>1.83491034199296E-2</v>
      </c>
      <c r="AH1349" s="17">
        <v>0.133939002185374</v>
      </c>
      <c r="AI1349" s="17"/>
      <c r="AJ1349" s="17">
        <v>3.4921548573405799E-2</v>
      </c>
      <c r="AK1349" s="17">
        <v>2.4366267440850901E-2</v>
      </c>
      <c r="AL1349" s="17">
        <v>1.6897792563766601E-2</v>
      </c>
      <c r="AM1349" s="17">
        <v>0</v>
      </c>
      <c r="AN1349" s="17">
        <v>0.12445546796682599</v>
      </c>
      <c r="AO1349" s="17"/>
      <c r="AP1349" s="17">
        <v>1.85368308735284E-2</v>
      </c>
      <c r="AQ1349" s="17">
        <v>3.4346299398502998E-2</v>
      </c>
      <c r="AR1349" s="17">
        <v>2.62434873918501E-2</v>
      </c>
      <c r="AS1349" s="17"/>
      <c r="AT1349" s="17">
        <v>8.0157903417322401E-2</v>
      </c>
      <c r="AU1349" s="17">
        <v>3.4303467532741397E-2</v>
      </c>
      <c r="AV1349" s="17">
        <v>3.6280131871415398E-2</v>
      </c>
      <c r="AW1349" s="17">
        <v>0</v>
      </c>
      <c r="AX1349" s="17">
        <v>0</v>
      </c>
    </row>
    <row r="1350" spans="2:50">
      <c r="B1350" t="s">
        <v>249</v>
      </c>
      <c r="C1350" s="17">
        <v>0.67298070119586395</v>
      </c>
      <c r="D1350" s="17">
        <v>0.65629012064284498</v>
      </c>
      <c r="E1350" s="17">
        <v>0.68933562198712495</v>
      </c>
      <c r="F1350" s="17"/>
      <c r="G1350" s="17">
        <v>0.61127679172943605</v>
      </c>
      <c r="H1350" s="17">
        <v>0.68374113224553901</v>
      </c>
      <c r="I1350" s="17">
        <v>0.63198029051391302</v>
      </c>
      <c r="J1350" s="17">
        <v>0.69310429292761899</v>
      </c>
      <c r="K1350" s="17">
        <v>0.66910301295863195</v>
      </c>
      <c r="L1350" s="17">
        <v>0.72694859542025103</v>
      </c>
      <c r="M1350" s="17"/>
      <c r="N1350" s="17">
        <v>0.767167587945362</v>
      </c>
      <c r="O1350" s="17">
        <v>0.68369689194712002</v>
      </c>
      <c r="P1350" s="17">
        <v>0.64757831501899898</v>
      </c>
      <c r="Q1350" s="17">
        <v>0.59052593762965699</v>
      </c>
      <c r="R1350" s="17"/>
      <c r="S1350" s="17">
        <v>0.65039618825989898</v>
      </c>
      <c r="T1350" s="17">
        <v>0.65824678371081102</v>
      </c>
      <c r="U1350" s="17">
        <v>0.75038932939800795</v>
      </c>
      <c r="V1350" s="17">
        <v>0.60176800057107505</v>
      </c>
      <c r="W1350" s="17">
        <v>0.59037042141371399</v>
      </c>
      <c r="X1350" s="17">
        <v>0.77059216336141501</v>
      </c>
      <c r="Y1350" s="17">
        <v>0.64435413878690095</v>
      </c>
      <c r="Z1350" s="17">
        <v>0.70400507083008901</v>
      </c>
      <c r="AA1350" s="17">
        <v>0.70459921599340702</v>
      </c>
      <c r="AB1350" s="17">
        <v>0.66934756505724902</v>
      </c>
      <c r="AC1350" s="17">
        <v>0.60070278423111501</v>
      </c>
      <c r="AD1350" s="17">
        <v>0.78153878066196403</v>
      </c>
      <c r="AE1350" s="17"/>
      <c r="AF1350" s="17">
        <v>0.63822328293057595</v>
      </c>
      <c r="AG1350" s="17">
        <v>0.75043678063160602</v>
      </c>
      <c r="AH1350" s="17">
        <v>0.55992591230679001</v>
      </c>
      <c r="AI1350" s="17"/>
      <c r="AJ1350" s="17">
        <v>0.69495982679731305</v>
      </c>
      <c r="AK1350" s="17">
        <v>0.684477254329378</v>
      </c>
      <c r="AL1350" s="17">
        <v>0.76814073577990705</v>
      </c>
      <c r="AM1350" s="17">
        <v>0.47676124347652199</v>
      </c>
      <c r="AN1350" s="17">
        <v>0.531195673727198</v>
      </c>
      <c r="AO1350" s="17"/>
      <c r="AP1350" s="17">
        <v>0.71646738586384495</v>
      </c>
      <c r="AQ1350" s="17">
        <v>0.67244380211091703</v>
      </c>
      <c r="AR1350" s="17">
        <v>0.85625828984046204</v>
      </c>
      <c r="AS1350" s="17"/>
      <c r="AT1350" s="17">
        <v>0.62225234514410099</v>
      </c>
      <c r="AU1350" s="17">
        <v>0.62763507612764002</v>
      </c>
      <c r="AV1350" s="17">
        <v>0.74251172644242003</v>
      </c>
      <c r="AW1350" s="17">
        <v>0.77075991341516403</v>
      </c>
      <c r="AX1350" s="17">
        <v>0.93300836854535696</v>
      </c>
    </row>
    <row r="1351" spans="2:50">
      <c r="B1351" t="s">
        <v>250</v>
      </c>
      <c r="C1351" s="17">
        <v>7.0593735604726898E-2</v>
      </c>
      <c r="D1351" s="17">
        <v>9.0508000182156295E-2</v>
      </c>
      <c r="E1351" s="17">
        <v>5.3235824396435302E-2</v>
      </c>
      <c r="F1351" s="17"/>
      <c r="G1351" s="17">
        <v>0.114558896469531</v>
      </c>
      <c r="H1351" s="17">
        <v>6.3324753152423294E-2</v>
      </c>
      <c r="I1351" s="17">
        <v>6.9341596825148399E-2</v>
      </c>
      <c r="J1351" s="17">
        <v>4.94969487398004E-2</v>
      </c>
      <c r="K1351" s="17">
        <v>5.2870640848520598E-2</v>
      </c>
      <c r="L1351" s="17">
        <v>7.6044829960111901E-2</v>
      </c>
      <c r="M1351" s="17"/>
      <c r="N1351" s="17">
        <v>2.9430111436091699E-2</v>
      </c>
      <c r="O1351" s="17">
        <v>7.7177248673636706E-2</v>
      </c>
      <c r="P1351" s="17">
        <v>6.5517299308381405E-2</v>
      </c>
      <c r="Q1351" s="17">
        <v>0.114239858634907</v>
      </c>
      <c r="R1351" s="17"/>
      <c r="S1351" s="17">
        <v>4.4005628701346902E-2</v>
      </c>
      <c r="T1351" s="17">
        <v>5.1615995711800103E-2</v>
      </c>
      <c r="U1351" s="17">
        <v>2.13131386782167E-2</v>
      </c>
      <c r="V1351" s="17">
        <v>3.1293233368219597E-2</v>
      </c>
      <c r="W1351" s="17">
        <v>8.0040762010454805E-2</v>
      </c>
      <c r="X1351" s="17">
        <v>2.3157281748234702E-2</v>
      </c>
      <c r="Y1351" s="17">
        <v>0.18869136866719899</v>
      </c>
      <c r="Z1351" s="17">
        <v>6.6502106774729397E-2</v>
      </c>
      <c r="AA1351" s="17">
        <v>8.6140862950173605E-2</v>
      </c>
      <c r="AB1351" s="17">
        <v>0.102223464816774</v>
      </c>
      <c r="AC1351" s="17">
        <v>0.131099913623729</v>
      </c>
      <c r="AD1351" s="17">
        <v>0.148388479901847</v>
      </c>
      <c r="AE1351" s="17"/>
      <c r="AF1351" s="17">
        <v>7.8110261898246894E-2</v>
      </c>
      <c r="AG1351" s="17">
        <v>4.1753244596890997E-2</v>
      </c>
      <c r="AH1351" s="17">
        <v>0.14513245187305299</v>
      </c>
      <c r="AI1351" s="17"/>
      <c r="AJ1351" s="17">
        <v>5.0289421026413601E-2</v>
      </c>
      <c r="AK1351" s="17">
        <v>8.3334377379299898E-2</v>
      </c>
      <c r="AL1351" s="17">
        <v>4.3860815927436299E-2</v>
      </c>
      <c r="AM1351" s="17">
        <v>0.13722977569445299</v>
      </c>
      <c r="AN1351" s="17">
        <v>0.13144913686724399</v>
      </c>
      <c r="AO1351" s="17"/>
      <c r="AP1351" s="17">
        <v>3.8370317887007697E-2</v>
      </c>
      <c r="AQ1351" s="17">
        <v>9.3035623413390001E-2</v>
      </c>
      <c r="AR1351" s="17">
        <v>2.6395642077101399E-2</v>
      </c>
      <c r="AS1351" s="17"/>
      <c r="AT1351" s="17">
        <v>6.2276367853041498E-2</v>
      </c>
      <c r="AU1351" s="17">
        <v>8.81323696033771E-2</v>
      </c>
      <c r="AV1351" s="17">
        <v>4.7347452672525797E-2</v>
      </c>
      <c r="AW1351" s="17">
        <v>7.6466340100075594E-2</v>
      </c>
      <c r="AX1351" s="17">
        <v>0</v>
      </c>
    </row>
    <row r="1352" spans="2:50">
      <c r="B1352" t="s">
        <v>251</v>
      </c>
      <c r="C1352" s="17">
        <v>0.60238696559113702</v>
      </c>
      <c r="D1352" s="17">
        <v>0.56578212046068899</v>
      </c>
      <c r="E1352" s="17">
        <v>0.63609979759068902</v>
      </c>
      <c r="F1352" s="17"/>
      <c r="G1352" s="17">
        <v>0.49671789525990401</v>
      </c>
      <c r="H1352" s="17">
        <v>0.62041637909311598</v>
      </c>
      <c r="I1352" s="17">
        <v>0.56263869368876396</v>
      </c>
      <c r="J1352" s="17">
        <v>0.64360734418781895</v>
      </c>
      <c r="K1352" s="17">
        <v>0.61623237211011195</v>
      </c>
      <c r="L1352" s="17">
        <v>0.65090376546013895</v>
      </c>
      <c r="M1352" s="17"/>
      <c r="N1352" s="17">
        <v>0.73773747650927002</v>
      </c>
      <c r="O1352" s="17">
        <v>0.60651964327348395</v>
      </c>
      <c r="P1352" s="17">
        <v>0.58206101571061797</v>
      </c>
      <c r="Q1352" s="17">
        <v>0.47628607899475001</v>
      </c>
      <c r="R1352" s="17"/>
      <c r="S1352" s="17">
        <v>0.60639055955855203</v>
      </c>
      <c r="T1352" s="17">
        <v>0.60663078799901105</v>
      </c>
      <c r="U1352" s="17">
        <v>0.72907619071979102</v>
      </c>
      <c r="V1352" s="17">
        <v>0.57047476720285495</v>
      </c>
      <c r="W1352" s="17">
        <v>0.51032965940325903</v>
      </c>
      <c r="X1352" s="17">
        <v>0.74743488161318095</v>
      </c>
      <c r="Y1352" s="17">
        <v>0.45566277011970202</v>
      </c>
      <c r="Z1352" s="17">
        <v>0.637502964055359</v>
      </c>
      <c r="AA1352" s="17">
        <v>0.61845835304323404</v>
      </c>
      <c r="AB1352" s="17">
        <v>0.56712410024047499</v>
      </c>
      <c r="AC1352" s="17">
        <v>0.46960287060738598</v>
      </c>
      <c r="AD1352" s="17">
        <v>0.63315030076011802</v>
      </c>
      <c r="AE1352" s="17"/>
      <c r="AF1352" s="17">
        <v>0.56011302103232896</v>
      </c>
      <c r="AG1352" s="17">
        <v>0.70868353603471501</v>
      </c>
      <c r="AH1352" s="17">
        <v>0.41479346043373699</v>
      </c>
      <c r="AI1352" s="17"/>
      <c r="AJ1352" s="17">
        <v>0.64467040577089996</v>
      </c>
      <c r="AK1352" s="17">
        <v>0.60114287695007795</v>
      </c>
      <c r="AL1352" s="17">
        <v>0.72427991985247098</v>
      </c>
      <c r="AM1352" s="17">
        <v>0.339531467782069</v>
      </c>
      <c r="AN1352" s="17">
        <v>0.39974653685995398</v>
      </c>
      <c r="AO1352" s="17"/>
      <c r="AP1352" s="17">
        <v>0.678097067976837</v>
      </c>
      <c r="AQ1352" s="17">
        <v>0.57940817869752703</v>
      </c>
      <c r="AR1352" s="17">
        <v>0.82986264776336005</v>
      </c>
      <c r="AS1352" s="17"/>
      <c r="AT1352" s="17">
        <v>0.55997597729105997</v>
      </c>
      <c r="AU1352" s="17">
        <v>0.53950270652426302</v>
      </c>
      <c r="AV1352" s="17">
        <v>0.69516427376989498</v>
      </c>
      <c r="AW1352" s="17">
        <v>0.69429357331508901</v>
      </c>
      <c r="AX1352" s="17">
        <v>0.93300836854535696</v>
      </c>
    </row>
    <row r="1353" spans="2:50">
      <c r="C1353" s="17"/>
      <c r="D1353" s="17"/>
      <c r="E1353" s="17"/>
      <c r="F1353" s="17"/>
      <c r="G1353" s="17"/>
      <c r="H1353" s="17"/>
      <c r="I1353" s="17"/>
      <c r="J1353" s="17"/>
      <c r="K1353" s="17"/>
      <c r="L1353" s="17"/>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7"/>
      <c r="AI1353" s="17"/>
      <c r="AJ1353" s="17"/>
      <c r="AK1353" s="17"/>
      <c r="AL1353" s="17"/>
      <c r="AM1353" s="17"/>
      <c r="AN1353" s="17"/>
      <c r="AO1353" s="17"/>
      <c r="AP1353" s="17"/>
      <c r="AQ1353" s="17"/>
      <c r="AR1353" s="17"/>
      <c r="AS1353" s="17"/>
      <c r="AT1353" s="17"/>
      <c r="AU1353" s="17"/>
      <c r="AV1353" s="17"/>
      <c r="AW1353" s="17"/>
      <c r="AX1353" s="17"/>
    </row>
    <row r="1354" spans="2:50">
      <c r="B1354" s="6" t="s">
        <v>404</v>
      </c>
      <c r="C1354" s="17"/>
      <c r="D1354" s="17"/>
      <c r="E1354" s="17"/>
      <c r="F1354" s="17"/>
      <c r="G1354" s="17"/>
      <c r="H1354" s="17"/>
      <c r="I1354" s="17"/>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c r="AI1354" s="17"/>
      <c r="AJ1354" s="17"/>
      <c r="AK1354" s="17"/>
      <c r="AL1354" s="17"/>
      <c r="AM1354" s="17"/>
      <c r="AN1354" s="17"/>
      <c r="AO1354" s="17"/>
      <c r="AP1354" s="17"/>
      <c r="AQ1354" s="17"/>
      <c r="AR1354" s="17"/>
      <c r="AS1354" s="17"/>
      <c r="AT1354" s="17"/>
      <c r="AU1354" s="17"/>
      <c r="AV1354" s="17"/>
      <c r="AW1354" s="17"/>
      <c r="AX1354" s="17"/>
    </row>
    <row r="1355" spans="2:50">
      <c r="B1355" s="27" t="s">
        <v>25</v>
      </c>
      <c r="C1355" s="17"/>
      <c r="D1355" s="17"/>
      <c r="E1355" s="17"/>
      <c r="F1355" s="17"/>
      <c r="G1355" s="17"/>
      <c r="H1355" s="17"/>
      <c r="I1355" s="17"/>
      <c r="J1355" s="17"/>
      <c r="K1355" s="17"/>
      <c r="L1355" s="17"/>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7"/>
      <c r="AI1355" s="17"/>
      <c r="AJ1355" s="17"/>
      <c r="AK1355" s="17"/>
      <c r="AL1355" s="17"/>
      <c r="AM1355" s="17"/>
      <c r="AN1355" s="17"/>
      <c r="AO1355" s="17"/>
      <c r="AP1355" s="17"/>
      <c r="AQ1355" s="17"/>
      <c r="AR1355" s="17"/>
      <c r="AS1355" s="17"/>
      <c r="AT1355" s="17"/>
      <c r="AU1355" s="17"/>
      <c r="AV1355" s="17"/>
      <c r="AW1355" s="17"/>
      <c r="AX1355" s="17"/>
    </row>
    <row r="1356" spans="2:50">
      <c r="B1356" t="s">
        <v>375</v>
      </c>
      <c r="C1356" s="17">
        <v>0.43778873220414999</v>
      </c>
      <c r="D1356" s="17">
        <v>0.45424283994505699</v>
      </c>
      <c r="E1356" s="17">
        <v>0.42108864012020503</v>
      </c>
      <c r="F1356" s="17"/>
      <c r="G1356" s="17">
        <v>0.37504721355998399</v>
      </c>
      <c r="H1356" s="17">
        <v>0.314859678613579</v>
      </c>
      <c r="I1356" s="17">
        <v>0.47183863788752201</v>
      </c>
      <c r="J1356" s="17">
        <v>0.52072084403230401</v>
      </c>
      <c r="K1356" s="17">
        <v>0.45853878440922002</v>
      </c>
      <c r="L1356" s="17">
        <v>0.484146590303213</v>
      </c>
      <c r="M1356" s="17"/>
      <c r="N1356" s="17">
        <v>0.50262776648360596</v>
      </c>
      <c r="O1356" s="17">
        <v>0.454956783961316</v>
      </c>
      <c r="P1356" s="17">
        <v>0.388208903061877</v>
      </c>
      <c r="Q1356" s="17">
        <v>0.39494464674747598</v>
      </c>
      <c r="R1356" s="17"/>
      <c r="S1356" s="17">
        <v>0.46442685839091502</v>
      </c>
      <c r="T1356" s="17">
        <v>0.45170032678115102</v>
      </c>
      <c r="U1356" s="17">
        <v>0.54714641520779095</v>
      </c>
      <c r="V1356" s="17">
        <v>0.47744821629339501</v>
      </c>
      <c r="W1356" s="17">
        <v>0.46074433713469498</v>
      </c>
      <c r="X1356" s="17">
        <v>0.44124093004323001</v>
      </c>
      <c r="Y1356" s="17">
        <v>0.55410095821532301</v>
      </c>
      <c r="Z1356" s="17">
        <v>0.44399406723520701</v>
      </c>
      <c r="AA1356" s="17">
        <v>0.43489798831207099</v>
      </c>
      <c r="AB1356" s="17">
        <v>0.25797818078817403</v>
      </c>
      <c r="AC1356" s="17">
        <v>0.30072106697501799</v>
      </c>
      <c r="AD1356" s="17">
        <v>0.30408644142608199</v>
      </c>
      <c r="AE1356" s="17"/>
      <c r="AF1356" s="17">
        <v>0.40101638619360003</v>
      </c>
      <c r="AG1356" s="17">
        <v>0.47334569317751002</v>
      </c>
      <c r="AH1356" s="17">
        <v>0.45247888051694601</v>
      </c>
      <c r="AI1356" s="17"/>
      <c r="AJ1356" s="17">
        <v>0.44585413621832598</v>
      </c>
      <c r="AK1356" s="17">
        <v>0.47258290995791602</v>
      </c>
      <c r="AL1356" s="17">
        <v>0.56989740428576496</v>
      </c>
      <c r="AM1356" s="17">
        <v>0.490398845924919</v>
      </c>
      <c r="AN1356" s="17">
        <v>0.31038363136025399</v>
      </c>
      <c r="AO1356" s="17"/>
      <c r="AP1356" s="17">
        <v>0.47745295866832699</v>
      </c>
      <c r="AQ1356" s="17">
        <v>0.54388969738484005</v>
      </c>
      <c r="AR1356" s="17">
        <v>0.45237555806417001</v>
      </c>
      <c r="AS1356" s="17"/>
      <c r="AT1356" s="17">
        <v>0.45700954248004999</v>
      </c>
      <c r="AU1356" s="17">
        <v>0.50436919648942802</v>
      </c>
      <c r="AV1356" s="17">
        <v>0.40541214880233001</v>
      </c>
      <c r="AW1356" s="17">
        <v>0.42271155837778401</v>
      </c>
      <c r="AX1356" s="17">
        <v>0.65440827156589798</v>
      </c>
    </row>
    <row r="1357" spans="2:50">
      <c r="B1357" t="s">
        <v>376</v>
      </c>
      <c r="C1357" s="17">
        <v>0.41815106541934199</v>
      </c>
      <c r="D1357" s="17">
        <v>0.39619780162102403</v>
      </c>
      <c r="E1357" s="17">
        <v>0.439050217143996</v>
      </c>
      <c r="F1357" s="17"/>
      <c r="G1357" s="17">
        <v>0.398596304713005</v>
      </c>
      <c r="H1357" s="17">
        <v>0.49533252679144701</v>
      </c>
      <c r="I1357" s="17">
        <v>0.42202754686497002</v>
      </c>
      <c r="J1357" s="17">
        <v>0.35461428575007098</v>
      </c>
      <c r="K1357" s="17">
        <v>0.39190086153484599</v>
      </c>
      <c r="L1357" s="17">
        <v>0.42914725612834398</v>
      </c>
      <c r="M1357" s="17"/>
      <c r="N1357" s="17">
        <v>0.38053681098152697</v>
      </c>
      <c r="O1357" s="17">
        <v>0.4373299321238</v>
      </c>
      <c r="P1357" s="17">
        <v>0.41470493901744698</v>
      </c>
      <c r="Q1357" s="17">
        <v>0.43902263455528201</v>
      </c>
      <c r="R1357" s="17"/>
      <c r="S1357" s="17">
        <v>0.37377752635545503</v>
      </c>
      <c r="T1357" s="17">
        <v>0.46797408164648302</v>
      </c>
      <c r="U1357" s="17">
        <v>0.31581386093781999</v>
      </c>
      <c r="V1357" s="17">
        <v>0.36682935802871403</v>
      </c>
      <c r="W1357" s="17">
        <v>0.35695929334261001</v>
      </c>
      <c r="X1357" s="17">
        <v>0.46919094344915102</v>
      </c>
      <c r="Y1357" s="17">
        <v>0.314355410214465</v>
      </c>
      <c r="Z1357" s="17">
        <v>0.460457665050161</v>
      </c>
      <c r="AA1357" s="17">
        <v>0.39171258206236498</v>
      </c>
      <c r="AB1357" s="17">
        <v>0.57588175765399496</v>
      </c>
      <c r="AC1357" s="17">
        <v>0.45492354366405002</v>
      </c>
      <c r="AD1357" s="17">
        <v>0.56625856028974997</v>
      </c>
      <c r="AE1357" s="17"/>
      <c r="AF1357" s="17">
        <v>0.43647195911390202</v>
      </c>
      <c r="AG1357" s="17">
        <v>0.41144777082095202</v>
      </c>
      <c r="AH1357" s="17">
        <v>0.36357062674038698</v>
      </c>
      <c r="AI1357" s="17"/>
      <c r="AJ1357" s="17">
        <v>0.42862734503111</v>
      </c>
      <c r="AK1357" s="17">
        <v>0.36174530913855801</v>
      </c>
      <c r="AL1357" s="17">
        <v>0.35703331681556799</v>
      </c>
      <c r="AM1357" s="17">
        <v>0.24575509168364501</v>
      </c>
      <c r="AN1357" s="17">
        <v>0.55056512904500698</v>
      </c>
      <c r="AO1357" s="17"/>
      <c r="AP1357" s="17">
        <v>0.39839863493473399</v>
      </c>
      <c r="AQ1357" s="17">
        <v>0.33597957114941801</v>
      </c>
      <c r="AR1357" s="17">
        <v>0.45040528876151698</v>
      </c>
      <c r="AS1357" s="17"/>
      <c r="AT1357" s="17">
        <v>0.41783970221406003</v>
      </c>
      <c r="AU1357" s="17">
        <v>0.37930559194373498</v>
      </c>
      <c r="AV1357" s="17">
        <v>0.42187309609515899</v>
      </c>
      <c r="AW1357" s="17">
        <v>0.42305277650197698</v>
      </c>
      <c r="AX1357" s="17">
        <v>0.159712023683309</v>
      </c>
    </row>
    <row r="1358" spans="2:50">
      <c r="B1358" t="s">
        <v>377</v>
      </c>
      <c r="C1358" s="17">
        <v>7.1789847600901902E-2</v>
      </c>
      <c r="D1358" s="17">
        <v>8.6274316945950599E-2</v>
      </c>
      <c r="E1358" s="17">
        <v>5.80413242503846E-2</v>
      </c>
      <c r="F1358" s="17"/>
      <c r="G1358" s="17">
        <v>9.7728016742717902E-2</v>
      </c>
      <c r="H1358" s="17">
        <v>9.6852753474225395E-2</v>
      </c>
      <c r="I1358" s="17">
        <v>6.2497919352399602E-2</v>
      </c>
      <c r="J1358" s="17">
        <v>4.6509488737832103E-2</v>
      </c>
      <c r="K1358" s="17">
        <v>8.4468475476737498E-2</v>
      </c>
      <c r="L1358" s="17">
        <v>5.17319444673221E-2</v>
      </c>
      <c r="M1358" s="17"/>
      <c r="N1358" s="17">
        <v>7.5171845527312098E-2</v>
      </c>
      <c r="O1358" s="17">
        <v>5.1403722995336201E-2</v>
      </c>
      <c r="P1358" s="17">
        <v>0.107231101797749</v>
      </c>
      <c r="Q1358" s="17">
        <v>5.79445295715669E-2</v>
      </c>
      <c r="R1358" s="17"/>
      <c r="S1358" s="17">
        <v>3.3495792741440697E-2</v>
      </c>
      <c r="T1358" s="17">
        <v>5.5922785544350997E-2</v>
      </c>
      <c r="U1358" s="17">
        <v>0.118832466143765</v>
      </c>
      <c r="V1358" s="17">
        <v>0.115189813889002</v>
      </c>
      <c r="W1358" s="17">
        <v>8.2526349366195503E-2</v>
      </c>
      <c r="X1358" s="17">
        <v>5.9621784173726301E-2</v>
      </c>
      <c r="Y1358" s="17">
        <v>6.2876628583999394E-2</v>
      </c>
      <c r="Z1358" s="17">
        <v>0</v>
      </c>
      <c r="AA1358" s="17">
        <v>8.8969928032311102E-2</v>
      </c>
      <c r="AB1358" s="17">
        <v>5.4489068585280402E-2</v>
      </c>
      <c r="AC1358" s="17">
        <v>8.0021587354724394E-2</v>
      </c>
      <c r="AD1358" s="17">
        <v>0.12965499828416799</v>
      </c>
      <c r="AE1358" s="17"/>
      <c r="AF1358" s="17">
        <v>9.7003647776282703E-2</v>
      </c>
      <c r="AG1358" s="17">
        <v>5.1784703988677697E-2</v>
      </c>
      <c r="AH1358" s="17">
        <v>5.7001266912724301E-2</v>
      </c>
      <c r="AI1358" s="17"/>
      <c r="AJ1358" s="17">
        <v>9.16723138032111E-2</v>
      </c>
      <c r="AK1358" s="17">
        <v>8.1010009526153101E-2</v>
      </c>
      <c r="AL1358" s="17">
        <v>4.9056207275246101E-2</v>
      </c>
      <c r="AM1358" s="17">
        <v>0</v>
      </c>
      <c r="AN1358" s="17">
        <v>3.9551294900121797E-2</v>
      </c>
      <c r="AO1358" s="17"/>
      <c r="AP1358" s="17">
        <v>7.22405223088326E-2</v>
      </c>
      <c r="AQ1358" s="17">
        <v>5.81438670270399E-2</v>
      </c>
      <c r="AR1358" s="17">
        <v>7.29810194307529E-2</v>
      </c>
      <c r="AS1358" s="17"/>
      <c r="AT1358" s="17">
        <v>6.0857751618676403E-2</v>
      </c>
      <c r="AU1358" s="17">
        <v>7.5205810170541093E-2</v>
      </c>
      <c r="AV1358" s="17">
        <v>9.7677053149148804E-2</v>
      </c>
      <c r="AW1358" s="17">
        <v>0.13275239641200601</v>
      </c>
      <c r="AX1358" s="17">
        <v>0</v>
      </c>
    </row>
    <row r="1359" spans="2:50">
      <c r="B1359" t="s">
        <v>378</v>
      </c>
      <c r="C1359" s="17">
        <v>2.3187554904251E-2</v>
      </c>
      <c r="D1359" s="17">
        <v>2.2938360812085602E-2</v>
      </c>
      <c r="E1359" s="17">
        <v>2.3637503097281999E-2</v>
      </c>
      <c r="F1359" s="17"/>
      <c r="G1359" s="17">
        <v>6.5640050111896997E-2</v>
      </c>
      <c r="H1359" s="17">
        <v>6.1788088977831002E-2</v>
      </c>
      <c r="I1359" s="17">
        <v>1.19561836323911E-2</v>
      </c>
      <c r="J1359" s="17">
        <v>0</v>
      </c>
      <c r="K1359" s="17">
        <v>0</v>
      </c>
      <c r="L1359" s="17">
        <v>0</v>
      </c>
      <c r="M1359" s="17"/>
      <c r="N1359" s="17">
        <v>1.48802047816733E-2</v>
      </c>
      <c r="O1359" s="17">
        <v>6.6537838975124297E-3</v>
      </c>
      <c r="P1359" s="17">
        <v>3.1115401519608801E-2</v>
      </c>
      <c r="Q1359" s="17">
        <v>4.3540052611185702E-2</v>
      </c>
      <c r="R1359" s="17"/>
      <c r="S1359" s="17">
        <v>7.1077012849076901E-2</v>
      </c>
      <c r="T1359" s="17">
        <v>0</v>
      </c>
      <c r="U1359" s="17">
        <v>0</v>
      </c>
      <c r="V1359" s="17">
        <v>0</v>
      </c>
      <c r="W1359" s="17">
        <v>2.9112771516364599E-2</v>
      </c>
      <c r="X1359" s="17">
        <v>0</v>
      </c>
      <c r="Y1359" s="17">
        <v>2.1878522246519299E-2</v>
      </c>
      <c r="Z1359" s="17">
        <v>0</v>
      </c>
      <c r="AA1359" s="17">
        <v>4.0073657199593098E-2</v>
      </c>
      <c r="AB1359" s="17">
        <v>2.2794766501278999E-2</v>
      </c>
      <c r="AC1359" s="17">
        <v>6.5170258064457504E-2</v>
      </c>
      <c r="AD1359" s="17">
        <v>0</v>
      </c>
      <c r="AE1359" s="17"/>
      <c r="AF1359" s="17">
        <v>1.52747779880663E-2</v>
      </c>
      <c r="AG1359" s="17">
        <v>1.7097964672792999E-2</v>
      </c>
      <c r="AH1359" s="17">
        <v>8.5316962355394502E-2</v>
      </c>
      <c r="AI1359" s="17"/>
      <c r="AJ1359" s="17">
        <v>1.0965341769602999E-2</v>
      </c>
      <c r="AK1359" s="17">
        <v>3.1927812999582597E-2</v>
      </c>
      <c r="AL1359" s="17">
        <v>0</v>
      </c>
      <c r="AM1359" s="17">
        <v>0.14510651593895901</v>
      </c>
      <c r="AN1359" s="17">
        <v>5.0435729894076797E-2</v>
      </c>
      <c r="AO1359" s="17"/>
      <c r="AP1359" s="17">
        <v>1.4660370219514199E-2</v>
      </c>
      <c r="AQ1359" s="17">
        <v>2.7935488510973001E-2</v>
      </c>
      <c r="AR1359" s="17">
        <v>0</v>
      </c>
      <c r="AS1359" s="17"/>
      <c r="AT1359" s="17">
        <v>8.4382148005157694E-3</v>
      </c>
      <c r="AU1359" s="17">
        <v>2.3198460720911699E-2</v>
      </c>
      <c r="AV1359" s="17">
        <v>8.9355312543373706E-3</v>
      </c>
      <c r="AW1359" s="17">
        <v>2.1483268708233302E-2</v>
      </c>
      <c r="AX1359" s="17">
        <v>0</v>
      </c>
    </row>
    <row r="1360" spans="2:50">
      <c r="B1360" t="s">
        <v>92</v>
      </c>
      <c r="C1360" s="17">
        <v>4.9082799871355297E-2</v>
      </c>
      <c r="D1360" s="17">
        <v>4.0346680675883297E-2</v>
      </c>
      <c r="E1360" s="17">
        <v>5.8182315388132802E-2</v>
      </c>
      <c r="F1360" s="17"/>
      <c r="G1360" s="17">
        <v>6.2988414872396398E-2</v>
      </c>
      <c r="H1360" s="17">
        <v>3.1166952142917401E-2</v>
      </c>
      <c r="I1360" s="17">
        <v>3.1679712262717097E-2</v>
      </c>
      <c r="J1360" s="17">
        <v>7.8155381479793201E-2</v>
      </c>
      <c r="K1360" s="17">
        <v>6.5091878579196794E-2</v>
      </c>
      <c r="L1360" s="17">
        <v>3.4974209101121201E-2</v>
      </c>
      <c r="M1360" s="17"/>
      <c r="N1360" s="17">
        <v>2.6783372225881501E-2</v>
      </c>
      <c r="O1360" s="17">
        <v>4.9655777022035802E-2</v>
      </c>
      <c r="P1360" s="17">
        <v>5.8739654603318397E-2</v>
      </c>
      <c r="Q1360" s="17">
        <v>6.4548136514490095E-2</v>
      </c>
      <c r="R1360" s="17"/>
      <c r="S1360" s="17">
        <v>5.7222809663112002E-2</v>
      </c>
      <c r="T1360" s="17">
        <v>2.4402806028015599E-2</v>
      </c>
      <c r="U1360" s="17">
        <v>1.8207257710625199E-2</v>
      </c>
      <c r="V1360" s="17">
        <v>4.0532611788888097E-2</v>
      </c>
      <c r="W1360" s="17">
        <v>7.0657248640135298E-2</v>
      </c>
      <c r="X1360" s="17">
        <v>2.99463423338935E-2</v>
      </c>
      <c r="Y1360" s="17">
        <v>4.6788480739693897E-2</v>
      </c>
      <c r="Z1360" s="17">
        <v>9.5548267714632207E-2</v>
      </c>
      <c r="AA1360" s="17">
        <v>4.4345844393659101E-2</v>
      </c>
      <c r="AB1360" s="17">
        <v>8.8856226471271199E-2</v>
      </c>
      <c r="AC1360" s="17">
        <v>9.9163543941749394E-2</v>
      </c>
      <c r="AD1360" s="17">
        <v>0</v>
      </c>
      <c r="AE1360" s="17"/>
      <c r="AF1360" s="17">
        <v>5.0233228928149201E-2</v>
      </c>
      <c r="AG1360" s="17">
        <v>4.6323867340067097E-2</v>
      </c>
      <c r="AH1360" s="17">
        <v>4.1632263474548403E-2</v>
      </c>
      <c r="AI1360" s="17"/>
      <c r="AJ1360" s="17">
        <v>2.28808631777494E-2</v>
      </c>
      <c r="AK1360" s="17">
        <v>5.2733958377789901E-2</v>
      </c>
      <c r="AL1360" s="17">
        <v>2.40130716234212E-2</v>
      </c>
      <c r="AM1360" s="17">
        <v>0.118739546452476</v>
      </c>
      <c r="AN1360" s="17">
        <v>4.90642148005404E-2</v>
      </c>
      <c r="AO1360" s="17"/>
      <c r="AP1360" s="17">
        <v>3.7247513868592E-2</v>
      </c>
      <c r="AQ1360" s="17">
        <v>3.4051375927728902E-2</v>
      </c>
      <c r="AR1360" s="17">
        <v>2.4238133743560101E-2</v>
      </c>
      <c r="AS1360" s="17"/>
      <c r="AT1360" s="17">
        <v>5.58547888866976E-2</v>
      </c>
      <c r="AU1360" s="17">
        <v>1.7920940675383999E-2</v>
      </c>
      <c r="AV1360" s="17">
        <v>6.6102170699024895E-2</v>
      </c>
      <c r="AW1360" s="17">
        <v>0</v>
      </c>
      <c r="AX1360" s="17">
        <v>0.18587970475079399</v>
      </c>
    </row>
    <row r="1361" spans="2:50">
      <c r="C1361" s="17"/>
      <c r="D1361" s="17"/>
      <c r="E1361" s="17"/>
      <c r="F1361" s="17"/>
      <c r="G1361" s="17"/>
      <c r="H1361" s="17"/>
      <c r="I1361" s="17"/>
      <c r="J1361" s="17"/>
      <c r="K1361" s="17"/>
      <c r="L1361" s="17"/>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7"/>
      <c r="AI1361" s="17"/>
      <c r="AJ1361" s="17"/>
      <c r="AK1361" s="17"/>
      <c r="AL1361" s="17"/>
      <c r="AM1361" s="17"/>
      <c r="AN1361" s="17"/>
      <c r="AO1361" s="17"/>
      <c r="AP1361" s="17"/>
      <c r="AQ1361" s="17"/>
      <c r="AR1361" s="17"/>
      <c r="AS1361" s="17"/>
      <c r="AT1361" s="17"/>
      <c r="AU1361" s="17"/>
      <c r="AV1361" s="17"/>
      <c r="AW1361" s="17"/>
      <c r="AX1361" s="17"/>
    </row>
    <row r="1362" spans="2:50">
      <c r="B1362" s="6" t="s">
        <v>405</v>
      </c>
      <c r="C1362" s="17"/>
      <c r="D1362" s="17"/>
      <c r="E1362" s="17"/>
      <c r="F1362" s="17"/>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row>
    <row r="1363" spans="2:50">
      <c r="B1363" s="27" t="s">
        <v>25</v>
      </c>
      <c r="C1363" s="17"/>
      <c r="D1363" s="17"/>
      <c r="E1363" s="17"/>
      <c r="F1363" s="17"/>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row>
    <row r="1364" spans="2:50">
      <c r="B1364" t="s">
        <v>380</v>
      </c>
      <c r="C1364" s="17">
        <v>0.72503099676157601</v>
      </c>
      <c r="D1364" s="17">
        <v>0.72222047176690096</v>
      </c>
      <c r="E1364" s="17">
        <v>0.72541764979532297</v>
      </c>
      <c r="F1364" s="17"/>
      <c r="G1364" s="17">
        <v>0.70747226308565503</v>
      </c>
      <c r="H1364" s="17">
        <v>0.68421615810678105</v>
      </c>
      <c r="I1364" s="17">
        <v>0.76299178601968998</v>
      </c>
      <c r="J1364" s="17">
        <v>0.67360319140334701</v>
      </c>
      <c r="K1364" s="17">
        <v>0.70007790744954201</v>
      </c>
      <c r="L1364" s="17">
        <v>0.80780150106924298</v>
      </c>
      <c r="M1364" s="17"/>
      <c r="N1364" s="17">
        <v>0.80257974868248205</v>
      </c>
      <c r="O1364" s="17">
        <v>0.75920848678623298</v>
      </c>
      <c r="P1364" s="17">
        <v>0.68093968517507897</v>
      </c>
      <c r="Q1364" s="17">
        <v>0.63932791813073497</v>
      </c>
      <c r="R1364" s="17"/>
      <c r="S1364" s="17">
        <v>0.73605028690165697</v>
      </c>
      <c r="T1364" s="17">
        <v>0.77615698670737598</v>
      </c>
      <c r="U1364" s="17">
        <v>0.65971097603820905</v>
      </c>
      <c r="V1364" s="17">
        <v>0.81118724103933604</v>
      </c>
      <c r="W1364" s="17">
        <v>0.64872828212328104</v>
      </c>
      <c r="X1364" s="17">
        <v>0.68716645315798097</v>
      </c>
      <c r="Y1364" s="17">
        <v>0.73890069056461305</v>
      </c>
      <c r="Z1364" s="17">
        <v>0.68183434390757003</v>
      </c>
      <c r="AA1364" s="17">
        <v>0.79219680381757196</v>
      </c>
      <c r="AB1364" s="17">
        <v>0.65356655616228698</v>
      </c>
      <c r="AC1364" s="17">
        <v>0.58916559982407102</v>
      </c>
      <c r="AD1364" s="17">
        <v>0.83328511419893403</v>
      </c>
      <c r="AE1364" s="17"/>
      <c r="AF1364" s="17">
        <v>0.679664752040121</v>
      </c>
      <c r="AG1364" s="17">
        <v>0.77704025106392105</v>
      </c>
      <c r="AH1364" s="17">
        <v>0.69174662429911005</v>
      </c>
      <c r="AI1364" s="17"/>
      <c r="AJ1364" s="17">
        <v>0.72518788062808603</v>
      </c>
      <c r="AK1364" s="17">
        <v>0.76754426436020995</v>
      </c>
      <c r="AL1364" s="17">
        <v>0.76447799099053204</v>
      </c>
      <c r="AM1364" s="17">
        <v>0.62447901478387302</v>
      </c>
      <c r="AN1364" s="17">
        <v>0.67627565841983905</v>
      </c>
      <c r="AO1364" s="17"/>
      <c r="AP1364" s="17">
        <v>0.72631186127471603</v>
      </c>
      <c r="AQ1364" s="17">
        <v>0.81518961016825597</v>
      </c>
      <c r="AR1364" s="17">
        <v>0.71137342878895005</v>
      </c>
      <c r="AS1364" s="17"/>
      <c r="AT1364" s="17">
        <v>0.72605354582763704</v>
      </c>
      <c r="AU1364" s="17">
        <v>0.74704939586672903</v>
      </c>
      <c r="AV1364" s="17">
        <v>0.71867755793607602</v>
      </c>
      <c r="AW1364" s="17">
        <v>0.74259271335309396</v>
      </c>
      <c r="AX1364" s="17">
        <v>0.73431167560280997</v>
      </c>
    </row>
    <row r="1365" spans="2:50">
      <c r="B1365" t="s">
        <v>381</v>
      </c>
      <c r="C1365" s="17">
        <v>0.15260749690064301</v>
      </c>
      <c r="D1365" s="17">
        <v>0.15816107145608099</v>
      </c>
      <c r="E1365" s="17">
        <v>0.148429116740491</v>
      </c>
      <c r="F1365" s="17"/>
      <c r="G1365" s="17">
        <v>0.140773926661238</v>
      </c>
      <c r="H1365" s="17">
        <v>0.215197054304611</v>
      </c>
      <c r="I1365" s="17">
        <v>0.11941618988590499</v>
      </c>
      <c r="J1365" s="17">
        <v>0.218676721493229</v>
      </c>
      <c r="K1365" s="17">
        <v>0.13498369204183</v>
      </c>
      <c r="L1365" s="17">
        <v>7.9284346252067997E-2</v>
      </c>
      <c r="M1365" s="17"/>
      <c r="N1365" s="17">
        <v>0.12695074271970599</v>
      </c>
      <c r="O1365" s="17">
        <v>0.108968257890224</v>
      </c>
      <c r="P1365" s="17">
        <v>0.16398668216717499</v>
      </c>
      <c r="Q1365" s="17">
        <v>0.221074258799414</v>
      </c>
      <c r="R1365" s="17"/>
      <c r="S1365" s="17">
        <v>0.13674925027528501</v>
      </c>
      <c r="T1365" s="17">
        <v>0.107998231802353</v>
      </c>
      <c r="U1365" s="17">
        <v>0.18638462446154799</v>
      </c>
      <c r="V1365" s="17">
        <v>0.12770101640859099</v>
      </c>
      <c r="W1365" s="17">
        <v>0.218929048269009</v>
      </c>
      <c r="X1365" s="17">
        <v>0.107191030989836</v>
      </c>
      <c r="Y1365" s="17">
        <v>0.151459287263359</v>
      </c>
      <c r="Z1365" s="17">
        <v>0.221477163535691</v>
      </c>
      <c r="AA1365" s="17">
        <v>0.163475806482764</v>
      </c>
      <c r="AB1365" s="17">
        <v>0.146166233444781</v>
      </c>
      <c r="AC1365" s="17">
        <v>0.23823493670648299</v>
      </c>
      <c r="AD1365" s="17">
        <v>0.166714885801066</v>
      </c>
      <c r="AE1365" s="17"/>
      <c r="AF1365" s="17">
        <v>0.16825098034327199</v>
      </c>
      <c r="AG1365" s="17">
        <v>0.11823837819239</v>
      </c>
      <c r="AH1365" s="17">
        <v>0.19378266616159501</v>
      </c>
      <c r="AI1365" s="17"/>
      <c r="AJ1365" s="17">
        <v>0.17661147166643701</v>
      </c>
      <c r="AK1365" s="17">
        <v>0.12802075493602</v>
      </c>
      <c r="AL1365" s="17">
        <v>0.14577050273898201</v>
      </c>
      <c r="AM1365" s="17">
        <v>0.14510651593895901</v>
      </c>
      <c r="AN1365" s="17">
        <v>0.18452458547822101</v>
      </c>
      <c r="AO1365" s="17"/>
      <c r="AP1365" s="17">
        <v>0.17132822551516499</v>
      </c>
      <c r="AQ1365" s="17">
        <v>0.11055711512163199</v>
      </c>
      <c r="AR1365" s="17">
        <v>0.200491712444966</v>
      </c>
      <c r="AS1365" s="17"/>
      <c r="AT1365" s="17">
        <v>0.144261792468237</v>
      </c>
      <c r="AU1365" s="17">
        <v>0.152929724333944</v>
      </c>
      <c r="AV1365" s="17">
        <v>0.15696257247046899</v>
      </c>
      <c r="AW1365" s="17">
        <v>0.16676088170813899</v>
      </c>
      <c r="AX1365" s="17">
        <v>8.7631333071478204E-2</v>
      </c>
    </row>
    <row r="1366" spans="2:50">
      <c r="B1366" t="s">
        <v>92</v>
      </c>
      <c r="C1366" s="17">
        <v>0.12236150633778101</v>
      </c>
      <c r="D1366" s="17">
        <v>0.119618456777018</v>
      </c>
      <c r="E1366" s="17">
        <v>0.126153233464186</v>
      </c>
      <c r="F1366" s="17"/>
      <c r="G1366" s="17">
        <v>0.151753810253107</v>
      </c>
      <c r="H1366" s="17">
        <v>0.10058678758860801</v>
      </c>
      <c r="I1366" s="17">
        <v>0.117592024094405</v>
      </c>
      <c r="J1366" s="17">
        <v>0.107720087103424</v>
      </c>
      <c r="K1366" s="17">
        <v>0.16493840050862801</v>
      </c>
      <c r="L1366" s="17">
        <v>0.112914152678689</v>
      </c>
      <c r="M1366" s="17"/>
      <c r="N1366" s="17">
        <v>7.0469508597812702E-2</v>
      </c>
      <c r="O1366" s="17">
        <v>0.131823255323543</v>
      </c>
      <c r="P1366" s="17">
        <v>0.15507363265774601</v>
      </c>
      <c r="Q1366" s="17">
        <v>0.139597823069851</v>
      </c>
      <c r="R1366" s="17"/>
      <c r="S1366" s="17">
        <v>0.127200462823059</v>
      </c>
      <c r="T1366" s="17">
        <v>0.115844781490271</v>
      </c>
      <c r="U1366" s="17">
        <v>0.15390439950024301</v>
      </c>
      <c r="V1366" s="17">
        <v>6.11117425520738E-2</v>
      </c>
      <c r="W1366" s="17">
        <v>0.13234266960770899</v>
      </c>
      <c r="X1366" s="17">
        <v>0.20564251585218399</v>
      </c>
      <c r="Y1366" s="17">
        <v>0.10964002217202801</v>
      </c>
      <c r="Z1366" s="17">
        <v>9.6688492556738906E-2</v>
      </c>
      <c r="AA1366" s="17">
        <v>4.4327389699663301E-2</v>
      </c>
      <c r="AB1366" s="17">
        <v>0.20026721039293199</v>
      </c>
      <c r="AC1366" s="17">
        <v>0.17259946346944599</v>
      </c>
      <c r="AD1366" s="17">
        <v>0</v>
      </c>
      <c r="AE1366" s="17"/>
      <c r="AF1366" s="17">
        <v>0.15208426761660701</v>
      </c>
      <c r="AG1366" s="17">
        <v>0.10472137074368799</v>
      </c>
      <c r="AH1366" s="17">
        <v>0.114470709539294</v>
      </c>
      <c r="AI1366" s="17"/>
      <c r="AJ1366" s="17">
        <v>9.8200647705476304E-2</v>
      </c>
      <c r="AK1366" s="17">
        <v>0.104434980703771</v>
      </c>
      <c r="AL1366" s="17">
        <v>8.9751506270486697E-2</v>
      </c>
      <c r="AM1366" s="17">
        <v>0.23041446927716799</v>
      </c>
      <c r="AN1366" s="17">
        <v>0.13919975610193999</v>
      </c>
      <c r="AO1366" s="17"/>
      <c r="AP1366" s="17">
        <v>0.102359913210119</v>
      </c>
      <c r="AQ1366" s="17">
        <v>7.42532747101112E-2</v>
      </c>
      <c r="AR1366" s="17">
        <v>8.8134858766083901E-2</v>
      </c>
      <c r="AS1366" s="17"/>
      <c r="AT1366" s="17">
        <v>0.12968466170412599</v>
      </c>
      <c r="AU1366" s="17">
        <v>0.100020879799326</v>
      </c>
      <c r="AV1366" s="17">
        <v>0.12435986959345501</v>
      </c>
      <c r="AW1366" s="17">
        <v>9.0646404938767799E-2</v>
      </c>
      <c r="AX1366" s="17">
        <v>0.17805699132571201</v>
      </c>
    </row>
    <row r="1367" spans="2:50">
      <c r="C1367" s="17"/>
      <c r="D1367" s="17"/>
      <c r="E1367" s="17"/>
      <c r="F1367" s="17"/>
      <c r="G1367" s="17"/>
      <c r="H1367" s="17"/>
      <c r="I1367" s="17"/>
      <c r="J1367" s="17"/>
      <c r="K1367" s="17"/>
      <c r="L1367" s="17"/>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7"/>
      <c r="AI1367" s="17"/>
      <c r="AJ1367" s="17"/>
      <c r="AK1367" s="17"/>
      <c r="AL1367" s="17"/>
      <c r="AM1367" s="17"/>
      <c r="AN1367" s="17"/>
      <c r="AO1367" s="17"/>
      <c r="AP1367" s="17"/>
      <c r="AQ1367" s="17"/>
      <c r="AR1367" s="17"/>
      <c r="AS1367" s="17"/>
      <c r="AT1367" s="17"/>
      <c r="AU1367" s="17"/>
      <c r="AV1367" s="17"/>
      <c r="AW1367" s="17"/>
      <c r="AX1367" s="17"/>
    </row>
    <row r="1368" spans="2:50">
      <c r="B1368" s="6" t="s">
        <v>406</v>
      </c>
      <c r="C1368" s="17"/>
      <c r="D1368" s="17"/>
      <c r="E1368" s="17"/>
      <c r="F1368" s="17"/>
      <c r="G1368" s="17"/>
      <c r="H1368" s="17"/>
      <c r="I1368" s="17"/>
      <c r="J1368" s="17"/>
      <c r="K1368" s="17"/>
      <c r="L1368" s="17"/>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7"/>
      <c r="AI1368" s="17"/>
      <c r="AJ1368" s="17"/>
      <c r="AK1368" s="17"/>
      <c r="AL1368" s="17"/>
      <c r="AM1368" s="17"/>
      <c r="AN1368" s="17"/>
      <c r="AO1368" s="17"/>
      <c r="AP1368" s="17"/>
      <c r="AQ1368" s="17"/>
      <c r="AR1368" s="17"/>
      <c r="AS1368" s="17"/>
      <c r="AT1368" s="17"/>
      <c r="AU1368" s="17"/>
      <c r="AV1368" s="17"/>
      <c r="AW1368" s="17"/>
      <c r="AX1368" s="17"/>
    </row>
    <row r="1369" spans="2:50">
      <c r="B1369" s="27" t="s">
        <v>25</v>
      </c>
      <c r="C1369" s="17"/>
      <c r="D1369" s="17"/>
      <c r="E1369" s="17"/>
      <c r="F1369" s="17"/>
      <c r="G1369" s="17"/>
      <c r="H1369" s="17"/>
      <c r="I1369" s="17"/>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c r="AP1369" s="17"/>
      <c r="AQ1369" s="17"/>
      <c r="AR1369" s="17"/>
      <c r="AS1369" s="17"/>
      <c r="AT1369" s="17"/>
      <c r="AU1369" s="17"/>
      <c r="AV1369" s="17"/>
      <c r="AW1369" s="17"/>
      <c r="AX1369" s="17"/>
    </row>
    <row r="1370" spans="2:50">
      <c r="B1370" t="s">
        <v>375</v>
      </c>
      <c r="C1370" s="17">
        <v>0.36536901081193801</v>
      </c>
      <c r="D1370" s="17">
        <v>0.38296171920270999</v>
      </c>
      <c r="E1370" s="17">
        <v>0.34703399437826998</v>
      </c>
      <c r="F1370" s="17"/>
      <c r="G1370" s="17">
        <v>0.28077686623504</v>
      </c>
      <c r="H1370" s="17">
        <v>0.23219522852698901</v>
      </c>
      <c r="I1370" s="17">
        <v>0.32558624196994002</v>
      </c>
      <c r="J1370" s="17">
        <v>0.34829991740327199</v>
      </c>
      <c r="K1370" s="17">
        <v>0.44812151466377498</v>
      </c>
      <c r="L1370" s="17">
        <v>0.52202138153413202</v>
      </c>
      <c r="M1370" s="17"/>
      <c r="N1370" s="17">
        <v>0.38514068038672999</v>
      </c>
      <c r="O1370" s="17">
        <v>0.42245286620433797</v>
      </c>
      <c r="P1370" s="17">
        <v>0.33727974279648198</v>
      </c>
      <c r="Q1370" s="17">
        <v>0.30096874139499202</v>
      </c>
      <c r="R1370" s="17"/>
      <c r="S1370" s="17">
        <v>0.435443363810948</v>
      </c>
      <c r="T1370" s="17">
        <v>0.32064059291416402</v>
      </c>
      <c r="U1370" s="17">
        <v>0.35047984114589797</v>
      </c>
      <c r="V1370" s="17">
        <v>0.255384621764082</v>
      </c>
      <c r="W1370" s="17">
        <v>0.31953553729816703</v>
      </c>
      <c r="X1370" s="17">
        <v>0.30878446181473201</v>
      </c>
      <c r="Y1370" s="17">
        <v>0.35297732894234402</v>
      </c>
      <c r="Z1370" s="17">
        <v>0.453392058572197</v>
      </c>
      <c r="AA1370" s="17">
        <v>0.30930104850755402</v>
      </c>
      <c r="AB1370" s="17">
        <v>0.39934240385618303</v>
      </c>
      <c r="AC1370" s="17">
        <v>0.472130051378433</v>
      </c>
      <c r="AD1370" s="17">
        <v>0.61720942635829601</v>
      </c>
      <c r="AE1370" s="17"/>
      <c r="AF1370" s="17">
        <v>0.34776943250341003</v>
      </c>
      <c r="AG1370" s="17">
        <v>0.46595507306675299</v>
      </c>
      <c r="AH1370" s="17">
        <v>0.16179289298465099</v>
      </c>
      <c r="AI1370" s="17"/>
      <c r="AJ1370" s="17">
        <v>0.42197649999230802</v>
      </c>
      <c r="AK1370" s="17">
        <v>0.35867504304891001</v>
      </c>
      <c r="AL1370" s="17">
        <v>0.59070580453690902</v>
      </c>
      <c r="AM1370" s="17">
        <v>0</v>
      </c>
      <c r="AN1370" s="17">
        <v>0.143492432005106</v>
      </c>
      <c r="AO1370" s="17"/>
      <c r="AP1370" s="17">
        <v>0.41940927049366</v>
      </c>
      <c r="AQ1370" s="17">
        <v>0.38257775326410498</v>
      </c>
      <c r="AR1370" s="17">
        <v>0.517533606546138</v>
      </c>
      <c r="AS1370" s="17"/>
      <c r="AT1370" s="17">
        <v>0.33381702481962899</v>
      </c>
      <c r="AU1370" s="17">
        <v>0.39108328921586899</v>
      </c>
      <c r="AV1370" s="17">
        <v>0.41474241308841397</v>
      </c>
      <c r="AW1370" s="17">
        <v>0.37952040062129599</v>
      </c>
      <c r="AX1370" s="17">
        <v>0.46309887243241499</v>
      </c>
    </row>
    <row r="1371" spans="2:50">
      <c r="B1371" t="s">
        <v>376</v>
      </c>
      <c r="C1371" s="17">
        <v>0.40824509273333998</v>
      </c>
      <c r="D1371" s="17">
        <v>0.37669430499622197</v>
      </c>
      <c r="E1371" s="17">
        <v>0.441127136748726</v>
      </c>
      <c r="F1371" s="17"/>
      <c r="G1371" s="17">
        <v>0.33755665951317698</v>
      </c>
      <c r="H1371" s="17">
        <v>0.56403769313946495</v>
      </c>
      <c r="I1371" s="17">
        <v>0.39687023963212198</v>
      </c>
      <c r="J1371" s="17">
        <v>0.41297036108866603</v>
      </c>
      <c r="K1371" s="17">
        <v>0.40706702386050703</v>
      </c>
      <c r="L1371" s="17">
        <v>0.35426925169288598</v>
      </c>
      <c r="M1371" s="17"/>
      <c r="N1371" s="17">
        <v>0.42968884765249299</v>
      </c>
      <c r="O1371" s="17">
        <v>0.40147983146696697</v>
      </c>
      <c r="P1371" s="17">
        <v>0.39677835944731199</v>
      </c>
      <c r="Q1371" s="17">
        <v>0.40897902608363601</v>
      </c>
      <c r="R1371" s="17"/>
      <c r="S1371" s="17">
        <v>0.36227063783879199</v>
      </c>
      <c r="T1371" s="17">
        <v>0.493567379849772</v>
      </c>
      <c r="U1371" s="17">
        <v>0.45255916342882402</v>
      </c>
      <c r="V1371" s="17">
        <v>0.54554103046491498</v>
      </c>
      <c r="W1371" s="17">
        <v>0.41666531072437901</v>
      </c>
      <c r="X1371" s="17">
        <v>0.427090178760197</v>
      </c>
      <c r="Y1371" s="17">
        <v>0.49589359402939498</v>
      </c>
      <c r="Z1371" s="17">
        <v>0.177604823813893</v>
      </c>
      <c r="AA1371" s="17">
        <v>0.35526377697631401</v>
      </c>
      <c r="AB1371" s="17">
        <v>0.38795671649552999</v>
      </c>
      <c r="AC1371" s="17">
        <v>0.36119630788016099</v>
      </c>
      <c r="AD1371" s="17">
        <v>0.242174083516983</v>
      </c>
      <c r="AE1371" s="17"/>
      <c r="AF1371" s="17">
        <v>0.46005925491004701</v>
      </c>
      <c r="AG1371" s="17">
        <v>0.38638568188042999</v>
      </c>
      <c r="AH1371" s="17">
        <v>0.36361727180352199</v>
      </c>
      <c r="AI1371" s="17"/>
      <c r="AJ1371" s="17">
        <v>0.42507091146478498</v>
      </c>
      <c r="AK1371" s="17">
        <v>0.427986364321222</v>
      </c>
      <c r="AL1371" s="17">
        <v>0.37663287094686199</v>
      </c>
      <c r="AM1371" s="17">
        <v>0.55818268238008995</v>
      </c>
      <c r="AN1371" s="17">
        <v>0.35218389594357102</v>
      </c>
      <c r="AO1371" s="17"/>
      <c r="AP1371" s="17">
        <v>0.45212556545378602</v>
      </c>
      <c r="AQ1371" s="17">
        <v>0.39506528300925697</v>
      </c>
      <c r="AR1371" s="17">
        <v>0.35277403869117502</v>
      </c>
      <c r="AS1371" s="17"/>
      <c r="AT1371" s="17">
        <v>0.43003099394796501</v>
      </c>
      <c r="AU1371" s="17">
        <v>0.369946602342139</v>
      </c>
      <c r="AV1371" s="17">
        <v>0.43240171207450001</v>
      </c>
      <c r="AW1371" s="17">
        <v>0.42999007059324001</v>
      </c>
      <c r="AX1371" s="17">
        <v>0.332397861506532</v>
      </c>
    </row>
    <row r="1372" spans="2:50">
      <c r="B1372" t="s">
        <v>377</v>
      </c>
      <c r="C1372" s="17">
        <v>0.112735753223666</v>
      </c>
      <c r="D1372" s="17">
        <v>0.12483978992857001</v>
      </c>
      <c r="E1372" s="17">
        <v>0.100120997896139</v>
      </c>
      <c r="F1372" s="17"/>
      <c r="G1372" s="17">
        <v>0.19986167427712001</v>
      </c>
      <c r="H1372" s="17">
        <v>0.12960080161780399</v>
      </c>
      <c r="I1372" s="17">
        <v>0.105649939945333</v>
      </c>
      <c r="J1372" s="17">
        <v>0.13944869659630901</v>
      </c>
      <c r="K1372" s="17">
        <v>6.9630776689702495E-2</v>
      </c>
      <c r="L1372" s="17">
        <v>4.9992004209100202E-2</v>
      </c>
      <c r="M1372" s="17"/>
      <c r="N1372" s="17">
        <v>9.6917100922585001E-2</v>
      </c>
      <c r="O1372" s="17">
        <v>9.7721368111788595E-2</v>
      </c>
      <c r="P1372" s="17">
        <v>0.13180799269882101</v>
      </c>
      <c r="Q1372" s="17">
        <v>0.125074123542534</v>
      </c>
      <c r="R1372" s="17"/>
      <c r="S1372" s="17">
        <v>0.14333342501567001</v>
      </c>
      <c r="T1372" s="17">
        <v>6.85905751303275E-2</v>
      </c>
      <c r="U1372" s="17">
        <v>7.5463359508865402E-2</v>
      </c>
      <c r="V1372" s="17">
        <v>8.6056666129968901E-2</v>
      </c>
      <c r="W1372" s="17">
        <v>0.21924398855381499</v>
      </c>
      <c r="X1372" s="17">
        <v>0.14861467823938901</v>
      </c>
      <c r="Y1372" s="17">
        <v>4.3686433192059698E-2</v>
      </c>
      <c r="Z1372" s="17">
        <v>0.28572002856244499</v>
      </c>
      <c r="AA1372" s="17">
        <v>0.13204100265779101</v>
      </c>
      <c r="AB1372" s="17">
        <v>7.78310668965842E-2</v>
      </c>
      <c r="AC1372" s="17">
        <v>6.0825746340282399E-2</v>
      </c>
      <c r="AD1372" s="17">
        <v>5.6178226851385897E-2</v>
      </c>
      <c r="AE1372" s="17"/>
      <c r="AF1372" s="17">
        <v>0.102310133570172</v>
      </c>
      <c r="AG1372" s="17">
        <v>8.8475877366184993E-2</v>
      </c>
      <c r="AH1372" s="17">
        <v>0.15961382726557699</v>
      </c>
      <c r="AI1372" s="17"/>
      <c r="AJ1372" s="17">
        <v>8.6795738346285595E-2</v>
      </c>
      <c r="AK1372" s="17">
        <v>0.13126180090151901</v>
      </c>
      <c r="AL1372" s="17">
        <v>3.2661324516229197E-2</v>
      </c>
      <c r="AM1372" s="17">
        <v>0.44181731761991</v>
      </c>
      <c r="AN1372" s="17">
        <v>0.16326636769323299</v>
      </c>
      <c r="AO1372" s="17"/>
      <c r="AP1372" s="17">
        <v>7.9319980516723801E-2</v>
      </c>
      <c r="AQ1372" s="17">
        <v>0.12382418658100899</v>
      </c>
      <c r="AR1372" s="17">
        <v>0.109499759414745</v>
      </c>
      <c r="AS1372" s="17"/>
      <c r="AT1372" s="17">
        <v>0.118105679451561</v>
      </c>
      <c r="AU1372" s="17">
        <v>0.13334132644449501</v>
      </c>
      <c r="AV1372" s="17">
        <v>8.4237580189838901E-2</v>
      </c>
      <c r="AW1372" s="17">
        <v>7.4826783983088299E-2</v>
      </c>
      <c r="AX1372" s="17">
        <v>5.9221766331334899E-2</v>
      </c>
    </row>
    <row r="1373" spans="2:50">
      <c r="B1373" t="s">
        <v>378</v>
      </c>
      <c r="C1373" s="17">
        <v>5.2865411943077201E-2</v>
      </c>
      <c r="D1373" s="17">
        <v>5.9504060354158603E-2</v>
      </c>
      <c r="E1373" s="17">
        <v>4.59466519084731E-2</v>
      </c>
      <c r="F1373" s="17"/>
      <c r="G1373" s="17">
        <v>7.5273739333754294E-2</v>
      </c>
      <c r="H1373" s="17">
        <v>0</v>
      </c>
      <c r="I1373" s="17">
        <v>7.0468243810793599E-2</v>
      </c>
      <c r="J1373" s="17">
        <v>7.3950929229774698E-2</v>
      </c>
      <c r="K1373" s="17">
        <v>5.2985790269138702E-2</v>
      </c>
      <c r="L1373" s="17">
        <v>4.10396409998742E-2</v>
      </c>
      <c r="M1373" s="17"/>
      <c r="N1373" s="17">
        <v>4.2942451167783301E-2</v>
      </c>
      <c r="O1373" s="17">
        <v>2.37692951483577E-2</v>
      </c>
      <c r="P1373" s="17">
        <v>6.6258084574082804E-2</v>
      </c>
      <c r="Q1373" s="17">
        <v>8.4740102134218703E-2</v>
      </c>
      <c r="R1373" s="17"/>
      <c r="S1373" s="17">
        <v>9.8167583018311799E-3</v>
      </c>
      <c r="T1373" s="17">
        <v>6.8370101017366999E-2</v>
      </c>
      <c r="U1373" s="17">
        <v>7.8840902277465402E-2</v>
      </c>
      <c r="V1373" s="17">
        <v>2.9943423811162301E-2</v>
      </c>
      <c r="W1373" s="17">
        <v>0</v>
      </c>
      <c r="X1373" s="17">
        <v>6.4257971766829194E-2</v>
      </c>
      <c r="Y1373" s="17">
        <v>6.6496298850593494E-2</v>
      </c>
      <c r="Z1373" s="17">
        <v>0</v>
      </c>
      <c r="AA1373" s="17">
        <v>0.10836906728378599</v>
      </c>
      <c r="AB1373" s="17">
        <v>9.1127899252402902E-2</v>
      </c>
      <c r="AC1373" s="17">
        <v>0</v>
      </c>
      <c r="AD1373" s="17">
        <v>4.74687823692461E-2</v>
      </c>
      <c r="AE1373" s="17"/>
      <c r="AF1373" s="17">
        <v>4.0916424091360003E-2</v>
      </c>
      <c r="AG1373" s="17">
        <v>3.8605732247765701E-2</v>
      </c>
      <c r="AH1373" s="17">
        <v>0.112102190114007</v>
      </c>
      <c r="AI1373" s="17"/>
      <c r="AJ1373" s="17">
        <v>4.4004890176763498E-2</v>
      </c>
      <c r="AK1373" s="17">
        <v>2.0706401567162799E-2</v>
      </c>
      <c r="AL1373" s="17">
        <v>0</v>
      </c>
      <c r="AM1373" s="17">
        <v>0</v>
      </c>
      <c r="AN1373" s="17">
        <v>0.17247902341066201</v>
      </c>
      <c r="AO1373" s="17"/>
      <c r="AP1373" s="17">
        <v>2.3935237747981199E-2</v>
      </c>
      <c r="AQ1373" s="17">
        <v>2.77140055843236E-2</v>
      </c>
      <c r="AR1373" s="17">
        <v>2.0192595347941902E-2</v>
      </c>
      <c r="AS1373" s="17"/>
      <c r="AT1373" s="17">
        <v>6.7781709544971105E-2</v>
      </c>
      <c r="AU1373" s="17">
        <v>6.29067481275499E-2</v>
      </c>
      <c r="AV1373" s="17">
        <v>2.5928925095472299E-2</v>
      </c>
      <c r="AW1373" s="17">
        <v>6.9350266935771093E-2</v>
      </c>
      <c r="AX1373" s="17">
        <v>9.1335762596942094E-2</v>
      </c>
    </row>
    <row r="1374" spans="2:50">
      <c r="B1374" t="s">
        <v>92</v>
      </c>
      <c r="C1374" s="17">
        <v>6.0784731287978497E-2</v>
      </c>
      <c r="D1374" s="17">
        <v>5.6000125518339099E-2</v>
      </c>
      <c r="E1374" s="17">
        <v>6.5771219068391701E-2</v>
      </c>
      <c r="F1374" s="17"/>
      <c r="G1374" s="17">
        <v>0.106531060640909</v>
      </c>
      <c r="H1374" s="17">
        <v>7.4166276715741802E-2</v>
      </c>
      <c r="I1374" s="17">
        <v>0.101425334641812</v>
      </c>
      <c r="J1374" s="17">
        <v>2.5330095681977999E-2</v>
      </c>
      <c r="K1374" s="17">
        <v>2.2194894516876999E-2</v>
      </c>
      <c r="L1374" s="17">
        <v>3.2677721564007202E-2</v>
      </c>
      <c r="M1374" s="17"/>
      <c r="N1374" s="17">
        <v>4.53109198704078E-2</v>
      </c>
      <c r="O1374" s="17">
        <v>5.4576639068548302E-2</v>
      </c>
      <c r="P1374" s="17">
        <v>6.7875820483301499E-2</v>
      </c>
      <c r="Q1374" s="17">
        <v>8.0238006844619306E-2</v>
      </c>
      <c r="R1374" s="17"/>
      <c r="S1374" s="17">
        <v>4.9135815032757803E-2</v>
      </c>
      <c r="T1374" s="17">
        <v>4.8831351088369897E-2</v>
      </c>
      <c r="U1374" s="17">
        <v>4.2656733638947099E-2</v>
      </c>
      <c r="V1374" s="17">
        <v>8.3074257829871906E-2</v>
      </c>
      <c r="W1374" s="17">
        <v>4.45551634236395E-2</v>
      </c>
      <c r="X1374" s="17">
        <v>5.1252709418853203E-2</v>
      </c>
      <c r="Y1374" s="17">
        <v>4.0946344985608701E-2</v>
      </c>
      <c r="Z1374" s="17">
        <v>8.3283089051465198E-2</v>
      </c>
      <c r="AA1374" s="17">
        <v>9.5025104574554806E-2</v>
      </c>
      <c r="AB1374" s="17">
        <v>4.3741913499300102E-2</v>
      </c>
      <c r="AC1374" s="17">
        <v>0.10584789440112401</v>
      </c>
      <c r="AD1374" s="17">
        <v>3.6969480904089198E-2</v>
      </c>
      <c r="AE1374" s="17"/>
      <c r="AF1374" s="17">
        <v>4.8944754925010998E-2</v>
      </c>
      <c r="AG1374" s="17">
        <v>2.0577635438866301E-2</v>
      </c>
      <c r="AH1374" s="17">
        <v>0.20287381783224301</v>
      </c>
      <c r="AI1374" s="17"/>
      <c r="AJ1374" s="17">
        <v>2.21519600198581E-2</v>
      </c>
      <c r="AK1374" s="17">
        <v>6.1370390161185999E-2</v>
      </c>
      <c r="AL1374" s="17">
        <v>0</v>
      </c>
      <c r="AM1374" s="17">
        <v>0</v>
      </c>
      <c r="AN1374" s="17">
        <v>0.16857828094742799</v>
      </c>
      <c r="AO1374" s="17"/>
      <c r="AP1374" s="17">
        <v>2.5209945787848902E-2</v>
      </c>
      <c r="AQ1374" s="17">
        <v>7.0818771561305893E-2</v>
      </c>
      <c r="AR1374" s="17">
        <v>0</v>
      </c>
      <c r="AS1374" s="17"/>
      <c r="AT1374" s="17">
        <v>5.0264592235873602E-2</v>
      </c>
      <c r="AU1374" s="17">
        <v>4.2722033869946899E-2</v>
      </c>
      <c r="AV1374" s="17">
        <v>4.2689369551774797E-2</v>
      </c>
      <c r="AW1374" s="17">
        <v>4.6312477866604002E-2</v>
      </c>
      <c r="AX1374" s="17">
        <v>5.3945737132775701E-2</v>
      </c>
    </row>
    <row r="1375" spans="2:50">
      <c r="C1375" s="17"/>
      <c r="D1375" s="17"/>
      <c r="E1375" s="17"/>
      <c r="F1375" s="17"/>
      <c r="G1375" s="17"/>
      <c r="H1375" s="17"/>
      <c r="I1375" s="17"/>
      <c r="J1375" s="17"/>
      <c r="K1375" s="17"/>
      <c r="L1375" s="17"/>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7"/>
      <c r="AI1375" s="17"/>
      <c r="AJ1375" s="17"/>
      <c r="AK1375" s="17"/>
      <c r="AL1375" s="17"/>
      <c r="AM1375" s="17"/>
      <c r="AN1375" s="17"/>
      <c r="AO1375" s="17"/>
      <c r="AP1375" s="17"/>
      <c r="AQ1375" s="17"/>
      <c r="AR1375" s="17"/>
      <c r="AS1375" s="17"/>
      <c r="AT1375" s="17"/>
      <c r="AU1375" s="17"/>
      <c r="AV1375" s="17"/>
      <c r="AW1375" s="17"/>
      <c r="AX1375" s="17"/>
    </row>
    <row r="1376" spans="2:50">
      <c r="B1376" s="6" t="s">
        <v>407</v>
      </c>
      <c r="C1376" s="17"/>
      <c r="D1376" s="17"/>
      <c r="E1376" s="17"/>
      <c r="F1376" s="17"/>
      <c r="G1376" s="17"/>
      <c r="H1376" s="17"/>
      <c r="I1376" s="17"/>
      <c r="J1376" s="17"/>
      <c r="K1376" s="17"/>
      <c r="L1376" s="17"/>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7"/>
      <c r="AI1376" s="17"/>
      <c r="AJ1376" s="17"/>
      <c r="AK1376" s="17"/>
      <c r="AL1376" s="17"/>
      <c r="AM1376" s="17"/>
      <c r="AN1376" s="17"/>
      <c r="AO1376" s="17"/>
      <c r="AP1376" s="17"/>
      <c r="AQ1376" s="17"/>
      <c r="AR1376" s="17"/>
      <c r="AS1376" s="17"/>
      <c r="AT1376" s="17"/>
      <c r="AU1376" s="17"/>
      <c r="AV1376" s="17"/>
      <c r="AW1376" s="17"/>
      <c r="AX1376" s="17"/>
    </row>
    <row r="1377" spans="2:50">
      <c r="B1377" s="27" t="s">
        <v>25</v>
      </c>
      <c r="C1377" s="17"/>
      <c r="D1377" s="17"/>
      <c r="E1377" s="17"/>
      <c r="F1377" s="17"/>
      <c r="G1377" s="17"/>
      <c r="H1377" s="17"/>
      <c r="I1377" s="17"/>
      <c r="J1377" s="17"/>
      <c r="K1377" s="17"/>
      <c r="L1377" s="17"/>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7"/>
      <c r="AI1377" s="17"/>
      <c r="AJ1377" s="17"/>
      <c r="AK1377" s="17"/>
      <c r="AL1377" s="17"/>
      <c r="AM1377" s="17"/>
      <c r="AN1377" s="17"/>
      <c r="AO1377" s="17"/>
      <c r="AP1377" s="17"/>
      <c r="AQ1377" s="17"/>
      <c r="AR1377" s="17"/>
      <c r="AS1377" s="17"/>
      <c r="AT1377" s="17"/>
      <c r="AU1377" s="17"/>
      <c r="AV1377" s="17"/>
      <c r="AW1377" s="17"/>
      <c r="AX1377" s="17"/>
    </row>
    <row r="1378" spans="2:50">
      <c r="B1378" t="s">
        <v>380</v>
      </c>
      <c r="C1378" s="17">
        <v>0.66438459974679798</v>
      </c>
      <c r="D1378" s="17">
        <v>0.65275740336599297</v>
      </c>
      <c r="E1378" s="17">
        <v>0.67650239491421704</v>
      </c>
      <c r="F1378" s="17"/>
      <c r="G1378" s="17">
        <v>0.49919505842103301</v>
      </c>
      <c r="H1378" s="17">
        <v>0.70455392645814796</v>
      </c>
      <c r="I1378" s="17">
        <v>0.60673126799342803</v>
      </c>
      <c r="J1378" s="17">
        <v>0.60997824729183903</v>
      </c>
      <c r="K1378" s="17">
        <v>0.79689478563072202</v>
      </c>
      <c r="L1378" s="17">
        <v>0.77057873392731402</v>
      </c>
      <c r="M1378" s="17"/>
      <c r="N1378" s="17">
        <v>0.69771229524825995</v>
      </c>
      <c r="O1378" s="17">
        <v>0.75051546030633398</v>
      </c>
      <c r="P1378" s="17">
        <v>0.59939249468407696</v>
      </c>
      <c r="Q1378" s="17">
        <v>0.591051098556719</v>
      </c>
      <c r="R1378" s="17"/>
      <c r="S1378" s="17">
        <v>0.74070667457119299</v>
      </c>
      <c r="T1378" s="17">
        <v>0.65915301936704196</v>
      </c>
      <c r="U1378" s="17">
        <v>0.61142944310693803</v>
      </c>
      <c r="V1378" s="17">
        <v>0.63430304847651198</v>
      </c>
      <c r="W1378" s="17">
        <v>0.63211355304961903</v>
      </c>
      <c r="X1378" s="17">
        <v>0.62004737350502204</v>
      </c>
      <c r="Y1378" s="17">
        <v>0.66008401767918401</v>
      </c>
      <c r="Z1378" s="17">
        <v>0.79593953352438596</v>
      </c>
      <c r="AA1378" s="17">
        <v>0.56351104837068</v>
      </c>
      <c r="AB1378" s="17">
        <v>0.71834623565470401</v>
      </c>
      <c r="AC1378" s="17">
        <v>0.75376657044959505</v>
      </c>
      <c r="AD1378" s="17">
        <v>0.707445242633433</v>
      </c>
      <c r="AE1378" s="17"/>
      <c r="AF1378" s="17">
        <v>0.71017245892755598</v>
      </c>
      <c r="AG1378" s="17">
        <v>0.74618458681273503</v>
      </c>
      <c r="AH1378" s="17">
        <v>0.39308777637570502</v>
      </c>
      <c r="AI1378" s="17"/>
      <c r="AJ1378" s="17">
        <v>0.72624193398923698</v>
      </c>
      <c r="AK1378" s="17">
        <v>0.68509577430147095</v>
      </c>
      <c r="AL1378" s="17">
        <v>0.91005661262550996</v>
      </c>
      <c r="AM1378" s="17">
        <v>0.55818268238008995</v>
      </c>
      <c r="AN1378" s="17">
        <v>0.39437068667451303</v>
      </c>
      <c r="AO1378" s="17"/>
      <c r="AP1378" s="17">
        <v>0.69869757735548399</v>
      </c>
      <c r="AQ1378" s="17">
        <v>0.70141270570067005</v>
      </c>
      <c r="AR1378" s="17">
        <v>0.84724972740120597</v>
      </c>
      <c r="AS1378" s="17"/>
      <c r="AT1378" s="17">
        <v>0.62122723148185599</v>
      </c>
      <c r="AU1378" s="17">
        <v>0.67544233773454398</v>
      </c>
      <c r="AV1378" s="17">
        <v>0.71776374778382801</v>
      </c>
      <c r="AW1378" s="17">
        <v>0.727301490175848</v>
      </c>
      <c r="AX1378" s="17">
        <v>0.770664484807418</v>
      </c>
    </row>
    <row r="1379" spans="2:50">
      <c r="B1379" t="s">
        <v>381</v>
      </c>
      <c r="C1379" s="17">
        <v>0.206726902067392</v>
      </c>
      <c r="D1379" s="17">
        <v>0.215403939482715</v>
      </c>
      <c r="E1379" s="17">
        <v>0.19768374509169101</v>
      </c>
      <c r="F1379" s="17"/>
      <c r="G1379" s="17">
        <v>0.28763601877838402</v>
      </c>
      <c r="H1379" s="17">
        <v>0.180071151867776</v>
      </c>
      <c r="I1379" s="17">
        <v>0.22607095004114799</v>
      </c>
      <c r="J1379" s="17">
        <v>0.27492266451060599</v>
      </c>
      <c r="K1379" s="17">
        <v>0.15047230875513701</v>
      </c>
      <c r="L1379" s="17">
        <v>0.129050346675116</v>
      </c>
      <c r="M1379" s="17"/>
      <c r="N1379" s="17">
        <v>0.19718259833728299</v>
      </c>
      <c r="O1379" s="17">
        <v>0.124803251387003</v>
      </c>
      <c r="P1379" s="17">
        <v>0.27106019040584001</v>
      </c>
      <c r="Q1379" s="17">
        <v>0.246436163507084</v>
      </c>
      <c r="R1379" s="17"/>
      <c r="S1379" s="17">
        <v>0.20021073157673</v>
      </c>
      <c r="T1379" s="17">
        <v>0.203322702145524</v>
      </c>
      <c r="U1379" s="17">
        <v>0.24171020624646</v>
      </c>
      <c r="V1379" s="17">
        <v>0.15859851083700699</v>
      </c>
      <c r="W1379" s="17">
        <v>0.21326968425753701</v>
      </c>
      <c r="X1379" s="17">
        <v>0.27234343030608699</v>
      </c>
      <c r="Y1379" s="17">
        <v>0.24558091711472799</v>
      </c>
      <c r="Z1379" s="17">
        <v>0.16377663542590701</v>
      </c>
      <c r="AA1379" s="17">
        <v>0.27354248817280302</v>
      </c>
      <c r="AB1379" s="17">
        <v>0.17616040648558201</v>
      </c>
      <c r="AC1379" s="17">
        <v>0.10799415626558601</v>
      </c>
      <c r="AD1379" s="17">
        <v>4.74687823692461E-2</v>
      </c>
      <c r="AE1379" s="17"/>
      <c r="AF1379" s="17">
        <v>0.174954981682657</v>
      </c>
      <c r="AG1379" s="17">
        <v>0.17762635152971101</v>
      </c>
      <c r="AH1379" s="17">
        <v>0.30435877347656198</v>
      </c>
      <c r="AI1379" s="17"/>
      <c r="AJ1379" s="17">
        <v>0.19454047225672</v>
      </c>
      <c r="AK1379" s="17">
        <v>0.19115387365725101</v>
      </c>
      <c r="AL1379" s="17">
        <v>5.8229409067883202E-2</v>
      </c>
      <c r="AM1379" s="17">
        <v>0.44181731761991</v>
      </c>
      <c r="AN1379" s="17">
        <v>0.28711985498743298</v>
      </c>
      <c r="AO1379" s="17"/>
      <c r="AP1379" s="17">
        <v>0.18000593230249701</v>
      </c>
      <c r="AQ1379" s="17">
        <v>0.20621658297652401</v>
      </c>
      <c r="AR1379" s="17">
        <v>0.10686262524818101</v>
      </c>
      <c r="AS1379" s="17"/>
      <c r="AT1379" s="17">
        <v>0.234278595828223</v>
      </c>
      <c r="AU1379" s="17">
        <v>0.20882548064099801</v>
      </c>
      <c r="AV1379" s="17">
        <v>0.18257823240059501</v>
      </c>
      <c r="AW1379" s="17">
        <v>0.17892893866861401</v>
      </c>
      <c r="AX1379" s="17">
        <v>9.1335762596942094E-2</v>
      </c>
    </row>
    <row r="1380" spans="2:50">
      <c r="B1380" t="s">
        <v>92</v>
      </c>
      <c r="C1380" s="17">
        <v>0.12888849818581</v>
      </c>
      <c r="D1380" s="17">
        <v>0.131838657151292</v>
      </c>
      <c r="E1380" s="17">
        <v>0.125813859994091</v>
      </c>
      <c r="F1380" s="17"/>
      <c r="G1380" s="17">
        <v>0.213168922800583</v>
      </c>
      <c r="H1380" s="17">
        <v>0.11537492167407599</v>
      </c>
      <c r="I1380" s="17">
        <v>0.16719778196542401</v>
      </c>
      <c r="J1380" s="17">
        <v>0.115099088197554</v>
      </c>
      <c r="K1380" s="17">
        <v>5.2632905614141197E-2</v>
      </c>
      <c r="L1380" s="17">
        <v>0.10037091939756899</v>
      </c>
      <c r="M1380" s="17"/>
      <c r="N1380" s="17">
        <v>0.105105106414456</v>
      </c>
      <c r="O1380" s="17">
        <v>0.124681288306663</v>
      </c>
      <c r="P1380" s="17">
        <v>0.12954731491008301</v>
      </c>
      <c r="Q1380" s="17">
        <v>0.162512737936197</v>
      </c>
      <c r="R1380" s="17"/>
      <c r="S1380" s="17">
        <v>5.9082593852077397E-2</v>
      </c>
      <c r="T1380" s="17">
        <v>0.13752427848743401</v>
      </c>
      <c r="U1380" s="17">
        <v>0.14686035064660199</v>
      </c>
      <c r="V1380" s="17">
        <v>0.20709844068648101</v>
      </c>
      <c r="W1380" s="17">
        <v>0.154616762692843</v>
      </c>
      <c r="X1380" s="17">
        <v>0.10760919618889001</v>
      </c>
      <c r="Y1380" s="17">
        <v>9.4335065206088003E-2</v>
      </c>
      <c r="Z1380" s="17">
        <v>4.02838310497073E-2</v>
      </c>
      <c r="AA1380" s="17">
        <v>0.162946463456517</v>
      </c>
      <c r="AB1380" s="17">
        <v>0.10549335785971301</v>
      </c>
      <c r="AC1380" s="17">
        <v>0.13823927328482</v>
      </c>
      <c r="AD1380" s="17">
        <v>0.24508597499732099</v>
      </c>
      <c r="AE1380" s="17"/>
      <c r="AF1380" s="17">
        <v>0.11487255938978599</v>
      </c>
      <c r="AG1380" s="17">
        <v>7.6189061657554596E-2</v>
      </c>
      <c r="AH1380" s="17">
        <v>0.30255345014773299</v>
      </c>
      <c r="AI1380" s="17"/>
      <c r="AJ1380" s="17">
        <v>7.9217593754042401E-2</v>
      </c>
      <c r="AK1380" s="17">
        <v>0.123750352041278</v>
      </c>
      <c r="AL1380" s="17">
        <v>3.1713978306607098E-2</v>
      </c>
      <c r="AM1380" s="17">
        <v>0</v>
      </c>
      <c r="AN1380" s="17">
        <v>0.318509458338054</v>
      </c>
      <c r="AO1380" s="17"/>
      <c r="AP1380" s="17">
        <v>0.12129649034202</v>
      </c>
      <c r="AQ1380" s="17">
        <v>9.2370711322806401E-2</v>
      </c>
      <c r="AR1380" s="17">
        <v>4.58876473506135E-2</v>
      </c>
      <c r="AS1380" s="17"/>
      <c r="AT1380" s="17">
        <v>0.14449417268992101</v>
      </c>
      <c r="AU1380" s="17">
        <v>0.115732181624457</v>
      </c>
      <c r="AV1380" s="17">
        <v>9.9658019815576704E-2</v>
      </c>
      <c r="AW1380" s="17">
        <v>9.3769571155538106E-2</v>
      </c>
      <c r="AX1380" s="17">
        <v>0.13799975259564001</v>
      </c>
    </row>
    <row r="1381" spans="2:50">
      <c r="C1381" s="17"/>
      <c r="D1381" s="17"/>
      <c r="E1381" s="17"/>
      <c r="F1381" s="17"/>
      <c r="G1381" s="17"/>
      <c r="H1381" s="17"/>
      <c r="I1381" s="17"/>
      <c r="J1381" s="17"/>
      <c r="K1381" s="17"/>
      <c r="L1381" s="17"/>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7"/>
      <c r="AI1381" s="17"/>
      <c r="AJ1381" s="17"/>
      <c r="AK1381" s="17"/>
      <c r="AL1381" s="17"/>
      <c r="AM1381" s="17"/>
      <c r="AN1381" s="17"/>
      <c r="AO1381" s="17"/>
      <c r="AP1381" s="17"/>
      <c r="AQ1381" s="17"/>
      <c r="AR1381" s="17"/>
      <c r="AS1381" s="17"/>
      <c r="AT1381" s="17"/>
      <c r="AU1381" s="17"/>
      <c r="AV1381" s="17"/>
      <c r="AW1381" s="17"/>
      <c r="AX1381" s="17"/>
    </row>
    <row r="1382" spans="2:50">
      <c r="B1382" s="6" t="s">
        <v>408</v>
      </c>
      <c r="C1382" s="17"/>
      <c r="D1382" s="17"/>
      <c r="E1382" s="17"/>
      <c r="F1382" s="17"/>
      <c r="G1382" s="17"/>
      <c r="H1382" s="17"/>
      <c r="I1382" s="17"/>
      <c r="J1382" s="17"/>
      <c r="K1382" s="17"/>
      <c r="L1382" s="17"/>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7"/>
      <c r="AI1382" s="17"/>
      <c r="AJ1382" s="17"/>
      <c r="AK1382" s="17"/>
      <c r="AL1382" s="17"/>
      <c r="AM1382" s="17"/>
      <c r="AN1382" s="17"/>
      <c r="AO1382" s="17"/>
      <c r="AP1382" s="17"/>
      <c r="AQ1382" s="17"/>
      <c r="AR1382" s="17"/>
      <c r="AS1382" s="17"/>
      <c r="AT1382" s="17"/>
      <c r="AU1382" s="17"/>
      <c r="AV1382" s="17"/>
      <c r="AW1382" s="17"/>
      <c r="AX1382" s="17"/>
    </row>
    <row r="1383" spans="2:50">
      <c r="B1383" s="27" t="s">
        <v>25</v>
      </c>
      <c r="C1383" s="17"/>
      <c r="D1383" s="17"/>
      <c r="E1383" s="17"/>
      <c r="F1383" s="17"/>
      <c r="G1383" s="17"/>
      <c r="H1383" s="17"/>
      <c r="I1383" s="17"/>
      <c r="J1383" s="17"/>
      <c r="K1383" s="17"/>
      <c r="L1383" s="17"/>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7"/>
      <c r="AI1383" s="17"/>
      <c r="AJ1383" s="17"/>
      <c r="AK1383" s="17"/>
      <c r="AL1383" s="17"/>
      <c r="AM1383" s="17"/>
      <c r="AN1383" s="17"/>
      <c r="AO1383" s="17"/>
      <c r="AP1383" s="17"/>
      <c r="AQ1383" s="17"/>
      <c r="AR1383" s="17"/>
      <c r="AS1383" s="17"/>
      <c r="AT1383" s="17"/>
      <c r="AU1383" s="17"/>
      <c r="AV1383" s="17"/>
      <c r="AW1383" s="17"/>
      <c r="AX1383" s="17"/>
    </row>
    <row r="1384" spans="2:50">
      <c r="B1384" t="s">
        <v>375</v>
      </c>
      <c r="C1384" s="17">
        <v>0.21383740870978499</v>
      </c>
      <c r="D1384" s="17">
        <v>0.23718817589414501</v>
      </c>
      <c r="E1384" s="17">
        <v>0.19143489700784899</v>
      </c>
      <c r="F1384" s="17"/>
      <c r="G1384" s="17">
        <v>0.29763799177455202</v>
      </c>
      <c r="H1384" s="17">
        <v>0.21196437710322999</v>
      </c>
      <c r="I1384" s="17">
        <v>0.20126275498371601</v>
      </c>
      <c r="J1384" s="17">
        <v>0.18048099552979699</v>
      </c>
      <c r="K1384" s="17">
        <v>0.19049513182950401</v>
      </c>
      <c r="L1384" s="17">
        <v>0.22162137653504399</v>
      </c>
      <c r="M1384" s="17"/>
      <c r="N1384" s="17">
        <v>0.30774105531224699</v>
      </c>
      <c r="O1384" s="17">
        <v>0.156659849973279</v>
      </c>
      <c r="P1384" s="17">
        <v>0.15865465449813601</v>
      </c>
      <c r="Q1384" s="17">
        <v>0.21600170793839299</v>
      </c>
      <c r="R1384" s="17"/>
      <c r="S1384" s="17">
        <v>0.23022270979296799</v>
      </c>
      <c r="T1384" s="17">
        <v>0.199577047812138</v>
      </c>
      <c r="U1384" s="17">
        <v>0.15941415963507199</v>
      </c>
      <c r="V1384" s="17">
        <v>0.16528218915790099</v>
      </c>
      <c r="W1384" s="17">
        <v>0.19103812362811501</v>
      </c>
      <c r="X1384" s="17">
        <v>0.222216290908721</v>
      </c>
      <c r="Y1384" s="17">
        <v>0.19600144975508799</v>
      </c>
      <c r="Z1384" s="17">
        <v>0.207784097210405</v>
      </c>
      <c r="AA1384" s="17">
        <v>0.134472497496192</v>
      </c>
      <c r="AB1384" s="17">
        <v>0.272961790091862</v>
      </c>
      <c r="AC1384" s="17">
        <v>0.33388190054419498</v>
      </c>
      <c r="AD1384" s="17">
        <v>0.46193197419014298</v>
      </c>
      <c r="AE1384" s="17"/>
      <c r="AF1384" s="17">
        <v>0.20095984235512801</v>
      </c>
      <c r="AG1384" s="17">
        <v>0.25478683001324398</v>
      </c>
      <c r="AH1384" s="17">
        <v>9.9186888846177601E-2</v>
      </c>
      <c r="AI1384" s="17"/>
      <c r="AJ1384" s="17">
        <v>0.237689996398353</v>
      </c>
      <c r="AK1384" s="17">
        <v>0.21007792955312299</v>
      </c>
      <c r="AL1384" s="17">
        <v>0.23615394123509001</v>
      </c>
      <c r="AM1384" s="17">
        <v>6.6678823914334606E-2</v>
      </c>
      <c r="AN1384" s="17">
        <v>0.13492651254313301</v>
      </c>
      <c r="AO1384" s="17"/>
      <c r="AP1384" s="17">
        <v>0.21788327734814</v>
      </c>
      <c r="AQ1384" s="17">
        <v>0.244976501481631</v>
      </c>
      <c r="AR1384" s="17">
        <v>0.249352758007439</v>
      </c>
      <c r="AS1384" s="17"/>
      <c r="AT1384" s="17">
        <v>0.148128700853529</v>
      </c>
      <c r="AU1384" s="17">
        <v>0.189058128359086</v>
      </c>
      <c r="AV1384" s="17">
        <v>0.270546587281905</v>
      </c>
      <c r="AW1384" s="17">
        <v>0.29119365043235901</v>
      </c>
      <c r="AX1384" s="17">
        <v>0.47143911964804402</v>
      </c>
    </row>
    <row r="1385" spans="2:50">
      <c r="B1385" t="s">
        <v>376</v>
      </c>
      <c r="C1385" s="17">
        <v>0.41083355977006297</v>
      </c>
      <c r="D1385" s="17">
        <v>0.44313414551303099</v>
      </c>
      <c r="E1385" s="17">
        <v>0.38034499693289298</v>
      </c>
      <c r="F1385" s="17"/>
      <c r="G1385" s="17">
        <v>0.26557681109075398</v>
      </c>
      <c r="H1385" s="17">
        <v>0.42844086456166502</v>
      </c>
      <c r="I1385" s="17">
        <v>0.469865199619517</v>
      </c>
      <c r="J1385" s="17">
        <v>0.41400136622647699</v>
      </c>
      <c r="K1385" s="17">
        <v>0.45435116155984701</v>
      </c>
      <c r="L1385" s="17">
        <v>0.40601572884510501</v>
      </c>
      <c r="M1385" s="17"/>
      <c r="N1385" s="17">
        <v>0.42099763066414098</v>
      </c>
      <c r="O1385" s="17">
        <v>0.40997266264725402</v>
      </c>
      <c r="P1385" s="17">
        <v>0.43670353265207701</v>
      </c>
      <c r="Q1385" s="17">
        <v>0.38099003512282698</v>
      </c>
      <c r="R1385" s="17"/>
      <c r="S1385" s="17">
        <v>0.40477916567308603</v>
      </c>
      <c r="T1385" s="17">
        <v>0.39913558669846599</v>
      </c>
      <c r="U1385" s="17">
        <v>0.40269470690417097</v>
      </c>
      <c r="V1385" s="17">
        <v>0.43057176283413401</v>
      </c>
      <c r="W1385" s="17">
        <v>0.39631153544830799</v>
      </c>
      <c r="X1385" s="17">
        <v>0.44920954256669299</v>
      </c>
      <c r="Y1385" s="17">
        <v>0.38943308186798797</v>
      </c>
      <c r="Z1385" s="17">
        <v>0.47281198073795999</v>
      </c>
      <c r="AA1385" s="17">
        <v>0.49354009740844801</v>
      </c>
      <c r="AB1385" s="17">
        <v>0.34294130615570401</v>
      </c>
      <c r="AC1385" s="17">
        <v>0.38797551055746798</v>
      </c>
      <c r="AD1385" s="17">
        <v>0.342395902154632</v>
      </c>
      <c r="AE1385" s="17"/>
      <c r="AF1385" s="17">
        <v>0.39522779105315797</v>
      </c>
      <c r="AG1385" s="17">
        <v>0.43171057168461602</v>
      </c>
      <c r="AH1385" s="17">
        <v>0.37189066733151699</v>
      </c>
      <c r="AI1385" s="17"/>
      <c r="AJ1385" s="17">
        <v>0.41363944780241202</v>
      </c>
      <c r="AK1385" s="17">
        <v>0.49262373256731401</v>
      </c>
      <c r="AL1385" s="17">
        <v>0.49809372559670001</v>
      </c>
      <c r="AM1385" s="17">
        <v>0.40456199397602199</v>
      </c>
      <c r="AN1385" s="17">
        <v>0.40641340595467201</v>
      </c>
      <c r="AO1385" s="17"/>
      <c r="AP1385" s="17">
        <v>0.38365697154038902</v>
      </c>
      <c r="AQ1385" s="17">
        <v>0.47124891295809201</v>
      </c>
      <c r="AR1385" s="17">
        <v>0.41008985517535901</v>
      </c>
      <c r="AS1385" s="17"/>
      <c r="AT1385" s="17">
        <v>0.39093220524928901</v>
      </c>
      <c r="AU1385" s="17">
        <v>0.38433463126687301</v>
      </c>
      <c r="AV1385" s="17">
        <v>0.48444033912755702</v>
      </c>
      <c r="AW1385" s="17">
        <v>0.32111356587219703</v>
      </c>
      <c r="AX1385" s="17">
        <v>0.190950264264515</v>
      </c>
    </row>
    <row r="1386" spans="2:50">
      <c r="B1386" t="s">
        <v>377</v>
      </c>
      <c r="C1386" s="17">
        <v>0.124077434828438</v>
      </c>
      <c r="D1386" s="17">
        <v>9.5709894344972998E-2</v>
      </c>
      <c r="E1386" s="17">
        <v>0.152962472157705</v>
      </c>
      <c r="F1386" s="17"/>
      <c r="G1386" s="17">
        <v>0.19183317696600599</v>
      </c>
      <c r="H1386" s="17">
        <v>0.12756536594041001</v>
      </c>
      <c r="I1386" s="17">
        <v>0.10275978248268899</v>
      </c>
      <c r="J1386" s="17">
        <v>0.123979587054475</v>
      </c>
      <c r="K1386" s="17">
        <v>9.4366496052447998E-2</v>
      </c>
      <c r="L1386" s="17">
        <v>0.119692429065985</v>
      </c>
      <c r="M1386" s="17"/>
      <c r="N1386" s="17">
        <v>7.8979444998819398E-2</v>
      </c>
      <c r="O1386" s="17">
        <v>0.13186818736049799</v>
      </c>
      <c r="P1386" s="17">
        <v>0.15481129428981599</v>
      </c>
      <c r="Q1386" s="17">
        <v>0.138052717679014</v>
      </c>
      <c r="R1386" s="17"/>
      <c r="S1386" s="17">
        <v>0.20924124819143899</v>
      </c>
      <c r="T1386" s="17">
        <v>0.107470568252628</v>
      </c>
      <c r="U1386" s="17">
        <v>0.127297375230782</v>
      </c>
      <c r="V1386" s="17">
        <v>0.13110968955657201</v>
      </c>
      <c r="W1386" s="17">
        <v>0.21708889505006801</v>
      </c>
      <c r="X1386" s="17">
        <v>4.2902779878028499E-2</v>
      </c>
      <c r="Y1386" s="17">
        <v>0.13329132350838299</v>
      </c>
      <c r="Z1386" s="17">
        <v>7.1833956024413406E-2</v>
      </c>
      <c r="AA1386" s="17">
        <v>0.10894896561449</v>
      </c>
      <c r="AB1386" s="17">
        <v>0.12802348419042001</v>
      </c>
      <c r="AC1386" s="17">
        <v>4.2439772783635803E-2</v>
      </c>
      <c r="AD1386" s="17">
        <v>0</v>
      </c>
      <c r="AE1386" s="17"/>
      <c r="AF1386" s="17">
        <v>0.14165997167807101</v>
      </c>
      <c r="AG1386" s="17">
        <v>9.8809081981644606E-2</v>
      </c>
      <c r="AH1386" s="17">
        <v>0.19087761740076301</v>
      </c>
      <c r="AI1386" s="17"/>
      <c r="AJ1386" s="17">
        <v>0.118277644487394</v>
      </c>
      <c r="AK1386" s="17">
        <v>0.10282128959004801</v>
      </c>
      <c r="AL1386" s="17">
        <v>2.9691424278234201E-2</v>
      </c>
      <c r="AM1386" s="17">
        <v>0.330312430500531</v>
      </c>
      <c r="AN1386" s="17">
        <v>9.7804011447450601E-2</v>
      </c>
      <c r="AO1386" s="17"/>
      <c r="AP1386" s="17">
        <v>0.175097205506762</v>
      </c>
      <c r="AQ1386" s="17">
        <v>9.2324752630519299E-2</v>
      </c>
      <c r="AR1386" s="17">
        <v>8.7926860659390496E-2</v>
      </c>
      <c r="AS1386" s="17"/>
      <c r="AT1386" s="17">
        <v>0.175609603234548</v>
      </c>
      <c r="AU1386" s="17">
        <v>0.17881276215360101</v>
      </c>
      <c r="AV1386" s="17">
        <v>7.5845063777025004E-2</v>
      </c>
      <c r="AW1386" s="17">
        <v>1.4177139278957199E-2</v>
      </c>
      <c r="AX1386" s="17">
        <v>0.207014159640242</v>
      </c>
    </row>
    <row r="1387" spans="2:50">
      <c r="B1387" t="s">
        <v>378</v>
      </c>
      <c r="C1387" s="17">
        <v>5.0569185077530499E-2</v>
      </c>
      <c r="D1387" s="17">
        <v>4.95727250475042E-2</v>
      </c>
      <c r="E1387" s="17">
        <v>5.1784804141239899E-2</v>
      </c>
      <c r="F1387" s="17"/>
      <c r="G1387" s="17">
        <v>0.16352119008836699</v>
      </c>
      <c r="H1387" s="17">
        <v>4.0597112926416601E-2</v>
      </c>
      <c r="I1387" s="17">
        <v>4.8452136040421999E-2</v>
      </c>
      <c r="J1387" s="17">
        <v>3.8953740400012399E-2</v>
      </c>
      <c r="K1387" s="17">
        <v>1.4187172854018999E-2</v>
      </c>
      <c r="L1387" s="17">
        <v>3.53018109810311E-2</v>
      </c>
      <c r="M1387" s="17"/>
      <c r="N1387" s="17">
        <v>4.9452272233240002E-2</v>
      </c>
      <c r="O1387" s="17">
        <v>5.7945431854001202E-2</v>
      </c>
      <c r="P1387" s="17">
        <v>7.4253223008692804E-2</v>
      </c>
      <c r="Q1387" s="17">
        <v>2.61395727817419E-2</v>
      </c>
      <c r="R1387" s="17"/>
      <c r="S1387" s="17">
        <v>5.1266118944726297E-2</v>
      </c>
      <c r="T1387" s="17">
        <v>6.1357280937051999E-2</v>
      </c>
      <c r="U1387" s="17">
        <v>6.9170094393934095E-2</v>
      </c>
      <c r="V1387" s="17">
        <v>2.5944886368845101E-2</v>
      </c>
      <c r="W1387" s="17">
        <v>8.0894363582835596E-2</v>
      </c>
      <c r="X1387" s="17">
        <v>9.7910492766033197E-2</v>
      </c>
      <c r="Y1387" s="17">
        <v>0</v>
      </c>
      <c r="Z1387" s="17">
        <v>8.1518669798647303E-2</v>
      </c>
      <c r="AA1387" s="17">
        <v>5.7943328924396298E-2</v>
      </c>
      <c r="AB1387" s="17">
        <v>1.7929995952895399E-2</v>
      </c>
      <c r="AC1387" s="17">
        <v>4.2439772783635803E-2</v>
      </c>
      <c r="AD1387" s="17">
        <v>0</v>
      </c>
      <c r="AE1387" s="17"/>
      <c r="AF1387" s="17">
        <v>4.2079647321089701E-2</v>
      </c>
      <c r="AG1387" s="17">
        <v>6.4730106294726003E-2</v>
      </c>
      <c r="AH1387" s="17">
        <v>2.6880502572861901E-2</v>
      </c>
      <c r="AI1387" s="17"/>
      <c r="AJ1387" s="17">
        <v>4.1801785984707601E-2</v>
      </c>
      <c r="AK1387" s="17">
        <v>5.3106780915284202E-2</v>
      </c>
      <c r="AL1387" s="17">
        <v>7.7399244263469905E-2</v>
      </c>
      <c r="AM1387" s="17">
        <v>4.8879889683295999E-2</v>
      </c>
      <c r="AN1387" s="17">
        <v>7.5602575143041501E-2</v>
      </c>
      <c r="AO1387" s="17"/>
      <c r="AP1387" s="17">
        <v>6.5001291412781395E-2</v>
      </c>
      <c r="AQ1387" s="17">
        <v>5.2785476521089003E-2</v>
      </c>
      <c r="AR1387" s="17">
        <v>4.9674708255573199E-2</v>
      </c>
      <c r="AS1387" s="17"/>
      <c r="AT1387" s="17">
        <v>1.0807585063478601E-2</v>
      </c>
      <c r="AU1387" s="17">
        <v>5.2492140487557501E-2</v>
      </c>
      <c r="AV1387" s="17">
        <v>4.9446460224435197E-2</v>
      </c>
      <c r="AW1387" s="17">
        <v>0.14325421156735299</v>
      </c>
      <c r="AX1387" s="17">
        <v>0.130596456447199</v>
      </c>
    </row>
    <row r="1388" spans="2:50">
      <c r="B1388" t="s">
        <v>92</v>
      </c>
      <c r="C1388" s="17">
        <v>0.20068241161418501</v>
      </c>
      <c r="D1388" s="17">
        <v>0.17439505920034701</v>
      </c>
      <c r="E1388" s="17">
        <v>0.22347282976031299</v>
      </c>
      <c r="F1388" s="17"/>
      <c r="G1388" s="17">
        <v>8.1430830080320801E-2</v>
      </c>
      <c r="H1388" s="17">
        <v>0.19143227946827801</v>
      </c>
      <c r="I1388" s="17">
        <v>0.17766012687365501</v>
      </c>
      <c r="J1388" s="17">
        <v>0.24258431078923801</v>
      </c>
      <c r="K1388" s="17">
        <v>0.24660003770418101</v>
      </c>
      <c r="L1388" s="17">
        <v>0.217368654572835</v>
      </c>
      <c r="M1388" s="17"/>
      <c r="N1388" s="17">
        <v>0.14282959679155299</v>
      </c>
      <c r="O1388" s="17">
        <v>0.24355386816496799</v>
      </c>
      <c r="P1388" s="17">
        <v>0.17557729555127899</v>
      </c>
      <c r="Q1388" s="17">
        <v>0.238815966478024</v>
      </c>
      <c r="R1388" s="17"/>
      <c r="S1388" s="17">
        <v>0.10449075739778101</v>
      </c>
      <c r="T1388" s="17">
        <v>0.23245951629971601</v>
      </c>
      <c r="U1388" s="17">
        <v>0.241423663836042</v>
      </c>
      <c r="V1388" s="17">
        <v>0.247091472082548</v>
      </c>
      <c r="W1388" s="17">
        <v>0.114667082290673</v>
      </c>
      <c r="X1388" s="17">
        <v>0.187760893880525</v>
      </c>
      <c r="Y1388" s="17">
        <v>0.28127414486854102</v>
      </c>
      <c r="Z1388" s="17">
        <v>0.16605129622857401</v>
      </c>
      <c r="AA1388" s="17">
        <v>0.205095110556474</v>
      </c>
      <c r="AB1388" s="17">
        <v>0.238143423609118</v>
      </c>
      <c r="AC1388" s="17">
        <v>0.193263043331066</v>
      </c>
      <c r="AD1388" s="17">
        <v>0.19567212365522499</v>
      </c>
      <c r="AE1388" s="17"/>
      <c r="AF1388" s="17">
        <v>0.22007274759255399</v>
      </c>
      <c r="AG1388" s="17">
        <v>0.14996341002576899</v>
      </c>
      <c r="AH1388" s="17">
        <v>0.31116432384867998</v>
      </c>
      <c r="AI1388" s="17"/>
      <c r="AJ1388" s="17">
        <v>0.18859112532713301</v>
      </c>
      <c r="AK1388" s="17">
        <v>0.141370267374231</v>
      </c>
      <c r="AL1388" s="17">
        <v>0.15866166462650499</v>
      </c>
      <c r="AM1388" s="17">
        <v>0.149566861925816</v>
      </c>
      <c r="AN1388" s="17">
        <v>0.28525349491170299</v>
      </c>
      <c r="AO1388" s="17"/>
      <c r="AP1388" s="17">
        <v>0.15836125419192801</v>
      </c>
      <c r="AQ1388" s="17">
        <v>0.138664356408669</v>
      </c>
      <c r="AR1388" s="17">
        <v>0.20295581790223799</v>
      </c>
      <c r="AS1388" s="17"/>
      <c r="AT1388" s="17">
        <v>0.27452190559915501</v>
      </c>
      <c r="AU1388" s="17">
        <v>0.195302337732882</v>
      </c>
      <c r="AV1388" s="17">
        <v>0.11972154958907701</v>
      </c>
      <c r="AW1388" s="17">
        <v>0.230261432849134</v>
      </c>
      <c r="AX1388" s="17">
        <v>0</v>
      </c>
    </row>
    <row r="1389" spans="2:50">
      <c r="C1389" s="17"/>
      <c r="D1389" s="17"/>
      <c r="E1389" s="17"/>
      <c r="F1389" s="17"/>
      <c r="G1389" s="17"/>
      <c r="H1389" s="17"/>
      <c r="I1389" s="17"/>
      <c r="J1389" s="17"/>
      <c r="K1389" s="17"/>
      <c r="L1389" s="17"/>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7"/>
      <c r="AI1389" s="17"/>
      <c r="AJ1389" s="17"/>
      <c r="AK1389" s="17"/>
      <c r="AL1389" s="17"/>
      <c r="AM1389" s="17"/>
      <c r="AN1389" s="17"/>
      <c r="AO1389" s="17"/>
      <c r="AP1389" s="17"/>
      <c r="AQ1389" s="17"/>
      <c r="AR1389" s="17"/>
      <c r="AS1389" s="17"/>
      <c r="AT1389" s="17"/>
      <c r="AU1389" s="17"/>
      <c r="AV1389" s="17"/>
      <c r="AW1389" s="17"/>
      <c r="AX1389" s="17"/>
    </row>
    <row r="1390" spans="2:50">
      <c r="B1390" s="6" t="s">
        <v>409</v>
      </c>
      <c r="C1390" s="17"/>
      <c r="D1390" s="17"/>
      <c r="E1390" s="17"/>
      <c r="F1390" s="17"/>
      <c r="G1390" s="17"/>
      <c r="H1390" s="17"/>
      <c r="I1390" s="17"/>
      <c r="J1390" s="17"/>
      <c r="K1390" s="17"/>
      <c r="L1390" s="17"/>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7"/>
      <c r="AI1390" s="17"/>
      <c r="AJ1390" s="17"/>
      <c r="AK1390" s="17"/>
      <c r="AL1390" s="17"/>
      <c r="AM1390" s="17"/>
      <c r="AN1390" s="17"/>
      <c r="AO1390" s="17"/>
      <c r="AP1390" s="17"/>
      <c r="AQ1390" s="17"/>
      <c r="AR1390" s="17"/>
      <c r="AS1390" s="17"/>
      <c r="AT1390" s="17"/>
      <c r="AU1390" s="17"/>
      <c r="AV1390" s="17"/>
      <c r="AW1390" s="17"/>
      <c r="AX1390" s="17"/>
    </row>
    <row r="1391" spans="2:50">
      <c r="B1391" s="27" t="s">
        <v>25</v>
      </c>
      <c r="C1391" s="17"/>
      <c r="D1391" s="17"/>
      <c r="E1391" s="17"/>
      <c r="F1391" s="17"/>
      <c r="G1391" s="17"/>
      <c r="H1391" s="17"/>
      <c r="I1391" s="17"/>
      <c r="J1391" s="17"/>
      <c r="K1391" s="17"/>
      <c r="L1391" s="17"/>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7"/>
      <c r="AI1391" s="17"/>
      <c r="AJ1391" s="17"/>
      <c r="AK1391" s="17"/>
      <c r="AL1391" s="17"/>
      <c r="AM1391" s="17"/>
      <c r="AN1391" s="17"/>
      <c r="AO1391" s="17"/>
      <c r="AP1391" s="17"/>
      <c r="AQ1391" s="17"/>
      <c r="AR1391" s="17"/>
      <c r="AS1391" s="17"/>
      <c r="AT1391" s="17"/>
      <c r="AU1391" s="17"/>
      <c r="AV1391" s="17"/>
      <c r="AW1391" s="17"/>
      <c r="AX1391" s="17"/>
    </row>
    <row r="1392" spans="2:50">
      <c r="B1392" t="s">
        <v>380</v>
      </c>
      <c r="C1392" s="17">
        <v>0.52470689889901201</v>
      </c>
      <c r="D1392" s="17">
        <v>0.56871626729243996</v>
      </c>
      <c r="E1392" s="17">
        <v>0.48301395451255402</v>
      </c>
      <c r="F1392" s="17"/>
      <c r="G1392" s="17">
        <v>0.45664246326419999</v>
      </c>
      <c r="H1392" s="17">
        <v>0.58614571277975602</v>
      </c>
      <c r="I1392" s="17">
        <v>0.58324305673187804</v>
      </c>
      <c r="J1392" s="17">
        <v>0.44371091668409901</v>
      </c>
      <c r="K1392" s="17">
        <v>0.53903406822368904</v>
      </c>
      <c r="L1392" s="17">
        <v>0.53449228481613198</v>
      </c>
      <c r="M1392" s="17"/>
      <c r="N1392" s="17">
        <v>0.59844145167310803</v>
      </c>
      <c r="O1392" s="17">
        <v>0.474287226918648</v>
      </c>
      <c r="P1392" s="17">
        <v>0.47727045466234802</v>
      </c>
      <c r="Q1392" s="17">
        <v>0.53479678776014505</v>
      </c>
      <c r="R1392" s="17"/>
      <c r="S1392" s="17">
        <v>0.50842286039681905</v>
      </c>
      <c r="T1392" s="17">
        <v>0.42253232341126201</v>
      </c>
      <c r="U1392" s="17">
        <v>0.48068401982957998</v>
      </c>
      <c r="V1392" s="17">
        <v>0.485938367400987</v>
      </c>
      <c r="W1392" s="17">
        <v>0.54641574298437701</v>
      </c>
      <c r="X1392" s="17">
        <v>0.66993416786650695</v>
      </c>
      <c r="Y1392" s="17">
        <v>0.42924203680494</v>
      </c>
      <c r="Z1392" s="17">
        <v>0.514479660203505</v>
      </c>
      <c r="AA1392" s="17">
        <v>0.50703345181358195</v>
      </c>
      <c r="AB1392" s="17">
        <v>0.60165334974468898</v>
      </c>
      <c r="AC1392" s="17">
        <v>0.45144430410988601</v>
      </c>
      <c r="AD1392" s="17">
        <v>0.79972693807209405</v>
      </c>
      <c r="AE1392" s="17"/>
      <c r="AF1392" s="17">
        <v>0.52521022630804604</v>
      </c>
      <c r="AG1392" s="17">
        <v>0.54445670082948605</v>
      </c>
      <c r="AH1392" s="17">
        <v>0.40466053893684301</v>
      </c>
      <c r="AI1392" s="17"/>
      <c r="AJ1392" s="17">
        <v>0.51415538391034898</v>
      </c>
      <c r="AK1392" s="17">
        <v>0.60370845735572998</v>
      </c>
      <c r="AL1392" s="17">
        <v>0.635952241434945</v>
      </c>
      <c r="AM1392" s="17">
        <v>0.40676647072621702</v>
      </c>
      <c r="AN1392" s="17">
        <v>0.40228642688838301</v>
      </c>
      <c r="AO1392" s="17"/>
      <c r="AP1392" s="17">
        <v>0.48685973139050298</v>
      </c>
      <c r="AQ1392" s="17">
        <v>0.62031102210279399</v>
      </c>
      <c r="AR1392" s="17">
        <v>0.59368259371586996</v>
      </c>
      <c r="AS1392" s="17"/>
      <c r="AT1392" s="17">
        <v>0.46584391757699301</v>
      </c>
      <c r="AU1392" s="17">
        <v>0.46692289327867997</v>
      </c>
      <c r="AV1392" s="17">
        <v>0.67308556206067605</v>
      </c>
      <c r="AW1392" s="17">
        <v>0.41263898781150599</v>
      </c>
      <c r="AX1392" s="17">
        <v>0.66238938391255897</v>
      </c>
    </row>
    <row r="1393" spans="2:50">
      <c r="B1393" t="s">
        <v>381</v>
      </c>
      <c r="C1393" s="17">
        <v>0.24218924403345299</v>
      </c>
      <c r="D1393" s="17">
        <v>0.233717243533615</v>
      </c>
      <c r="E1393" s="17">
        <v>0.25170796725789502</v>
      </c>
      <c r="F1393" s="17"/>
      <c r="G1393" s="17">
        <v>0.35364400589385298</v>
      </c>
      <c r="H1393" s="17">
        <v>0.19746424825835099</v>
      </c>
      <c r="I1393" s="17">
        <v>0.180645084731098</v>
      </c>
      <c r="J1393" s="17">
        <v>0.32128186481489301</v>
      </c>
      <c r="K1393" s="17">
        <v>0.20789309597656999</v>
      </c>
      <c r="L1393" s="17">
        <v>0.214909557704835</v>
      </c>
      <c r="M1393" s="17"/>
      <c r="N1393" s="17">
        <v>0.214327030842378</v>
      </c>
      <c r="O1393" s="17">
        <v>0.24225464710217801</v>
      </c>
      <c r="P1393" s="17">
        <v>0.26612105111672302</v>
      </c>
      <c r="Q1393" s="17">
        <v>0.25135500177755699</v>
      </c>
      <c r="R1393" s="17"/>
      <c r="S1393" s="17">
        <v>0.25724511987963899</v>
      </c>
      <c r="T1393" s="17">
        <v>0.191004338383468</v>
      </c>
      <c r="U1393" s="17">
        <v>0.30434833835277803</v>
      </c>
      <c r="V1393" s="17">
        <v>0.31627918471218902</v>
      </c>
      <c r="W1393" s="17">
        <v>0.26979288413046199</v>
      </c>
      <c r="X1393" s="17">
        <v>0.15941187603094401</v>
      </c>
      <c r="Y1393" s="17">
        <v>0.26565900054272301</v>
      </c>
      <c r="Z1393" s="17">
        <v>0.23276898053130399</v>
      </c>
      <c r="AA1393" s="17">
        <v>0.24073156152903</v>
      </c>
      <c r="AB1393" s="17">
        <v>0.23271018762492801</v>
      </c>
      <c r="AC1393" s="17">
        <v>0.25529598860087999</v>
      </c>
      <c r="AD1393" s="17">
        <v>0.13591134913557101</v>
      </c>
      <c r="AE1393" s="17"/>
      <c r="AF1393" s="17">
        <v>0.25240182514180098</v>
      </c>
      <c r="AG1393" s="17">
        <v>0.23497003690172899</v>
      </c>
      <c r="AH1393" s="17">
        <v>0.26377605659894499</v>
      </c>
      <c r="AI1393" s="17"/>
      <c r="AJ1393" s="17">
        <v>0.24422058695059301</v>
      </c>
      <c r="AK1393" s="17">
        <v>0.210716460716523</v>
      </c>
      <c r="AL1393" s="17">
        <v>9.7802213558106796E-2</v>
      </c>
      <c r="AM1393" s="17">
        <v>0.46545229909646202</v>
      </c>
      <c r="AN1393" s="17">
        <v>0.220038581034292</v>
      </c>
      <c r="AO1393" s="17"/>
      <c r="AP1393" s="17">
        <v>0.25070715337828298</v>
      </c>
      <c r="AQ1393" s="17">
        <v>0.22000603068618199</v>
      </c>
      <c r="AR1393" s="17">
        <v>0.182535659704961</v>
      </c>
      <c r="AS1393" s="17"/>
      <c r="AT1393" s="17">
        <v>0.29088436957983699</v>
      </c>
      <c r="AU1393" s="17">
        <v>0.32666781675467998</v>
      </c>
      <c r="AV1393" s="17">
        <v>0.14864962020625899</v>
      </c>
      <c r="AW1393" s="17">
        <v>0.248279605483128</v>
      </c>
      <c r="AX1393" s="17">
        <v>0.130596456447199</v>
      </c>
    </row>
    <row r="1394" spans="2:50">
      <c r="B1394" t="s">
        <v>92</v>
      </c>
      <c r="C1394" s="17">
        <v>0.233103857067536</v>
      </c>
      <c r="D1394" s="17">
        <v>0.19756648917394501</v>
      </c>
      <c r="E1394" s="17">
        <v>0.26527807822955102</v>
      </c>
      <c r="F1394" s="17"/>
      <c r="G1394" s="17">
        <v>0.189713530841947</v>
      </c>
      <c r="H1394" s="17">
        <v>0.21639003896189299</v>
      </c>
      <c r="I1394" s="17">
        <v>0.23611185853702399</v>
      </c>
      <c r="J1394" s="17">
        <v>0.235007218501008</v>
      </c>
      <c r="K1394" s="17">
        <v>0.25307283579974099</v>
      </c>
      <c r="L1394" s="17">
        <v>0.25059815747903302</v>
      </c>
      <c r="M1394" s="17"/>
      <c r="N1394" s="17">
        <v>0.187231517484514</v>
      </c>
      <c r="O1394" s="17">
        <v>0.28345812597917402</v>
      </c>
      <c r="P1394" s="17">
        <v>0.25660849422092902</v>
      </c>
      <c r="Q1394" s="17">
        <v>0.21384821046229799</v>
      </c>
      <c r="R1394" s="17"/>
      <c r="S1394" s="17">
        <v>0.23433201972354201</v>
      </c>
      <c r="T1394" s="17">
        <v>0.38646333820527001</v>
      </c>
      <c r="U1394" s="17">
        <v>0.214967641817642</v>
      </c>
      <c r="V1394" s="17">
        <v>0.197782447886823</v>
      </c>
      <c r="W1394" s="17">
        <v>0.18379137288516101</v>
      </c>
      <c r="X1394" s="17">
        <v>0.17065395610254899</v>
      </c>
      <c r="Y1394" s="17">
        <v>0.30509896265233699</v>
      </c>
      <c r="Z1394" s="17">
        <v>0.25275135926519099</v>
      </c>
      <c r="AA1394" s="17">
        <v>0.25223498665738803</v>
      </c>
      <c r="AB1394" s="17">
        <v>0.16563646263038301</v>
      </c>
      <c r="AC1394" s="17">
        <v>0.29325970728923501</v>
      </c>
      <c r="AD1394" s="17">
        <v>6.4361712792334699E-2</v>
      </c>
      <c r="AE1394" s="17"/>
      <c r="AF1394" s="17">
        <v>0.22238794855015301</v>
      </c>
      <c r="AG1394" s="17">
        <v>0.22057326226878499</v>
      </c>
      <c r="AH1394" s="17">
        <v>0.33156340446421201</v>
      </c>
      <c r="AI1394" s="17"/>
      <c r="AJ1394" s="17">
        <v>0.24162402913905801</v>
      </c>
      <c r="AK1394" s="17">
        <v>0.18557508192774799</v>
      </c>
      <c r="AL1394" s="17">
        <v>0.26624554500694803</v>
      </c>
      <c r="AM1394" s="17">
        <v>0.12778123017732099</v>
      </c>
      <c r="AN1394" s="17">
        <v>0.37767499207732402</v>
      </c>
      <c r="AO1394" s="17"/>
      <c r="AP1394" s="17">
        <v>0.26243311523121399</v>
      </c>
      <c r="AQ1394" s="17">
        <v>0.159682947211024</v>
      </c>
      <c r="AR1394" s="17">
        <v>0.22378174657916899</v>
      </c>
      <c r="AS1394" s="17"/>
      <c r="AT1394" s="17">
        <v>0.24327171284317101</v>
      </c>
      <c r="AU1394" s="17">
        <v>0.20640928996664001</v>
      </c>
      <c r="AV1394" s="17">
        <v>0.17826481773306499</v>
      </c>
      <c r="AW1394" s="17">
        <v>0.33908140670536602</v>
      </c>
      <c r="AX1394" s="17">
        <v>0.207014159640242</v>
      </c>
    </row>
    <row r="1395" spans="2:50">
      <c r="C1395" s="17"/>
      <c r="D1395" s="17"/>
      <c r="E1395" s="17"/>
      <c r="F1395" s="17"/>
      <c r="G1395" s="17"/>
      <c r="H1395" s="17"/>
      <c r="I1395" s="17"/>
      <c r="J1395" s="17"/>
      <c r="K1395" s="17"/>
      <c r="L1395" s="17"/>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7"/>
      <c r="AI1395" s="17"/>
      <c r="AJ1395" s="17"/>
      <c r="AK1395" s="17"/>
      <c r="AL1395" s="17"/>
      <c r="AM1395" s="17"/>
      <c r="AN1395" s="17"/>
      <c r="AO1395" s="17"/>
      <c r="AP1395" s="17"/>
      <c r="AQ1395" s="17"/>
      <c r="AR1395" s="17"/>
      <c r="AS1395" s="17"/>
      <c r="AT1395" s="17"/>
      <c r="AU1395" s="17"/>
      <c r="AV1395" s="17"/>
      <c r="AW1395" s="17"/>
      <c r="AX1395" s="17"/>
    </row>
    <row r="1396" spans="2:50">
      <c r="B1396" s="6" t="s">
        <v>410</v>
      </c>
      <c r="C1396" s="17"/>
      <c r="D1396" s="17"/>
      <c r="E1396" s="17"/>
      <c r="F1396" s="17"/>
      <c r="G1396" s="17"/>
      <c r="H1396" s="17"/>
      <c r="I1396" s="17"/>
      <c r="J1396" s="17"/>
      <c r="K1396" s="17"/>
      <c r="L1396" s="17"/>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7"/>
      <c r="AI1396" s="17"/>
      <c r="AJ1396" s="17"/>
      <c r="AK1396" s="17"/>
      <c r="AL1396" s="17"/>
      <c r="AM1396" s="17"/>
      <c r="AN1396" s="17"/>
      <c r="AO1396" s="17"/>
      <c r="AP1396" s="17"/>
      <c r="AQ1396" s="17"/>
      <c r="AR1396" s="17"/>
      <c r="AS1396" s="17"/>
      <c r="AT1396" s="17"/>
      <c r="AU1396" s="17"/>
      <c r="AV1396" s="17"/>
      <c r="AW1396" s="17"/>
      <c r="AX1396" s="17"/>
    </row>
    <row r="1397" spans="2:50">
      <c r="B1397" s="27" t="s">
        <v>25</v>
      </c>
      <c r="C1397" s="17"/>
      <c r="D1397" s="17"/>
      <c r="E1397" s="17"/>
      <c r="F1397" s="17"/>
      <c r="G1397" s="17"/>
      <c r="H1397" s="17"/>
      <c r="I1397" s="17"/>
      <c r="J1397" s="17"/>
      <c r="K1397" s="17"/>
      <c r="L1397" s="17"/>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7"/>
      <c r="AI1397" s="17"/>
      <c r="AJ1397" s="17"/>
      <c r="AK1397" s="17"/>
      <c r="AL1397" s="17"/>
      <c r="AM1397" s="17"/>
      <c r="AN1397" s="17"/>
      <c r="AO1397" s="17"/>
      <c r="AP1397" s="17"/>
      <c r="AQ1397" s="17"/>
      <c r="AR1397" s="17"/>
      <c r="AS1397" s="17"/>
      <c r="AT1397" s="17"/>
      <c r="AU1397" s="17"/>
      <c r="AV1397" s="17"/>
      <c r="AW1397" s="17"/>
      <c r="AX1397" s="17"/>
    </row>
    <row r="1398" spans="2:50">
      <c r="B1398" t="s">
        <v>375</v>
      </c>
      <c r="C1398" s="17">
        <v>0.22278135204392299</v>
      </c>
      <c r="D1398" s="17">
        <v>0.24743237094618101</v>
      </c>
      <c r="E1398" s="17">
        <v>0.20162888065676501</v>
      </c>
      <c r="F1398" s="17"/>
      <c r="G1398" s="17">
        <v>0.22955127884773399</v>
      </c>
      <c r="H1398" s="17">
        <v>0.28575524476021902</v>
      </c>
      <c r="I1398" s="17">
        <v>0.25256737759707298</v>
      </c>
      <c r="J1398" s="17">
        <v>0.21792795285757099</v>
      </c>
      <c r="K1398" s="17">
        <v>0.13768173817155399</v>
      </c>
      <c r="L1398" s="17">
        <v>0.206292005190711</v>
      </c>
      <c r="M1398" s="17"/>
      <c r="N1398" s="17">
        <v>0.30242535684142502</v>
      </c>
      <c r="O1398" s="17">
        <v>0.226765842249738</v>
      </c>
      <c r="P1398" s="17">
        <v>0.20829235786522099</v>
      </c>
      <c r="Q1398" s="17">
        <v>0.15528662641666099</v>
      </c>
      <c r="R1398" s="17"/>
      <c r="S1398" s="17">
        <v>0.25192477294329002</v>
      </c>
      <c r="T1398" s="17">
        <v>0.17618145691871401</v>
      </c>
      <c r="U1398" s="17">
        <v>0.28248144717374701</v>
      </c>
      <c r="V1398" s="17">
        <v>0.19016054945389699</v>
      </c>
      <c r="W1398" s="17">
        <v>0.204931842267602</v>
      </c>
      <c r="X1398" s="17">
        <v>0.23907374569242101</v>
      </c>
      <c r="Y1398" s="17">
        <v>0.17287212877993399</v>
      </c>
      <c r="Z1398" s="17">
        <v>0.207352237894808</v>
      </c>
      <c r="AA1398" s="17">
        <v>0.27836496646831599</v>
      </c>
      <c r="AB1398" s="17">
        <v>0.19341872954717401</v>
      </c>
      <c r="AC1398" s="17">
        <v>0.245834711374499</v>
      </c>
      <c r="AD1398" s="17">
        <v>0.19858912913608401</v>
      </c>
      <c r="AE1398" s="17"/>
      <c r="AF1398" s="17">
        <v>0.181342776239244</v>
      </c>
      <c r="AG1398" s="17">
        <v>0.27604144184632901</v>
      </c>
      <c r="AH1398" s="17">
        <v>0.123558551053204</v>
      </c>
      <c r="AI1398" s="17"/>
      <c r="AJ1398" s="17">
        <v>0.195212474511581</v>
      </c>
      <c r="AK1398" s="17">
        <v>0.28865903426177097</v>
      </c>
      <c r="AL1398" s="17">
        <v>0.247232251298592</v>
      </c>
      <c r="AM1398" s="17">
        <v>0</v>
      </c>
      <c r="AN1398" s="17">
        <v>0.15521558581852901</v>
      </c>
      <c r="AO1398" s="17"/>
      <c r="AP1398" s="17">
        <v>0.204470984041842</v>
      </c>
      <c r="AQ1398" s="17">
        <v>0.25877881584266599</v>
      </c>
      <c r="AR1398" s="17">
        <v>0.27412095458423003</v>
      </c>
      <c r="AS1398" s="17"/>
      <c r="AT1398" s="17">
        <v>0.197196459685724</v>
      </c>
      <c r="AU1398" s="17">
        <v>0.221470605793954</v>
      </c>
      <c r="AV1398" s="17">
        <v>0.26776141839342499</v>
      </c>
      <c r="AW1398" s="17">
        <v>0.26569021635463103</v>
      </c>
      <c r="AX1398" s="17">
        <v>0.30320613612736202</v>
      </c>
    </row>
    <row r="1399" spans="2:50">
      <c r="B1399" t="s">
        <v>376</v>
      </c>
      <c r="C1399" s="17">
        <v>0.50267438694260502</v>
      </c>
      <c r="D1399" s="17">
        <v>0.45281357918121201</v>
      </c>
      <c r="E1399" s="17">
        <v>0.54781142803260696</v>
      </c>
      <c r="F1399" s="17"/>
      <c r="G1399" s="17">
        <v>0.38154324448979099</v>
      </c>
      <c r="H1399" s="17">
        <v>0.45312120122829402</v>
      </c>
      <c r="I1399" s="17">
        <v>0.47901152517212497</v>
      </c>
      <c r="J1399" s="17">
        <v>0.52424721384238704</v>
      </c>
      <c r="K1399" s="17">
        <v>0.59734954461817302</v>
      </c>
      <c r="L1399" s="17">
        <v>0.56038053006766397</v>
      </c>
      <c r="M1399" s="17"/>
      <c r="N1399" s="17">
        <v>0.54694508995563795</v>
      </c>
      <c r="O1399" s="17">
        <v>0.49490873642777999</v>
      </c>
      <c r="P1399" s="17">
        <v>0.47848109756407498</v>
      </c>
      <c r="Q1399" s="17">
        <v>0.48673518572380198</v>
      </c>
      <c r="R1399" s="17"/>
      <c r="S1399" s="17">
        <v>0.491247137382544</v>
      </c>
      <c r="T1399" s="17">
        <v>0.49192326966943101</v>
      </c>
      <c r="U1399" s="17">
        <v>0.55876302208978901</v>
      </c>
      <c r="V1399" s="17">
        <v>0.542729877039134</v>
      </c>
      <c r="W1399" s="17">
        <v>0.49703409068347398</v>
      </c>
      <c r="X1399" s="17">
        <v>0.56648545934809902</v>
      </c>
      <c r="Y1399" s="17">
        <v>0.45525940674577098</v>
      </c>
      <c r="Z1399" s="17">
        <v>0.55478412125395604</v>
      </c>
      <c r="AA1399" s="17">
        <v>0.39942760477435002</v>
      </c>
      <c r="AB1399" s="17">
        <v>0.50312451342600095</v>
      </c>
      <c r="AC1399" s="17">
        <v>0.54397063082874297</v>
      </c>
      <c r="AD1399" s="17">
        <v>0.50350723323566204</v>
      </c>
      <c r="AE1399" s="17"/>
      <c r="AF1399" s="17">
        <v>0.53198749103741705</v>
      </c>
      <c r="AG1399" s="17">
        <v>0.51791561540350395</v>
      </c>
      <c r="AH1399" s="17">
        <v>0.36932856264404901</v>
      </c>
      <c r="AI1399" s="17"/>
      <c r="AJ1399" s="17">
        <v>0.564899401007536</v>
      </c>
      <c r="AK1399" s="17">
        <v>0.46777099598823801</v>
      </c>
      <c r="AL1399" s="17">
        <v>0.54382665291542698</v>
      </c>
      <c r="AM1399" s="17">
        <v>0.29103591259635497</v>
      </c>
      <c r="AN1399" s="17">
        <v>0.38842282081322199</v>
      </c>
      <c r="AO1399" s="17"/>
      <c r="AP1399" s="17">
        <v>0.57996975733367595</v>
      </c>
      <c r="AQ1399" s="17">
        <v>0.47362970671559201</v>
      </c>
      <c r="AR1399" s="17">
        <v>0.64205355745425496</v>
      </c>
      <c r="AS1399" s="17"/>
      <c r="AT1399" s="17">
        <v>0.479936759496637</v>
      </c>
      <c r="AU1399" s="17">
        <v>0.42677349612711601</v>
      </c>
      <c r="AV1399" s="17">
        <v>0.52857325498082097</v>
      </c>
      <c r="AW1399" s="17">
        <v>0.52235092619370604</v>
      </c>
      <c r="AX1399" s="17">
        <v>0.69679386387263798</v>
      </c>
    </row>
    <row r="1400" spans="2:50">
      <c r="B1400" t="s">
        <v>377</v>
      </c>
      <c r="C1400" s="17">
        <v>0.119918111243295</v>
      </c>
      <c r="D1400" s="17">
        <v>0.136062609743869</v>
      </c>
      <c r="E1400" s="17">
        <v>0.10353284241265701</v>
      </c>
      <c r="F1400" s="17"/>
      <c r="G1400" s="17">
        <v>0.20742402534221899</v>
      </c>
      <c r="H1400" s="17">
        <v>0.16014500131178799</v>
      </c>
      <c r="I1400" s="17">
        <v>0.108264398680052</v>
      </c>
      <c r="J1400" s="17">
        <v>4.4347668809898801E-2</v>
      </c>
      <c r="K1400" s="17">
        <v>0.115466778870129</v>
      </c>
      <c r="L1400" s="17">
        <v>9.6241430382431103E-2</v>
      </c>
      <c r="M1400" s="17"/>
      <c r="N1400" s="17">
        <v>7.4287236984079394E-2</v>
      </c>
      <c r="O1400" s="17">
        <v>0.124292578618952</v>
      </c>
      <c r="P1400" s="17">
        <v>0.14831879418264199</v>
      </c>
      <c r="Q1400" s="17">
        <v>0.13237945665644299</v>
      </c>
      <c r="R1400" s="17"/>
      <c r="S1400" s="17">
        <v>0.132793533193129</v>
      </c>
      <c r="T1400" s="17">
        <v>0.178777994803414</v>
      </c>
      <c r="U1400" s="17">
        <v>4.0303845368216802E-2</v>
      </c>
      <c r="V1400" s="17">
        <v>8.8049149856358103E-2</v>
      </c>
      <c r="W1400" s="17">
        <v>0.174623197315355</v>
      </c>
      <c r="X1400" s="17">
        <v>7.6151988730829998E-2</v>
      </c>
      <c r="Y1400" s="17">
        <v>0.13640668825489699</v>
      </c>
      <c r="Z1400" s="17">
        <v>9.7136007293218599E-2</v>
      </c>
      <c r="AA1400" s="17">
        <v>0.116688362840735</v>
      </c>
      <c r="AB1400" s="17">
        <v>0.13737568473228201</v>
      </c>
      <c r="AC1400" s="17">
        <v>8.7894226693604999E-2</v>
      </c>
      <c r="AD1400" s="17">
        <v>7.7842414979420502E-2</v>
      </c>
      <c r="AE1400" s="17"/>
      <c r="AF1400" s="17">
        <v>0.133530831965396</v>
      </c>
      <c r="AG1400" s="17">
        <v>8.4620207974412401E-2</v>
      </c>
      <c r="AH1400" s="17">
        <v>0.22456062485780401</v>
      </c>
      <c r="AI1400" s="17"/>
      <c r="AJ1400" s="17">
        <v>0.110318012578485</v>
      </c>
      <c r="AK1400" s="17">
        <v>0.13338395541791601</v>
      </c>
      <c r="AL1400" s="17">
        <v>6.8684263773652707E-2</v>
      </c>
      <c r="AM1400" s="17">
        <v>0.45505031815459701</v>
      </c>
      <c r="AN1400" s="17">
        <v>0.14796147438662799</v>
      </c>
      <c r="AO1400" s="17"/>
      <c r="AP1400" s="17">
        <v>9.1769313936173505E-2</v>
      </c>
      <c r="AQ1400" s="17">
        <v>0.129861141511946</v>
      </c>
      <c r="AR1400" s="17">
        <v>2.6395642077101399E-2</v>
      </c>
      <c r="AS1400" s="17"/>
      <c r="AT1400" s="17">
        <v>0.14063570224896499</v>
      </c>
      <c r="AU1400" s="17">
        <v>0.14204803792357301</v>
      </c>
      <c r="AV1400" s="17">
        <v>0.11250558303383</v>
      </c>
      <c r="AW1400" s="17">
        <v>0.12110958898650701</v>
      </c>
      <c r="AX1400" s="17">
        <v>0</v>
      </c>
    </row>
    <row r="1401" spans="2:50">
      <c r="B1401" t="s">
        <v>378</v>
      </c>
      <c r="C1401" s="17">
        <v>3.1982243081107899E-2</v>
      </c>
      <c r="D1401" s="17">
        <v>4.8103379643046902E-2</v>
      </c>
      <c r="E1401" s="17">
        <v>1.7868438005947101E-2</v>
      </c>
      <c r="F1401" s="17"/>
      <c r="G1401" s="17">
        <v>3.3440922186609698E-2</v>
      </c>
      <c r="H1401" s="17">
        <v>2.9604403226106201E-2</v>
      </c>
      <c r="I1401" s="17">
        <v>2.47355041818768E-2</v>
      </c>
      <c r="J1401" s="17">
        <v>5.2464622861694003E-2</v>
      </c>
      <c r="K1401" s="17">
        <v>4.1705198103983002E-2</v>
      </c>
      <c r="L1401" s="17">
        <v>1.7245311418770299E-2</v>
      </c>
      <c r="M1401" s="17"/>
      <c r="N1401" s="17">
        <v>8.8359375847800303E-3</v>
      </c>
      <c r="O1401" s="17">
        <v>2.2707720412053E-2</v>
      </c>
      <c r="P1401" s="17">
        <v>2.5954509123013801E-2</v>
      </c>
      <c r="Q1401" s="17">
        <v>7.2698517437563698E-2</v>
      </c>
      <c r="R1401" s="17"/>
      <c r="S1401" s="17">
        <v>7.9727931157414396E-3</v>
      </c>
      <c r="T1401" s="17">
        <v>2.3108003858394201E-2</v>
      </c>
      <c r="U1401" s="17">
        <v>0</v>
      </c>
      <c r="V1401" s="17">
        <v>0</v>
      </c>
      <c r="W1401" s="17">
        <v>3.01054746010966E-2</v>
      </c>
      <c r="X1401" s="17">
        <v>2.2547634851979099E-2</v>
      </c>
      <c r="Y1401" s="17">
        <v>0.11778410566344701</v>
      </c>
      <c r="Z1401" s="17">
        <v>7.3479981128098004E-2</v>
      </c>
      <c r="AA1401" s="17">
        <v>1.83095498095719E-2</v>
      </c>
      <c r="AB1401" s="17">
        <v>6.0774114731304299E-2</v>
      </c>
      <c r="AC1401" s="17">
        <v>4.5537336443925103E-2</v>
      </c>
      <c r="AD1401" s="17">
        <v>7.0546064922426099E-2</v>
      </c>
      <c r="AE1401" s="17"/>
      <c r="AF1401" s="17">
        <v>3.9589398287873001E-2</v>
      </c>
      <c r="AG1401" s="17">
        <v>2.1461240311568399E-2</v>
      </c>
      <c r="AH1401" s="17">
        <v>4.7103196745665002E-2</v>
      </c>
      <c r="AI1401" s="17"/>
      <c r="AJ1401" s="17">
        <v>1.9789363090018799E-2</v>
      </c>
      <c r="AK1401" s="17">
        <v>5.2398204228280898E-2</v>
      </c>
      <c r="AL1401" s="17">
        <v>0</v>
      </c>
      <c r="AM1401" s="17">
        <v>0</v>
      </c>
      <c r="AN1401" s="17">
        <v>4.9397446377643997E-2</v>
      </c>
      <c r="AO1401" s="17"/>
      <c r="AP1401" s="17">
        <v>2.0298361000520699E-2</v>
      </c>
      <c r="AQ1401" s="17">
        <v>4.1609389432853403E-2</v>
      </c>
      <c r="AR1401" s="17">
        <v>0</v>
      </c>
      <c r="AS1401" s="17"/>
      <c r="AT1401" s="17">
        <v>3.9862577457475103E-2</v>
      </c>
      <c r="AU1401" s="17">
        <v>4.1263354596453201E-2</v>
      </c>
      <c r="AV1401" s="17">
        <v>2.12914952225286E-2</v>
      </c>
      <c r="AW1401" s="17">
        <v>2.5441861625374498E-2</v>
      </c>
      <c r="AX1401" s="17">
        <v>0</v>
      </c>
    </row>
    <row r="1402" spans="2:50">
      <c r="B1402" t="s">
        <v>92</v>
      </c>
      <c r="C1402" s="17">
        <v>0.12264390668906899</v>
      </c>
      <c r="D1402" s="17">
        <v>0.11558806048569201</v>
      </c>
      <c r="E1402" s="17">
        <v>0.12915841089202401</v>
      </c>
      <c r="F1402" s="17"/>
      <c r="G1402" s="17">
        <v>0.14804052913364599</v>
      </c>
      <c r="H1402" s="17">
        <v>7.1374149473592996E-2</v>
      </c>
      <c r="I1402" s="17">
        <v>0.13542119436887301</v>
      </c>
      <c r="J1402" s="17">
        <v>0.161012541628449</v>
      </c>
      <c r="K1402" s="17">
        <v>0.107796740236161</v>
      </c>
      <c r="L1402" s="17">
        <v>0.119840722940424</v>
      </c>
      <c r="M1402" s="17"/>
      <c r="N1402" s="17">
        <v>6.7506378634078004E-2</v>
      </c>
      <c r="O1402" s="17">
        <v>0.131325122291476</v>
      </c>
      <c r="P1402" s="17">
        <v>0.13895324126504799</v>
      </c>
      <c r="Q1402" s="17">
        <v>0.15290021376553001</v>
      </c>
      <c r="R1402" s="17"/>
      <c r="S1402" s="17">
        <v>0.116061763365295</v>
      </c>
      <c r="T1402" s="17">
        <v>0.130009274750047</v>
      </c>
      <c r="U1402" s="17">
        <v>0.118451685368247</v>
      </c>
      <c r="V1402" s="17">
        <v>0.17906042365061001</v>
      </c>
      <c r="W1402" s="17">
        <v>9.3305395132472504E-2</v>
      </c>
      <c r="X1402" s="17">
        <v>9.5741171376671194E-2</v>
      </c>
      <c r="Y1402" s="17">
        <v>0.11767767055595101</v>
      </c>
      <c r="Z1402" s="17">
        <v>6.7247652429918994E-2</v>
      </c>
      <c r="AA1402" s="17">
        <v>0.18720951610702699</v>
      </c>
      <c r="AB1402" s="17">
        <v>0.105306957563238</v>
      </c>
      <c r="AC1402" s="17">
        <v>7.6763094659228107E-2</v>
      </c>
      <c r="AD1402" s="17">
        <v>0.149515157726407</v>
      </c>
      <c r="AE1402" s="17"/>
      <c r="AF1402" s="17">
        <v>0.11354950247006999</v>
      </c>
      <c r="AG1402" s="17">
        <v>9.9961494464185896E-2</v>
      </c>
      <c r="AH1402" s="17">
        <v>0.23544906469927801</v>
      </c>
      <c r="AI1402" s="17"/>
      <c r="AJ1402" s="17">
        <v>0.10978074881237899</v>
      </c>
      <c r="AK1402" s="17">
        <v>5.77878101037941E-2</v>
      </c>
      <c r="AL1402" s="17">
        <v>0.140256832012328</v>
      </c>
      <c r="AM1402" s="17">
        <v>0.25391376924904802</v>
      </c>
      <c r="AN1402" s="17">
        <v>0.25900267260397702</v>
      </c>
      <c r="AO1402" s="17"/>
      <c r="AP1402" s="17">
        <v>0.10349158368778801</v>
      </c>
      <c r="AQ1402" s="17">
        <v>9.6120946496942805E-2</v>
      </c>
      <c r="AR1402" s="17">
        <v>5.7429845884413598E-2</v>
      </c>
      <c r="AS1402" s="17"/>
      <c r="AT1402" s="17">
        <v>0.142368501111199</v>
      </c>
      <c r="AU1402" s="17">
        <v>0.168444505558904</v>
      </c>
      <c r="AV1402" s="17">
        <v>6.98682483693953E-2</v>
      </c>
      <c r="AW1402" s="17">
        <v>6.5407406839780802E-2</v>
      </c>
      <c r="AX1402" s="17">
        <v>0</v>
      </c>
    </row>
    <row r="1403" spans="2:50">
      <c r="C1403" s="17"/>
      <c r="D1403" s="17"/>
      <c r="E1403" s="17"/>
      <c r="F1403" s="17"/>
      <c r="G1403" s="17"/>
      <c r="H1403" s="17"/>
      <c r="I1403" s="17"/>
      <c r="J1403" s="17"/>
      <c r="K1403" s="17"/>
      <c r="L1403" s="17"/>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7"/>
      <c r="AI1403" s="17"/>
      <c r="AJ1403" s="17"/>
      <c r="AK1403" s="17"/>
      <c r="AL1403" s="17"/>
      <c r="AM1403" s="17"/>
      <c r="AN1403" s="17"/>
      <c r="AO1403" s="17"/>
      <c r="AP1403" s="17"/>
      <c r="AQ1403" s="17"/>
      <c r="AR1403" s="17"/>
      <c r="AS1403" s="17"/>
      <c r="AT1403" s="17"/>
      <c r="AU1403" s="17"/>
      <c r="AV1403" s="17"/>
      <c r="AW1403" s="17"/>
      <c r="AX1403" s="17"/>
    </row>
    <row r="1404" spans="2:50">
      <c r="B1404" s="6" t="s">
        <v>411</v>
      </c>
      <c r="C1404" s="17"/>
      <c r="D1404" s="17"/>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row>
    <row r="1405" spans="2:50">
      <c r="B1405" s="27" t="s">
        <v>25</v>
      </c>
      <c r="C1405" s="17"/>
      <c r="D1405" s="17"/>
      <c r="E1405" s="17"/>
      <c r="F1405" s="17"/>
      <c r="G1405" s="17"/>
      <c r="H1405" s="17"/>
      <c r="I1405" s="17"/>
      <c r="J1405" s="17"/>
      <c r="K1405" s="17"/>
      <c r="L1405" s="17"/>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7"/>
      <c r="AI1405" s="17"/>
      <c r="AJ1405" s="17"/>
      <c r="AK1405" s="17"/>
      <c r="AL1405" s="17"/>
      <c r="AM1405" s="17"/>
      <c r="AN1405" s="17"/>
      <c r="AO1405" s="17"/>
      <c r="AP1405" s="17"/>
      <c r="AQ1405" s="17"/>
      <c r="AR1405" s="17"/>
      <c r="AS1405" s="17"/>
      <c r="AT1405" s="17"/>
      <c r="AU1405" s="17"/>
      <c r="AV1405" s="17"/>
      <c r="AW1405" s="17"/>
      <c r="AX1405" s="17"/>
    </row>
    <row r="1406" spans="2:50">
      <c r="B1406" t="s">
        <v>380</v>
      </c>
      <c r="C1406" s="17">
        <v>0.59297494943244899</v>
      </c>
      <c r="D1406" s="17">
        <v>0.575465719102072</v>
      </c>
      <c r="E1406" s="17">
        <v>0.60985314617634201</v>
      </c>
      <c r="F1406" s="17"/>
      <c r="G1406" s="17">
        <v>0.413225995700438</v>
      </c>
      <c r="H1406" s="17">
        <v>0.67316882709577397</v>
      </c>
      <c r="I1406" s="17">
        <v>0.53274351544195897</v>
      </c>
      <c r="J1406" s="17">
        <v>0.63759083917279902</v>
      </c>
      <c r="K1406" s="17">
        <v>0.598390282672837</v>
      </c>
      <c r="L1406" s="17">
        <v>0.66038625187417299</v>
      </c>
      <c r="M1406" s="17"/>
      <c r="N1406" s="17">
        <v>0.68076078205341695</v>
      </c>
      <c r="O1406" s="17">
        <v>0.61104604877697499</v>
      </c>
      <c r="P1406" s="17">
        <v>0.57320248781063698</v>
      </c>
      <c r="Q1406" s="17">
        <v>0.50176486323149305</v>
      </c>
      <c r="R1406" s="17"/>
      <c r="S1406" s="17">
        <v>0.63627106417327295</v>
      </c>
      <c r="T1406" s="17">
        <v>0.56569053260919899</v>
      </c>
      <c r="U1406" s="17">
        <v>0.72456640602734002</v>
      </c>
      <c r="V1406" s="17">
        <v>0.70073594514193605</v>
      </c>
      <c r="W1406" s="17">
        <v>0.55059160276234298</v>
      </c>
      <c r="X1406" s="17">
        <v>0.570588847056685</v>
      </c>
      <c r="Y1406" s="17">
        <v>0.45995451750057498</v>
      </c>
      <c r="Z1406" s="17">
        <v>0.502913306611669</v>
      </c>
      <c r="AA1406" s="17">
        <v>0.56188652171794495</v>
      </c>
      <c r="AB1406" s="17">
        <v>0.62511875649161497</v>
      </c>
      <c r="AC1406" s="17">
        <v>0.50488707373997399</v>
      </c>
      <c r="AD1406" s="17">
        <v>0.70369636568254401</v>
      </c>
      <c r="AE1406" s="17"/>
      <c r="AF1406" s="17">
        <v>0.57452791888560995</v>
      </c>
      <c r="AG1406" s="17">
        <v>0.68110757777631603</v>
      </c>
      <c r="AH1406" s="17">
        <v>0.44686484448685698</v>
      </c>
      <c r="AI1406" s="17"/>
      <c r="AJ1406" s="17">
        <v>0.58721885895489601</v>
      </c>
      <c r="AK1406" s="17">
        <v>0.65448871630382599</v>
      </c>
      <c r="AL1406" s="17">
        <v>0.70596177059949805</v>
      </c>
      <c r="AM1406" s="17">
        <v>0.29103591259635497</v>
      </c>
      <c r="AN1406" s="17">
        <v>0.46607344223512798</v>
      </c>
      <c r="AO1406" s="17"/>
      <c r="AP1406" s="17">
        <v>0.59085410016547102</v>
      </c>
      <c r="AQ1406" s="17">
        <v>0.64708675673114702</v>
      </c>
      <c r="AR1406" s="17">
        <v>0.71439863204754905</v>
      </c>
      <c r="AS1406" s="17"/>
      <c r="AT1406" s="17">
        <v>0.49888360795979197</v>
      </c>
      <c r="AU1406" s="17">
        <v>0.52939840907812397</v>
      </c>
      <c r="AV1406" s="17">
        <v>0.68045629283991804</v>
      </c>
      <c r="AW1406" s="17">
        <v>0.76999848020370198</v>
      </c>
      <c r="AX1406" s="17">
        <v>0.80826821768867596</v>
      </c>
    </row>
    <row r="1407" spans="2:50">
      <c r="B1407" t="s">
        <v>381</v>
      </c>
      <c r="C1407" s="17">
        <v>0.23032760733365601</v>
      </c>
      <c r="D1407" s="17">
        <v>0.246196740908107</v>
      </c>
      <c r="E1407" s="17">
        <v>0.21445724562275001</v>
      </c>
      <c r="F1407" s="17"/>
      <c r="G1407" s="17">
        <v>0.339137498797972</v>
      </c>
      <c r="H1407" s="17">
        <v>0.188543581431285</v>
      </c>
      <c r="I1407" s="17">
        <v>0.228878584850952</v>
      </c>
      <c r="J1407" s="17">
        <v>0.17709310406704301</v>
      </c>
      <c r="K1407" s="17">
        <v>0.22547027639039599</v>
      </c>
      <c r="L1407" s="17">
        <v>0.23502657436685601</v>
      </c>
      <c r="M1407" s="17"/>
      <c r="N1407" s="17">
        <v>0.194061853059453</v>
      </c>
      <c r="O1407" s="17">
        <v>0.22007453562356399</v>
      </c>
      <c r="P1407" s="17">
        <v>0.24039518455539199</v>
      </c>
      <c r="Q1407" s="17">
        <v>0.27780554983410799</v>
      </c>
      <c r="R1407" s="17"/>
      <c r="S1407" s="17">
        <v>0.20683534000922901</v>
      </c>
      <c r="T1407" s="17">
        <v>0.24449083461052201</v>
      </c>
      <c r="U1407" s="17">
        <v>7.9000681666607495E-2</v>
      </c>
      <c r="V1407" s="17">
        <v>0.15481790591564801</v>
      </c>
      <c r="W1407" s="17">
        <v>0.29704810774484702</v>
      </c>
      <c r="X1407" s="17">
        <v>0.247227014161951</v>
      </c>
      <c r="Y1407" s="17">
        <v>0.34844825624300202</v>
      </c>
      <c r="Z1407" s="17">
        <v>0.21030217697444301</v>
      </c>
      <c r="AA1407" s="17">
        <v>0.25118260468150999</v>
      </c>
      <c r="AB1407" s="17">
        <v>0.21308941135415599</v>
      </c>
      <c r="AC1407" s="17">
        <v>0.33399908656570998</v>
      </c>
      <c r="AD1407" s="17">
        <v>0.22623089488126699</v>
      </c>
      <c r="AE1407" s="17"/>
      <c r="AF1407" s="17">
        <v>0.254102864748872</v>
      </c>
      <c r="AG1407" s="17">
        <v>0.166345962137672</v>
      </c>
      <c r="AH1407" s="17">
        <v>0.31391864968182998</v>
      </c>
      <c r="AI1407" s="17"/>
      <c r="AJ1407" s="17">
        <v>0.233977998792436</v>
      </c>
      <c r="AK1407" s="17">
        <v>0.192912139850963</v>
      </c>
      <c r="AL1407" s="17">
        <v>0.198770583701322</v>
      </c>
      <c r="AM1407" s="17">
        <v>0.45505031815459701</v>
      </c>
      <c r="AN1407" s="17">
        <v>0.32770335885179103</v>
      </c>
      <c r="AO1407" s="17"/>
      <c r="AP1407" s="17">
        <v>0.24235338571054499</v>
      </c>
      <c r="AQ1407" s="17">
        <v>0.197479800202955</v>
      </c>
      <c r="AR1407" s="17">
        <v>0.25221048898764398</v>
      </c>
      <c r="AS1407" s="17"/>
      <c r="AT1407" s="17">
        <v>0.29846103346633301</v>
      </c>
      <c r="AU1407" s="17">
        <v>0.28098077761005902</v>
      </c>
      <c r="AV1407" s="17">
        <v>0.19173192545244599</v>
      </c>
      <c r="AW1407" s="17">
        <v>0.16276764749868899</v>
      </c>
      <c r="AX1407" s="17">
        <v>0.124740150856681</v>
      </c>
    </row>
    <row r="1408" spans="2:50">
      <c r="B1408" t="s">
        <v>92</v>
      </c>
      <c r="C1408" s="17">
        <v>0.176697443233895</v>
      </c>
      <c r="D1408" s="17">
        <v>0.17833753998982099</v>
      </c>
      <c r="E1408" s="17">
        <v>0.17568960820090801</v>
      </c>
      <c r="F1408" s="17"/>
      <c r="G1408" s="17">
        <v>0.24763650550159</v>
      </c>
      <c r="H1408" s="17">
        <v>0.13828759147294201</v>
      </c>
      <c r="I1408" s="17">
        <v>0.238377899707089</v>
      </c>
      <c r="J1408" s="17">
        <v>0.185316056760158</v>
      </c>
      <c r="K1408" s="17">
        <v>0.17613944093676701</v>
      </c>
      <c r="L1408" s="17">
        <v>0.104587173758971</v>
      </c>
      <c r="M1408" s="17"/>
      <c r="N1408" s="17">
        <v>0.12517736488713099</v>
      </c>
      <c r="O1408" s="17">
        <v>0.16887941559946101</v>
      </c>
      <c r="P1408" s="17">
        <v>0.18640232763396999</v>
      </c>
      <c r="Q1408" s="17">
        <v>0.22042958693439799</v>
      </c>
      <c r="R1408" s="17"/>
      <c r="S1408" s="17">
        <v>0.15689359581749801</v>
      </c>
      <c r="T1408" s="17">
        <v>0.189818632780279</v>
      </c>
      <c r="U1408" s="17">
        <v>0.196432912306053</v>
      </c>
      <c r="V1408" s="17">
        <v>0.144446148942416</v>
      </c>
      <c r="W1408" s="17">
        <v>0.15236028949281</v>
      </c>
      <c r="X1408" s="17">
        <v>0.182184138781365</v>
      </c>
      <c r="Y1408" s="17">
        <v>0.191597226256422</v>
      </c>
      <c r="Z1408" s="17">
        <v>0.28678451641388802</v>
      </c>
      <c r="AA1408" s="17">
        <v>0.186930873600544</v>
      </c>
      <c r="AB1408" s="17">
        <v>0.16179183215422999</v>
      </c>
      <c r="AC1408" s="17">
        <v>0.161113839694316</v>
      </c>
      <c r="AD1408" s="17">
        <v>7.0072739436189094E-2</v>
      </c>
      <c r="AE1408" s="17"/>
      <c r="AF1408" s="17">
        <v>0.17136921636551899</v>
      </c>
      <c r="AG1408" s="17">
        <v>0.152546460086012</v>
      </c>
      <c r="AH1408" s="17">
        <v>0.23921650583131199</v>
      </c>
      <c r="AI1408" s="17"/>
      <c r="AJ1408" s="17">
        <v>0.178803142252667</v>
      </c>
      <c r="AK1408" s="17">
        <v>0.152599143845211</v>
      </c>
      <c r="AL1408" s="17">
        <v>9.5267645699180406E-2</v>
      </c>
      <c r="AM1408" s="17">
        <v>0.25391376924904802</v>
      </c>
      <c r="AN1408" s="17">
        <v>0.206223198913081</v>
      </c>
      <c r="AO1408" s="17"/>
      <c r="AP1408" s="17">
        <v>0.16679251412398399</v>
      </c>
      <c r="AQ1408" s="17">
        <v>0.15543344306589801</v>
      </c>
      <c r="AR1408" s="17">
        <v>3.3390878964806699E-2</v>
      </c>
      <c r="AS1408" s="17"/>
      <c r="AT1408" s="17">
        <v>0.20265535857387401</v>
      </c>
      <c r="AU1408" s="17">
        <v>0.18962081331181699</v>
      </c>
      <c r="AV1408" s="17">
        <v>0.12781178170763599</v>
      </c>
      <c r="AW1408" s="17">
        <v>6.7233872297608799E-2</v>
      </c>
      <c r="AX1408" s="17">
        <v>6.6991631454642805E-2</v>
      </c>
    </row>
    <row r="1409" spans="2:50">
      <c r="C1409" s="17"/>
      <c r="D1409" s="17"/>
      <c r="E1409" s="17"/>
      <c r="F1409" s="17"/>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c r="AP1409" s="17"/>
      <c r="AQ1409" s="17"/>
      <c r="AR1409" s="17"/>
      <c r="AS1409" s="17"/>
      <c r="AT1409" s="17"/>
      <c r="AU1409" s="17"/>
      <c r="AV1409" s="17"/>
      <c r="AW1409" s="17"/>
      <c r="AX1409" s="17"/>
    </row>
    <row r="1410" spans="2:50">
      <c r="B1410" s="6" t="s">
        <v>412</v>
      </c>
      <c r="C1410" s="17"/>
      <c r="D1410" s="17"/>
      <c r="E1410" s="17"/>
      <c r="F1410" s="17"/>
      <c r="G1410" s="17"/>
      <c r="H1410" s="17"/>
      <c r="I1410" s="17"/>
      <c r="J1410" s="17"/>
      <c r="K1410" s="17"/>
      <c r="L1410" s="17"/>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7"/>
      <c r="AI1410" s="17"/>
      <c r="AJ1410" s="17"/>
      <c r="AK1410" s="17"/>
      <c r="AL1410" s="17"/>
      <c r="AM1410" s="17"/>
      <c r="AN1410" s="17"/>
      <c r="AO1410" s="17"/>
      <c r="AP1410" s="17"/>
      <c r="AQ1410" s="17"/>
      <c r="AR1410" s="17"/>
      <c r="AS1410" s="17"/>
      <c r="AT1410" s="17"/>
      <c r="AU1410" s="17"/>
      <c r="AV1410" s="17"/>
      <c r="AW1410" s="17"/>
      <c r="AX1410" s="17"/>
    </row>
    <row r="1411" spans="2:50">
      <c r="B1411" s="27" t="s">
        <v>17</v>
      </c>
      <c r="C1411" s="17"/>
      <c r="D1411" s="17"/>
      <c r="E1411" s="17"/>
      <c r="F1411" s="17"/>
      <c r="G1411" s="17"/>
      <c r="H1411" s="17"/>
      <c r="I1411" s="17"/>
      <c r="J1411" s="17"/>
      <c r="K1411" s="17"/>
      <c r="L1411" s="17"/>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7"/>
      <c r="AI1411" s="17"/>
      <c r="AJ1411" s="17"/>
      <c r="AK1411" s="17"/>
      <c r="AL1411" s="17"/>
      <c r="AM1411" s="17"/>
      <c r="AN1411" s="17"/>
      <c r="AO1411" s="17"/>
      <c r="AP1411" s="17"/>
      <c r="AQ1411" s="17"/>
      <c r="AR1411" s="17"/>
      <c r="AS1411" s="17"/>
      <c r="AT1411" s="17"/>
      <c r="AU1411" s="17"/>
      <c r="AV1411" s="17"/>
      <c r="AW1411" s="17"/>
      <c r="AX1411" s="17"/>
    </row>
    <row r="1412" spans="2:50">
      <c r="B1412" t="s">
        <v>244</v>
      </c>
      <c r="C1412" s="17">
        <v>0.253584530482315</v>
      </c>
      <c r="D1412" s="17">
        <v>0.26744127799453998</v>
      </c>
      <c r="E1412" s="17">
        <v>0.23941980235667601</v>
      </c>
      <c r="F1412" s="17"/>
      <c r="G1412" s="17">
        <v>0.22070841802539801</v>
      </c>
      <c r="H1412" s="17">
        <v>0.30238604433681199</v>
      </c>
      <c r="I1412" s="17">
        <v>0.22973412609250199</v>
      </c>
      <c r="J1412" s="17">
        <v>0.24183664516919201</v>
      </c>
      <c r="K1412" s="17">
        <v>0.26877921924082199</v>
      </c>
      <c r="L1412" s="17">
        <v>0.25228780582371202</v>
      </c>
      <c r="M1412" s="17"/>
      <c r="N1412" s="17">
        <v>0.33100502424301698</v>
      </c>
      <c r="O1412" s="17">
        <v>0.231139199336128</v>
      </c>
      <c r="P1412" s="17">
        <v>0.26784976421377998</v>
      </c>
      <c r="Q1412" s="17">
        <v>0.18600021422281601</v>
      </c>
      <c r="R1412" s="17"/>
      <c r="S1412" s="17">
        <v>0.235664215579069</v>
      </c>
      <c r="T1412" s="17">
        <v>0.25211228186701301</v>
      </c>
      <c r="U1412" s="17">
        <v>0.27293346230298099</v>
      </c>
      <c r="V1412" s="17">
        <v>0.27908449126495699</v>
      </c>
      <c r="W1412" s="17">
        <v>0.26447777623533902</v>
      </c>
      <c r="X1412" s="17">
        <v>0.14779526332385501</v>
      </c>
      <c r="Y1412" s="17">
        <v>0.29175809234745098</v>
      </c>
      <c r="Z1412" s="17">
        <v>0.27518508973017702</v>
      </c>
      <c r="AA1412" s="17">
        <v>0.25719244736001601</v>
      </c>
      <c r="AB1412" s="17">
        <v>0.24553527812631101</v>
      </c>
      <c r="AC1412" s="17">
        <v>0.34339256053077699</v>
      </c>
      <c r="AD1412" s="17">
        <v>0.26096079657560201</v>
      </c>
      <c r="AE1412" s="17"/>
      <c r="AF1412" s="17">
        <v>0.21300990941214201</v>
      </c>
      <c r="AG1412" s="17">
        <v>0.32720081579319499</v>
      </c>
      <c r="AH1412" s="17">
        <v>0.24586690996043201</v>
      </c>
      <c r="AI1412" s="17"/>
      <c r="AJ1412" s="17">
        <v>0.276216202932826</v>
      </c>
      <c r="AK1412" s="17">
        <v>0.27149460939139802</v>
      </c>
      <c r="AL1412" s="17">
        <v>0.31629711164513302</v>
      </c>
      <c r="AM1412" s="17">
        <v>0.10713712816030301</v>
      </c>
      <c r="AN1412" s="17">
        <v>0.14295465091863399</v>
      </c>
      <c r="AO1412" s="17"/>
      <c r="AP1412" s="17">
        <v>0.28022793266877</v>
      </c>
      <c r="AQ1412" s="17">
        <v>0.30900412604593303</v>
      </c>
      <c r="AR1412" s="17">
        <v>0.27783428526626602</v>
      </c>
      <c r="AS1412" s="17"/>
      <c r="AT1412" s="17">
        <v>0.246514642653548</v>
      </c>
      <c r="AU1412" s="17">
        <v>0.239480956026597</v>
      </c>
      <c r="AV1412" s="17">
        <v>0.23975201504378801</v>
      </c>
      <c r="AW1412" s="17">
        <v>0.337008312984169</v>
      </c>
      <c r="AX1412" s="17">
        <v>0.41084807638857601</v>
      </c>
    </row>
    <row r="1413" spans="2:50">
      <c r="B1413" t="s">
        <v>245</v>
      </c>
      <c r="C1413" s="17">
        <v>0.41787993787125</v>
      </c>
      <c r="D1413" s="17">
        <v>0.42309993006579499</v>
      </c>
      <c r="E1413" s="17">
        <v>0.40951405016418801</v>
      </c>
      <c r="F1413" s="17"/>
      <c r="G1413" s="17">
        <v>0.44104214917544399</v>
      </c>
      <c r="H1413" s="17">
        <v>0.43160004710229699</v>
      </c>
      <c r="I1413" s="17">
        <v>0.39760549723237498</v>
      </c>
      <c r="J1413" s="17">
        <v>0.45018301028025498</v>
      </c>
      <c r="K1413" s="17">
        <v>0.385908230100037</v>
      </c>
      <c r="L1413" s="17">
        <v>0.39761848951579398</v>
      </c>
      <c r="M1413" s="17"/>
      <c r="N1413" s="17">
        <v>0.40538703851143598</v>
      </c>
      <c r="O1413" s="17">
        <v>0.44866863536959201</v>
      </c>
      <c r="P1413" s="17">
        <v>0.35052045953102601</v>
      </c>
      <c r="Q1413" s="17">
        <v>0.45877228441431001</v>
      </c>
      <c r="R1413" s="17"/>
      <c r="S1413" s="17">
        <v>0.37417124376752597</v>
      </c>
      <c r="T1413" s="17">
        <v>0.36259840998958298</v>
      </c>
      <c r="U1413" s="17">
        <v>0.31086175946684702</v>
      </c>
      <c r="V1413" s="17">
        <v>0.46252239875807399</v>
      </c>
      <c r="W1413" s="17">
        <v>0.43013583142588602</v>
      </c>
      <c r="X1413" s="17">
        <v>0.72029934500072101</v>
      </c>
      <c r="Y1413" s="17">
        <v>0.37050206433580202</v>
      </c>
      <c r="Z1413" s="17">
        <v>0.45801675838767503</v>
      </c>
      <c r="AA1413" s="17">
        <v>0.42450077430484101</v>
      </c>
      <c r="AB1413" s="17">
        <v>0.405586662804717</v>
      </c>
      <c r="AC1413" s="17">
        <v>0.32153436249450401</v>
      </c>
      <c r="AD1413" s="17">
        <v>0.33437316531234001</v>
      </c>
      <c r="AE1413" s="17"/>
      <c r="AF1413" s="17">
        <v>0.41774539817387601</v>
      </c>
      <c r="AG1413" s="17">
        <v>0.44374102712012797</v>
      </c>
      <c r="AH1413" s="17">
        <v>0.39167226504452402</v>
      </c>
      <c r="AI1413" s="17"/>
      <c r="AJ1413" s="17">
        <v>0.42826912993140998</v>
      </c>
      <c r="AK1413" s="17">
        <v>0.47723640993618499</v>
      </c>
      <c r="AL1413" s="17">
        <v>0.36476251760610101</v>
      </c>
      <c r="AM1413" s="17">
        <v>0.50438710599062497</v>
      </c>
      <c r="AN1413" s="17">
        <v>0.30183420574737102</v>
      </c>
      <c r="AO1413" s="17"/>
      <c r="AP1413" s="17">
        <v>0.43557564616503902</v>
      </c>
      <c r="AQ1413" s="17">
        <v>0.44802413057094398</v>
      </c>
      <c r="AR1413" s="17">
        <v>0.42916446836789701</v>
      </c>
      <c r="AS1413" s="17"/>
      <c r="AT1413" s="17">
        <v>0.355145722102294</v>
      </c>
      <c r="AU1413" s="17">
        <v>0.44072670419941301</v>
      </c>
      <c r="AV1413" s="17">
        <v>0.52053289969538297</v>
      </c>
      <c r="AW1413" s="17">
        <v>0.41545466311878698</v>
      </c>
      <c r="AX1413" s="17">
        <v>0.191572823956106</v>
      </c>
    </row>
    <row r="1414" spans="2:50">
      <c r="B1414" t="s">
        <v>246</v>
      </c>
      <c r="C1414" s="17">
        <v>0.20690098322487999</v>
      </c>
      <c r="D1414" s="17">
        <v>0.19307588080101701</v>
      </c>
      <c r="E1414" s="17">
        <v>0.22308967951411601</v>
      </c>
      <c r="F1414" s="17"/>
      <c r="G1414" s="17">
        <v>0.192788978663014</v>
      </c>
      <c r="H1414" s="17">
        <v>0.16815863003371101</v>
      </c>
      <c r="I1414" s="17">
        <v>0.216532491223517</v>
      </c>
      <c r="J1414" s="17">
        <v>0.17841331289181001</v>
      </c>
      <c r="K1414" s="17">
        <v>0.23994482302039399</v>
      </c>
      <c r="L1414" s="17">
        <v>0.24929214403643099</v>
      </c>
      <c r="M1414" s="17"/>
      <c r="N1414" s="17">
        <v>0.19561437264453799</v>
      </c>
      <c r="O1414" s="17">
        <v>0.24002851910230699</v>
      </c>
      <c r="P1414" s="17">
        <v>0.194984857175802</v>
      </c>
      <c r="Q1414" s="17">
        <v>0.195207688948834</v>
      </c>
      <c r="R1414" s="17"/>
      <c r="S1414" s="17">
        <v>0.18530907583446701</v>
      </c>
      <c r="T1414" s="17">
        <v>0.25738562144468502</v>
      </c>
      <c r="U1414" s="17">
        <v>0.27367490061036098</v>
      </c>
      <c r="V1414" s="17">
        <v>0.21012045544923</v>
      </c>
      <c r="W1414" s="17">
        <v>0.246904665924085</v>
      </c>
      <c r="X1414" s="17">
        <v>0.105420262238312</v>
      </c>
      <c r="Y1414" s="17">
        <v>0.206035985743209</v>
      </c>
      <c r="Z1414" s="17">
        <v>0.111854815007581</v>
      </c>
      <c r="AA1414" s="17">
        <v>0.197901784793757</v>
      </c>
      <c r="AB1414" s="17">
        <v>0.196131902594265</v>
      </c>
      <c r="AC1414" s="17">
        <v>0.14788593768451899</v>
      </c>
      <c r="AD1414" s="17">
        <v>0.40466603811205798</v>
      </c>
      <c r="AE1414" s="17"/>
      <c r="AF1414" s="17">
        <v>0.24014979875773201</v>
      </c>
      <c r="AG1414" s="17">
        <v>0.138691178482342</v>
      </c>
      <c r="AH1414" s="17">
        <v>0.240321529031612</v>
      </c>
      <c r="AI1414" s="17"/>
      <c r="AJ1414" s="17">
        <v>0.20517955442324501</v>
      </c>
      <c r="AK1414" s="17">
        <v>0.14999953329103499</v>
      </c>
      <c r="AL1414" s="17">
        <v>0.150837868858054</v>
      </c>
      <c r="AM1414" s="17">
        <v>0.14259419651090199</v>
      </c>
      <c r="AN1414" s="17">
        <v>0.33235835684896398</v>
      </c>
      <c r="AO1414" s="17"/>
      <c r="AP1414" s="17">
        <v>0.215113707201634</v>
      </c>
      <c r="AQ1414" s="17">
        <v>0.173724391183537</v>
      </c>
      <c r="AR1414" s="17">
        <v>0.154913212861366</v>
      </c>
      <c r="AS1414" s="17"/>
      <c r="AT1414" s="17">
        <v>0.23951048945225101</v>
      </c>
      <c r="AU1414" s="17">
        <v>0.21728822329758299</v>
      </c>
      <c r="AV1414" s="17">
        <v>0.177229909972178</v>
      </c>
      <c r="AW1414" s="17">
        <v>0.170801355224488</v>
      </c>
      <c r="AX1414" s="17">
        <v>0.25372098331991799</v>
      </c>
    </row>
    <row r="1415" spans="2:50">
      <c r="B1415" t="s">
        <v>247</v>
      </c>
      <c r="C1415" s="17">
        <v>6.9078148097370798E-2</v>
      </c>
      <c r="D1415" s="17">
        <v>6.5896695987554793E-2</v>
      </c>
      <c r="E1415" s="17">
        <v>7.2899490871743494E-2</v>
      </c>
      <c r="F1415" s="17"/>
      <c r="G1415" s="17">
        <v>6.54945347089953E-2</v>
      </c>
      <c r="H1415" s="17">
        <v>4.0085290277573203E-2</v>
      </c>
      <c r="I1415" s="17">
        <v>8.7119580465902596E-2</v>
      </c>
      <c r="J1415" s="17">
        <v>7.9367581037090199E-2</v>
      </c>
      <c r="K1415" s="17">
        <v>6.02413092489716E-2</v>
      </c>
      <c r="L1415" s="17">
        <v>8.2828111696505793E-2</v>
      </c>
      <c r="M1415" s="17"/>
      <c r="N1415" s="17">
        <v>5.9471539158578897E-2</v>
      </c>
      <c r="O1415" s="17">
        <v>2.93159961668162E-2</v>
      </c>
      <c r="P1415" s="17">
        <v>0.106479566004515</v>
      </c>
      <c r="Q1415" s="17">
        <v>9.0139783571357907E-2</v>
      </c>
      <c r="R1415" s="17"/>
      <c r="S1415" s="17">
        <v>0.12311406143614299</v>
      </c>
      <c r="T1415" s="17">
        <v>6.5016114187213994E-2</v>
      </c>
      <c r="U1415" s="17">
        <v>9.8426431476631507E-2</v>
      </c>
      <c r="V1415" s="17">
        <v>2.3305482967061E-2</v>
      </c>
      <c r="W1415" s="17">
        <v>0</v>
      </c>
      <c r="X1415" s="17">
        <v>0</v>
      </c>
      <c r="Y1415" s="17">
        <v>6.2153081362908001E-2</v>
      </c>
      <c r="Z1415" s="17">
        <v>0.118557815662854</v>
      </c>
      <c r="AA1415" s="17">
        <v>6.2586339001116903E-2</v>
      </c>
      <c r="AB1415" s="17">
        <v>9.0991736034427298E-2</v>
      </c>
      <c r="AC1415" s="17">
        <v>0.18718713929020001</v>
      </c>
      <c r="AD1415" s="17">
        <v>0</v>
      </c>
      <c r="AE1415" s="17"/>
      <c r="AF1415" s="17">
        <v>7.7549773424265597E-2</v>
      </c>
      <c r="AG1415" s="17">
        <v>5.4089875536941799E-2</v>
      </c>
      <c r="AH1415" s="17">
        <v>6.5954577512131907E-2</v>
      </c>
      <c r="AI1415" s="17"/>
      <c r="AJ1415" s="17">
        <v>6.6399090833706195E-2</v>
      </c>
      <c r="AK1415" s="17">
        <v>4.2845188238418999E-2</v>
      </c>
      <c r="AL1415" s="17">
        <v>0.12846903064540699</v>
      </c>
      <c r="AM1415" s="17">
        <v>0.14152041010404801</v>
      </c>
      <c r="AN1415" s="17">
        <v>0.105103949029073</v>
      </c>
      <c r="AO1415" s="17"/>
      <c r="AP1415" s="17">
        <v>4.7981355945636003E-2</v>
      </c>
      <c r="AQ1415" s="17">
        <v>3.12087657568846E-2</v>
      </c>
      <c r="AR1415" s="17">
        <v>8.0953348261898497E-2</v>
      </c>
      <c r="AS1415" s="17"/>
      <c r="AT1415" s="17">
        <v>8.0230984733271699E-2</v>
      </c>
      <c r="AU1415" s="17">
        <v>8.0468529413766907E-2</v>
      </c>
      <c r="AV1415" s="17">
        <v>3.59266712405217E-2</v>
      </c>
      <c r="AW1415" s="17">
        <v>4.8820121049955402E-2</v>
      </c>
      <c r="AX1415" s="17">
        <v>7.2579801163468696E-2</v>
      </c>
    </row>
    <row r="1416" spans="2:50">
      <c r="B1416" t="s">
        <v>248</v>
      </c>
      <c r="C1416" s="17">
        <v>1.3721011911951599E-2</v>
      </c>
      <c r="D1416" s="17">
        <v>1.1728111178745001E-2</v>
      </c>
      <c r="E1416" s="17">
        <v>1.5982623409855502E-2</v>
      </c>
      <c r="F1416" s="17"/>
      <c r="G1416" s="17">
        <v>1.28032100295146E-2</v>
      </c>
      <c r="H1416" s="17">
        <v>1.80687249330902E-2</v>
      </c>
      <c r="I1416" s="17">
        <v>4.1537499780228797E-2</v>
      </c>
      <c r="J1416" s="17">
        <v>0</v>
      </c>
      <c r="K1416" s="17">
        <v>1.1158487370868801E-2</v>
      </c>
      <c r="L1416" s="17">
        <v>0</v>
      </c>
      <c r="M1416" s="17"/>
      <c r="N1416" s="17">
        <v>0</v>
      </c>
      <c r="O1416" s="17">
        <v>1.5967766541139999E-2</v>
      </c>
      <c r="P1416" s="17">
        <v>1.8217211083224698E-2</v>
      </c>
      <c r="Q1416" s="17">
        <v>1.44194517699739E-2</v>
      </c>
      <c r="R1416" s="17"/>
      <c r="S1416" s="17">
        <v>0</v>
      </c>
      <c r="T1416" s="17">
        <v>3.4145782119548003E-2</v>
      </c>
      <c r="U1416" s="17">
        <v>0</v>
      </c>
      <c r="V1416" s="17">
        <v>0</v>
      </c>
      <c r="W1416" s="17">
        <v>5.8481726414689197E-2</v>
      </c>
      <c r="X1416" s="17">
        <v>0</v>
      </c>
      <c r="Y1416" s="17">
        <v>0</v>
      </c>
      <c r="Z1416" s="17">
        <v>3.63855212117132E-2</v>
      </c>
      <c r="AA1416" s="17">
        <v>2.8499277972408501E-2</v>
      </c>
      <c r="AB1416" s="17">
        <v>0</v>
      </c>
      <c r="AC1416" s="17">
        <v>0</v>
      </c>
      <c r="AD1416" s="17">
        <v>0</v>
      </c>
      <c r="AE1416" s="17"/>
      <c r="AF1416" s="17">
        <v>1.5341107353890901E-2</v>
      </c>
      <c r="AG1416" s="17">
        <v>9.5626494066682107E-3</v>
      </c>
      <c r="AH1416" s="17">
        <v>1.52175300944792E-2</v>
      </c>
      <c r="AI1416" s="17"/>
      <c r="AJ1416" s="17">
        <v>0</v>
      </c>
      <c r="AK1416" s="17">
        <v>2.2482389928441902E-2</v>
      </c>
      <c r="AL1416" s="17">
        <v>3.9633471245305203E-2</v>
      </c>
      <c r="AM1416" s="17">
        <v>0.10436115923412199</v>
      </c>
      <c r="AN1416" s="17">
        <v>3.87578293602798E-2</v>
      </c>
      <c r="AO1416" s="17"/>
      <c r="AP1416" s="17">
        <v>7.8537069776978292E-3</v>
      </c>
      <c r="AQ1416" s="17">
        <v>1.24091172153169E-2</v>
      </c>
      <c r="AR1416" s="17">
        <v>3.0831379173583799E-2</v>
      </c>
      <c r="AS1416" s="17"/>
      <c r="AT1416" s="17">
        <v>2.8863928945245702E-2</v>
      </c>
      <c r="AU1416" s="17">
        <v>1.17189396565252E-2</v>
      </c>
      <c r="AV1416" s="17">
        <v>0</v>
      </c>
      <c r="AW1416" s="17">
        <v>0</v>
      </c>
      <c r="AX1416" s="17">
        <v>0</v>
      </c>
    </row>
    <row r="1417" spans="2:50">
      <c r="B1417" t="s">
        <v>92</v>
      </c>
      <c r="C1417" s="17">
        <v>3.8835388412232698E-2</v>
      </c>
      <c r="D1417" s="17">
        <v>3.8758103972349099E-2</v>
      </c>
      <c r="E1417" s="17">
        <v>3.9094353683421401E-2</v>
      </c>
      <c r="F1417" s="17"/>
      <c r="G1417" s="17">
        <v>6.7162709397633996E-2</v>
      </c>
      <c r="H1417" s="17">
        <v>3.9701263316517299E-2</v>
      </c>
      <c r="I1417" s="17">
        <v>2.7470805205474499E-2</v>
      </c>
      <c r="J1417" s="17">
        <v>5.01994506216537E-2</v>
      </c>
      <c r="K1417" s="17">
        <v>3.3967931018906598E-2</v>
      </c>
      <c r="L1417" s="17">
        <v>1.7973448927557499E-2</v>
      </c>
      <c r="M1417" s="17"/>
      <c r="N1417" s="17">
        <v>8.5220254424294793E-3</v>
      </c>
      <c r="O1417" s="17">
        <v>3.4879883484016397E-2</v>
      </c>
      <c r="P1417" s="17">
        <v>6.1948141991653202E-2</v>
      </c>
      <c r="Q1417" s="17">
        <v>5.5460577072708801E-2</v>
      </c>
      <c r="R1417" s="17"/>
      <c r="S1417" s="17">
        <v>8.1741403382794106E-2</v>
      </c>
      <c r="T1417" s="17">
        <v>2.8741790391956699E-2</v>
      </c>
      <c r="U1417" s="17">
        <v>4.4103446143178897E-2</v>
      </c>
      <c r="V1417" s="17">
        <v>2.49671715606785E-2</v>
      </c>
      <c r="W1417" s="17">
        <v>0</v>
      </c>
      <c r="X1417" s="17">
        <v>2.6485129437112901E-2</v>
      </c>
      <c r="Y1417" s="17">
        <v>6.9550776210630494E-2</v>
      </c>
      <c r="Z1417" s="17">
        <v>0</v>
      </c>
      <c r="AA1417" s="17">
        <v>2.9319376567861401E-2</v>
      </c>
      <c r="AB1417" s="17">
        <v>6.1754420440279997E-2</v>
      </c>
      <c r="AC1417" s="17">
        <v>0</v>
      </c>
      <c r="AD1417" s="17">
        <v>0</v>
      </c>
      <c r="AE1417" s="17"/>
      <c r="AF1417" s="17">
        <v>3.62040128780933E-2</v>
      </c>
      <c r="AG1417" s="17">
        <v>2.6714453660724901E-2</v>
      </c>
      <c r="AH1417" s="17">
        <v>4.0967188356820498E-2</v>
      </c>
      <c r="AI1417" s="17"/>
      <c r="AJ1417" s="17">
        <v>2.3936021878813302E-2</v>
      </c>
      <c r="AK1417" s="17">
        <v>3.5941869214521603E-2</v>
      </c>
      <c r="AL1417" s="17">
        <v>0</v>
      </c>
      <c r="AM1417" s="17">
        <v>0</v>
      </c>
      <c r="AN1417" s="17">
        <v>7.8991008095677606E-2</v>
      </c>
      <c r="AO1417" s="17"/>
      <c r="AP1417" s="17">
        <v>1.32476510412238E-2</v>
      </c>
      <c r="AQ1417" s="17">
        <v>2.5629469227383801E-2</v>
      </c>
      <c r="AR1417" s="17">
        <v>2.6303306068989101E-2</v>
      </c>
      <c r="AS1417" s="17"/>
      <c r="AT1417" s="17">
        <v>4.9734232113389398E-2</v>
      </c>
      <c r="AU1417" s="17">
        <v>1.0316647406114701E-2</v>
      </c>
      <c r="AV1417" s="17">
        <v>2.6558504048128401E-2</v>
      </c>
      <c r="AW1417" s="17">
        <v>2.7915547622601102E-2</v>
      </c>
      <c r="AX1417" s="17">
        <v>7.1278315171930798E-2</v>
      </c>
    </row>
    <row r="1418" spans="2:50">
      <c r="B1418" t="s">
        <v>249</v>
      </c>
      <c r="C1418" s="17">
        <v>0.67146446835356499</v>
      </c>
      <c r="D1418" s="17">
        <v>0.69054120806033503</v>
      </c>
      <c r="E1418" s="17">
        <v>0.648933852520864</v>
      </c>
      <c r="F1418" s="17"/>
      <c r="G1418" s="17">
        <v>0.66175056720084202</v>
      </c>
      <c r="H1418" s="17">
        <v>0.73398609143910898</v>
      </c>
      <c r="I1418" s="17">
        <v>0.62733962332487703</v>
      </c>
      <c r="J1418" s="17">
        <v>0.69201965544944599</v>
      </c>
      <c r="K1418" s="17">
        <v>0.65468744934085898</v>
      </c>
      <c r="L1418" s="17">
        <v>0.64990629533950595</v>
      </c>
      <c r="M1418" s="17"/>
      <c r="N1418" s="17">
        <v>0.73639206275445301</v>
      </c>
      <c r="O1418" s="17">
        <v>0.67980783470572004</v>
      </c>
      <c r="P1418" s="17">
        <v>0.61837022374480599</v>
      </c>
      <c r="Q1418" s="17">
        <v>0.64477249863712605</v>
      </c>
      <c r="R1418" s="17"/>
      <c r="S1418" s="17">
        <v>0.609835459346595</v>
      </c>
      <c r="T1418" s="17">
        <v>0.61471069185659599</v>
      </c>
      <c r="U1418" s="17">
        <v>0.58379522176982901</v>
      </c>
      <c r="V1418" s="17">
        <v>0.74160689002303004</v>
      </c>
      <c r="W1418" s="17">
        <v>0.69461360766122604</v>
      </c>
      <c r="X1418" s="17">
        <v>0.86809460832457497</v>
      </c>
      <c r="Y1418" s="17">
        <v>0.662260156683252</v>
      </c>
      <c r="Z1418" s="17">
        <v>0.73320184811785205</v>
      </c>
      <c r="AA1418" s="17">
        <v>0.68169322166485602</v>
      </c>
      <c r="AB1418" s="17">
        <v>0.65112194093102804</v>
      </c>
      <c r="AC1418" s="17">
        <v>0.664926923025281</v>
      </c>
      <c r="AD1418" s="17">
        <v>0.59533396188794196</v>
      </c>
      <c r="AE1418" s="17"/>
      <c r="AF1418" s="17">
        <v>0.63075530758601805</v>
      </c>
      <c r="AG1418" s="17">
        <v>0.77094184291332302</v>
      </c>
      <c r="AH1418" s="17">
        <v>0.63753917500495605</v>
      </c>
      <c r="AI1418" s="17"/>
      <c r="AJ1418" s="17">
        <v>0.70448533286423598</v>
      </c>
      <c r="AK1418" s="17">
        <v>0.74873101932758301</v>
      </c>
      <c r="AL1418" s="17">
        <v>0.68105962925123298</v>
      </c>
      <c r="AM1418" s="17">
        <v>0.61152423415092805</v>
      </c>
      <c r="AN1418" s="17">
        <v>0.44478885666600498</v>
      </c>
      <c r="AO1418" s="17"/>
      <c r="AP1418" s="17">
        <v>0.71580357883380896</v>
      </c>
      <c r="AQ1418" s="17">
        <v>0.757028256616877</v>
      </c>
      <c r="AR1418" s="17">
        <v>0.70699875363416298</v>
      </c>
      <c r="AS1418" s="17"/>
      <c r="AT1418" s="17">
        <v>0.60166036475584195</v>
      </c>
      <c r="AU1418" s="17">
        <v>0.68020766022600998</v>
      </c>
      <c r="AV1418" s="17">
        <v>0.76028491473917104</v>
      </c>
      <c r="AW1418" s="17">
        <v>0.75246297610295598</v>
      </c>
      <c r="AX1418" s="17">
        <v>0.60242090034468199</v>
      </c>
    </row>
    <row r="1419" spans="2:50">
      <c r="B1419" t="s">
        <v>250</v>
      </c>
      <c r="C1419" s="17">
        <v>8.2799160009322401E-2</v>
      </c>
      <c r="D1419" s="17">
        <v>7.76248071662997E-2</v>
      </c>
      <c r="E1419" s="17">
        <v>8.8882114281599006E-2</v>
      </c>
      <c r="F1419" s="17"/>
      <c r="G1419" s="17">
        <v>7.8297744738509895E-2</v>
      </c>
      <c r="H1419" s="17">
        <v>5.8154015210663303E-2</v>
      </c>
      <c r="I1419" s="17">
        <v>0.12865708024613101</v>
      </c>
      <c r="J1419" s="17">
        <v>7.9367581037090199E-2</v>
      </c>
      <c r="K1419" s="17">
        <v>7.1399796619840403E-2</v>
      </c>
      <c r="L1419" s="17">
        <v>8.2828111696505793E-2</v>
      </c>
      <c r="M1419" s="17"/>
      <c r="N1419" s="17">
        <v>5.9471539158578897E-2</v>
      </c>
      <c r="O1419" s="17">
        <v>4.5283762707956303E-2</v>
      </c>
      <c r="P1419" s="17">
        <v>0.12469677708773901</v>
      </c>
      <c r="Q1419" s="17">
        <v>0.104559235341332</v>
      </c>
      <c r="R1419" s="17"/>
      <c r="S1419" s="17">
        <v>0.12311406143614299</v>
      </c>
      <c r="T1419" s="17">
        <v>9.9161896306762004E-2</v>
      </c>
      <c r="U1419" s="17">
        <v>9.8426431476631507E-2</v>
      </c>
      <c r="V1419" s="17">
        <v>2.3305482967061E-2</v>
      </c>
      <c r="W1419" s="17">
        <v>5.8481726414689197E-2</v>
      </c>
      <c r="X1419" s="17">
        <v>0</v>
      </c>
      <c r="Y1419" s="17">
        <v>6.2153081362908001E-2</v>
      </c>
      <c r="Z1419" s="17">
        <v>0.15494333687456699</v>
      </c>
      <c r="AA1419" s="17">
        <v>9.1085616973525393E-2</v>
      </c>
      <c r="AB1419" s="17">
        <v>9.0991736034427298E-2</v>
      </c>
      <c r="AC1419" s="17">
        <v>0.18718713929020001</v>
      </c>
      <c r="AD1419" s="17">
        <v>0</v>
      </c>
      <c r="AE1419" s="17"/>
      <c r="AF1419" s="17">
        <v>9.2890880778156507E-2</v>
      </c>
      <c r="AG1419" s="17">
        <v>6.3652524943609998E-2</v>
      </c>
      <c r="AH1419" s="17">
        <v>8.1172107606611102E-2</v>
      </c>
      <c r="AI1419" s="17"/>
      <c r="AJ1419" s="17">
        <v>6.6399090833706195E-2</v>
      </c>
      <c r="AK1419" s="17">
        <v>6.5327578166860897E-2</v>
      </c>
      <c r="AL1419" s="17">
        <v>0.16810250189071299</v>
      </c>
      <c r="AM1419" s="17">
        <v>0.24588156933816999</v>
      </c>
      <c r="AN1419" s="17">
        <v>0.14386177838935299</v>
      </c>
      <c r="AO1419" s="17"/>
      <c r="AP1419" s="17">
        <v>5.5835062923333803E-2</v>
      </c>
      <c r="AQ1419" s="17">
        <v>4.3617882972201497E-2</v>
      </c>
      <c r="AR1419" s="17">
        <v>0.111784727435482</v>
      </c>
      <c r="AS1419" s="17"/>
      <c r="AT1419" s="17">
        <v>0.10909491367851699</v>
      </c>
      <c r="AU1419" s="17">
        <v>9.2187469070292002E-2</v>
      </c>
      <c r="AV1419" s="17">
        <v>3.59266712405217E-2</v>
      </c>
      <c r="AW1419" s="17">
        <v>4.8820121049955402E-2</v>
      </c>
      <c r="AX1419" s="17">
        <v>7.2579801163468696E-2</v>
      </c>
    </row>
    <row r="1420" spans="2:50">
      <c r="B1420" t="s">
        <v>251</v>
      </c>
      <c r="C1420" s="17">
        <v>0.58866530834424302</v>
      </c>
      <c r="D1420" s="17">
        <v>0.61291640089403499</v>
      </c>
      <c r="E1420" s="17">
        <v>0.56005173823926502</v>
      </c>
      <c r="F1420" s="17"/>
      <c r="G1420" s="17">
        <v>0.58345282246233199</v>
      </c>
      <c r="H1420" s="17">
        <v>0.67583207622844499</v>
      </c>
      <c r="I1420" s="17">
        <v>0.49868254307874599</v>
      </c>
      <c r="J1420" s="17">
        <v>0.61265207441235603</v>
      </c>
      <c r="K1420" s="17">
        <v>0.58328765272101801</v>
      </c>
      <c r="L1420" s="17">
        <v>0.567078183643</v>
      </c>
      <c r="M1420" s="17"/>
      <c r="N1420" s="17">
        <v>0.67692052359587496</v>
      </c>
      <c r="O1420" s="17">
        <v>0.63452407199776395</v>
      </c>
      <c r="P1420" s="17">
        <v>0.49367344665706703</v>
      </c>
      <c r="Q1420" s="17">
        <v>0.540213263295794</v>
      </c>
      <c r="R1420" s="17"/>
      <c r="S1420" s="17">
        <v>0.48672139791045199</v>
      </c>
      <c r="T1420" s="17">
        <v>0.51554879554983402</v>
      </c>
      <c r="U1420" s="17">
        <v>0.48536879029319702</v>
      </c>
      <c r="V1420" s="17">
        <v>0.71830140705596901</v>
      </c>
      <c r="W1420" s="17">
        <v>0.63613188124653597</v>
      </c>
      <c r="X1420" s="17">
        <v>0.86809460832457497</v>
      </c>
      <c r="Y1420" s="17">
        <v>0.60010707532034402</v>
      </c>
      <c r="Z1420" s="17">
        <v>0.57825851124328498</v>
      </c>
      <c r="AA1420" s="17">
        <v>0.590607604691331</v>
      </c>
      <c r="AB1420" s="17">
        <v>0.56013020489660104</v>
      </c>
      <c r="AC1420" s="17">
        <v>0.47773978373508103</v>
      </c>
      <c r="AD1420" s="17">
        <v>0.59533396188794196</v>
      </c>
      <c r="AE1420" s="17"/>
      <c r="AF1420" s="17">
        <v>0.53786442680786095</v>
      </c>
      <c r="AG1420" s="17">
        <v>0.70728931796971295</v>
      </c>
      <c r="AH1420" s="17">
        <v>0.55636706739834496</v>
      </c>
      <c r="AI1420" s="17"/>
      <c r="AJ1420" s="17">
        <v>0.63808624203052899</v>
      </c>
      <c r="AK1420" s="17">
        <v>0.68340344116072205</v>
      </c>
      <c r="AL1420" s="17">
        <v>0.51295712736052101</v>
      </c>
      <c r="AM1420" s="17">
        <v>0.36564266481275798</v>
      </c>
      <c r="AN1420" s="17">
        <v>0.30092707827665199</v>
      </c>
      <c r="AO1420" s="17"/>
      <c r="AP1420" s="17">
        <v>0.65996851591047501</v>
      </c>
      <c r="AQ1420" s="17">
        <v>0.71341037364467597</v>
      </c>
      <c r="AR1420" s="17">
        <v>0.59521402619868102</v>
      </c>
      <c r="AS1420" s="17"/>
      <c r="AT1420" s="17">
        <v>0.49256545107732402</v>
      </c>
      <c r="AU1420" s="17">
        <v>0.58802019115571802</v>
      </c>
      <c r="AV1420" s="17">
        <v>0.72435824349864997</v>
      </c>
      <c r="AW1420" s="17">
        <v>0.70364285505300095</v>
      </c>
      <c r="AX1420" s="17">
        <v>0.52984109918121303</v>
      </c>
    </row>
    <row r="1421" spans="2:50">
      <c r="C1421" s="17"/>
      <c r="D1421" s="17"/>
      <c r="E1421" s="17"/>
      <c r="F1421" s="17"/>
      <c r="G1421" s="17"/>
      <c r="H1421" s="17"/>
      <c r="I1421" s="17"/>
      <c r="J1421" s="17"/>
      <c r="K1421" s="17"/>
      <c r="L1421" s="17"/>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7"/>
      <c r="AI1421" s="17"/>
      <c r="AJ1421" s="17"/>
      <c r="AK1421" s="17"/>
      <c r="AL1421" s="17"/>
      <c r="AM1421" s="17"/>
      <c r="AN1421" s="17"/>
      <c r="AO1421" s="17"/>
      <c r="AP1421" s="17"/>
      <c r="AQ1421" s="17"/>
      <c r="AR1421" s="17"/>
      <c r="AS1421" s="17"/>
      <c r="AT1421" s="17"/>
      <c r="AU1421" s="17"/>
      <c r="AV1421" s="17"/>
      <c r="AW1421" s="17"/>
      <c r="AX1421" s="17"/>
    </row>
    <row r="1422" spans="2:50">
      <c r="B1422" s="6" t="s">
        <v>413</v>
      </c>
      <c r="C1422" s="17"/>
      <c r="D1422" s="17"/>
      <c r="E1422" s="17"/>
      <c r="F1422" s="17"/>
      <c r="G1422" s="17"/>
      <c r="H1422" s="17"/>
      <c r="I1422" s="17"/>
      <c r="J1422" s="17"/>
      <c r="K1422" s="17"/>
      <c r="L1422" s="17"/>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7"/>
      <c r="AI1422" s="17"/>
      <c r="AJ1422" s="17"/>
      <c r="AK1422" s="17"/>
      <c r="AL1422" s="17"/>
      <c r="AM1422" s="17"/>
      <c r="AN1422" s="17"/>
      <c r="AO1422" s="17"/>
      <c r="AP1422" s="17"/>
      <c r="AQ1422" s="17"/>
      <c r="AR1422" s="17"/>
      <c r="AS1422" s="17"/>
      <c r="AT1422" s="17"/>
      <c r="AU1422" s="17"/>
      <c r="AV1422" s="17"/>
      <c r="AW1422" s="17"/>
      <c r="AX1422" s="17"/>
    </row>
    <row r="1423" spans="2:50">
      <c r="B1423" s="27" t="s">
        <v>17</v>
      </c>
      <c r="C1423" s="17"/>
      <c r="D1423" s="17"/>
      <c r="E1423" s="17"/>
      <c r="F1423" s="17"/>
      <c r="G1423" s="17"/>
      <c r="H1423" s="17"/>
      <c r="I1423" s="17"/>
      <c r="J1423" s="17"/>
      <c r="K1423" s="17"/>
      <c r="L1423" s="17"/>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7"/>
      <c r="AI1423" s="17"/>
      <c r="AJ1423" s="17"/>
      <c r="AK1423" s="17"/>
      <c r="AL1423" s="17"/>
      <c r="AM1423" s="17"/>
      <c r="AN1423" s="17"/>
      <c r="AO1423" s="17"/>
      <c r="AP1423" s="17"/>
      <c r="AQ1423" s="17"/>
      <c r="AR1423" s="17"/>
      <c r="AS1423" s="17"/>
      <c r="AT1423" s="17"/>
      <c r="AU1423" s="17"/>
      <c r="AV1423" s="17"/>
      <c r="AW1423" s="17"/>
      <c r="AX1423" s="17"/>
    </row>
    <row r="1424" spans="2:50">
      <c r="B1424" t="s">
        <v>244</v>
      </c>
      <c r="C1424" s="17">
        <v>0.17576367041236299</v>
      </c>
      <c r="D1424" s="17">
        <v>0.18542446604149199</v>
      </c>
      <c r="E1424" s="17">
        <v>0.16716765875963399</v>
      </c>
      <c r="F1424" s="17"/>
      <c r="G1424" s="17">
        <v>0.21817147757924399</v>
      </c>
      <c r="H1424" s="17">
        <v>0.20773684930514899</v>
      </c>
      <c r="I1424" s="17">
        <v>0.227230953494681</v>
      </c>
      <c r="J1424" s="17">
        <v>9.8508152902819404E-2</v>
      </c>
      <c r="K1424" s="17">
        <v>0.1265764461869</v>
      </c>
      <c r="L1424" s="17">
        <v>0.178922257201753</v>
      </c>
      <c r="M1424" s="17"/>
      <c r="N1424" s="17">
        <v>0.14312175659724799</v>
      </c>
      <c r="O1424" s="17">
        <v>0.15950989691356399</v>
      </c>
      <c r="P1424" s="17">
        <v>0.19200914550099399</v>
      </c>
      <c r="Q1424" s="17">
        <v>0.20711528083304401</v>
      </c>
      <c r="R1424" s="17"/>
      <c r="S1424" s="17">
        <v>0.153350629245461</v>
      </c>
      <c r="T1424" s="17">
        <v>0.18467501780866799</v>
      </c>
      <c r="U1424" s="17">
        <v>0.13967063628257601</v>
      </c>
      <c r="V1424" s="17">
        <v>7.7841923324563606E-2</v>
      </c>
      <c r="W1424" s="17">
        <v>0.16755920895862</v>
      </c>
      <c r="X1424" s="17">
        <v>0.25569643556336302</v>
      </c>
      <c r="Y1424" s="17">
        <v>0.223729717821291</v>
      </c>
      <c r="Z1424" s="17">
        <v>0.28003552214590999</v>
      </c>
      <c r="AA1424" s="17">
        <v>0.21499747157948201</v>
      </c>
      <c r="AB1424" s="17">
        <v>0.151199124728217</v>
      </c>
      <c r="AC1424" s="17">
        <v>0.282226874842326</v>
      </c>
      <c r="AD1424" s="17">
        <v>0</v>
      </c>
      <c r="AE1424" s="17"/>
      <c r="AF1424" s="17">
        <v>0.160918087876599</v>
      </c>
      <c r="AG1424" s="17">
        <v>0.171212496099653</v>
      </c>
      <c r="AH1424" s="17">
        <v>0.18468876415482299</v>
      </c>
      <c r="AI1424" s="17"/>
      <c r="AJ1424" s="17">
        <v>0.198054491728229</v>
      </c>
      <c r="AK1424" s="17">
        <v>0.19157999365454401</v>
      </c>
      <c r="AL1424" s="17">
        <v>0.16812118822830299</v>
      </c>
      <c r="AM1424" s="17">
        <v>0.18807126214668199</v>
      </c>
      <c r="AN1424" s="17">
        <v>7.4361776311428499E-2</v>
      </c>
      <c r="AO1424" s="17"/>
      <c r="AP1424" s="17">
        <v>0.21665137197023701</v>
      </c>
      <c r="AQ1424" s="17">
        <v>0.193832636467279</v>
      </c>
      <c r="AR1424" s="17">
        <v>0.19217033990553201</v>
      </c>
      <c r="AS1424" s="17"/>
      <c r="AT1424" s="17">
        <v>0.182969922703907</v>
      </c>
      <c r="AU1424" s="17">
        <v>0.21311518609256599</v>
      </c>
      <c r="AV1424" s="17">
        <v>0.15446919891768801</v>
      </c>
      <c r="AW1424" s="17">
        <v>0.27436297878251198</v>
      </c>
      <c r="AX1424" s="17">
        <v>0.153277178032935</v>
      </c>
    </row>
    <row r="1425" spans="2:50">
      <c r="B1425" t="s">
        <v>245</v>
      </c>
      <c r="C1425" s="17">
        <v>0.38377956665944402</v>
      </c>
      <c r="D1425" s="17">
        <v>0.38801188037511802</v>
      </c>
      <c r="E1425" s="17">
        <v>0.38118134803347298</v>
      </c>
      <c r="F1425" s="17"/>
      <c r="G1425" s="17">
        <v>0.44548921867790803</v>
      </c>
      <c r="H1425" s="17">
        <v>0.37941752218650199</v>
      </c>
      <c r="I1425" s="17">
        <v>0.29093986676983502</v>
      </c>
      <c r="J1425" s="17">
        <v>0.41069980646558302</v>
      </c>
      <c r="K1425" s="17">
        <v>0.36784714915191402</v>
      </c>
      <c r="L1425" s="17">
        <v>0.40788505432508099</v>
      </c>
      <c r="M1425" s="17"/>
      <c r="N1425" s="17">
        <v>0.445519198615697</v>
      </c>
      <c r="O1425" s="17">
        <v>0.38319983071158797</v>
      </c>
      <c r="P1425" s="17">
        <v>0.34701809849000698</v>
      </c>
      <c r="Q1425" s="17">
        <v>0.34545996024602899</v>
      </c>
      <c r="R1425" s="17"/>
      <c r="S1425" s="17">
        <v>0.46778105022773098</v>
      </c>
      <c r="T1425" s="17">
        <v>0.34777568450456497</v>
      </c>
      <c r="U1425" s="17">
        <v>0.44125741334221902</v>
      </c>
      <c r="V1425" s="17">
        <v>0.49160727156558198</v>
      </c>
      <c r="W1425" s="17">
        <v>0.33269851484464003</v>
      </c>
      <c r="X1425" s="17">
        <v>0.48853573079641199</v>
      </c>
      <c r="Y1425" s="17">
        <v>0.34205473322928098</v>
      </c>
      <c r="Z1425" s="17">
        <v>0.31628695724677802</v>
      </c>
      <c r="AA1425" s="17">
        <v>0.30847237212781897</v>
      </c>
      <c r="AB1425" s="17">
        <v>0.21832946309708501</v>
      </c>
      <c r="AC1425" s="17">
        <v>0.19247660530364999</v>
      </c>
      <c r="AD1425" s="17">
        <v>0.628514798809654</v>
      </c>
      <c r="AE1425" s="17"/>
      <c r="AF1425" s="17">
        <v>0.371540730430518</v>
      </c>
      <c r="AG1425" s="17">
        <v>0.39071931214967598</v>
      </c>
      <c r="AH1425" s="17">
        <v>0.34642401999302802</v>
      </c>
      <c r="AI1425" s="17"/>
      <c r="AJ1425" s="17">
        <v>0.40744080527098397</v>
      </c>
      <c r="AK1425" s="17">
        <v>0.424671632436882</v>
      </c>
      <c r="AL1425" s="17">
        <v>0.37189825171797197</v>
      </c>
      <c r="AM1425" s="17">
        <v>0.183009820395066</v>
      </c>
      <c r="AN1425" s="17">
        <v>0.26745685713204098</v>
      </c>
      <c r="AO1425" s="17"/>
      <c r="AP1425" s="17">
        <v>0.41531139869564698</v>
      </c>
      <c r="AQ1425" s="17">
        <v>0.43335350085063201</v>
      </c>
      <c r="AR1425" s="17">
        <v>0.31989769594311002</v>
      </c>
      <c r="AS1425" s="17"/>
      <c r="AT1425" s="17">
        <v>0.36946658617940897</v>
      </c>
      <c r="AU1425" s="17">
        <v>0.36362133476565001</v>
      </c>
      <c r="AV1425" s="17">
        <v>0.41456552033729899</v>
      </c>
      <c r="AW1425" s="17">
        <v>0.34939418004755401</v>
      </c>
      <c r="AX1425" s="17">
        <v>0.41731357763111898</v>
      </c>
    </row>
    <row r="1426" spans="2:50">
      <c r="B1426" t="s">
        <v>246</v>
      </c>
      <c r="C1426" s="17">
        <v>0.236902219677493</v>
      </c>
      <c r="D1426" s="17">
        <v>0.25731391487064098</v>
      </c>
      <c r="E1426" s="17">
        <v>0.218228484200713</v>
      </c>
      <c r="F1426" s="17"/>
      <c r="G1426" s="17">
        <v>0.21439216471795799</v>
      </c>
      <c r="H1426" s="17">
        <v>0.23104018152556499</v>
      </c>
      <c r="I1426" s="17">
        <v>0.20627038471551801</v>
      </c>
      <c r="J1426" s="17">
        <v>0.28732621987415102</v>
      </c>
      <c r="K1426" s="17">
        <v>0.24089411086119</v>
      </c>
      <c r="L1426" s="17">
        <v>0.236953879112765</v>
      </c>
      <c r="M1426" s="17"/>
      <c r="N1426" s="17">
        <v>0.230123115280298</v>
      </c>
      <c r="O1426" s="17">
        <v>0.26127192510993402</v>
      </c>
      <c r="P1426" s="17">
        <v>0.27398533730550201</v>
      </c>
      <c r="Q1426" s="17">
        <v>0.19437240354975999</v>
      </c>
      <c r="R1426" s="17"/>
      <c r="S1426" s="17">
        <v>0.16361221456537201</v>
      </c>
      <c r="T1426" s="17">
        <v>0.287499687454144</v>
      </c>
      <c r="U1426" s="17">
        <v>0.35792718718074201</v>
      </c>
      <c r="V1426" s="17">
        <v>0.22905635460187301</v>
      </c>
      <c r="W1426" s="17">
        <v>0.28690379630796398</v>
      </c>
      <c r="X1426" s="17">
        <v>0.10255408999321899</v>
      </c>
      <c r="Y1426" s="17">
        <v>0.17839892810385199</v>
      </c>
      <c r="Z1426" s="17">
        <v>0.208757532997629</v>
      </c>
      <c r="AA1426" s="17">
        <v>0.26548628078186698</v>
      </c>
      <c r="AB1426" s="17">
        <v>0.32731109617350301</v>
      </c>
      <c r="AC1426" s="17">
        <v>0.24251793574802999</v>
      </c>
      <c r="AD1426" s="17">
        <v>0.16971445103330399</v>
      </c>
      <c r="AE1426" s="17"/>
      <c r="AF1426" s="17">
        <v>0.25313648041263198</v>
      </c>
      <c r="AG1426" s="17">
        <v>0.23230501513133001</v>
      </c>
      <c r="AH1426" s="17">
        <v>0.247779753804864</v>
      </c>
      <c r="AI1426" s="17"/>
      <c r="AJ1426" s="17">
        <v>0.23448127270389901</v>
      </c>
      <c r="AK1426" s="17">
        <v>0.195059443389445</v>
      </c>
      <c r="AL1426" s="17">
        <v>0.28767517327951803</v>
      </c>
      <c r="AM1426" s="17">
        <v>0.53325186560121995</v>
      </c>
      <c r="AN1426" s="17">
        <v>0.27287359554468699</v>
      </c>
      <c r="AO1426" s="17"/>
      <c r="AP1426" s="17">
        <v>0.22420257328520801</v>
      </c>
      <c r="AQ1426" s="17">
        <v>0.183353602120432</v>
      </c>
      <c r="AR1426" s="17">
        <v>0.29088054428910598</v>
      </c>
      <c r="AS1426" s="17"/>
      <c r="AT1426" s="17">
        <v>0.22753172036746899</v>
      </c>
      <c r="AU1426" s="17">
        <v>0.28209827350496303</v>
      </c>
      <c r="AV1426" s="17">
        <v>0.248272629280164</v>
      </c>
      <c r="AW1426" s="17">
        <v>0.18208890665244401</v>
      </c>
      <c r="AX1426" s="17">
        <v>0.25690112267827397</v>
      </c>
    </row>
    <row r="1427" spans="2:50">
      <c r="B1427" t="s">
        <v>247</v>
      </c>
      <c r="C1427" s="17">
        <v>0.108434202142857</v>
      </c>
      <c r="D1427" s="17">
        <v>8.9811766806406595E-2</v>
      </c>
      <c r="E1427" s="17">
        <v>0.12670636051145501</v>
      </c>
      <c r="F1427" s="17"/>
      <c r="G1427" s="17">
        <v>4.1312066826855801E-2</v>
      </c>
      <c r="H1427" s="17">
        <v>9.7293162476584594E-2</v>
      </c>
      <c r="I1427" s="17">
        <v>0.16067935217961099</v>
      </c>
      <c r="J1427" s="17">
        <v>0.105386669180277</v>
      </c>
      <c r="K1427" s="17">
        <v>0.133274189673771</v>
      </c>
      <c r="L1427" s="17">
        <v>0.104904829390792</v>
      </c>
      <c r="M1427" s="17"/>
      <c r="N1427" s="17">
        <v>0.111233907304236</v>
      </c>
      <c r="O1427" s="17">
        <v>0.10062593555599</v>
      </c>
      <c r="P1427" s="17">
        <v>0.104929969610579</v>
      </c>
      <c r="Q1427" s="17">
        <v>0.117629607060595</v>
      </c>
      <c r="R1427" s="17"/>
      <c r="S1427" s="17">
        <v>0.12195016715554299</v>
      </c>
      <c r="T1427" s="17">
        <v>0.121707728064348</v>
      </c>
      <c r="U1427" s="17">
        <v>6.1144763194463499E-2</v>
      </c>
      <c r="V1427" s="17">
        <v>0.13103459631085199</v>
      </c>
      <c r="W1427" s="17">
        <v>0.12851884706332301</v>
      </c>
      <c r="X1427" s="17">
        <v>5.1955199337577002E-2</v>
      </c>
      <c r="Y1427" s="17">
        <v>8.1715220150257104E-2</v>
      </c>
      <c r="Z1427" s="17">
        <v>0.10545081596827</v>
      </c>
      <c r="AA1427" s="17">
        <v>0.10194049955067699</v>
      </c>
      <c r="AB1427" s="17">
        <v>0.18123720104723001</v>
      </c>
      <c r="AC1427" s="17">
        <v>0.106549010754071</v>
      </c>
      <c r="AD1427" s="17">
        <v>8.4413478932218497E-2</v>
      </c>
      <c r="AE1427" s="17"/>
      <c r="AF1427" s="17">
        <v>0.119090558096917</v>
      </c>
      <c r="AG1427" s="17">
        <v>0.12186262503260401</v>
      </c>
      <c r="AH1427" s="17">
        <v>7.9527526453842395E-2</v>
      </c>
      <c r="AI1427" s="17"/>
      <c r="AJ1427" s="17">
        <v>9.6842982056252705E-2</v>
      </c>
      <c r="AK1427" s="17">
        <v>9.8698600422269606E-2</v>
      </c>
      <c r="AL1427" s="17">
        <v>0.129621088568387</v>
      </c>
      <c r="AM1427" s="17">
        <v>0</v>
      </c>
      <c r="AN1427" s="17">
        <v>0.17058909890854601</v>
      </c>
      <c r="AO1427" s="17"/>
      <c r="AP1427" s="17">
        <v>9.8293582584378605E-2</v>
      </c>
      <c r="AQ1427" s="17">
        <v>9.70170851022613E-2</v>
      </c>
      <c r="AR1427" s="17">
        <v>0.176607685129055</v>
      </c>
      <c r="AS1427" s="17"/>
      <c r="AT1427" s="17">
        <v>0.10929289109790299</v>
      </c>
      <c r="AU1427" s="17">
        <v>0.101971535616425</v>
      </c>
      <c r="AV1427" s="17">
        <v>9.8967521000142403E-2</v>
      </c>
      <c r="AW1427" s="17">
        <v>7.8193301464849499E-2</v>
      </c>
      <c r="AX1427" s="17">
        <v>0.17250812165767099</v>
      </c>
    </row>
    <row r="1428" spans="2:50">
      <c r="B1428" t="s">
        <v>248</v>
      </c>
      <c r="C1428" s="17">
        <v>5.6054039733915699E-2</v>
      </c>
      <c r="D1428" s="17">
        <v>6.0191294186319397E-2</v>
      </c>
      <c r="E1428" s="17">
        <v>5.2299639489544102E-2</v>
      </c>
      <c r="F1428" s="17"/>
      <c r="G1428" s="17">
        <v>1.34399079678128E-2</v>
      </c>
      <c r="H1428" s="17">
        <v>4.7815219505483897E-2</v>
      </c>
      <c r="I1428" s="17">
        <v>6.3884802858649295E-2</v>
      </c>
      <c r="J1428" s="17">
        <v>6.80560590223626E-2</v>
      </c>
      <c r="K1428" s="17">
        <v>7.1532486457023203E-2</v>
      </c>
      <c r="L1428" s="17">
        <v>6.32114488592012E-2</v>
      </c>
      <c r="M1428" s="17"/>
      <c r="N1428" s="17">
        <v>3.5703646841311498E-2</v>
      </c>
      <c r="O1428" s="17">
        <v>7.3399647000572096E-2</v>
      </c>
      <c r="P1428" s="17">
        <v>4.9160788023963599E-2</v>
      </c>
      <c r="Q1428" s="17">
        <v>6.7472144282743396E-2</v>
      </c>
      <c r="R1428" s="17"/>
      <c r="S1428" s="17">
        <v>4.2219001601963298E-2</v>
      </c>
      <c r="T1428" s="17">
        <v>3.2379299917275603E-2</v>
      </c>
      <c r="U1428" s="17">
        <v>0</v>
      </c>
      <c r="V1428" s="17">
        <v>4.7306379469251397E-2</v>
      </c>
      <c r="W1428" s="17">
        <v>8.4319632825453295E-2</v>
      </c>
      <c r="X1428" s="17">
        <v>0.101258544309429</v>
      </c>
      <c r="Y1428" s="17">
        <v>7.7174527442903207E-2</v>
      </c>
      <c r="Z1428" s="17">
        <v>8.9469171641412701E-2</v>
      </c>
      <c r="AA1428" s="17">
        <v>0</v>
      </c>
      <c r="AB1428" s="17">
        <v>8.4841761861125894E-2</v>
      </c>
      <c r="AC1428" s="17">
        <v>0.111817885465327</v>
      </c>
      <c r="AD1428" s="17">
        <v>0.11735727122482401</v>
      </c>
      <c r="AE1428" s="17"/>
      <c r="AF1428" s="17">
        <v>6.6804796785915499E-2</v>
      </c>
      <c r="AG1428" s="17">
        <v>5.7709984245792302E-2</v>
      </c>
      <c r="AH1428" s="17">
        <v>4.4683149777157899E-2</v>
      </c>
      <c r="AI1428" s="17"/>
      <c r="AJ1428" s="17">
        <v>3.7416508917335597E-2</v>
      </c>
      <c r="AK1428" s="17">
        <v>4.55635334467272E-2</v>
      </c>
      <c r="AL1428" s="17">
        <v>2.6381128664403699E-2</v>
      </c>
      <c r="AM1428" s="17">
        <v>9.5667051857032406E-2</v>
      </c>
      <c r="AN1428" s="17">
        <v>0.118195316142225</v>
      </c>
      <c r="AO1428" s="17"/>
      <c r="AP1428" s="17">
        <v>2.1820471704302999E-2</v>
      </c>
      <c r="AQ1428" s="17">
        <v>5.0031366226137901E-2</v>
      </c>
      <c r="AR1428" s="17">
        <v>0</v>
      </c>
      <c r="AS1428" s="17"/>
      <c r="AT1428" s="17">
        <v>5.7609685696494203E-2</v>
      </c>
      <c r="AU1428" s="17">
        <v>1.35905654573326E-2</v>
      </c>
      <c r="AV1428" s="17">
        <v>4.2380189065329199E-2</v>
      </c>
      <c r="AW1428" s="17">
        <v>7.94849595962204E-2</v>
      </c>
      <c r="AX1428" s="17">
        <v>0</v>
      </c>
    </row>
    <row r="1429" spans="2:50">
      <c r="B1429" t="s">
        <v>92</v>
      </c>
      <c r="C1429" s="17">
        <v>3.90663013739267E-2</v>
      </c>
      <c r="D1429" s="17">
        <v>1.9246677720023201E-2</v>
      </c>
      <c r="E1429" s="17">
        <v>5.4416509005180698E-2</v>
      </c>
      <c r="F1429" s="17"/>
      <c r="G1429" s="17">
        <v>6.7195164230221996E-2</v>
      </c>
      <c r="H1429" s="17">
        <v>3.6697065000714998E-2</v>
      </c>
      <c r="I1429" s="17">
        <v>5.09946399817061E-2</v>
      </c>
      <c r="J1429" s="17">
        <v>3.0023092554807399E-2</v>
      </c>
      <c r="K1429" s="17">
        <v>5.9875617669201402E-2</v>
      </c>
      <c r="L1429" s="17">
        <v>8.1225311104077599E-3</v>
      </c>
      <c r="M1429" s="17"/>
      <c r="N1429" s="17">
        <v>3.42983753612097E-2</v>
      </c>
      <c r="O1429" s="17">
        <v>2.1992764708352201E-2</v>
      </c>
      <c r="P1429" s="17">
        <v>3.2896661068954197E-2</v>
      </c>
      <c r="Q1429" s="17">
        <v>6.7950604027828002E-2</v>
      </c>
      <c r="R1429" s="17"/>
      <c r="S1429" s="17">
        <v>5.1086937203929303E-2</v>
      </c>
      <c r="T1429" s="17">
        <v>2.59625822509995E-2</v>
      </c>
      <c r="U1429" s="17">
        <v>0</v>
      </c>
      <c r="V1429" s="17">
        <v>2.3153474727878098E-2</v>
      </c>
      <c r="W1429" s="17">
        <v>0</v>
      </c>
      <c r="X1429" s="17">
        <v>0</v>
      </c>
      <c r="Y1429" s="17">
        <v>9.6926873252414905E-2</v>
      </c>
      <c r="Z1429" s="17">
        <v>0</v>
      </c>
      <c r="AA1429" s="17">
        <v>0.109103375960156</v>
      </c>
      <c r="AB1429" s="17">
        <v>3.7081353092839602E-2</v>
      </c>
      <c r="AC1429" s="17">
        <v>6.44116878865965E-2</v>
      </c>
      <c r="AD1429" s="17">
        <v>0</v>
      </c>
      <c r="AE1429" s="17"/>
      <c r="AF1429" s="17">
        <v>2.8509346397418599E-2</v>
      </c>
      <c r="AG1429" s="17">
        <v>2.61905673409446E-2</v>
      </c>
      <c r="AH1429" s="17">
        <v>9.6896785816284303E-2</v>
      </c>
      <c r="AI1429" s="17"/>
      <c r="AJ1429" s="17">
        <v>2.5763939323299699E-2</v>
      </c>
      <c r="AK1429" s="17">
        <v>4.4426796650131203E-2</v>
      </c>
      <c r="AL1429" s="17">
        <v>1.6303169541416699E-2</v>
      </c>
      <c r="AM1429" s="17">
        <v>0</v>
      </c>
      <c r="AN1429" s="17">
        <v>9.6523355961072893E-2</v>
      </c>
      <c r="AO1429" s="17"/>
      <c r="AP1429" s="17">
        <v>2.37206017602269E-2</v>
      </c>
      <c r="AQ1429" s="17">
        <v>4.2411809233257602E-2</v>
      </c>
      <c r="AR1429" s="17">
        <v>2.0443734733197501E-2</v>
      </c>
      <c r="AS1429" s="17"/>
      <c r="AT1429" s="17">
        <v>5.3129193954817903E-2</v>
      </c>
      <c r="AU1429" s="17">
        <v>2.5603104563062098E-2</v>
      </c>
      <c r="AV1429" s="17">
        <v>4.1344941399376597E-2</v>
      </c>
      <c r="AW1429" s="17">
        <v>3.6475673456419402E-2</v>
      </c>
      <c r="AX1429" s="17">
        <v>0</v>
      </c>
    </row>
    <row r="1430" spans="2:50">
      <c r="B1430" t="s">
        <v>249</v>
      </c>
      <c r="C1430" s="17">
        <v>0.55954323707180798</v>
      </c>
      <c r="D1430" s="17">
        <v>0.57343634641661001</v>
      </c>
      <c r="E1430" s="17">
        <v>0.54834900679310705</v>
      </c>
      <c r="F1430" s="17"/>
      <c r="G1430" s="17">
        <v>0.66366069625715196</v>
      </c>
      <c r="H1430" s="17">
        <v>0.58715437149165095</v>
      </c>
      <c r="I1430" s="17">
        <v>0.518170820264516</v>
      </c>
      <c r="J1430" s="17">
        <v>0.50920795936840202</v>
      </c>
      <c r="K1430" s="17">
        <v>0.49442359533881503</v>
      </c>
      <c r="L1430" s="17">
        <v>0.58680731152683396</v>
      </c>
      <c r="M1430" s="17"/>
      <c r="N1430" s="17">
        <v>0.58864095521294502</v>
      </c>
      <c r="O1430" s="17">
        <v>0.54270972762515102</v>
      </c>
      <c r="P1430" s="17">
        <v>0.53902724399100199</v>
      </c>
      <c r="Q1430" s="17">
        <v>0.55257524107907297</v>
      </c>
      <c r="R1430" s="17"/>
      <c r="S1430" s="17">
        <v>0.62113167947319203</v>
      </c>
      <c r="T1430" s="17">
        <v>0.53245070231323299</v>
      </c>
      <c r="U1430" s="17">
        <v>0.58092804962479505</v>
      </c>
      <c r="V1430" s="17">
        <v>0.56944919489014501</v>
      </c>
      <c r="W1430" s="17">
        <v>0.50025772380325995</v>
      </c>
      <c r="X1430" s="17">
        <v>0.74423216635977496</v>
      </c>
      <c r="Y1430" s="17">
        <v>0.56578445105057296</v>
      </c>
      <c r="Z1430" s="17">
        <v>0.59632247939268801</v>
      </c>
      <c r="AA1430" s="17">
        <v>0.52346984370730099</v>
      </c>
      <c r="AB1430" s="17">
        <v>0.36952858782530201</v>
      </c>
      <c r="AC1430" s="17">
        <v>0.47470348014597602</v>
      </c>
      <c r="AD1430" s="17">
        <v>0.628514798809654</v>
      </c>
      <c r="AE1430" s="17"/>
      <c r="AF1430" s="17">
        <v>0.53245881830711705</v>
      </c>
      <c r="AG1430" s="17">
        <v>0.56193180824932898</v>
      </c>
      <c r="AH1430" s="17">
        <v>0.53111278414785101</v>
      </c>
      <c r="AI1430" s="17"/>
      <c r="AJ1430" s="17">
        <v>0.60549529699921301</v>
      </c>
      <c r="AK1430" s="17">
        <v>0.61625162609142703</v>
      </c>
      <c r="AL1430" s="17">
        <v>0.54001943994627499</v>
      </c>
      <c r="AM1430" s="17">
        <v>0.37108108254174799</v>
      </c>
      <c r="AN1430" s="17">
        <v>0.34181863344346902</v>
      </c>
      <c r="AO1430" s="17"/>
      <c r="AP1430" s="17">
        <v>0.63196277066588402</v>
      </c>
      <c r="AQ1430" s="17">
        <v>0.62718613731791095</v>
      </c>
      <c r="AR1430" s="17">
        <v>0.51206803584864202</v>
      </c>
      <c r="AS1430" s="17"/>
      <c r="AT1430" s="17">
        <v>0.55243650888331597</v>
      </c>
      <c r="AU1430" s="17">
        <v>0.57673652085821603</v>
      </c>
      <c r="AV1430" s="17">
        <v>0.56903471925498805</v>
      </c>
      <c r="AW1430" s="17">
        <v>0.62375715883006599</v>
      </c>
      <c r="AX1430" s="17">
        <v>0.57059075566405504</v>
      </c>
    </row>
    <row r="1431" spans="2:50">
      <c r="B1431" t="s">
        <v>250</v>
      </c>
      <c r="C1431" s="17">
        <v>0.16448824187677299</v>
      </c>
      <c r="D1431" s="17">
        <v>0.15000306099272601</v>
      </c>
      <c r="E1431" s="17">
        <v>0.179006000000999</v>
      </c>
      <c r="F1431" s="17"/>
      <c r="G1431" s="17">
        <v>5.47519747946685E-2</v>
      </c>
      <c r="H1431" s="17">
        <v>0.14510838198206799</v>
      </c>
      <c r="I1431" s="17">
        <v>0.22456415503825999</v>
      </c>
      <c r="J1431" s="17">
        <v>0.17344272820263901</v>
      </c>
      <c r="K1431" s="17">
        <v>0.20480667613079401</v>
      </c>
      <c r="L1431" s="17">
        <v>0.16811627824999301</v>
      </c>
      <c r="M1431" s="17"/>
      <c r="N1431" s="17">
        <v>0.14693755414554799</v>
      </c>
      <c r="O1431" s="17">
        <v>0.174025582556562</v>
      </c>
      <c r="P1431" s="17">
        <v>0.154090757634542</v>
      </c>
      <c r="Q1431" s="17">
        <v>0.185101751343339</v>
      </c>
      <c r="R1431" s="17"/>
      <c r="S1431" s="17">
        <v>0.16416916875750601</v>
      </c>
      <c r="T1431" s="17">
        <v>0.15408702798162299</v>
      </c>
      <c r="U1431" s="17">
        <v>6.1144763194463499E-2</v>
      </c>
      <c r="V1431" s="17">
        <v>0.17834097578010399</v>
      </c>
      <c r="W1431" s="17">
        <v>0.21283847988877599</v>
      </c>
      <c r="X1431" s="17">
        <v>0.15321374364700599</v>
      </c>
      <c r="Y1431" s="17">
        <v>0.15888974759315999</v>
      </c>
      <c r="Z1431" s="17">
        <v>0.19491998760968199</v>
      </c>
      <c r="AA1431" s="17">
        <v>0.10194049955067699</v>
      </c>
      <c r="AB1431" s="17">
        <v>0.26607896290835598</v>
      </c>
      <c r="AC1431" s="17">
        <v>0.218366896219398</v>
      </c>
      <c r="AD1431" s="17">
        <v>0.20177075015704199</v>
      </c>
      <c r="AE1431" s="17"/>
      <c r="AF1431" s="17">
        <v>0.18589535488283199</v>
      </c>
      <c r="AG1431" s="17">
        <v>0.17957260927839699</v>
      </c>
      <c r="AH1431" s="17">
        <v>0.124210676231</v>
      </c>
      <c r="AI1431" s="17"/>
      <c r="AJ1431" s="17">
        <v>0.134259490973588</v>
      </c>
      <c r="AK1431" s="17">
        <v>0.144262133868997</v>
      </c>
      <c r="AL1431" s="17">
        <v>0.15600221723279001</v>
      </c>
      <c r="AM1431" s="17">
        <v>9.5667051857032406E-2</v>
      </c>
      <c r="AN1431" s="17">
        <v>0.28878441505077102</v>
      </c>
      <c r="AO1431" s="17"/>
      <c r="AP1431" s="17">
        <v>0.12011405428868201</v>
      </c>
      <c r="AQ1431" s="17">
        <v>0.147048451328399</v>
      </c>
      <c r="AR1431" s="17">
        <v>0.176607685129055</v>
      </c>
      <c r="AS1431" s="17"/>
      <c r="AT1431" s="17">
        <v>0.16690257679439699</v>
      </c>
      <c r="AU1431" s="17">
        <v>0.115562101073758</v>
      </c>
      <c r="AV1431" s="17">
        <v>0.141347710065472</v>
      </c>
      <c r="AW1431" s="17">
        <v>0.15767826106107</v>
      </c>
      <c r="AX1431" s="17">
        <v>0.17250812165767099</v>
      </c>
    </row>
    <row r="1432" spans="2:50">
      <c r="B1432" t="s">
        <v>251</v>
      </c>
      <c r="C1432" s="17">
        <v>0.39505499519503501</v>
      </c>
      <c r="D1432" s="17">
        <v>0.42343328542388398</v>
      </c>
      <c r="E1432" s="17">
        <v>0.36934300679210802</v>
      </c>
      <c r="F1432" s="17"/>
      <c r="G1432" s="17">
        <v>0.60890872146248298</v>
      </c>
      <c r="H1432" s="17">
        <v>0.44204598950958301</v>
      </c>
      <c r="I1432" s="17">
        <v>0.293606665226256</v>
      </c>
      <c r="J1432" s="17">
        <v>0.33576523116576301</v>
      </c>
      <c r="K1432" s="17">
        <v>0.28961691920802002</v>
      </c>
      <c r="L1432" s="17">
        <v>0.41869103327684098</v>
      </c>
      <c r="M1432" s="17"/>
      <c r="N1432" s="17">
        <v>0.44170340106739697</v>
      </c>
      <c r="O1432" s="17">
        <v>0.36868414506858899</v>
      </c>
      <c r="P1432" s="17">
        <v>0.384936486356459</v>
      </c>
      <c r="Q1432" s="17">
        <v>0.36747348973573402</v>
      </c>
      <c r="R1432" s="17"/>
      <c r="S1432" s="17">
        <v>0.456962510715686</v>
      </c>
      <c r="T1432" s="17">
        <v>0.378363674331609</v>
      </c>
      <c r="U1432" s="17">
        <v>0.519783286430332</v>
      </c>
      <c r="V1432" s="17">
        <v>0.39110821911004201</v>
      </c>
      <c r="W1432" s="17">
        <v>0.28741924391448398</v>
      </c>
      <c r="X1432" s="17">
        <v>0.59101842271276805</v>
      </c>
      <c r="Y1432" s="17">
        <v>0.40689470345741202</v>
      </c>
      <c r="Z1432" s="17">
        <v>0.40140249178300602</v>
      </c>
      <c r="AA1432" s="17">
        <v>0.42152934415662402</v>
      </c>
      <c r="AB1432" s="17">
        <v>0.103449624916946</v>
      </c>
      <c r="AC1432" s="17">
        <v>0.25633658392657799</v>
      </c>
      <c r="AD1432" s="17">
        <v>0.42674404865261101</v>
      </c>
      <c r="AE1432" s="17"/>
      <c r="AF1432" s="17">
        <v>0.34656346342428501</v>
      </c>
      <c r="AG1432" s="17">
        <v>0.38235919897093201</v>
      </c>
      <c r="AH1432" s="17">
        <v>0.406902107916851</v>
      </c>
      <c r="AI1432" s="17"/>
      <c r="AJ1432" s="17">
        <v>0.47123580602562498</v>
      </c>
      <c r="AK1432" s="17">
        <v>0.47198949222242997</v>
      </c>
      <c r="AL1432" s="17">
        <v>0.38401722271348498</v>
      </c>
      <c r="AM1432" s="17">
        <v>0.27541403068471598</v>
      </c>
      <c r="AN1432" s="17">
        <v>5.3034218392698E-2</v>
      </c>
      <c r="AO1432" s="17"/>
      <c r="AP1432" s="17">
        <v>0.51184871637720297</v>
      </c>
      <c r="AQ1432" s="17">
        <v>0.48013768598951201</v>
      </c>
      <c r="AR1432" s="17">
        <v>0.33546035071958702</v>
      </c>
      <c r="AS1432" s="17"/>
      <c r="AT1432" s="17">
        <v>0.38553393208892001</v>
      </c>
      <c r="AU1432" s="17">
        <v>0.461174419784458</v>
      </c>
      <c r="AV1432" s="17">
        <v>0.42768700918951602</v>
      </c>
      <c r="AW1432" s="17">
        <v>0.46607889776899603</v>
      </c>
      <c r="AX1432" s="17">
        <v>0.398082634006384</v>
      </c>
    </row>
    <row r="1433" spans="2:50">
      <c r="C1433" s="17"/>
      <c r="D1433" s="17"/>
      <c r="E1433" s="17"/>
      <c r="F1433" s="17"/>
      <c r="G1433" s="17"/>
      <c r="H1433" s="17"/>
      <c r="I1433" s="17"/>
      <c r="J1433" s="17"/>
      <c r="K1433" s="17"/>
      <c r="L1433" s="17"/>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7"/>
      <c r="AI1433" s="17"/>
      <c r="AJ1433" s="17"/>
      <c r="AK1433" s="17"/>
      <c r="AL1433" s="17"/>
      <c r="AM1433" s="17"/>
      <c r="AN1433" s="17"/>
      <c r="AO1433" s="17"/>
      <c r="AP1433" s="17"/>
      <c r="AQ1433" s="17"/>
      <c r="AR1433" s="17"/>
      <c r="AS1433" s="17"/>
      <c r="AT1433" s="17"/>
      <c r="AU1433" s="17"/>
      <c r="AV1433" s="17"/>
      <c r="AW1433" s="17"/>
      <c r="AX1433" s="17"/>
    </row>
    <row r="1434" spans="2:50">
      <c r="B1434" s="6" t="s">
        <v>414</v>
      </c>
      <c r="C1434" s="17"/>
      <c r="D1434" s="17"/>
      <c r="E1434" s="17"/>
      <c r="F1434" s="17"/>
      <c r="G1434" s="17"/>
      <c r="H1434" s="17"/>
      <c r="I1434" s="17"/>
      <c r="J1434" s="17"/>
      <c r="K1434" s="17"/>
      <c r="L1434" s="17"/>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7"/>
      <c r="AI1434" s="17"/>
      <c r="AJ1434" s="17"/>
      <c r="AK1434" s="17"/>
      <c r="AL1434" s="17"/>
      <c r="AM1434" s="17"/>
      <c r="AN1434" s="17"/>
      <c r="AO1434" s="17"/>
      <c r="AP1434" s="17"/>
      <c r="AQ1434" s="17"/>
      <c r="AR1434" s="17"/>
      <c r="AS1434" s="17"/>
      <c r="AT1434" s="17"/>
      <c r="AU1434" s="17"/>
      <c r="AV1434" s="17"/>
      <c r="AW1434" s="17"/>
      <c r="AX1434" s="17"/>
    </row>
    <row r="1435" spans="2:50">
      <c r="B1435" s="27" t="s">
        <v>17</v>
      </c>
      <c r="C1435" s="17"/>
      <c r="D1435" s="17"/>
      <c r="E1435" s="17"/>
      <c r="F1435" s="17"/>
      <c r="G1435" s="17"/>
      <c r="H1435" s="17"/>
      <c r="I1435" s="17"/>
      <c r="J1435" s="17"/>
      <c r="K1435" s="17"/>
      <c r="L1435" s="17"/>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7"/>
      <c r="AI1435" s="17"/>
      <c r="AJ1435" s="17"/>
      <c r="AK1435" s="17"/>
      <c r="AL1435" s="17"/>
      <c r="AM1435" s="17"/>
      <c r="AN1435" s="17"/>
      <c r="AO1435" s="17"/>
      <c r="AP1435" s="17"/>
      <c r="AQ1435" s="17"/>
      <c r="AR1435" s="17"/>
      <c r="AS1435" s="17"/>
      <c r="AT1435" s="17"/>
      <c r="AU1435" s="17"/>
      <c r="AV1435" s="17"/>
      <c r="AW1435" s="17"/>
      <c r="AX1435" s="17"/>
    </row>
    <row r="1436" spans="2:50">
      <c r="B1436" t="s">
        <v>244</v>
      </c>
      <c r="C1436" s="17">
        <v>0.13905225025419499</v>
      </c>
      <c r="D1436" s="17">
        <v>0.15942524503957101</v>
      </c>
      <c r="E1436" s="17">
        <v>0.119942826168878</v>
      </c>
      <c r="F1436" s="17"/>
      <c r="G1436" s="17">
        <v>0.13457146095658401</v>
      </c>
      <c r="H1436" s="17">
        <v>0.16989177534201799</v>
      </c>
      <c r="I1436" s="17">
        <v>0.18808532637974401</v>
      </c>
      <c r="J1436" s="17">
        <v>0.140648404383271</v>
      </c>
      <c r="K1436" s="17">
        <v>0.10991933319585701</v>
      </c>
      <c r="L1436" s="17">
        <v>9.6827164150863301E-2</v>
      </c>
      <c r="M1436" s="17"/>
      <c r="N1436" s="17">
        <v>0.18783307562655699</v>
      </c>
      <c r="O1436" s="17">
        <v>0.151900683199409</v>
      </c>
      <c r="P1436" s="17">
        <v>0.109821306156537</v>
      </c>
      <c r="Q1436" s="17">
        <v>9.80469649397573E-2</v>
      </c>
      <c r="R1436" s="17"/>
      <c r="S1436" s="17">
        <v>0.13968594467177101</v>
      </c>
      <c r="T1436" s="17">
        <v>0.17924830571495401</v>
      </c>
      <c r="U1436" s="17">
        <v>1.7659040982519501E-2</v>
      </c>
      <c r="V1436" s="17">
        <v>9.4408444311182504E-2</v>
      </c>
      <c r="W1436" s="17">
        <v>0.1097785826056</v>
      </c>
      <c r="X1436" s="17">
        <v>0.18459364414123999</v>
      </c>
      <c r="Y1436" s="17">
        <v>0.19812233744789801</v>
      </c>
      <c r="Z1436" s="17">
        <v>0.15073522771831199</v>
      </c>
      <c r="AA1436" s="17">
        <v>0.14142126827005599</v>
      </c>
      <c r="AB1436" s="17">
        <v>0.19643358538295899</v>
      </c>
      <c r="AC1436" s="17">
        <v>2.0320463380548801E-2</v>
      </c>
      <c r="AD1436" s="17">
        <v>0.15588226345699099</v>
      </c>
      <c r="AE1436" s="17"/>
      <c r="AF1436" s="17">
        <v>0.13919747518655401</v>
      </c>
      <c r="AG1436" s="17">
        <v>0.16257429856278599</v>
      </c>
      <c r="AH1436" s="17">
        <v>8.7974799293108502E-2</v>
      </c>
      <c r="AI1436" s="17"/>
      <c r="AJ1436" s="17">
        <v>0.132024061054694</v>
      </c>
      <c r="AK1436" s="17">
        <v>0.14358252414908801</v>
      </c>
      <c r="AL1436" s="17">
        <v>0.22345906358996301</v>
      </c>
      <c r="AM1436" s="17">
        <v>0</v>
      </c>
      <c r="AN1436" s="17">
        <v>7.3463169399572106E-2</v>
      </c>
      <c r="AO1436" s="17"/>
      <c r="AP1436" s="17">
        <v>0.20220318290186301</v>
      </c>
      <c r="AQ1436" s="17">
        <v>0.118544090744585</v>
      </c>
      <c r="AR1436" s="17">
        <v>0.18123358914336701</v>
      </c>
      <c r="AS1436" s="17"/>
      <c r="AT1436" s="17">
        <v>9.5709217035145303E-2</v>
      </c>
      <c r="AU1436" s="17">
        <v>0.122438389874161</v>
      </c>
      <c r="AV1436" s="17">
        <v>0.136155860717069</v>
      </c>
      <c r="AW1436" s="17">
        <v>0.22229095211074201</v>
      </c>
      <c r="AX1436" s="17">
        <v>0.284036844396858</v>
      </c>
    </row>
    <row r="1437" spans="2:50">
      <c r="B1437" t="s">
        <v>245</v>
      </c>
      <c r="C1437" s="17">
        <v>0.37021554797949202</v>
      </c>
      <c r="D1437" s="17">
        <v>0.364108898865111</v>
      </c>
      <c r="E1437" s="17">
        <v>0.37780888319245498</v>
      </c>
      <c r="F1437" s="17"/>
      <c r="G1437" s="17">
        <v>0.42523255317781899</v>
      </c>
      <c r="H1437" s="17">
        <v>0.43758627354728902</v>
      </c>
      <c r="I1437" s="17">
        <v>0.36797184283541401</v>
      </c>
      <c r="J1437" s="17">
        <v>0.29282334161201501</v>
      </c>
      <c r="K1437" s="17">
        <v>0.388349706951928</v>
      </c>
      <c r="L1437" s="17">
        <v>0.34545399634493201</v>
      </c>
      <c r="M1437" s="17"/>
      <c r="N1437" s="17">
        <v>0.37076881120190303</v>
      </c>
      <c r="O1437" s="17">
        <v>0.33426200751634</v>
      </c>
      <c r="P1437" s="17">
        <v>0.442214894314855</v>
      </c>
      <c r="Q1437" s="17">
        <v>0.34346675927871601</v>
      </c>
      <c r="R1437" s="17"/>
      <c r="S1437" s="17">
        <v>0.38999247104928503</v>
      </c>
      <c r="T1437" s="17">
        <v>0.32063341800828099</v>
      </c>
      <c r="U1437" s="17">
        <v>0.22248410539345001</v>
      </c>
      <c r="V1437" s="17">
        <v>0.38889502766234102</v>
      </c>
      <c r="W1437" s="17">
        <v>0.27815089202267002</v>
      </c>
      <c r="X1437" s="17">
        <v>0.44930006434173703</v>
      </c>
      <c r="Y1437" s="17">
        <v>0.41097369281540502</v>
      </c>
      <c r="Z1437" s="17">
        <v>0.49906855421101998</v>
      </c>
      <c r="AA1437" s="17">
        <v>0.34084319459946399</v>
      </c>
      <c r="AB1437" s="17">
        <v>0.38476998974894799</v>
      </c>
      <c r="AC1437" s="17">
        <v>0.35591198627493098</v>
      </c>
      <c r="AD1437" s="17">
        <v>0.58375202329046705</v>
      </c>
      <c r="AE1437" s="17"/>
      <c r="AF1437" s="17">
        <v>0.39883648931744498</v>
      </c>
      <c r="AG1437" s="17">
        <v>0.362470698976744</v>
      </c>
      <c r="AH1437" s="17">
        <v>0.31229047462493598</v>
      </c>
      <c r="AI1437" s="17"/>
      <c r="AJ1437" s="17">
        <v>0.37462848231312401</v>
      </c>
      <c r="AK1437" s="17">
        <v>0.42553170542272301</v>
      </c>
      <c r="AL1437" s="17">
        <v>0.43918194556150197</v>
      </c>
      <c r="AM1437" s="17">
        <v>0.15593960802653001</v>
      </c>
      <c r="AN1437" s="17">
        <v>0.25320181285243898</v>
      </c>
      <c r="AO1437" s="17"/>
      <c r="AP1437" s="17">
        <v>0.35520577052041302</v>
      </c>
      <c r="AQ1437" s="17">
        <v>0.39459722253198198</v>
      </c>
      <c r="AR1437" s="17">
        <v>0.46234176526592802</v>
      </c>
      <c r="AS1437" s="17"/>
      <c r="AT1437" s="17">
        <v>0.348090787115719</v>
      </c>
      <c r="AU1437" s="17">
        <v>0.32601266993564298</v>
      </c>
      <c r="AV1437" s="17">
        <v>0.44197830162433799</v>
      </c>
      <c r="AW1437" s="17">
        <v>0.44191316081311799</v>
      </c>
      <c r="AX1437" s="17">
        <v>0.367767900230972</v>
      </c>
    </row>
    <row r="1438" spans="2:50">
      <c r="B1438" t="s">
        <v>246</v>
      </c>
      <c r="C1438" s="17">
        <v>0.26595477884651197</v>
      </c>
      <c r="D1438" s="17">
        <v>0.25173437334405202</v>
      </c>
      <c r="E1438" s="17">
        <v>0.276408363027694</v>
      </c>
      <c r="F1438" s="17"/>
      <c r="G1438" s="17">
        <v>0.149293979519804</v>
      </c>
      <c r="H1438" s="17">
        <v>0.21548987291525701</v>
      </c>
      <c r="I1438" s="17">
        <v>0.210228432932999</v>
      </c>
      <c r="J1438" s="17">
        <v>0.29857991633967801</v>
      </c>
      <c r="K1438" s="17">
        <v>0.34437625474761702</v>
      </c>
      <c r="L1438" s="17">
        <v>0.32941264419647198</v>
      </c>
      <c r="M1438" s="17"/>
      <c r="N1438" s="17">
        <v>0.27302894193629001</v>
      </c>
      <c r="O1438" s="17">
        <v>0.26470442513328801</v>
      </c>
      <c r="P1438" s="17">
        <v>0.22689287513640299</v>
      </c>
      <c r="Q1438" s="17">
        <v>0.29568458567828798</v>
      </c>
      <c r="R1438" s="17"/>
      <c r="S1438" s="17">
        <v>0.34056066152367998</v>
      </c>
      <c r="T1438" s="17">
        <v>0.29216392699293497</v>
      </c>
      <c r="U1438" s="17">
        <v>0.407580425221448</v>
      </c>
      <c r="V1438" s="17">
        <v>0.20082245442016</v>
      </c>
      <c r="W1438" s="17">
        <v>0.35893893328085003</v>
      </c>
      <c r="X1438" s="17">
        <v>0.24477958592253499</v>
      </c>
      <c r="Y1438" s="17">
        <v>0.23552102907807301</v>
      </c>
      <c r="Z1438" s="17">
        <v>0.113018811229016</v>
      </c>
      <c r="AA1438" s="17">
        <v>0.224181478919322</v>
      </c>
      <c r="AB1438" s="17">
        <v>0.215850382902251</v>
      </c>
      <c r="AC1438" s="17">
        <v>0.25598980675918598</v>
      </c>
      <c r="AD1438" s="17">
        <v>0.13099067915064799</v>
      </c>
      <c r="AE1438" s="17"/>
      <c r="AF1438" s="17">
        <v>0.27965441417291798</v>
      </c>
      <c r="AG1438" s="17">
        <v>0.25603389378901098</v>
      </c>
      <c r="AH1438" s="17">
        <v>0.24948297987502099</v>
      </c>
      <c r="AI1438" s="17"/>
      <c r="AJ1438" s="17">
        <v>0.29576736774288098</v>
      </c>
      <c r="AK1438" s="17">
        <v>0.211843125979777</v>
      </c>
      <c r="AL1438" s="17">
        <v>0.213693145576969</v>
      </c>
      <c r="AM1438" s="17">
        <v>0.427002926540205</v>
      </c>
      <c r="AN1438" s="17">
        <v>0.30711341704414302</v>
      </c>
      <c r="AO1438" s="17"/>
      <c r="AP1438" s="17">
        <v>0.27050165443993801</v>
      </c>
      <c r="AQ1438" s="17">
        <v>0.25110939808313099</v>
      </c>
      <c r="AR1438" s="17">
        <v>0.212883477980707</v>
      </c>
      <c r="AS1438" s="17"/>
      <c r="AT1438" s="17">
        <v>0.31262927490863102</v>
      </c>
      <c r="AU1438" s="17">
        <v>0.31940648847231601</v>
      </c>
      <c r="AV1438" s="17">
        <v>0.20335714906776201</v>
      </c>
      <c r="AW1438" s="17">
        <v>0.21794944227858001</v>
      </c>
      <c r="AX1438" s="17">
        <v>0.246394415806519</v>
      </c>
    </row>
    <row r="1439" spans="2:50">
      <c r="B1439" t="s">
        <v>247</v>
      </c>
      <c r="C1439" s="17">
        <v>0.13456249527167299</v>
      </c>
      <c r="D1439" s="17">
        <v>0.13292047462572601</v>
      </c>
      <c r="E1439" s="17">
        <v>0.13676285121846399</v>
      </c>
      <c r="F1439" s="17"/>
      <c r="G1439" s="17">
        <v>0.13374348292119401</v>
      </c>
      <c r="H1439" s="17">
        <v>8.7596789913025802E-2</v>
      </c>
      <c r="I1439" s="17">
        <v>0.131616328260661</v>
      </c>
      <c r="J1439" s="17">
        <v>0.19633189198415199</v>
      </c>
      <c r="K1439" s="17">
        <v>9.42526028148713E-2</v>
      </c>
      <c r="L1439" s="17">
        <v>0.14693955857176499</v>
      </c>
      <c r="M1439" s="17"/>
      <c r="N1439" s="17">
        <v>0.100833954278734</v>
      </c>
      <c r="O1439" s="17">
        <v>0.16441458201446901</v>
      </c>
      <c r="P1439" s="17">
        <v>0.142555283701122</v>
      </c>
      <c r="Q1439" s="17">
        <v>0.129404971986707</v>
      </c>
      <c r="R1439" s="17"/>
      <c r="S1439" s="17">
        <v>7.9762533310634098E-2</v>
      </c>
      <c r="T1439" s="17">
        <v>0.16330864330334799</v>
      </c>
      <c r="U1439" s="17">
        <v>0.14340901280667301</v>
      </c>
      <c r="V1439" s="17">
        <v>0.262245291544284</v>
      </c>
      <c r="W1439" s="17">
        <v>0.12737717103284599</v>
      </c>
      <c r="X1439" s="17">
        <v>9.7668662571596995E-2</v>
      </c>
      <c r="Y1439" s="17">
        <v>6.8808585731720495E-2</v>
      </c>
      <c r="Z1439" s="17">
        <v>0.10521037990997301</v>
      </c>
      <c r="AA1439" s="17">
        <v>0.12427498090439799</v>
      </c>
      <c r="AB1439" s="17">
        <v>0.13136089908085799</v>
      </c>
      <c r="AC1439" s="17">
        <v>0.17489673085537799</v>
      </c>
      <c r="AD1439" s="17">
        <v>0.12937503410189499</v>
      </c>
      <c r="AE1439" s="17"/>
      <c r="AF1439" s="17">
        <v>0.121643901592589</v>
      </c>
      <c r="AG1439" s="17">
        <v>0.13700843668256099</v>
      </c>
      <c r="AH1439" s="17">
        <v>0.178528894671453</v>
      </c>
      <c r="AI1439" s="17"/>
      <c r="AJ1439" s="17">
        <v>0.15308156540318499</v>
      </c>
      <c r="AK1439" s="17">
        <v>0.12024837933498</v>
      </c>
      <c r="AL1439" s="17">
        <v>8.0078652626130994E-2</v>
      </c>
      <c r="AM1439" s="17">
        <v>0.15959683187242199</v>
      </c>
      <c r="AN1439" s="17">
        <v>0.16735854352353799</v>
      </c>
      <c r="AO1439" s="17"/>
      <c r="AP1439" s="17">
        <v>0.120399891811084</v>
      </c>
      <c r="AQ1439" s="17">
        <v>0.14095753665653099</v>
      </c>
      <c r="AR1439" s="17">
        <v>0.10216879837425499</v>
      </c>
      <c r="AS1439" s="17"/>
      <c r="AT1439" s="17">
        <v>0.13598080919564701</v>
      </c>
      <c r="AU1439" s="17">
        <v>0.112230432719867</v>
      </c>
      <c r="AV1439" s="17">
        <v>0.11243260861115199</v>
      </c>
      <c r="AW1439" s="17">
        <v>9.2733415460995006E-2</v>
      </c>
      <c r="AX1439" s="17">
        <v>5.9907964676834E-2</v>
      </c>
    </row>
    <row r="1440" spans="2:50">
      <c r="B1440" t="s">
        <v>248</v>
      </c>
      <c r="C1440" s="17">
        <v>3.4294181700765501E-2</v>
      </c>
      <c r="D1440" s="17">
        <v>4.3669787761877001E-2</v>
      </c>
      <c r="E1440" s="17">
        <v>2.5365571785492799E-2</v>
      </c>
      <c r="F1440" s="17"/>
      <c r="G1440" s="17">
        <v>3.2739527068516697E-2</v>
      </c>
      <c r="H1440" s="17">
        <v>4.42569522143633E-2</v>
      </c>
      <c r="I1440" s="17">
        <v>3.9218255385213403E-2</v>
      </c>
      <c r="J1440" s="17">
        <v>3.8749954925766203E-2</v>
      </c>
      <c r="K1440" s="17">
        <v>3.0147183389237799E-2</v>
      </c>
      <c r="L1440" s="17">
        <v>2.2179753587756899E-2</v>
      </c>
      <c r="M1440" s="17"/>
      <c r="N1440" s="17">
        <v>2.7276371841546E-2</v>
      </c>
      <c r="O1440" s="17">
        <v>3.59610087325129E-2</v>
      </c>
      <c r="P1440" s="17">
        <v>2.4334946567481499E-2</v>
      </c>
      <c r="Q1440" s="17">
        <v>5.0644377964955398E-2</v>
      </c>
      <c r="R1440" s="17"/>
      <c r="S1440" s="17">
        <v>0</v>
      </c>
      <c r="T1440" s="17">
        <v>1.2805671702132501E-2</v>
      </c>
      <c r="U1440" s="17">
        <v>2.30024269561891E-2</v>
      </c>
      <c r="V1440" s="17">
        <v>2.85414183144614E-2</v>
      </c>
      <c r="W1440" s="17">
        <v>8.0038064741709006E-2</v>
      </c>
      <c r="X1440" s="17">
        <v>2.3658043022890901E-2</v>
      </c>
      <c r="Y1440" s="17">
        <v>4.9579049585637101E-2</v>
      </c>
      <c r="Z1440" s="17">
        <v>6.1834415351298501E-2</v>
      </c>
      <c r="AA1440" s="17">
        <v>5.8362893207697497E-2</v>
      </c>
      <c r="AB1440" s="17">
        <v>4.5822352854177899E-2</v>
      </c>
      <c r="AC1440" s="17">
        <v>5.74840393675973E-2</v>
      </c>
      <c r="AD1440" s="17">
        <v>0</v>
      </c>
      <c r="AE1440" s="17"/>
      <c r="AF1440" s="17">
        <v>2.2046069949031601E-2</v>
      </c>
      <c r="AG1440" s="17">
        <v>4.0035926158103197E-2</v>
      </c>
      <c r="AH1440" s="17">
        <v>4.7755856496998698E-2</v>
      </c>
      <c r="AI1440" s="17"/>
      <c r="AJ1440" s="17">
        <v>1.52134212069825E-2</v>
      </c>
      <c r="AK1440" s="17">
        <v>4.9955873368866803E-2</v>
      </c>
      <c r="AL1440" s="17">
        <v>2.5015463641116301E-2</v>
      </c>
      <c r="AM1440" s="17">
        <v>0</v>
      </c>
      <c r="AN1440" s="17">
        <v>6.7011928059271406E-2</v>
      </c>
      <c r="AO1440" s="17"/>
      <c r="AP1440" s="17">
        <v>1.57754031612144E-2</v>
      </c>
      <c r="AQ1440" s="17">
        <v>3.5323058678392298E-2</v>
      </c>
      <c r="AR1440" s="17">
        <v>2.5460910615821002E-2</v>
      </c>
      <c r="AS1440" s="17"/>
      <c r="AT1440" s="17">
        <v>3.9407404743720897E-2</v>
      </c>
      <c r="AU1440" s="17">
        <v>4.2603271874504502E-2</v>
      </c>
      <c r="AV1440" s="17">
        <v>5.0521374824272401E-2</v>
      </c>
      <c r="AW1440" s="17">
        <v>2.5113029336565899E-2</v>
      </c>
      <c r="AX1440" s="17">
        <v>0</v>
      </c>
    </row>
    <row r="1441" spans="2:50">
      <c r="B1441" t="s">
        <v>92</v>
      </c>
      <c r="C1441" s="17">
        <v>5.5920745947362002E-2</v>
      </c>
      <c r="D1441" s="17">
        <v>4.8141220363663299E-2</v>
      </c>
      <c r="E1441" s="17">
        <v>6.3711504607015607E-2</v>
      </c>
      <c r="F1441" s="17"/>
      <c r="G1441" s="17">
        <v>0.124418996356083</v>
      </c>
      <c r="H1441" s="17">
        <v>4.5178336068047199E-2</v>
      </c>
      <c r="I1441" s="17">
        <v>6.2879814205967499E-2</v>
      </c>
      <c r="J1441" s="17">
        <v>3.2866490755118098E-2</v>
      </c>
      <c r="K1441" s="17">
        <v>3.2954918900489898E-2</v>
      </c>
      <c r="L1441" s="17">
        <v>5.91868831482108E-2</v>
      </c>
      <c r="M1441" s="17"/>
      <c r="N1441" s="17">
        <v>4.0258845114969299E-2</v>
      </c>
      <c r="O1441" s="17">
        <v>4.8757293403981501E-2</v>
      </c>
      <c r="P1441" s="17">
        <v>5.4180694123600999E-2</v>
      </c>
      <c r="Q1441" s="17">
        <v>8.2752340151576897E-2</v>
      </c>
      <c r="R1441" s="17"/>
      <c r="S1441" s="17">
        <v>4.9998389444630198E-2</v>
      </c>
      <c r="T1441" s="17">
        <v>3.1840034278349597E-2</v>
      </c>
      <c r="U1441" s="17">
        <v>0.18586498863972001</v>
      </c>
      <c r="V1441" s="17">
        <v>2.5087363747571499E-2</v>
      </c>
      <c r="W1441" s="17">
        <v>4.5716356316325001E-2</v>
      </c>
      <c r="X1441" s="17">
        <v>0</v>
      </c>
      <c r="Y1441" s="17">
        <v>3.6995305341265897E-2</v>
      </c>
      <c r="Z1441" s="17">
        <v>7.0132611580381005E-2</v>
      </c>
      <c r="AA1441" s="17">
        <v>0.110916184099062</v>
      </c>
      <c r="AB1441" s="17">
        <v>2.57627900308059E-2</v>
      </c>
      <c r="AC1441" s="17">
        <v>0.13539697336235901</v>
      </c>
      <c r="AD1441" s="17">
        <v>0</v>
      </c>
      <c r="AE1441" s="17"/>
      <c r="AF1441" s="17">
        <v>3.8621649781462902E-2</v>
      </c>
      <c r="AG1441" s="17">
        <v>4.1876745830794801E-2</v>
      </c>
      <c r="AH1441" s="17">
        <v>0.123966995038483</v>
      </c>
      <c r="AI1441" s="17"/>
      <c r="AJ1441" s="17">
        <v>2.9285102279133401E-2</v>
      </c>
      <c r="AK1441" s="17">
        <v>4.8838391744565897E-2</v>
      </c>
      <c r="AL1441" s="17">
        <v>1.8571729004318499E-2</v>
      </c>
      <c r="AM1441" s="17">
        <v>0.25746063356084398</v>
      </c>
      <c r="AN1441" s="17">
        <v>0.131851129121037</v>
      </c>
      <c r="AO1441" s="17"/>
      <c r="AP1441" s="17">
        <v>3.5914097165488497E-2</v>
      </c>
      <c r="AQ1441" s="17">
        <v>5.9468693305378899E-2</v>
      </c>
      <c r="AR1441" s="17">
        <v>1.5911458619922499E-2</v>
      </c>
      <c r="AS1441" s="17"/>
      <c r="AT1441" s="17">
        <v>6.8182507001136705E-2</v>
      </c>
      <c r="AU1441" s="17">
        <v>7.7308747123509505E-2</v>
      </c>
      <c r="AV1441" s="17">
        <v>5.5554705155406899E-2</v>
      </c>
      <c r="AW1441" s="17">
        <v>0</v>
      </c>
      <c r="AX1441" s="17">
        <v>4.1892874888817301E-2</v>
      </c>
    </row>
    <row r="1442" spans="2:50">
      <c r="B1442" t="s">
        <v>249</v>
      </c>
      <c r="C1442" s="17">
        <v>0.50926779823368795</v>
      </c>
      <c r="D1442" s="17">
        <v>0.523534143904682</v>
      </c>
      <c r="E1442" s="17">
        <v>0.49775170936133301</v>
      </c>
      <c r="F1442" s="17"/>
      <c r="G1442" s="17">
        <v>0.55980401413440295</v>
      </c>
      <c r="H1442" s="17">
        <v>0.60747804888930701</v>
      </c>
      <c r="I1442" s="17">
        <v>0.55605716921515902</v>
      </c>
      <c r="J1442" s="17">
        <v>0.43347174599528598</v>
      </c>
      <c r="K1442" s="17">
        <v>0.498269040147784</v>
      </c>
      <c r="L1442" s="17">
        <v>0.44228116049579602</v>
      </c>
      <c r="M1442" s="17"/>
      <c r="N1442" s="17">
        <v>0.55860188682846101</v>
      </c>
      <c r="O1442" s="17">
        <v>0.48616269071574902</v>
      </c>
      <c r="P1442" s="17">
        <v>0.55203620047139201</v>
      </c>
      <c r="Q1442" s="17">
        <v>0.44151372421847301</v>
      </c>
      <c r="R1442" s="17"/>
      <c r="S1442" s="17">
        <v>0.52967841572105601</v>
      </c>
      <c r="T1442" s="17">
        <v>0.49988172372323503</v>
      </c>
      <c r="U1442" s="17">
        <v>0.24014314637596901</v>
      </c>
      <c r="V1442" s="17">
        <v>0.48330347197352302</v>
      </c>
      <c r="W1442" s="17">
        <v>0.38792947462826999</v>
      </c>
      <c r="X1442" s="17">
        <v>0.63389370848297699</v>
      </c>
      <c r="Y1442" s="17">
        <v>0.60909603026330295</v>
      </c>
      <c r="Z1442" s="17">
        <v>0.64980378192933197</v>
      </c>
      <c r="AA1442" s="17">
        <v>0.48226446286952002</v>
      </c>
      <c r="AB1442" s="17">
        <v>0.58120357513190701</v>
      </c>
      <c r="AC1442" s="17">
        <v>0.37623244965547997</v>
      </c>
      <c r="AD1442" s="17">
        <v>0.73963428674745801</v>
      </c>
      <c r="AE1442" s="17"/>
      <c r="AF1442" s="17">
        <v>0.53803396450399898</v>
      </c>
      <c r="AG1442" s="17">
        <v>0.52504499753953005</v>
      </c>
      <c r="AH1442" s="17">
        <v>0.40026527391804501</v>
      </c>
      <c r="AI1442" s="17"/>
      <c r="AJ1442" s="17">
        <v>0.50665254336781795</v>
      </c>
      <c r="AK1442" s="17">
        <v>0.56911422957181101</v>
      </c>
      <c r="AL1442" s="17">
        <v>0.66264100915146495</v>
      </c>
      <c r="AM1442" s="17">
        <v>0.15593960802653001</v>
      </c>
      <c r="AN1442" s="17">
        <v>0.32666498225201201</v>
      </c>
      <c r="AO1442" s="17"/>
      <c r="AP1442" s="17">
        <v>0.55740895342227603</v>
      </c>
      <c r="AQ1442" s="17">
        <v>0.51314131327656698</v>
      </c>
      <c r="AR1442" s="17">
        <v>0.64357535440929503</v>
      </c>
      <c r="AS1442" s="17"/>
      <c r="AT1442" s="17">
        <v>0.44380000415086501</v>
      </c>
      <c r="AU1442" s="17">
        <v>0.44845105980980399</v>
      </c>
      <c r="AV1442" s="17">
        <v>0.57813416234140602</v>
      </c>
      <c r="AW1442" s="17">
        <v>0.66420411292385895</v>
      </c>
      <c r="AX1442" s="17">
        <v>0.651804744627829</v>
      </c>
    </row>
    <row r="1443" spans="2:50">
      <c r="B1443" t="s">
        <v>250</v>
      </c>
      <c r="C1443" s="17">
        <v>0.168856676972438</v>
      </c>
      <c r="D1443" s="17">
        <v>0.176590262387603</v>
      </c>
      <c r="E1443" s="17">
        <v>0.162128423003957</v>
      </c>
      <c r="F1443" s="17"/>
      <c r="G1443" s="17">
        <v>0.16648300998971099</v>
      </c>
      <c r="H1443" s="17">
        <v>0.13185374212738901</v>
      </c>
      <c r="I1443" s="17">
        <v>0.170834583645875</v>
      </c>
      <c r="J1443" s="17">
        <v>0.23508184690991801</v>
      </c>
      <c r="K1443" s="17">
        <v>0.12439978620410901</v>
      </c>
      <c r="L1443" s="17">
        <v>0.169119312159522</v>
      </c>
      <c r="M1443" s="17"/>
      <c r="N1443" s="17">
        <v>0.12811032612028</v>
      </c>
      <c r="O1443" s="17">
        <v>0.200375590746982</v>
      </c>
      <c r="P1443" s="17">
        <v>0.166890230268604</v>
      </c>
      <c r="Q1443" s="17">
        <v>0.180049349951662</v>
      </c>
      <c r="R1443" s="17"/>
      <c r="S1443" s="17">
        <v>7.9762533310634098E-2</v>
      </c>
      <c r="T1443" s="17">
        <v>0.176114315005481</v>
      </c>
      <c r="U1443" s="17">
        <v>0.16641143976286199</v>
      </c>
      <c r="V1443" s="17">
        <v>0.290786709858745</v>
      </c>
      <c r="W1443" s="17">
        <v>0.20741523577455501</v>
      </c>
      <c r="X1443" s="17">
        <v>0.12132670559448799</v>
      </c>
      <c r="Y1443" s="17">
        <v>0.11838763531735801</v>
      </c>
      <c r="Z1443" s="17">
        <v>0.167044795261271</v>
      </c>
      <c r="AA1443" s="17">
        <v>0.18263787411209501</v>
      </c>
      <c r="AB1443" s="17">
        <v>0.17718325193503601</v>
      </c>
      <c r="AC1443" s="17">
        <v>0.23238077022297501</v>
      </c>
      <c r="AD1443" s="17">
        <v>0.12937503410189499</v>
      </c>
      <c r="AE1443" s="17"/>
      <c r="AF1443" s="17">
        <v>0.14368997154162</v>
      </c>
      <c r="AG1443" s="17">
        <v>0.17704436284066399</v>
      </c>
      <c r="AH1443" s="17">
        <v>0.22628475116845201</v>
      </c>
      <c r="AI1443" s="17"/>
      <c r="AJ1443" s="17">
        <v>0.16829498661016801</v>
      </c>
      <c r="AK1443" s="17">
        <v>0.17020425270384601</v>
      </c>
      <c r="AL1443" s="17">
        <v>0.105094116267247</v>
      </c>
      <c r="AM1443" s="17">
        <v>0.15959683187242199</v>
      </c>
      <c r="AN1443" s="17">
        <v>0.23437047158280899</v>
      </c>
      <c r="AO1443" s="17"/>
      <c r="AP1443" s="17">
        <v>0.13617529497229799</v>
      </c>
      <c r="AQ1443" s="17">
        <v>0.17628059533492299</v>
      </c>
      <c r="AR1443" s="17">
        <v>0.127629708990076</v>
      </c>
      <c r="AS1443" s="17"/>
      <c r="AT1443" s="17">
        <v>0.17538821393936799</v>
      </c>
      <c r="AU1443" s="17">
        <v>0.15483370459437101</v>
      </c>
      <c r="AV1443" s="17">
        <v>0.162953983435425</v>
      </c>
      <c r="AW1443" s="17">
        <v>0.117846444797561</v>
      </c>
      <c r="AX1443" s="17">
        <v>5.9907964676834E-2</v>
      </c>
    </row>
    <row r="1444" spans="2:50">
      <c r="B1444" t="s">
        <v>251</v>
      </c>
      <c r="C1444" s="17">
        <v>0.34041112126125</v>
      </c>
      <c r="D1444" s="17">
        <v>0.346943881517079</v>
      </c>
      <c r="E1444" s="17">
        <v>0.33562328635737598</v>
      </c>
      <c r="F1444" s="17"/>
      <c r="G1444" s="17">
        <v>0.39332100414469201</v>
      </c>
      <c r="H1444" s="17">
        <v>0.47562430676191803</v>
      </c>
      <c r="I1444" s="17">
        <v>0.38522258556928402</v>
      </c>
      <c r="J1444" s="17">
        <v>0.198389899085368</v>
      </c>
      <c r="K1444" s="17">
        <v>0.37386925394367498</v>
      </c>
      <c r="L1444" s="17">
        <v>0.27316184833627299</v>
      </c>
      <c r="M1444" s="17"/>
      <c r="N1444" s="17">
        <v>0.43049156070818101</v>
      </c>
      <c r="O1444" s="17">
        <v>0.285787099968767</v>
      </c>
      <c r="P1444" s="17">
        <v>0.38514597020278801</v>
      </c>
      <c r="Q1444" s="17">
        <v>0.26146437426681102</v>
      </c>
      <c r="R1444" s="17"/>
      <c r="S1444" s="17">
        <v>0.44991588241042202</v>
      </c>
      <c r="T1444" s="17">
        <v>0.323767408717754</v>
      </c>
      <c r="U1444" s="17">
        <v>7.3731706613107406E-2</v>
      </c>
      <c r="V1444" s="17">
        <v>0.192516762114778</v>
      </c>
      <c r="W1444" s="17">
        <v>0.18051423885371501</v>
      </c>
      <c r="X1444" s="17">
        <v>0.512567002888489</v>
      </c>
      <c r="Y1444" s="17">
        <v>0.49070839494594498</v>
      </c>
      <c r="Z1444" s="17">
        <v>0.482758986668061</v>
      </c>
      <c r="AA1444" s="17">
        <v>0.29962658875742498</v>
      </c>
      <c r="AB1444" s="17">
        <v>0.40402032319686998</v>
      </c>
      <c r="AC1444" s="17">
        <v>0.14385167943250499</v>
      </c>
      <c r="AD1444" s="17">
        <v>0.61025925264556302</v>
      </c>
      <c r="AE1444" s="17"/>
      <c r="AF1444" s="17">
        <v>0.39434399296237899</v>
      </c>
      <c r="AG1444" s="17">
        <v>0.348000634698866</v>
      </c>
      <c r="AH1444" s="17">
        <v>0.173980522749593</v>
      </c>
      <c r="AI1444" s="17"/>
      <c r="AJ1444" s="17">
        <v>0.33835755675765</v>
      </c>
      <c r="AK1444" s="17">
        <v>0.39890997686796498</v>
      </c>
      <c r="AL1444" s="17">
        <v>0.55754689288421799</v>
      </c>
      <c r="AM1444" s="17">
        <v>-3.65722384589179E-3</v>
      </c>
      <c r="AN1444" s="17">
        <v>9.2294510669202301E-2</v>
      </c>
      <c r="AO1444" s="17"/>
      <c r="AP1444" s="17">
        <v>0.42123365844997801</v>
      </c>
      <c r="AQ1444" s="17">
        <v>0.33686071794164302</v>
      </c>
      <c r="AR1444" s="17">
        <v>0.51594564541921895</v>
      </c>
      <c r="AS1444" s="17"/>
      <c r="AT1444" s="17">
        <v>0.26841179021149703</v>
      </c>
      <c r="AU1444" s="17">
        <v>0.29361735521543197</v>
      </c>
      <c r="AV1444" s="17">
        <v>0.41518017890598202</v>
      </c>
      <c r="AW1444" s="17">
        <v>0.54635766812629805</v>
      </c>
      <c r="AX1444" s="17">
        <v>0.59189677995099499</v>
      </c>
    </row>
    <row r="1445" spans="2:50">
      <c r="C1445" s="17"/>
      <c r="D1445" s="17"/>
      <c r="E1445" s="17"/>
      <c r="F1445" s="17"/>
      <c r="G1445" s="17"/>
      <c r="H1445" s="17"/>
      <c r="I1445" s="17"/>
      <c r="J1445" s="17"/>
      <c r="K1445" s="17"/>
      <c r="L1445" s="17"/>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7"/>
      <c r="AI1445" s="17"/>
      <c r="AJ1445" s="17"/>
      <c r="AK1445" s="17"/>
      <c r="AL1445" s="17"/>
      <c r="AM1445" s="17"/>
      <c r="AN1445" s="17"/>
      <c r="AO1445" s="17"/>
      <c r="AP1445" s="17"/>
      <c r="AQ1445" s="17"/>
      <c r="AR1445" s="17"/>
      <c r="AS1445" s="17"/>
      <c r="AT1445" s="17"/>
      <c r="AU1445" s="17"/>
      <c r="AV1445" s="17"/>
      <c r="AW1445" s="17"/>
      <c r="AX1445" s="17"/>
    </row>
    <row r="1446" spans="2:50">
      <c r="B1446" s="6" t="s">
        <v>415</v>
      </c>
      <c r="C1446" s="17"/>
      <c r="D1446" s="17"/>
      <c r="E1446" s="17"/>
      <c r="F1446" s="17"/>
      <c r="G1446" s="17"/>
      <c r="H1446" s="17"/>
      <c r="I1446" s="17"/>
      <c r="J1446" s="17"/>
      <c r="K1446" s="17"/>
      <c r="L1446" s="17"/>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7"/>
      <c r="AI1446" s="17"/>
      <c r="AJ1446" s="17"/>
      <c r="AK1446" s="17"/>
      <c r="AL1446" s="17"/>
      <c r="AM1446" s="17"/>
      <c r="AN1446" s="17"/>
      <c r="AO1446" s="17"/>
      <c r="AP1446" s="17"/>
      <c r="AQ1446" s="17"/>
      <c r="AR1446" s="17"/>
      <c r="AS1446" s="17"/>
      <c r="AT1446" s="17"/>
      <c r="AU1446" s="17"/>
      <c r="AV1446" s="17"/>
      <c r="AW1446" s="17"/>
      <c r="AX1446" s="17"/>
    </row>
    <row r="1447" spans="2:50">
      <c r="B1447" s="27" t="s">
        <v>17</v>
      </c>
      <c r="C1447" s="17"/>
      <c r="D1447" s="17"/>
      <c r="E1447" s="17"/>
      <c r="F1447" s="17"/>
      <c r="G1447" s="17"/>
      <c r="H1447" s="17"/>
      <c r="I1447" s="17"/>
      <c r="J1447" s="17"/>
      <c r="K1447" s="17"/>
      <c r="L1447" s="17"/>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7"/>
      <c r="AI1447" s="17"/>
      <c r="AJ1447" s="17"/>
      <c r="AK1447" s="17"/>
      <c r="AL1447" s="17"/>
      <c r="AM1447" s="17"/>
      <c r="AN1447" s="17"/>
      <c r="AO1447" s="17"/>
      <c r="AP1447" s="17"/>
      <c r="AQ1447" s="17"/>
      <c r="AR1447" s="17"/>
      <c r="AS1447" s="17"/>
      <c r="AT1447" s="17"/>
      <c r="AU1447" s="17"/>
      <c r="AV1447" s="17"/>
      <c r="AW1447" s="17"/>
      <c r="AX1447" s="17"/>
    </row>
    <row r="1448" spans="2:50">
      <c r="B1448" t="s">
        <v>244</v>
      </c>
      <c r="C1448" s="17">
        <v>0.155194290272548</v>
      </c>
      <c r="D1448" s="17">
        <v>0.173978166860602</v>
      </c>
      <c r="E1448" s="17">
        <v>0.13644401304453899</v>
      </c>
      <c r="F1448" s="17"/>
      <c r="G1448" s="17">
        <v>0.24359239987994799</v>
      </c>
      <c r="H1448" s="17">
        <v>0.153889723728932</v>
      </c>
      <c r="I1448" s="17">
        <v>0.20119761457722099</v>
      </c>
      <c r="J1448" s="17">
        <v>0.11280210509996801</v>
      </c>
      <c r="K1448" s="17">
        <v>0.115028703543684</v>
      </c>
      <c r="L1448" s="17">
        <v>0.111056152730407</v>
      </c>
      <c r="M1448" s="17"/>
      <c r="N1448" s="17">
        <v>0.18681261325235801</v>
      </c>
      <c r="O1448" s="17">
        <v>0.15477419643604701</v>
      </c>
      <c r="P1448" s="17">
        <v>0.12929133418619801</v>
      </c>
      <c r="Q1448" s="17">
        <v>0.15394808316310299</v>
      </c>
      <c r="R1448" s="17"/>
      <c r="S1448" s="17">
        <v>0.19088070564826601</v>
      </c>
      <c r="T1448" s="17">
        <v>0.16003541400249599</v>
      </c>
      <c r="U1448" s="17">
        <v>4.1609248823419001E-2</v>
      </c>
      <c r="V1448" s="17">
        <v>8.3419796227226395E-2</v>
      </c>
      <c r="W1448" s="17">
        <v>0.25330014749499802</v>
      </c>
      <c r="X1448" s="17">
        <v>0.239177762063742</v>
      </c>
      <c r="Y1448" s="17">
        <v>0.121145681222058</v>
      </c>
      <c r="Z1448" s="17">
        <v>0.32685279659413502</v>
      </c>
      <c r="AA1448" s="17">
        <v>0.13114633145097501</v>
      </c>
      <c r="AB1448" s="17">
        <v>0.129624837549246</v>
      </c>
      <c r="AC1448" s="17">
        <v>0.12832078372858699</v>
      </c>
      <c r="AD1448" s="17">
        <v>0.13245248239424701</v>
      </c>
      <c r="AE1448" s="17"/>
      <c r="AF1448" s="17">
        <v>0.16370515720440601</v>
      </c>
      <c r="AG1448" s="17">
        <v>0.182754650001025</v>
      </c>
      <c r="AH1448" s="17">
        <v>3.1847165940520297E-2</v>
      </c>
      <c r="AI1448" s="17"/>
      <c r="AJ1448" s="17">
        <v>0.19910028745177699</v>
      </c>
      <c r="AK1448" s="17">
        <v>0.20650113344477899</v>
      </c>
      <c r="AL1448" s="17">
        <v>0.14824434889740301</v>
      </c>
      <c r="AM1448" s="17">
        <v>0.150258838591386</v>
      </c>
      <c r="AN1448" s="17">
        <v>1.3176125096410401E-2</v>
      </c>
      <c r="AO1448" s="17"/>
      <c r="AP1448" s="17">
        <v>0.18695650270860101</v>
      </c>
      <c r="AQ1448" s="17">
        <v>0.209800412396317</v>
      </c>
      <c r="AR1448" s="17">
        <v>0.158013276819847</v>
      </c>
      <c r="AS1448" s="17"/>
      <c r="AT1448" s="17">
        <v>0.14915965677711199</v>
      </c>
      <c r="AU1448" s="17">
        <v>0.13113120509669501</v>
      </c>
      <c r="AV1448" s="17">
        <v>0.161555444135836</v>
      </c>
      <c r="AW1448" s="17">
        <v>0.21591821501776601</v>
      </c>
      <c r="AX1448" s="17">
        <v>0.40434410946638799</v>
      </c>
    </row>
    <row r="1449" spans="2:50">
      <c r="B1449" t="s">
        <v>245</v>
      </c>
      <c r="C1449" s="17">
        <v>0.33404749491296998</v>
      </c>
      <c r="D1449" s="17">
        <v>0.31999519744963401</v>
      </c>
      <c r="E1449" s="17">
        <v>0.34726247942772698</v>
      </c>
      <c r="F1449" s="17"/>
      <c r="G1449" s="17">
        <v>0.22324151461828801</v>
      </c>
      <c r="H1449" s="17">
        <v>0.32392170847427498</v>
      </c>
      <c r="I1449" s="17">
        <v>0.34531253771547799</v>
      </c>
      <c r="J1449" s="17">
        <v>0.35586388742407199</v>
      </c>
      <c r="K1449" s="17">
        <v>0.361436763730965</v>
      </c>
      <c r="L1449" s="17">
        <v>0.37522294402406697</v>
      </c>
      <c r="M1449" s="17"/>
      <c r="N1449" s="17">
        <v>0.41308689811696198</v>
      </c>
      <c r="O1449" s="17">
        <v>0.38230426304252502</v>
      </c>
      <c r="P1449" s="17">
        <v>0.25156891199353498</v>
      </c>
      <c r="Q1449" s="17">
        <v>0.29272560150212801</v>
      </c>
      <c r="R1449" s="17"/>
      <c r="S1449" s="17">
        <v>0.313535127395906</v>
      </c>
      <c r="T1449" s="17">
        <v>0.36318652000625501</v>
      </c>
      <c r="U1449" s="17">
        <v>0.40899808393037701</v>
      </c>
      <c r="V1449" s="17">
        <v>0.40189327379225498</v>
      </c>
      <c r="W1449" s="17">
        <v>0.195918065234299</v>
      </c>
      <c r="X1449" s="17">
        <v>0.33780696081879602</v>
      </c>
      <c r="Y1449" s="17">
        <v>0.37680962623029002</v>
      </c>
      <c r="Z1449" s="17">
        <v>0.20855667360185401</v>
      </c>
      <c r="AA1449" s="17">
        <v>0.31426236871903102</v>
      </c>
      <c r="AB1449" s="17">
        <v>0.45005760940551998</v>
      </c>
      <c r="AC1449" s="17">
        <v>0.144028274514195</v>
      </c>
      <c r="AD1449" s="17">
        <v>0.23345531778857001</v>
      </c>
      <c r="AE1449" s="17"/>
      <c r="AF1449" s="17">
        <v>0.35228621586949799</v>
      </c>
      <c r="AG1449" s="17">
        <v>0.36621385248831501</v>
      </c>
      <c r="AH1449" s="17">
        <v>0.235657922331068</v>
      </c>
      <c r="AI1449" s="17"/>
      <c r="AJ1449" s="17">
        <v>0.40849658315651</v>
      </c>
      <c r="AK1449" s="17">
        <v>0.267249223426128</v>
      </c>
      <c r="AL1449" s="17">
        <v>0.46222018095127698</v>
      </c>
      <c r="AM1449" s="17">
        <v>0.12143198381510301</v>
      </c>
      <c r="AN1449" s="17">
        <v>0.23266911523484901</v>
      </c>
      <c r="AO1449" s="17"/>
      <c r="AP1449" s="17">
        <v>0.51769324563631103</v>
      </c>
      <c r="AQ1449" s="17">
        <v>0.24228945915185399</v>
      </c>
      <c r="AR1449" s="17">
        <v>0.37028249248579498</v>
      </c>
      <c r="AS1449" s="17"/>
      <c r="AT1449" s="17">
        <v>0.30786701786180998</v>
      </c>
      <c r="AU1449" s="17">
        <v>0.40826141954168699</v>
      </c>
      <c r="AV1449" s="17">
        <v>0.364329406896095</v>
      </c>
      <c r="AW1449" s="17">
        <v>0.33243598736364399</v>
      </c>
      <c r="AX1449" s="17">
        <v>0.21512047136530399</v>
      </c>
    </row>
    <row r="1450" spans="2:50">
      <c r="B1450" t="s">
        <v>246</v>
      </c>
      <c r="C1450" s="17">
        <v>0.26055096905620601</v>
      </c>
      <c r="D1450" s="17">
        <v>0.26213250588176801</v>
      </c>
      <c r="E1450" s="17">
        <v>0.25987636830937999</v>
      </c>
      <c r="F1450" s="17"/>
      <c r="G1450" s="17">
        <v>0.34609201436172599</v>
      </c>
      <c r="H1450" s="17">
        <v>0.31207459538197801</v>
      </c>
      <c r="I1450" s="17">
        <v>0.19677081317787101</v>
      </c>
      <c r="J1450" s="17">
        <v>0.20408295902209</v>
      </c>
      <c r="K1450" s="17">
        <v>0.31172793010021699</v>
      </c>
      <c r="L1450" s="17">
        <v>0.22414139337596001</v>
      </c>
      <c r="M1450" s="17"/>
      <c r="N1450" s="17">
        <v>0.214663832522032</v>
      </c>
      <c r="O1450" s="17">
        <v>0.24576491810613099</v>
      </c>
      <c r="P1450" s="17">
        <v>0.29245310039759997</v>
      </c>
      <c r="Q1450" s="17">
        <v>0.28045591252609797</v>
      </c>
      <c r="R1450" s="17"/>
      <c r="S1450" s="17">
        <v>0.22565327456998799</v>
      </c>
      <c r="T1450" s="17">
        <v>0.27889772708730498</v>
      </c>
      <c r="U1450" s="17">
        <v>0.27343760829970498</v>
      </c>
      <c r="V1450" s="17">
        <v>0.200924304323821</v>
      </c>
      <c r="W1450" s="17">
        <v>0.28618476491885098</v>
      </c>
      <c r="X1450" s="17">
        <v>0.14429599186307801</v>
      </c>
      <c r="Y1450" s="17">
        <v>0.307413792681616</v>
      </c>
      <c r="Z1450" s="17">
        <v>0.31414672929283399</v>
      </c>
      <c r="AA1450" s="17">
        <v>0.34084671654696902</v>
      </c>
      <c r="AB1450" s="17">
        <v>0.18685694791868401</v>
      </c>
      <c r="AC1450" s="17">
        <v>0.342910011309916</v>
      </c>
      <c r="AD1450" s="17">
        <v>0.394512914246964</v>
      </c>
      <c r="AE1450" s="17"/>
      <c r="AF1450" s="17">
        <v>0.229890104286192</v>
      </c>
      <c r="AG1450" s="17">
        <v>0.20718188817387001</v>
      </c>
      <c r="AH1450" s="17">
        <v>0.48829342296408401</v>
      </c>
      <c r="AI1450" s="17"/>
      <c r="AJ1450" s="17">
        <v>0.210024944031176</v>
      </c>
      <c r="AK1450" s="17">
        <v>0.26815389054129202</v>
      </c>
      <c r="AL1450" s="17">
        <v>0.24346041694175399</v>
      </c>
      <c r="AM1450" s="17">
        <v>0.31941627516255</v>
      </c>
      <c r="AN1450" s="17">
        <v>0.41192478290696699</v>
      </c>
      <c r="AO1450" s="17"/>
      <c r="AP1450" s="17">
        <v>0.181458431057263</v>
      </c>
      <c r="AQ1450" s="17">
        <v>0.26352275294932098</v>
      </c>
      <c r="AR1450" s="17">
        <v>0.267406297407144</v>
      </c>
      <c r="AS1450" s="17"/>
      <c r="AT1450" s="17">
        <v>0.30043985484570701</v>
      </c>
      <c r="AU1450" s="17">
        <v>0.23885900116959299</v>
      </c>
      <c r="AV1450" s="17">
        <v>0.245095144227296</v>
      </c>
      <c r="AW1450" s="17">
        <v>0.223021753939707</v>
      </c>
      <c r="AX1450" s="17">
        <v>0.23774867660572699</v>
      </c>
    </row>
    <row r="1451" spans="2:50">
      <c r="B1451" t="s">
        <v>247</v>
      </c>
      <c r="C1451" s="17">
        <v>0.14472580970349699</v>
      </c>
      <c r="D1451" s="17">
        <v>0.12341695081043701</v>
      </c>
      <c r="E1451" s="17">
        <v>0.16377870041487599</v>
      </c>
      <c r="F1451" s="17"/>
      <c r="G1451" s="17">
        <v>0.121902822722251</v>
      </c>
      <c r="H1451" s="17">
        <v>9.4567244834611902E-2</v>
      </c>
      <c r="I1451" s="17">
        <v>0.14073816310942999</v>
      </c>
      <c r="J1451" s="17">
        <v>0.20383457178122399</v>
      </c>
      <c r="K1451" s="17">
        <v>0.10635265469656199</v>
      </c>
      <c r="L1451" s="17">
        <v>0.18688954527798499</v>
      </c>
      <c r="M1451" s="17"/>
      <c r="N1451" s="17">
        <v>0.116041604765436</v>
      </c>
      <c r="O1451" s="17">
        <v>0.13543587052077999</v>
      </c>
      <c r="P1451" s="17">
        <v>0.18339082181750499</v>
      </c>
      <c r="Q1451" s="17">
        <v>0.13966469365551201</v>
      </c>
      <c r="R1451" s="17"/>
      <c r="S1451" s="17">
        <v>0.22344934338136499</v>
      </c>
      <c r="T1451" s="17">
        <v>0.11018924612714</v>
      </c>
      <c r="U1451" s="17">
        <v>0.210062054811916</v>
      </c>
      <c r="V1451" s="17">
        <v>0.203706395627019</v>
      </c>
      <c r="W1451" s="17">
        <v>0.12715549242672899</v>
      </c>
      <c r="X1451" s="17">
        <v>6.6675180425520106E-2</v>
      </c>
      <c r="Y1451" s="17">
        <v>0.123945086645687</v>
      </c>
      <c r="Z1451" s="17">
        <v>4.4031196922872301E-2</v>
      </c>
      <c r="AA1451" s="17">
        <v>9.9719777347290595E-2</v>
      </c>
      <c r="AB1451" s="17">
        <v>0.126586389661727</v>
      </c>
      <c r="AC1451" s="17">
        <v>0.249540547220613</v>
      </c>
      <c r="AD1451" s="17">
        <v>0</v>
      </c>
      <c r="AE1451" s="17"/>
      <c r="AF1451" s="17">
        <v>0.145919042108762</v>
      </c>
      <c r="AG1451" s="17">
        <v>0.15888186429109899</v>
      </c>
      <c r="AH1451" s="17">
        <v>9.3043904728781199E-2</v>
      </c>
      <c r="AI1451" s="17"/>
      <c r="AJ1451" s="17">
        <v>9.2619364741614196E-2</v>
      </c>
      <c r="AK1451" s="17">
        <v>0.1626090221025</v>
      </c>
      <c r="AL1451" s="17">
        <v>0.14607505320956601</v>
      </c>
      <c r="AM1451" s="17">
        <v>0.40889290243096099</v>
      </c>
      <c r="AN1451" s="17">
        <v>0.22770886550626601</v>
      </c>
      <c r="AO1451" s="17"/>
      <c r="AP1451" s="17">
        <v>7.4287266491925699E-2</v>
      </c>
      <c r="AQ1451" s="17">
        <v>0.170865318560805</v>
      </c>
      <c r="AR1451" s="17">
        <v>0.15495773044882599</v>
      </c>
      <c r="AS1451" s="17"/>
      <c r="AT1451" s="17">
        <v>9.0655477325556399E-2</v>
      </c>
      <c r="AU1451" s="17">
        <v>0.14966605966931701</v>
      </c>
      <c r="AV1451" s="17">
        <v>0.115415863801026</v>
      </c>
      <c r="AW1451" s="17">
        <v>0.14812342440748</v>
      </c>
      <c r="AX1451" s="17">
        <v>0.14278674256258</v>
      </c>
    </row>
    <row r="1452" spans="2:50">
      <c r="B1452" t="s">
        <v>248</v>
      </c>
      <c r="C1452" s="17">
        <v>4.0640881360259597E-2</v>
      </c>
      <c r="D1452" s="17">
        <v>5.9716171884497203E-2</v>
      </c>
      <c r="E1452" s="17">
        <v>2.4049019550947001E-2</v>
      </c>
      <c r="F1452" s="17"/>
      <c r="G1452" s="17">
        <v>0</v>
      </c>
      <c r="H1452" s="17">
        <v>0</v>
      </c>
      <c r="I1452" s="17">
        <v>3.6506243087857999E-2</v>
      </c>
      <c r="J1452" s="17">
        <v>0.108645851014894</v>
      </c>
      <c r="K1452" s="17">
        <v>5.4007602763206E-2</v>
      </c>
      <c r="L1452" s="17">
        <v>4.3476088860935E-2</v>
      </c>
      <c r="M1452" s="17"/>
      <c r="N1452" s="17">
        <v>8.6991154889885392E-3</v>
      </c>
      <c r="O1452" s="17">
        <v>3.2454575995805403E-2</v>
      </c>
      <c r="P1452" s="17">
        <v>5.3944208292650501E-2</v>
      </c>
      <c r="Q1452" s="17">
        <v>6.9182622684329204E-2</v>
      </c>
      <c r="R1452" s="17"/>
      <c r="S1452" s="17">
        <v>1.7132004953426101E-2</v>
      </c>
      <c r="T1452" s="17">
        <v>1.6014809487077401E-2</v>
      </c>
      <c r="U1452" s="17">
        <v>4.41966555248757E-2</v>
      </c>
      <c r="V1452" s="17">
        <v>0</v>
      </c>
      <c r="W1452" s="17">
        <v>2.93311099823928E-2</v>
      </c>
      <c r="X1452" s="17">
        <v>5.9685936661614002E-2</v>
      </c>
      <c r="Y1452" s="17">
        <v>4.3600426281936999E-2</v>
      </c>
      <c r="Z1452" s="17">
        <v>3.7754221385105403E-2</v>
      </c>
      <c r="AA1452" s="17">
        <v>5.9795247934495997E-2</v>
      </c>
      <c r="AB1452" s="17">
        <v>8.3136930276378501E-2</v>
      </c>
      <c r="AC1452" s="17">
        <v>7.5992611830847004E-2</v>
      </c>
      <c r="AD1452" s="17">
        <v>0.17401475594736901</v>
      </c>
      <c r="AE1452" s="17"/>
      <c r="AF1452" s="17">
        <v>4.2491977181531901E-2</v>
      </c>
      <c r="AG1452" s="17">
        <v>4.2714853025056301E-2</v>
      </c>
      <c r="AH1452" s="17">
        <v>4.9457760195039897E-2</v>
      </c>
      <c r="AI1452" s="17"/>
      <c r="AJ1452" s="17">
        <v>3.9433478520238201E-2</v>
      </c>
      <c r="AK1452" s="17">
        <v>4.1570323576622797E-2</v>
      </c>
      <c r="AL1452" s="17">
        <v>0</v>
      </c>
      <c r="AM1452" s="17">
        <v>0</v>
      </c>
      <c r="AN1452" s="17">
        <v>3.0830556193943901E-2</v>
      </c>
      <c r="AO1452" s="17"/>
      <c r="AP1452" s="17">
        <v>1.7397566001196799E-2</v>
      </c>
      <c r="AQ1452" s="17">
        <v>4.4217050322570603E-2</v>
      </c>
      <c r="AR1452" s="17">
        <v>0</v>
      </c>
      <c r="AS1452" s="17"/>
      <c r="AT1452" s="17">
        <v>6.3386193591549594E-2</v>
      </c>
      <c r="AU1452" s="17">
        <v>4.2323551646343098E-2</v>
      </c>
      <c r="AV1452" s="17">
        <v>2.57479271076534E-2</v>
      </c>
      <c r="AW1452" s="17">
        <v>2.6489485988808001E-2</v>
      </c>
      <c r="AX1452" s="17">
        <v>0</v>
      </c>
    </row>
    <row r="1453" spans="2:50">
      <c r="B1453" t="s">
        <v>92</v>
      </c>
      <c r="C1453" s="17">
        <v>6.4840554694520505E-2</v>
      </c>
      <c r="D1453" s="17">
        <v>6.0761007113062503E-2</v>
      </c>
      <c r="E1453" s="17">
        <v>6.8589419252531494E-2</v>
      </c>
      <c r="F1453" s="17"/>
      <c r="G1453" s="17">
        <v>6.5171248417786098E-2</v>
      </c>
      <c r="H1453" s="17">
        <v>0.115546727580204</v>
      </c>
      <c r="I1453" s="17">
        <v>7.9474628332142194E-2</v>
      </c>
      <c r="J1453" s="17">
        <v>1.4770625657752201E-2</v>
      </c>
      <c r="K1453" s="17">
        <v>5.1446345165365399E-2</v>
      </c>
      <c r="L1453" s="17">
        <v>5.9213875730646903E-2</v>
      </c>
      <c r="M1453" s="17"/>
      <c r="N1453" s="17">
        <v>6.0695935854222401E-2</v>
      </c>
      <c r="O1453" s="17">
        <v>4.9266175898710601E-2</v>
      </c>
      <c r="P1453" s="17">
        <v>8.9351623312511799E-2</v>
      </c>
      <c r="Q1453" s="17">
        <v>6.4023086468830495E-2</v>
      </c>
      <c r="R1453" s="17"/>
      <c r="S1453" s="17">
        <v>2.9349544051048799E-2</v>
      </c>
      <c r="T1453" s="17">
        <v>7.1676283289726805E-2</v>
      </c>
      <c r="U1453" s="17">
        <v>2.16963486097068E-2</v>
      </c>
      <c r="V1453" s="17">
        <v>0.110056230029678</v>
      </c>
      <c r="W1453" s="17">
        <v>0.10811041994273</v>
      </c>
      <c r="X1453" s="17">
        <v>0.15235816816725101</v>
      </c>
      <c r="Y1453" s="17">
        <v>2.7085386938412601E-2</v>
      </c>
      <c r="Z1453" s="17">
        <v>6.8658382203199697E-2</v>
      </c>
      <c r="AA1453" s="17">
        <v>5.42295580012385E-2</v>
      </c>
      <c r="AB1453" s="17">
        <v>2.3737285188443299E-2</v>
      </c>
      <c r="AC1453" s="17">
        <v>5.9207771395842601E-2</v>
      </c>
      <c r="AD1453" s="17">
        <v>6.5564529622850004E-2</v>
      </c>
      <c r="AE1453" s="17"/>
      <c r="AF1453" s="17">
        <v>6.5707503349609994E-2</v>
      </c>
      <c r="AG1453" s="17">
        <v>4.2252892020635702E-2</v>
      </c>
      <c r="AH1453" s="17">
        <v>0.10169982384050701</v>
      </c>
      <c r="AI1453" s="17"/>
      <c r="AJ1453" s="17">
        <v>5.0325342098683799E-2</v>
      </c>
      <c r="AK1453" s="17">
        <v>5.3916406908677897E-2</v>
      </c>
      <c r="AL1453" s="17">
        <v>0</v>
      </c>
      <c r="AM1453" s="17">
        <v>0</v>
      </c>
      <c r="AN1453" s="17">
        <v>8.3690555061564295E-2</v>
      </c>
      <c r="AO1453" s="17"/>
      <c r="AP1453" s="17">
        <v>2.2206988104702102E-2</v>
      </c>
      <c r="AQ1453" s="17">
        <v>6.9305006619133205E-2</v>
      </c>
      <c r="AR1453" s="17">
        <v>4.9340202838388497E-2</v>
      </c>
      <c r="AS1453" s="17"/>
      <c r="AT1453" s="17">
        <v>8.8491799598265294E-2</v>
      </c>
      <c r="AU1453" s="17">
        <v>2.97587628763663E-2</v>
      </c>
      <c r="AV1453" s="17">
        <v>8.7856213832093605E-2</v>
      </c>
      <c r="AW1453" s="17">
        <v>5.4011133282594902E-2</v>
      </c>
      <c r="AX1453" s="17">
        <v>0</v>
      </c>
    </row>
    <row r="1454" spans="2:50">
      <c r="B1454" t="s">
        <v>249</v>
      </c>
      <c r="C1454" s="17">
        <v>0.48924178518551797</v>
      </c>
      <c r="D1454" s="17">
        <v>0.49397336431023497</v>
      </c>
      <c r="E1454" s="17">
        <v>0.48370649247226599</v>
      </c>
      <c r="F1454" s="17"/>
      <c r="G1454" s="17">
        <v>0.46683391449823702</v>
      </c>
      <c r="H1454" s="17">
        <v>0.47781143220320699</v>
      </c>
      <c r="I1454" s="17">
        <v>0.54651015229269895</v>
      </c>
      <c r="J1454" s="17">
        <v>0.46866599252404001</v>
      </c>
      <c r="K1454" s="17">
        <v>0.476465467274649</v>
      </c>
      <c r="L1454" s="17">
        <v>0.48627909675447401</v>
      </c>
      <c r="M1454" s="17"/>
      <c r="N1454" s="17">
        <v>0.59989951136931996</v>
      </c>
      <c r="O1454" s="17">
        <v>0.53707845947857302</v>
      </c>
      <c r="P1454" s="17">
        <v>0.38086024617973302</v>
      </c>
      <c r="Q1454" s="17">
        <v>0.446673684665231</v>
      </c>
      <c r="R1454" s="17"/>
      <c r="S1454" s="17">
        <v>0.50441583304417204</v>
      </c>
      <c r="T1454" s="17">
        <v>0.52322193400875106</v>
      </c>
      <c r="U1454" s="17">
        <v>0.450607332753796</v>
      </c>
      <c r="V1454" s="17">
        <v>0.48531307001948099</v>
      </c>
      <c r="W1454" s="17">
        <v>0.44921821272929702</v>
      </c>
      <c r="X1454" s="17">
        <v>0.57698472288253699</v>
      </c>
      <c r="Y1454" s="17">
        <v>0.49795530745234801</v>
      </c>
      <c r="Z1454" s="17">
        <v>0.53540947019598895</v>
      </c>
      <c r="AA1454" s="17">
        <v>0.445408700170006</v>
      </c>
      <c r="AB1454" s="17">
        <v>0.57968244695476601</v>
      </c>
      <c r="AC1454" s="17">
        <v>0.27234905824278199</v>
      </c>
      <c r="AD1454" s="17">
        <v>0.36590780018281699</v>
      </c>
      <c r="AE1454" s="17"/>
      <c r="AF1454" s="17">
        <v>0.51599137307390397</v>
      </c>
      <c r="AG1454" s="17">
        <v>0.54896850248934004</v>
      </c>
      <c r="AH1454" s="17">
        <v>0.26750508827158798</v>
      </c>
      <c r="AI1454" s="17"/>
      <c r="AJ1454" s="17">
        <v>0.60759687060828804</v>
      </c>
      <c r="AK1454" s="17">
        <v>0.473750356870908</v>
      </c>
      <c r="AL1454" s="17">
        <v>0.61046452984868005</v>
      </c>
      <c r="AM1454" s="17">
        <v>0.27169082240648901</v>
      </c>
      <c r="AN1454" s="17">
        <v>0.24584524033125901</v>
      </c>
      <c r="AO1454" s="17"/>
      <c r="AP1454" s="17">
        <v>0.70464974834491201</v>
      </c>
      <c r="AQ1454" s="17">
        <v>0.45208987154817099</v>
      </c>
      <c r="AR1454" s="17">
        <v>0.52829576930564104</v>
      </c>
      <c r="AS1454" s="17"/>
      <c r="AT1454" s="17">
        <v>0.45702667463892199</v>
      </c>
      <c r="AU1454" s="17">
        <v>0.539392624638381</v>
      </c>
      <c r="AV1454" s="17">
        <v>0.52588485103193205</v>
      </c>
      <c r="AW1454" s="17">
        <v>0.54835420238141097</v>
      </c>
      <c r="AX1454" s="17">
        <v>0.61946458083169198</v>
      </c>
    </row>
    <row r="1455" spans="2:50">
      <c r="B1455" t="s">
        <v>250</v>
      </c>
      <c r="C1455" s="17">
        <v>0.185366691063756</v>
      </c>
      <c r="D1455" s="17">
        <v>0.18313312269493401</v>
      </c>
      <c r="E1455" s="17">
        <v>0.18782771996582301</v>
      </c>
      <c r="F1455" s="17"/>
      <c r="G1455" s="17">
        <v>0.121902822722251</v>
      </c>
      <c r="H1455" s="17">
        <v>9.4567244834611902E-2</v>
      </c>
      <c r="I1455" s="17">
        <v>0.17724440619728801</v>
      </c>
      <c r="J1455" s="17">
        <v>0.31248042279611798</v>
      </c>
      <c r="K1455" s="17">
        <v>0.16036025745976801</v>
      </c>
      <c r="L1455" s="17">
        <v>0.23036563413892</v>
      </c>
      <c r="M1455" s="17"/>
      <c r="N1455" s="17">
        <v>0.12474072025442499</v>
      </c>
      <c r="O1455" s="17">
        <v>0.16789044651658599</v>
      </c>
      <c r="P1455" s="17">
        <v>0.237335030110155</v>
      </c>
      <c r="Q1455" s="17">
        <v>0.20884731633984099</v>
      </c>
      <c r="R1455" s="17"/>
      <c r="S1455" s="17">
        <v>0.240581348334791</v>
      </c>
      <c r="T1455" s="17">
        <v>0.12620405561421699</v>
      </c>
      <c r="U1455" s="17">
        <v>0.25425871033679198</v>
      </c>
      <c r="V1455" s="17">
        <v>0.203706395627019</v>
      </c>
      <c r="W1455" s="17">
        <v>0.15648660240912199</v>
      </c>
      <c r="X1455" s="17">
        <v>0.12636111708713399</v>
      </c>
      <c r="Y1455" s="17">
        <v>0.16754551292762401</v>
      </c>
      <c r="Z1455" s="17">
        <v>8.1785418307977698E-2</v>
      </c>
      <c r="AA1455" s="17">
        <v>0.15951502528178699</v>
      </c>
      <c r="AB1455" s="17">
        <v>0.209723319938106</v>
      </c>
      <c r="AC1455" s="17">
        <v>0.32553315905146002</v>
      </c>
      <c r="AD1455" s="17">
        <v>0.17401475594736901</v>
      </c>
      <c r="AE1455" s="17"/>
      <c r="AF1455" s="17">
        <v>0.188411019290294</v>
      </c>
      <c r="AG1455" s="17">
        <v>0.201596717316155</v>
      </c>
      <c r="AH1455" s="17">
        <v>0.14250166492382099</v>
      </c>
      <c r="AI1455" s="17"/>
      <c r="AJ1455" s="17">
        <v>0.13205284326185199</v>
      </c>
      <c r="AK1455" s="17">
        <v>0.20417934567912299</v>
      </c>
      <c r="AL1455" s="17">
        <v>0.14607505320956601</v>
      </c>
      <c r="AM1455" s="17">
        <v>0.40889290243096099</v>
      </c>
      <c r="AN1455" s="17">
        <v>0.25853942170020999</v>
      </c>
      <c r="AO1455" s="17"/>
      <c r="AP1455" s="17">
        <v>9.1684832493122495E-2</v>
      </c>
      <c r="AQ1455" s="17">
        <v>0.21508236888337501</v>
      </c>
      <c r="AR1455" s="17">
        <v>0.15495773044882599</v>
      </c>
      <c r="AS1455" s="17"/>
      <c r="AT1455" s="17">
        <v>0.15404167091710599</v>
      </c>
      <c r="AU1455" s="17">
        <v>0.19198961131566</v>
      </c>
      <c r="AV1455" s="17">
        <v>0.141163790908679</v>
      </c>
      <c r="AW1455" s="17">
        <v>0.17461291039628801</v>
      </c>
      <c r="AX1455" s="17">
        <v>0.14278674256258</v>
      </c>
    </row>
    <row r="1456" spans="2:50">
      <c r="B1456" t="s">
        <v>251</v>
      </c>
      <c r="C1456" s="17">
        <v>0.303875094121761</v>
      </c>
      <c r="D1456" s="17">
        <v>0.31084024161530099</v>
      </c>
      <c r="E1456" s="17">
        <v>0.29587877250644301</v>
      </c>
      <c r="F1456" s="17"/>
      <c r="G1456" s="17">
        <v>0.34493109177598602</v>
      </c>
      <c r="H1456" s="17">
        <v>0.383244187368595</v>
      </c>
      <c r="I1456" s="17">
        <v>0.36926574609541202</v>
      </c>
      <c r="J1456" s="17">
        <v>0.156185569727922</v>
      </c>
      <c r="K1456" s="17">
        <v>0.31610520981488099</v>
      </c>
      <c r="L1456" s="17">
        <v>0.25591346261555398</v>
      </c>
      <c r="M1456" s="17"/>
      <c r="N1456" s="17">
        <v>0.47515879111489601</v>
      </c>
      <c r="O1456" s="17">
        <v>0.369188012961987</v>
      </c>
      <c r="P1456" s="17">
        <v>0.14352521606957799</v>
      </c>
      <c r="Q1456" s="17">
        <v>0.23782636832539</v>
      </c>
      <c r="R1456" s="17"/>
      <c r="S1456" s="17">
        <v>0.26383448470938198</v>
      </c>
      <c r="T1456" s="17">
        <v>0.39701787839453401</v>
      </c>
      <c r="U1456" s="17">
        <v>0.19634862241700399</v>
      </c>
      <c r="V1456" s="17">
        <v>0.28160667439246201</v>
      </c>
      <c r="W1456" s="17">
        <v>0.29273161032017497</v>
      </c>
      <c r="X1456" s="17">
        <v>0.450623605795403</v>
      </c>
      <c r="Y1456" s="17">
        <v>0.33040979452472402</v>
      </c>
      <c r="Z1456" s="17">
        <v>0.45362405188801103</v>
      </c>
      <c r="AA1456" s="17">
        <v>0.28589367488821898</v>
      </c>
      <c r="AB1456" s="17">
        <v>0.36995912701666001</v>
      </c>
      <c r="AC1456" s="17">
        <v>-5.3184100808677699E-2</v>
      </c>
      <c r="AD1456" s="17">
        <v>0.19189304423544701</v>
      </c>
      <c r="AE1456" s="17"/>
      <c r="AF1456" s="17">
        <v>0.32758035378361</v>
      </c>
      <c r="AG1456" s="17">
        <v>0.34737178517318501</v>
      </c>
      <c r="AH1456" s="17">
        <v>0.12500342334776701</v>
      </c>
      <c r="AI1456" s="17"/>
      <c r="AJ1456" s="17">
        <v>0.47554402734643503</v>
      </c>
      <c r="AK1456" s="17">
        <v>0.269571011191785</v>
      </c>
      <c r="AL1456" s="17">
        <v>0.46438947663911401</v>
      </c>
      <c r="AM1456" s="17">
        <v>-0.13720208002447201</v>
      </c>
      <c r="AN1456" s="17">
        <v>-1.26941813689507E-2</v>
      </c>
      <c r="AO1456" s="17"/>
      <c r="AP1456" s="17">
        <v>0.61296491585179003</v>
      </c>
      <c r="AQ1456" s="17">
        <v>0.23700750266479501</v>
      </c>
      <c r="AR1456" s="17">
        <v>0.37333803885681499</v>
      </c>
      <c r="AS1456" s="17"/>
      <c r="AT1456" s="17">
        <v>0.30298500372181603</v>
      </c>
      <c r="AU1456" s="17">
        <v>0.347403013322721</v>
      </c>
      <c r="AV1456" s="17">
        <v>0.38472106012325302</v>
      </c>
      <c r="AW1456" s="17">
        <v>0.37374129198512301</v>
      </c>
      <c r="AX1456" s="17">
        <v>0.47667783826911198</v>
      </c>
    </row>
    <row r="1457" spans="2:50">
      <c r="C1457" s="17"/>
      <c r="D1457" s="17"/>
      <c r="E1457" s="17"/>
      <c r="F1457" s="17"/>
      <c r="G1457" s="17"/>
      <c r="H1457" s="17"/>
      <c r="I1457" s="17"/>
      <c r="J1457" s="17"/>
      <c r="K1457" s="17"/>
      <c r="L1457" s="17"/>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7"/>
      <c r="AI1457" s="17"/>
      <c r="AJ1457" s="17"/>
      <c r="AK1457" s="17"/>
      <c r="AL1457" s="17"/>
      <c r="AM1457" s="17"/>
      <c r="AN1457" s="17"/>
      <c r="AO1457" s="17"/>
      <c r="AP1457" s="17"/>
      <c r="AQ1457" s="17"/>
      <c r="AR1457" s="17"/>
      <c r="AS1457" s="17"/>
      <c r="AT1457" s="17"/>
      <c r="AU1457" s="17"/>
      <c r="AV1457" s="17"/>
      <c r="AW1457" s="17"/>
      <c r="AX1457" s="17"/>
    </row>
    <row r="1458" spans="2:50">
      <c r="B1458" s="6" t="s">
        <v>416</v>
      </c>
      <c r="C1458" s="17"/>
      <c r="D1458" s="17"/>
      <c r="E1458" s="17"/>
      <c r="F1458" s="17"/>
      <c r="G1458" s="17"/>
      <c r="H1458" s="17"/>
      <c r="I1458" s="17"/>
      <c r="J1458" s="17"/>
      <c r="K1458" s="17"/>
      <c r="L1458" s="17"/>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7"/>
      <c r="AI1458" s="17"/>
      <c r="AJ1458" s="17"/>
      <c r="AK1458" s="17"/>
      <c r="AL1458" s="17"/>
      <c r="AM1458" s="17"/>
      <c r="AN1458" s="17"/>
      <c r="AO1458" s="17"/>
      <c r="AP1458" s="17"/>
      <c r="AQ1458" s="17"/>
      <c r="AR1458" s="17"/>
      <c r="AS1458" s="17"/>
      <c r="AT1458" s="17"/>
      <c r="AU1458" s="17"/>
      <c r="AV1458" s="17"/>
      <c r="AW1458" s="17"/>
      <c r="AX1458" s="17"/>
    </row>
    <row r="1459" spans="2:50">
      <c r="B1459" s="27" t="s">
        <v>25</v>
      </c>
      <c r="C1459" s="17"/>
      <c r="D1459" s="17"/>
      <c r="E1459" s="17"/>
      <c r="F1459" s="17"/>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row>
    <row r="1460" spans="2:50">
      <c r="B1460" t="s">
        <v>375</v>
      </c>
      <c r="C1460" s="17">
        <v>0.38181524256173099</v>
      </c>
      <c r="D1460" s="17">
        <v>0.36140955937112101</v>
      </c>
      <c r="E1460" s="17">
        <v>0.406051301108587</v>
      </c>
      <c r="F1460" s="17"/>
      <c r="G1460" s="17">
        <v>0.26716008203865799</v>
      </c>
      <c r="H1460" s="17">
        <v>0.41638893577997599</v>
      </c>
      <c r="I1460" s="17">
        <v>0.377114421307088</v>
      </c>
      <c r="J1460" s="17">
        <v>0.39596279583906702</v>
      </c>
      <c r="K1460" s="17">
        <v>0.42073555349525299</v>
      </c>
      <c r="L1460" s="17">
        <v>0.40773329943103698</v>
      </c>
      <c r="M1460" s="17"/>
      <c r="N1460" s="17">
        <v>0.46367032851603501</v>
      </c>
      <c r="O1460" s="17">
        <v>0.403090990973481</v>
      </c>
      <c r="P1460" s="17">
        <v>0.35982463952100502</v>
      </c>
      <c r="Q1460" s="17">
        <v>0.28732078605745398</v>
      </c>
      <c r="R1460" s="17"/>
      <c r="S1460" s="17">
        <v>0.31109146230208601</v>
      </c>
      <c r="T1460" s="17">
        <v>0.31645785006212301</v>
      </c>
      <c r="U1460" s="17">
        <v>0.37084590025221797</v>
      </c>
      <c r="V1460" s="17">
        <v>0.56118209522831197</v>
      </c>
      <c r="W1460" s="17">
        <v>0.427940204622344</v>
      </c>
      <c r="X1460" s="17">
        <v>0.39132696240653297</v>
      </c>
      <c r="Y1460" s="17">
        <v>0.368932575229799</v>
      </c>
      <c r="Z1460" s="17">
        <v>0.36082829523807203</v>
      </c>
      <c r="AA1460" s="17">
        <v>0.359183487897766</v>
      </c>
      <c r="AB1460" s="17">
        <v>0.37652517799521201</v>
      </c>
      <c r="AC1460" s="17">
        <v>0.58751517189673497</v>
      </c>
      <c r="AD1460" s="17">
        <v>0.324472909821584</v>
      </c>
      <c r="AE1460" s="17"/>
      <c r="AF1460" s="17">
        <v>0.397474438050055</v>
      </c>
      <c r="AG1460" s="17">
        <v>0.41401360640138402</v>
      </c>
      <c r="AH1460" s="17">
        <v>0.36449279119047701</v>
      </c>
      <c r="AI1460" s="17"/>
      <c r="AJ1460" s="17">
        <v>0.40020613830794299</v>
      </c>
      <c r="AK1460" s="17">
        <v>0.409498280671931</v>
      </c>
      <c r="AL1460" s="17">
        <v>0.44158961756697501</v>
      </c>
      <c r="AM1460" s="17">
        <v>0.18567557107268601</v>
      </c>
      <c r="AN1460" s="17">
        <v>0.32539642606594099</v>
      </c>
      <c r="AO1460" s="17"/>
      <c r="AP1460" s="17">
        <v>0.37211959370535502</v>
      </c>
      <c r="AQ1460" s="17">
        <v>0.41848142711518999</v>
      </c>
      <c r="AR1460" s="17">
        <v>0.43564939617595999</v>
      </c>
      <c r="AS1460" s="17"/>
      <c r="AT1460" s="17">
        <v>0.386458002604609</v>
      </c>
      <c r="AU1460" s="17">
        <v>0.34415981590558598</v>
      </c>
      <c r="AV1460" s="17">
        <v>0.46087007232763499</v>
      </c>
      <c r="AW1460" s="17">
        <v>0.41745627121154399</v>
      </c>
      <c r="AX1460" s="17">
        <v>0.25903807837121701</v>
      </c>
    </row>
    <row r="1461" spans="2:50">
      <c r="B1461" t="s">
        <v>376</v>
      </c>
      <c r="C1461" s="17">
        <v>0.38748424667715398</v>
      </c>
      <c r="D1461" s="17">
        <v>0.38987461242426202</v>
      </c>
      <c r="E1461" s="17">
        <v>0.38210650474309099</v>
      </c>
      <c r="F1461" s="17"/>
      <c r="G1461" s="17">
        <v>0.36019709073470901</v>
      </c>
      <c r="H1461" s="17">
        <v>0.40465305188679201</v>
      </c>
      <c r="I1461" s="17">
        <v>0.33446044953093501</v>
      </c>
      <c r="J1461" s="17">
        <v>0.41206683418643503</v>
      </c>
      <c r="K1461" s="17">
        <v>0.39570596197251101</v>
      </c>
      <c r="L1461" s="17">
        <v>0.41168602905391399</v>
      </c>
      <c r="M1461" s="17"/>
      <c r="N1461" s="17">
        <v>0.32819171587282597</v>
      </c>
      <c r="O1461" s="17">
        <v>0.38062324121478103</v>
      </c>
      <c r="P1461" s="17">
        <v>0.42045254104534202</v>
      </c>
      <c r="Q1461" s="17">
        <v>0.431859764938746</v>
      </c>
      <c r="R1461" s="17"/>
      <c r="S1461" s="17">
        <v>0.36156369470755501</v>
      </c>
      <c r="T1461" s="17">
        <v>0.31641055387563199</v>
      </c>
      <c r="U1461" s="17">
        <v>0.35700289076920599</v>
      </c>
      <c r="V1461" s="17">
        <v>0.30952525008763199</v>
      </c>
      <c r="W1461" s="17">
        <v>0.400506289549106</v>
      </c>
      <c r="X1461" s="17">
        <v>0.50638007163684495</v>
      </c>
      <c r="Y1461" s="17">
        <v>0.49253529925596901</v>
      </c>
      <c r="Z1461" s="17">
        <v>0.56640066233850195</v>
      </c>
      <c r="AA1461" s="17">
        <v>0.40718055424191302</v>
      </c>
      <c r="AB1461" s="17">
        <v>0.35141169925988502</v>
      </c>
      <c r="AC1461" s="17">
        <v>0.15268909277652001</v>
      </c>
      <c r="AD1461" s="17">
        <v>0.53648858042329695</v>
      </c>
      <c r="AE1461" s="17"/>
      <c r="AF1461" s="17">
        <v>0.40922461644597202</v>
      </c>
      <c r="AG1461" s="17">
        <v>0.40562387129930499</v>
      </c>
      <c r="AH1461" s="17">
        <v>0.30500544803513802</v>
      </c>
      <c r="AI1461" s="17"/>
      <c r="AJ1461" s="17">
        <v>0.39815741702372298</v>
      </c>
      <c r="AK1461" s="17">
        <v>0.40642421649916699</v>
      </c>
      <c r="AL1461" s="17">
        <v>0.36343563897768</v>
      </c>
      <c r="AM1461" s="17">
        <v>0.56117755467422603</v>
      </c>
      <c r="AN1461" s="17">
        <v>0.30599759109893798</v>
      </c>
      <c r="AO1461" s="17"/>
      <c r="AP1461" s="17">
        <v>0.424947542690992</v>
      </c>
      <c r="AQ1461" s="17">
        <v>0.40177448837094598</v>
      </c>
      <c r="AR1461" s="17">
        <v>0.347937639537715</v>
      </c>
      <c r="AS1461" s="17"/>
      <c r="AT1461" s="17">
        <v>0.35742537035986599</v>
      </c>
      <c r="AU1461" s="17">
        <v>0.37342510199449402</v>
      </c>
      <c r="AV1461" s="17">
        <v>0.420057081165849</v>
      </c>
      <c r="AW1461" s="17">
        <v>0.40708050078536301</v>
      </c>
      <c r="AX1461" s="17">
        <v>0.307525452374877</v>
      </c>
    </row>
    <row r="1462" spans="2:50">
      <c r="B1462" t="s">
        <v>377</v>
      </c>
      <c r="C1462" s="17">
        <v>0.10560046846941901</v>
      </c>
      <c r="D1462" s="17">
        <v>0.128432465534977</v>
      </c>
      <c r="E1462" s="17">
        <v>8.0864952651465899E-2</v>
      </c>
      <c r="F1462" s="17"/>
      <c r="G1462" s="17">
        <v>0.143309884511194</v>
      </c>
      <c r="H1462" s="17">
        <v>0.115634485203632</v>
      </c>
      <c r="I1462" s="17">
        <v>0.14023202163227</v>
      </c>
      <c r="J1462" s="17">
        <v>6.0417549879904497E-2</v>
      </c>
      <c r="K1462" s="17">
        <v>5.8124298932352103E-2</v>
      </c>
      <c r="L1462" s="17">
        <v>0.106405892028316</v>
      </c>
      <c r="M1462" s="17"/>
      <c r="N1462" s="17">
        <v>0.12636291948051701</v>
      </c>
      <c r="O1462" s="17">
        <v>9.8814163634123695E-2</v>
      </c>
      <c r="P1462" s="17">
        <v>7.9710344137322406E-2</v>
      </c>
      <c r="Q1462" s="17">
        <v>0.113891301837141</v>
      </c>
      <c r="R1462" s="17"/>
      <c r="S1462" s="17">
        <v>0.145096619947507</v>
      </c>
      <c r="T1462" s="17">
        <v>0.14040642534860501</v>
      </c>
      <c r="U1462" s="17">
        <v>8.7618011766650197E-2</v>
      </c>
      <c r="V1462" s="17">
        <v>1.7748006828462101E-2</v>
      </c>
      <c r="W1462" s="17">
        <v>0.110184203967859</v>
      </c>
      <c r="X1462" s="17">
        <v>2.7732498153143201E-2</v>
      </c>
      <c r="Y1462" s="17">
        <v>2.4192396270590201E-2</v>
      </c>
      <c r="Z1462" s="17">
        <v>3.63855212117132E-2</v>
      </c>
      <c r="AA1462" s="17">
        <v>0.152391615716297</v>
      </c>
      <c r="AB1462" s="17">
        <v>0.14722506386242501</v>
      </c>
      <c r="AC1462" s="17">
        <v>0.20751062016333399</v>
      </c>
      <c r="AD1462" s="17">
        <v>0.139038509755118</v>
      </c>
      <c r="AE1462" s="17"/>
      <c r="AF1462" s="17">
        <v>7.72227962101215E-2</v>
      </c>
      <c r="AG1462" s="17">
        <v>0.113287994211673</v>
      </c>
      <c r="AH1462" s="17">
        <v>0.120006683737855</v>
      </c>
      <c r="AI1462" s="17"/>
      <c r="AJ1462" s="17">
        <v>0.108137650829737</v>
      </c>
      <c r="AK1462" s="17">
        <v>9.3324370330685094E-2</v>
      </c>
      <c r="AL1462" s="17">
        <v>9.71946586768659E-2</v>
      </c>
      <c r="AM1462" s="17">
        <v>0.14878571501896601</v>
      </c>
      <c r="AN1462" s="17">
        <v>0.133483084084178</v>
      </c>
      <c r="AO1462" s="17"/>
      <c r="AP1462" s="17">
        <v>0.111806064749383</v>
      </c>
      <c r="AQ1462" s="17">
        <v>8.96497701611432E-2</v>
      </c>
      <c r="AR1462" s="17">
        <v>0.13229444030626999</v>
      </c>
      <c r="AS1462" s="17"/>
      <c r="AT1462" s="17">
        <v>0.119184980304076</v>
      </c>
      <c r="AU1462" s="17">
        <v>0.116094603941939</v>
      </c>
      <c r="AV1462" s="17">
        <v>8.0943288857188697E-2</v>
      </c>
      <c r="AW1462" s="17">
        <v>7.8999567662187006E-2</v>
      </c>
      <c r="AX1462" s="17">
        <v>0.175057883049753</v>
      </c>
    </row>
    <row r="1463" spans="2:50">
      <c r="B1463" t="s">
        <v>378</v>
      </c>
      <c r="C1463" s="17">
        <v>2.4958524327477E-2</v>
      </c>
      <c r="D1463" s="17">
        <v>2.0796348227699098E-2</v>
      </c>
      <c r="E1463" s="17">
        <v>2.9665369654850199E-2</v>
      </c>
      <c r="F1463" s="17"/>
      <c r="G1463" s="17">
        <v>6.8394531870297703E-2</v>
      </c>
      <c r="H1463" s="17">
        <v>9.8749205151207903E-3</v>
      </c>
      <c r="I1463" s="17">
        <v>2.80557499665464E-2</v>
      </c>
      <c r="J1463" s="17">
        <v>8.4957579697650804E-3</v>
      </c>
      <c r="K1463" s="17">
        <v>3.2248515234403898E-2</v>
      </c>
      <c r="L1463" s="17">
        <v>9.8581160865208999E-3</v>
      </c>
      <c r="M1463" s="17"/>
      <c r="N1463" s="17">
        <v>1.6924562392423102E-2</v>
      </c>
      <c r="O1463" s="17">
        <v>3.1634561821376903E-2</v>
      </c>
      <c r="P1463" s="17">
        <v>3.8331964837982402E-2</v>
      </c>
      <c r="Q1463" s="17">
        <v>1.50807212638142E-2</v>
      </c>
      <c r="R1463" s="17"/>
      <c r="S1463" s="17">
        <v>5.3007080364866302E-2</v>
      </c>
      <c r="T1463" s="17">
        <v>5.64454941075501E-2</v>
      </c>
      <c r="U1463" s="17">
        <v>8.9130573249023501E-2</v>
      </c>
      <c r="V1463" s="17">
        <v>0</v>
      </c>
      <c r="W1463" s="17">
        <v>0</v>
      </c>
      <c r="X1463" s="17">
        <v>2.31109006942616E-2</v>
      </c>
      <c r="Y1463" s="17">
        <v>0</v>
      </c>
      <c r="Z1463" s="17">
        <v>3.63855212117132E-2</v>
      </c>
      <c r="AA1463" s="17">
        <v>0</v>
      </c>
      <c r="AB1463" s="17">
        <v>0</v>
      </c>
      <c r="AC1463" s="17">
        <v>0</v>
      </c>
      <c r="AD1463" s="17">
        <v>0</v>
      </c>
      <c r="AE1463" s="17"/>
      <c r="AF1463" s="17">
        <v>2.2878792714394899E-2</v>
      </c>
      <c r="AG1463" s="17">
        <v>1.5581279057069601E-2</v>
      </c>
      <c r="AH1463" s="17">
        <v>2.2398587125745301E-2</v>
      </c>
      <c r="AI1463" s="17"/>
      <c r="AJ1463" s="17">
        <v>2.48257111887616E-2</v>
      </c>
      <c r="AK1463" s="17">
        <v>7.8459194507682992E-3</v>
      </c>
      <c r="AL1463" s="17">
        <v>3.0804398502151199E-2</v>
      </c>
      <c r="AM1463" s="17">
        <v>0.10436115923412199</v>
      </c>
      <c r="AN1463" s="17">
        <v>4.75930251135184E-2</v>
      </c>
      <c r="AO1463" s="17"/>
      <c r="AP1463" s="17">
        <v>2.3560813642860501E-2</v>
      </c>
      <c r="AQ1463" s="17">
        <v>2.4955468122679798E-2</v>
      </c>
      <c r="AR1463" s="17">
        <v>0</v>
      </c>
      <c r="AS1463" s="17"/>
      <c r="AT1463" s="17">
        <v>2.49954411753084E-2</v>
      </c>
      <c r="AU1463" s="17">
        <v>5.5147429793904801E-2</v>
      </c>
      <c r="AV1463" s="17">
        <v>1.0985693357673E-2</v>
      </c>
      <c r="AW1463" s="17">
        <v>2.6197516770180299E-2</v>
      </c>
      <c r="AX1463" s="17">
        <v>7.82495142334175E-2</v>
      </c>
    </row>
    <row r="1464" spans="2:50">
      <c r="B1464" t="s">
        <v>92</v>
      </c>
      <c r="C1464" s="17">
        <v>0.100141517964219</v>
      </c>
      <c r="D1464" s="17">
        <v>9.94870144419404E-2</v>
      </c>
      <c r="E1464" s="17">
        <v>0.101311871842006</v>
      </c>
      <c r="F1464" s="17"/>
      <c r="G1464" s="17">
        <v>0.16093841084514099</v>
      </c>
      <c r="H1464" s="17">
        <v>5.3448606614479498E-2</v>
      </c>
      <c r="I1464" s="17">
        <v>0.120137357563161</v>
      </c>
      <c r="J1464" s="17">
        <v>0.123057062124829</v>
      </c>
      <c r="K1464" s="17">
        <v>9.3185670365480103E-2</v>
      </c>
      <c r="L1464" s="17">
        <v>6.4316663400211499E-2</v>
      </c>
      <c r="M1464" s="17"/>
      <c r="N1464" s="17">
        <v>6.4850473738198605E-2</v>
      </c>
      <c r="O1464" s="17">
        <v>8.5837042356237597E-2</v>
      </c>
      <c r="P1464" s="17">
        <v>0.101680510458348</v>
      </c>
      <c r="Q1464" s="17">
        <v>0.151847425902844</v>
      </c>
      <c r="R1464" s="17"/>
      <c r="S1464" s="17">
        <v>0.129241142677985</v>
      </c>
      <c r="T1464" s="17">
        <v>0.170279676606089</v>
      </c>
      <c r="U1464" s="17">
        <v>9.5402623962902403E-2</v>
      </c>
      <c r="V1464" s="17">
        <v>0.111544647855594</v>
      </c>
      <c r="W1464" s="17">
        <v>6.1369301860690097E-2</v>
      </c>
      <c r="X1464" s="17">
        <v>5.1449567109216901E-2</v>
      </c>
      <c r="Y1464" s="17">
        <v>0.114339729243642</v>
      </c>
      <c r="Z1464" s="17">
        <v>0</v>
      </c>
      <c r="AA1464" s="17">
        <v>8.1244342144023304E-2</v>
      </c>
      <c r="AB1464" s="17">
        <v>0.124838058882478</v>
      </c>
      <c r="AC1464" s="17">
        <v>5.2285115163410799E-2</v>
      </c>
      <c r="AD1464" s="17">
        <v>0</v>
      </c>
      <c r="AE1464" s="17"/>
      <c r="AF1464" s="17">
        <v>9.3199356579456397E-2</v>
      </c>
      <c r="AG1464" s="17">
        <v>5.1493249030568101E-2</v>
      </c>
      <c r="AH1464" s="17">
        <v>0.18809648991078501</v>
      </c>
      <c r="AI1464" s="17"/>
      <c r="AJ1464" s="17">
        <v>6.8673082649835598E-2</v>
      </c>
      <c r="AK1464" s="17">
        <v>8.2907213047448095E-2</v>
      </c>
      <c r="AL1464" s="17">
        <v>6.6975686276327898E-2</v>
      </c>
      <c r="AM1464" s="17">
        <v>0</v>
      </c>
      <c r="AN1464" s="17">
        <v>0.18752987363742399</v>
      </c>
      <c r="AO1464" s="17"/>
      <c r="AP1464" s="17">
        <v>6.7565985211409399E-2</v>
      </c>
      <c r="AQ1464" s="17">
        <v>6.5138846230040903E-2</v>
      </c>
      <c r="AR1464" s="17">
        <v>8.4118523980055093E-2</v>
      </c>
      <c r="AS1464" s="17"/>
      <c r="AT1464" s="17">
        <v>0.11193620555614101</v>
      </c>
      <c r="AU1464" s="17">
        <v>0.111173048364076</v>
      </c>
      <c r="AV1464" s="17">
        <v>2.7143864291653799E-2</v>
      </c>
      <c r="AW1464" s="17">
        <v>7.0266143570725706E-2</v>
      </c>
      <c r="AX1464" s="17">
        <v>0.18012907197073599</v>
      </c>
    </row>
    <row r="1465" spans="2:50">
      <c r="C1465" s="17"/>
      <c r="D1465" s="17"/>
      <c r="E1465" s="17"/>
      <c r="F1465" s="17"/>
      <c r="G1465" s="17"/>
      <c r="H1465" s="17"/>
      <c r="I1465" s="17"/>
      <c r="J1465" s="17"/>
      <c r="K1465" s="17"/>
      <c r="L1465" s="17"/>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7"/>
      <c r="AI1465" s="17"/>
      <c r="AJ1465" s="17"/>
      <c r="AK1465" s="17"/>
      <c r="AL1465" s="17"/>
      <c r="AM1465" s="17"/>
      <c r="AN1465" s="17"/>
      <c r="AO1465" s="17"/>
      <c r="AP1465" s="17"/>
      <c r="AQ1465" s="17"/>
      <c r="AR1465" s="17"/>
      <c r="AS1465" s="17"/>
      <c r="AT1465" s="17"/>
      <c r="AU1465" s="17"/>
      <c r="AV1465" s="17"/>
      <c r="AW1465" s="17"/>
      <c r="AX1465" s="17"/>
    </row>
    <row r="1466" spans="2:50">
      <c r="B1466" s="6" t="s">
        <v>417</v>
      </c>
      <c r="C1466" s="17"/>
      <c r="D1466" s="17"/>
      <c r="E1466" s="17"/>
      <c r="F1466" s="17"/>
      <c r="G1466" s="17"/>
      <c r="H1466" s="17"/>
      <c r="I1466" s="17"/>
      <c r="J1466" s="17"/>
      <c r="K1466" s="17"/>
      <c r="L1466" s="17"/>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7"/>
      <c r="AI1466" s="17"/>
      <c r="AJ1466" s="17"/>
      <c r="AK1466" s="17"/>
      <c r="AL1466" s="17"/>
      <c r="AM1466" s="17"/>
      <c r="AN1466" s="17"/>
      <c r="AO1466" s="17"/>
      <c r="AP1466" s="17"/>
      <c r="AQ1466" s="17"/>
      <c r="AR1466" s="17"/>
      <c r="AS1466" s="17"/>
      <c r="AT1466" s="17"/>
      <c r="AU1466" s="17"/>
      <c r="AV1466" s="17"/>
      <c r="AW1466" s="17"/>
      <c r="AX1466" s="17"/>
    </row>
    <row r="1467" spans="2:50">
      <c r="B1467" s="27" t="s">
        <v>25</v>
      </c>
      <c r="C1467" s="17"/>
      <c r="D1467" s="17"/>
      <c r="E1467" s="17"/>
      <c r="F1467" s="17"/>
      <c r="G1467" s="17"/>
      <c r="H1467" s="17"/>
      <c r="I1467" s="17"/>
      <c r="J1467" s="17"/>
      <c r="K1467" s="17"/>
      <c r="L1467" s="17"/>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7"/>
      <c r="AI1467" s="17"/>
      <c r="AJ1467" s="17"/>
      <c r="AK1467" s="17"/>
      <c r="AL1467" s="17"/>
      <c r="AM1467" s="17"/>
      <c r="AN1467" s="17"/>
      <c r="AO1467" s="17"/>
      <c r="AP1467" s="17"/>
      <c r="AQ1467" s="17"/>
      <c r="AR1467" s="17"/>
      <c r="AS1467" s="17"/>
      <c r="AT1467" s="17"/>
      <c r="AU1467" s="17"/>
      <c r="AV1467" s="17"/>
      <c r="AW1467" s="17"/>
      <c r="AX1467" s="17"/>
    </row>
    <row r="1468" spans="2:50">
      <c r="B1468" t="s">
        <v>380</v>
      </c>
      <c r="C1468" s="17">
        <v>0.66826781078776798</v>
      </c>
      <c r="D1468" s="17">
        <v>0.65618135757608997</v>
      </c>
      <c r="E1468" s="17">
        <v>0.68012863405061497</v>
      </c>
      <c r="F1468" s="17"/>
      <c r="G1468" s="17">
        <v>0.53771383889588797</v>
      </c>
      <c r="H1468" s="17">
        <v>0.68683938780691201</v>
      </c>
      <c r="I1468" s="17">
        <v>0.630114952657434</v>
      </c>
      <c r="J1468" s="17">
        <v>0.72621849539442995</v>
      </c>
      <c r="K1468" s="17">
        <v>0.68146985740890897</v>
      </c>
      <c r="L1468" s="17">
        <v>0.73262727494246505</v>
      </c>
      <c r="M1468" s="17"/>
      <c r="N1468" s="17">
        <v>0.68770835250753704</v>
      </c>
      <c r="O1468" s="17">
        <v>0.73240222153507295</v>
      </c>
      <c r="P1468" s="17">
        <v>0.632380088135166</v>
      </c>
      <c r="Q1468" s="17">
        <v>0.60766656609518999</v>
      </c>
      <c r="R1468" s="17"/>
      <c r="S1468" s="17">
        <v>0.57821798288762905</v>
      </c>
      <c r="T1468" s="17">
        <v>0.61123827050258805</v>
      </c>
      <c r="U1468" s="17">
        <v>0.66806414654121604</v>
      </c>
      <c r="V1468" s="17">
        <v>0.76212174145094502</v>
      </c>
      <c r="W1468" s="17">
        <v>0.65216456531602396</v>
      </c>
      <c r="X1468" s="17">
        <v>0.71362514607712502</v>
      </c>
      <c r="Y1468" s="17">
        <v>0.62946636022559899</v>
      </c>
      <c r="Z1468" s="17">
        <v>0.74516545473072804</v>
      </c>
      <c r="AA1468" s="17">
        <v>0.66499408329214604</v>
      </c>
      <c r="AB1468" s="17">
        <v>0.70319343997815098</v>
      </c>
      <c r="AC1468" s="17">
        <v>0.79999594993812595</v>
      </c>
      <c r="AD1468" s="17">
        <v>0.75872237863141201</v>
      </c>
      <c r="AE1468" s="17"/>
      <c r="AF1468" s="17">
        <v>0.68228645722512304</v>
      </c>
      <c r="AG1468" s="17">
        <v>0.71732061645902301</v>
      </c>
      <c r="AH1468" s="17">
        <v>0.64070815434303896</v>
      </c>
      <c r="AI1468" s="17"/>
      <c r="AJ1468" s="17">
        <v>0.68873077974055796</v>
      </c>
      <c r="AK1468" s="17">
        <v>0.69975360002214004</v>
      </c>
      <c r="AL1468" s="17">
        <v>0.72708672164638399</v>
      </c>
      <c r="AM1468" s="17">
        <v>0.38020530113430501</v>
      </c>
      <c r="AN1468" s="17">
        <v>0.56189815558127998</v>
      </c>
      <c r="AO1468" s="17"/>
      <c r="AP1468" s="17">
        <v>0.68300281701617205</v>
      </c>
      <c r="AQ1468" s="17">
        <v>0.701887891472185</v>
      </c>
      <c r="AR1468" s="17">
        <v>0.67311477619623195</v>
      </c>
      <c r="AS1468" s="17"/>
      <c r="AT1468" s="17">
        <v>0.65057960587961505</v>
      </c>
      <c r="AU1468" s="17">
        <v>0.637034990396385</v>
      </c>
      <c r="AV1468" s="17">
        <v>0.74708716384003904</v>
      </c>
      <c r="AW1468" s="17">
        <v>0.73488550760478899</v>
      </c>
      <c r="AX1468" s="17">
        <v>0.61087076347494895</v>
      </c>
    </row>
    <row r="1469" spans="2:50">
      <c r="B1469" t="s">
        <v>381</v>
      </c>
      <c r="C1469" s="17">
        <v>0.19798115619960899</v>
      </c>
      <c r="D1469" s="17">
        <v>0.21235938085623199</v>
      </c>
      <c r="E1469" s="17">
        <v>0.18299207931974201</v>
      </c>
      <c r="F1469" s="17"/>
      <c r="G1469" s="17">
        <v>0.24693143729563199</v>
      </c>
      <c r="H1469" s="17">
        <v>0.20612945075108</v>
      </c>
      <c r="I1469" s="17">
        <v>0.26055200386980099</v>
      </c>
      <c r="J1469" s="17">
        <v>0.111612710515335</v>
      </c>
      <c r="K1469" s="17">
        <v>0.18172563911964901</v>
      </c>
      <c r="L1469" s="17">
        <v>0.180392882030423</v>
      </c>
      <c r="M1469" s="17"/>
      <c r="N1469" s="17">
        <v>0.23097574058363901</v>
      </c>
      <c r="O1469" s="17">
        <v>0.16293905997701</v>
      </c>
      <c r="P1469" s="17">
        <v>0.18496033268086301</v>
      </c>
      <c r="Q1469" s="17">
        <v>0.21324553639197</v>
      </c>
      <c r="R1469" s="17"/>
      <c r="S1469" s="17">
        <v>0.26636530570943501</v>
      </c>
      <c r="T1469" s="17">
        <v>0.20063584644586299</v>
      </c>
      <c r="U1469" s="17">
        <v>0.202714000006224</v>
      </c>
      <c r="V1469" s="17">
        <v>0.12572768774100301</v>
      </c>
      <c r="W1469" s="17">
        <v>0.20787466409809</v>
      </c>
      <c r="X1469" s="17">
        <v>0.127779976874865</v>
      </c>
      <c r="Y1469" s="17">
        <v>0.21682844036364499</v>
      </c>
      <c r="Z1469" s="17">
        <v>0.25483454526927202</v>
      </c>
      <c r="AA1469" s="17">
        <v>0.25280026684712698</v>
      </c>
      <c r="AB1469" s="17">
        <v>0.147046399958396</v>
      </c>
      <c r="AC1469" s="17">
        <v>0.14405783805812999</v>
      </c>
      <c r="AD1469" s="17">
        <v>6.0067578045154599E-2</v>
      </c>
      <c r="AE1469" s="17"/>
      <c r="AF1469" s="17">
        <v>0.18303488674200999</v>
      </c>
      <c r="AG1469" s="17">
        <v>0.202461010917734</v>
      </c>
      <c r="AH1469" s="17">
        <v>0.15285966743461901</v>
      </c>
      <c r="AI1469" s="17"/>
      <c r="AJ1469" s="17">
        <v>0.19093618316010599</v>
      </c>
      <c r="AK1469" s="17">
        <v>0.21620467159913401</v>
      </c>
      <c r="AL1469" s="17">
        <v>0.21225318367155499</v>
      </c>
      <c r="AM1469" s="17">
        <v>0.477200502354793</v>
      </c>
      <c r="AN1469" s="17">
        <v>0.17353889236334899</v>
      </c>
      <c r="AO1469" s="17"/>
      <c r="AP1469" s="17">
        <v>0.20151685966692801</v>
      </c>
      <c r="AQ1469" s="17">
        <v>0.21344881699405999</v>
      </c>
      <c r="AR1469" s="17">
        <v>0.23198134413507501</v>
      </c>
      <c r="AS1469" s="17"/>
      <c r="AT1469" s="17">
        <v>0.21558727462623001</v>
      </c>
      <c r="AU1469" s="17">
        <v>0.244205077329368</v>
      </c>
      <c r="AV1469" s="17">
        <v>0.14425814220128</v>
      </c>
      <c r="AW1469" s="17">
        <v>0.16326183176921399</v>
      </c>
      <c r="AX1469" s="17">
        <v>0.31785092135311999</v>
      </c>
    </row>
    <row r="1470" spans="2:50">
      <c r="B1470" t="s">
        <v>92</v>
      </c>
      <c r="C1470" s="17">
        <v>0.13375103301262301</v>
      </c>
      <c r="D1470" s="17">
        <v>0.13145926156767801</v>
      </c>
      <c r="E1470" s="17">
        <v>0.13687928662964299</v>
      </c>
      <c r="F1470" s="17"/>
      <c r="G1470" s="17">
        <v>0.21535472380848</v>
      </c>
      <c r="H1470" s="17">
        <v>0.107031161442008</v>
      </c>
      <c r="I1470" s="17">
        <v>0.109333043472765</v>
      </c>
      <c r="J1470" s="17">
        <v>0.16216879409023399</v>
      </c>
      <c r="K1470" s="17">
        <v>0.13680450347144199</v>
      </c>
      <c r="L1470" s="17">
        <v>8.6979843027112203E-2</v>
      </c>
      <c r="M1470" s="17"/>
      <c r="N1470" s="17">
        <v>8.1315906908823801E-2</v>
      </c>
      <c r="O1470" s="17">
        <v>0.104658718487918</v>
      </c>
      <c r="P1470" s="17">
        <v>0.18265957918397099</v>
      </c>
      <c r="Q1470" s="17">
        <v>0.17908789751284099</v>
      </c>
      <c r="R1470" s="17"/>
      <c r="S1470" s="17">
        <v>0.155416711402936</v>
      </c>
      <c r="T1470" s="17">
        <v>0.18812588305154901</v>
      </c>
      <c r="U1470" s="17">
        <v>0.12922185345255999</v>
      </c>
      <c r="V1470" s="17">
        <v>0.11215057080805201</v>
      </c>
      <c r="W1470" s="17">
        <v>0.13996077058588699</v>
      </c>
      <c r="X1470" s="17">
        <v>0.15859487704801001</v>
      </c>
      <c r="Y1470" s="17">
        <v>0.153705199410756</v>
      </c>
      <c r="Z1470" s="17">
        <v>0</v>
      </c>
      <c r="AA1470" s="17">
        <v>8.2205649860726704E-2</v>
      </c>
      <c r="AB1470" s="17">
        <v>0.149760160063453</v>
      </c>
      <c r="AC1470" s="17">
        <v>5.5946212003743799E-2</v>
      </c>
      <c r="AD1470" s="17">
        <v>0.18121004332343399</v>
      </c>
      <c r="AE1470" s="17"/>
      <c r="AF1470" s="17">
        <v>0.13467865603286699</v>
      </c>
      <c r="AG1470" s="17">
        <v>8.0218372623243203E-2</v>
      </c>
      <c r="AH1470" s="17">
        <v>0.206432178222342</v>
      </c>
      <c r="AI1470" s="17"/>
      <c r="AJ1470" s="17">
        <v>0.120333037099336</v>
      </c>
      <c r="AK1470" s="17">
        <v>8.4041728378725394E-2</v>
      </c>
      <c r="AL1470" s="17">
        <v>6.0660094682061003E-2</v>
      </c>
      <c r="AM1470" s="17">
        <v>0.14259419651090199</v>
      </c>
      <c r="AN1470" s="17">
        <v>0.264562952055371</v>
      </c>
      <c r="AO1470" s="17"/>
      <c r="AP1470" s="17">
        <v>0.1154803233169</v>
      </c>
      <c r="AQ1470" s="17">
        <v>8.46632915337555E-2</v>
      </c>
      <c r="AR1470" s="17">
        <v>9.4903879668692806E-2</v>
      </c>
      <c r="AS1470" s="17"/>
      <c r="AT1470" s="17">
        <v>0.133833119494155</v>
      </c>
      <c r="AU1470" s="17">
        <v>0.118759932274247</v>
      </c>
      <c r="AV1470" s="17">
        <v>0.10865469395868101</v>
      </c>
      <c r="AW1470" s="17">
        <v>0.101852660625997</v>
      </c>
      <c r="AX1470" s="17">
        <v>7.1278315171930798E-2</v>
      </c>
    </row>
    <row r="1471" spans="2:50">
      <c r="C1471" s="17"/>
      <c r="D1471" s="17"/>
      <c r="E1471" s="17"/>
      <c r="F1471" s="17"/>
      <c r="G1471" s="17"/>
      <c r="H1471" s="17"/>
      <c r="I1471" s="17"/>
      <c r="J1471" s="17"/>
      <c r="K1471" s="17"/>
      <c r="L1471" s="17"/>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7"/>
      <c r="AI1471" s="17"/>
      <c r="AJ1471" s="17"/>
      <c r="AK1471" s="17"/>
      <c r="AL1471" s="17"/>
      <c r="AM1471" s="17"/>
      <c r="AN1471" s="17"/>
      <c r="AO1471" s="17"/>
      <c r="AP1471" s="17"/>
      <c r="AQ1471" s="17"/>
      <c r="AR1471" s="17"/>
      <c r="AS1471" s="17"/>
      <c r="AT1471" s="17"/>
      <c r="AU1471" s="17"/>
      <c r="AV1471" s="17"/>
      <c r="AW1471" s="17"/>
      <c r="AX1471" s="17"/>
    </row>
    <row r="1472" spans="2:50">
      <c r="B1472" s="6" t="s">
        <v>418</v>
      </c>
      <c r="C1472" s="17"/>
      <c r="D1472" s="17"/>
      <c r="E1472" s="17"/>
      <c r="F1472" s="17"/>
      <c r="G1472" s="17"/>
      <c r="H1472" s="17"/>
      <c r="I1472" s="17"/>
      <c r="J1472" s="17"/>
      <c r="K1472" s="17"/>
      <c r="L1472" s="17"/>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7"/>
      <c r="AI1472" s="17"/>
      <c r="AJ1472" s="17"/>
      <c r="AK1472" s="17"/>
      <c r="AL1472" s="17"/>
      <c r="AM1472" s="17"/>
      <c r="AN1472" s="17"/>
      <c r="AO1472" s="17"/>
      <c r="AP1472" s="17"/>
      <c r="AQ1472" s="17"/>
      <c r="AR1472" s="17"/>
      <c r="AS1472" s="17"/>
      <c r="AT1472" s="17"/>
      <c r="AU1472" s="17"/>
      <c r="AV1472" s="17"/>
      <c r="AW1472" s="17"/>
      <c r="AX1472" s="17"/>
    </row>
    <row r="1473" spans="2:50">
      <c r="B1473" s="27" t="s">
        <v>25</v>
      </c>
      <c r="C1473" s="17"/>
      <c r="D1473" s="17"/>
      <c r="E1473" s="17"/>
      <c r="F1473" s="17"/>
      <c r="G1473" s="17"/>
      <c r="H1473" s="17"/>
      <c r="I1473" s="17"/>
      <c r="J1473" s="17"/>
      <c r="K1473" s="17"/>
      <c r="L1473" s="17"/>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7"/>
      <c r="AI1473" s="17"/>
      <c r="AJ1473" s="17"/>
      <c r="AK1473" s="17"/>
      <c r="AL1473" s="17"/>
      <c r="AM1473" s="17"/>
      <c r="AN1473" s="17"/>
      <c r="AO1473" s="17"/>
      <c r="AP1473" s="17"/>
      <c r="AQ1473" s="17"/>
      <c r="AR1473" s="17"/>
      <c r="AS1473" s="17"/>
      <c r="AT1473" s="17"/>
      <c r="AU1473" s="17"/>
      <c r="AV1473" s="17"/>
      <c r="AW1473" s="17"/>
      <c r="AX1473" s="17"/>
    </row>
    <row r="1474" spans="2:50">
      <c r="B1474" t="s">
        <v>375</v>
      </c>
      <c r="C1474" s="17">
        <v>0.175406926652526</v>
      </c>
      <c r="D1474" s="17">
        <v>0.17497059878320501</v>
      </c>
      <c r="E1474" s="17">
        <v>0.17649298858857099</v>
      </c>
      <c r="F1474" s="17"/>
      <c r="G1474" s="17">
        <v>0.22057778818711099</v>
      </c>
      <c r="H1474" s="17">
        <v>0.26210937130938</v>
      </c>
      <c r="I1474" s="17">
        <v>0.17845406662742999</v>
      </c>
      <c r="J1474" s="17">
        <v>0.13596635833880499</v>
      </c>
      <c r="K1474" s="17">
        <v>0.12738278118041199</v>
      </c>
      <c r="L1474" s="17">
        <v>0.14657219249599501</v>
      </c>
      <c r="M1474" s="17"/>
      <c r="N1474" s="17">
        <v>0.16308180462339</v>
      </c>
      <c r="O1474" s="17">
        <v>0.111438033467136</v>
      </c>
      <c r="P1474" s="17">
        <v>0.21526761148106599</v>
      </c>
      <c r="Q1474" s="17">
        <v>0.22192604547411901</v>
      </c>
      <c r="R1474" s="17"/>
      <c r="S1474" s="17">
        <v>0.210890214767079</v>
      </c>
      <c r="T1474" s="17">
        <v>0.23088911437595799</v>
      </c>
      <c r="U1474" s="17">
        <v>8.9166843988345304E-2</v>
      </c>
      <c r="V1474" s="17">
        <v>0.10041922036001</v>
      </c>
      <c r="W1474" s="17">
        <v>0.19570333657168101</v>
      </c>
      <c r="X1474" s="17">
        <v>0.25546768988287</v>
      </c>
      <c r="Y1474" s="17">
        <v>0.18613575918002701</v>
      </c>
      <c r="Z1474" s="17">
        <v>0.29529430696653503</v>
      </c>
      <c r="AA1474" s="17">
        <v>0.177518921240475</v>
      </c>
      <c r="AB1474" s="17">
        <v>0.121088195738889</v>
      </c>
      <c r="AC1474" s="17">
        <v>0.17561437882044201</v>
      </c>
      <c r="AD1474" s="17">
        <v>3.5559814926781702E-2</v>
      </c>
      <c r="AE1474" s="17"/>
      <c r="AF1474" s="17">
        <v>0.19707010836289199</v>
      </c>
      <c r="AG1474" s="17">
        <v>0.16244920592022</v>
      </c>
      <c r="AH1474" s="17">
        <v>0.15285954056368301</v>
      </c>
      <c r="AI1474" s="17"/>
      <c r="AJ1474" s="17">
        <v>0.23581086699242401</v>
      </c>
      <c r="AK1474" s="17">
        <v>0.19881572088285199</v>
      </c>
      <c r="AL1474" s="17">
        <v>0.16925334392837799</v>
      </c>
      <c r="AM1474" s="17">
        <v>9.4905845555923296E-2</v>
      </c>
      <c r="AN1474" s="17">
        <v>4.8471290595059197E-2</v>
      </c>
      <c r="AO1474" s="17"/>
      <c r="AP1474" s="17">
        <v>0.25658703367116298</v>
      </c>
      <c r="AQ1474" s="17">
        <v>0.17076559122926099</v>
      </c>
      <c r="AR1474" s="17">
        <v>0.132109999454216</v>
      </c>
      <c r="AS1474" s="17"/>
      <c r="AT1474" s="17">
        <v>0.17914067508961901</v>
      </c>
      <c r="AU1474" s="17">
        <v>0.19072258415597501</v>
      </c>
      <c r="AV1474" s="17">
        <v>0.15163072150451101</v>
      </c>
      <c r="AW1474" s="17">
        <v>0.24669428607236199</v>
      </c>
      <c r="AX1474" s="17">
        <v>0.153277178032935</v>
      </c>
    </row>
    <row r="1475" spans="2:50">
      <c r="B1475" t="s">
        <v>376</v>
      </c>
      <c r="C1475" s="17">
        <v>0.38601845149299702</v>
      </c>
      <c r="D1475" s="17">
        <v>0.37973505515030098</v>
      </c>
      <c r="E1475" s="17">
        <v>0.393513622129959</v>
      </c>
      <c r="F1475" s="17"/>
      <c r="G1475" s="17">
        <v>0.302522962449991</v>
      </c>
      <c r="H1475" s="17">
        <v>0.297294211100327</v>
      </c>
      <c r="I1475" s="17">
        <v>0.35273368109196901</v>
      </c>
      <c r="J1475" s="17">
        <v>0.45519982621309002</v>
      </c>
      <c r="K1475" s="17">
        <v>0.38247220013350502</v>
      </c>
      <c r="L1475" s="17">
        <v>0.47247218847448202</v>
      </c>
      <c r="M1475" s="17"/>
      <c r="N1475" s="17">
        <v>0.40566447985047299</v>
      </c>
      <c r="O1475" s="17">
        <v>0.44485746973971702</v>
      </c>
      <c r="P1475" s="17">
        <v>0.29310801336751602</v>
      </c>
      <c r="Q1475" s="17">
        <v>0.370191185364033</v>
      </c>
      <c r="R1475" s="17"/>
      <c r="S1475" s="17">
        <v>0.42892768018237598</v>
      </c>
      <c r="T1475" s="17">
        <v>0.40915429962734901</v>
      </c>
      <c r="U1475" s="17">
        <v>0.42028877396497899</v>
      </c>
      <c r="V1475" s="17">
        <v>0.47185494992876897</v>
      </c>
      <c r="W1475" s="17">
        <v>0.326909151853712</v>
      </c>
      <c r="X1475" s="17">
        <v>0.43136015134768901</v>
      </c>
      <c r="Y1475" s="17">
        <v>0.44069324419220401</v>
      </c>
      <c r="Z1475" s="17">
        <v>0.20619121947102301</v>
      </c>
      <c r="AA1475" s="17">
        <v>0.35086627956690503</v>
      </c>
      <c r="AB1475" s="17">
        <v>0.31332023986605201</v>
      </c>
      <c r="AC1475" s="17">
        <v>0.182345709613251</v>
      </c>
      <c r="AD1475" s="17">
        <v>0.47355970660198399</v>
      </c>
      <c r="AE1475" s="17"/>
      <c r="AF1475" s="17">
        <v>0.39818336694957901</v>
      </c>
      <c r="AG1475" s="17">
        <v>0.38004594539042402</v>
      </c>
      <c r="AH1475" s="17">
        <v>0.35975452013640102</v>
      </c>
      <c r="AI1475" s="17"/>
      <c r="AJ1475" s="17">
        <v>0.455625577266837</v>
      </c>
      <c r="AK1475" s="17">
        <v>0.357888826064646</v>
      </c>
      <c r="AL1475" s="17">
        <v>0.39004226807450498</v>
      </c>
      <c r="AM1475" s="17">
        <v>0.20440974261007799</v>
      </c>
      <c r="AN1475" s="17">
        <v>0.32956382995200501</v>
      </c>
      <c r="AO1475" s="17"/>
      <c r="AP1475" s="17">
        <v>0.449552427845752</v>
      </c>
      <c r="AQ1475" s="17">
        <v>0.3753195888095</v>
      </c>
      <c r="AR1475" s="17">
        <v>0.38114800088700002</v>
      </c>
      <c r="AS1475" s="17"/>
      <c r="AT1475" s="17">
        <v>0.43292921454908501</v>
      </c>
      <c r="AU1475" s="17">
        <v>0.39560518862077099</v>
      </c>
      <c r="AV1475" s="17">
        <v>0.40680673034174802</v>
      </c>
      <c r="AW1475" s="17">
        <v>0.30516695144270101</v>
      </c>
      <c r="AX1475" s="17">
        <v>0.19769618432309599</v>
      </c>
    </row>
    <row r="1476" spans="2:50">
      <c r="B1476" t="s">
        <v>377</v>
      </c>
      <c r="C1476" s="17">
        <v>0.24144510835640301</v>
      </c>
      <c r="D1476" s="17">
        <v>0.25844865941966799</v>
      </c>
      <c r="E1476" s="17">
        <v>0.22605717151794499</v>
      </c>
      <c r="F1476" s="17"/>
      <c r="G1476" s="17">
        <v>0.279349666458236</v>
      </c>
      <c r="H1476" s="17">
        <v>0.22375507931407901</v>
      </c>
      <c r="I1476" s="17">
        <v>0.21346529384021601</v>
      </c>
      <c r="J1476" s="17">
        <v>0.233125423839529</v>
      </c>
      <c r="K1476" s="17">
        <v>0.287687104314236</v>
      </c>
      <c r="L1476" s="17">
        <v>0.22822621978609101</v>
      </c>
      <c r="M1476" s="17"/>
      <c r="N1476" s="17">
        <v>0.245665668350038</v>
      </c>
      <c r="O1476" s="17">
        <v>0.210720566044522</v>
      </c>
      <c r="P1476" s="17">
        <v>0.31897830735209398</v>
      </c>
      <c r="Q1476" s="17">
        <v>0.21394613836105</v>
      </c>
      <c r="R1476" s="17"/>
      <c r="S1476" s="17">
        <v>0.164081205815609</v>
      </c>
      <c r="T1476" s="17">
        <v>0.175990778461495</v>
      </c>
      <c r="U1476" s="17">
        <v>0.34201770292990502</v>
      </c>
      <c r="V1476" s="17">
        <v>0.29109093922637802</v>
      </c>
      <c r="W1476" s="17">
        <v>0.28404501604249399</v>
      </c>
      <c r="X1476" s="17">
        <v>0.11299132603413301</v>
      </c>
      <c r="Y1476" s="17">
        <v>0.20411728205754201</v>
      </c>
      <c r="Z1476" s="17">
        <v>0.28910786832594498</v>
      </c>
      <c r="AA1476" s="17">
        <v>0.23974387021464499</v>
      </c>
      <c r="AB1476" s="17">
        <v>0.31291919221386799</v>
      </c>
      <c r="AC1476" s="17">
        <v>0.44313555992811698</v>
      </c>
      <c r="AD1476" s="17">
        <v>0.20787821694867201</v>
      </c>
      <c r="AE1476" s="17"/>
      <c r="AF1476" s="17">
        <v>0.22874126241142001</v>
      </c>
      <c r="AG1476" s="17">
        <v>0.238770233607592</v>
      </c>
      <c r="AH1476" s="17">
        <v>0.24912228608367801</v>
      </c>
      <c r="AI1476" s="17"/>
      <c r="AJ1476" s="17">
        <v>0.15884781016872901</v>
      </c>
      <c r="AK1476" s="17">
        <v>0.27314427383687101</v>
      </c>
      <c r="AL1476" s="17">
        <v>0.29943007541892702</v>
      </c>
      <c r="AM1476" s="17">
        <v>0.41007799028145298</v>
      </c>
      <c r="AN1476" s="17">
        <v>0.247544322083802</v>
      </c>
      <c r="AO1476" s="17"/>
      <c r="AP1476" s="17">
        <v>0.15828659788706301</v>
      </c>
      <c r="AQ1476" s="17">
        <v>0.29638835851294498</v>
      </c>
      <c r="AR1476" s="17">
        <v>0.302252560939545</v>
      </c>
      <c r="AS1476" s="17"/>
      <c r="AT1476" s="17">
        <v>0.20943829601133401</v>
      </c>
      <c r="AU1476" s="17">
        <v>0.26430851506006298</v>
      </c>
      <c r="AV1476" s="17">
        <v>0.237886934769375</v>
      </c>
      <c r="AW1476" s="17">
        <v>0.29123490269978403</v>
      </c>
      <c r="AX1476" s="17">
        <v>0.11947248863572101</v>
      </c>
    </row>
    <row r="1477" spans="2:50">
      <c r="B1477" t="s">
        <v>378</v>
      </c>
      <c r="C1477" s="17">
        <v>9.3651912203898804E-2</v>
      </c>
      <c r="D1477" s="17">
        <v>0.11043397692974</v>
      </c>
      <c r="E1477" s="17">
        <v>7.7913875924797996E-2</v>
      </c>
      <c r="F1477" s="17"/>
      <c r="G1477" s="17">
        <v>9.5272284782318195E-2</v>
      </c>
      <c r="H1477" s="17">
        <v>8.5440919878588706E-2</v>
      </c>
      <c r="I1477" s="17">
        <v>0.14200954812966801</v>
      </c>
      <c r="J1477" s="17">
        <v>7.9718608321295001E-2</v>
      </c>
      <c r="K1477" s="17">
        <v>8.8878710850540096E-2</v>
      </c>
      <c r="L1477" s="17">
        <v>7.5545990095717094E-2</v>
      </c>
      <c r="M1477" s="17"/>
      <c r="N1477" s="17">
        <v>7.9664909876855206E-2</v>
      </c>
      <c r="O1477" s="17">
        <v>0.11169349114799899</v>
      </c>
      <c r="P1477" s="17">
        <v>0.10361717842727899</v>
      </c>
      <c r="Q1477" s="17">
        <v>8.4694869484651103E-2</v>
      </c>
      <c r="R1477" s="17"/>
      <c r="S1477" s="17">
        <v>0.101959888255141</v>
      </c>
      <c r="T1477" s="17">
        <v>5.7830088716325702E-2</v>
      </c>
      <c r="U1477" s="17">
        <v>6.6431219521732296E-2</v>
      </c>
      <c r="V1477" s="17">
        <v>9.9054266155119794E-2</v>
      </c>
      <c r="W1477" s="17">
        <v>0.111378928207694</v>
      </c>
      <c r="X1477" s="17">
        <v>0.115827051238007</v>
      </c>
      <c r="Y1477" s="17">
        <v>7.8764518895373697E-2</v>
      </c>
      <c r="Z1477" s="17">
        <v>5.24041098656291E-2</v>
      </c>
      <c r="AA1477" s="17">
        <v>2.9000228144584299E-2</v>
      </c>
      <c r="AB1477" s="17">
        <v>0.141599402201084</v>
      </c>
      <c r="AC1477" s="17">
        <v>0.165589704516102</v>
      </c>
      <c r="AD1477" s="17">
        <v>0.16670513430893599</v>
      </c>
      <c r="AE1477" s="17"/>
      <c r="AF1477" s="17">
        <v>0.101268007002542</v>
      </c>
      <c r="AG1477" s="17">
        <v>0.100856370331238</v>
      </c>
      <c r="AH1477" s="17">
        <v>6.9601188768683403E-2</v>
      </c>
      <c r="AI1477" s="17"/>
      <c r="AJ1477" s="17">
        <v>6.0856408719442097E-2</v>
      </c>
      <c r="AK1477" s="17">
        <v>9.7046582749795607E-2</v>
      </c>
      <c r="AL1477" s="17">
        <v>5.2121300486344703E-2</v>
      </c>
      <c r="AM1477" s="17">
        <v>9.5667051857032406E-2</v>
      </c>
      <c r="AN1477" s="17">
        <v>0.14676753369878101</v>
      </c>
      <c r="AO1477" s="17"/>
      <c r="AP1477" s="17">
        <v>5.5443844461625598E-2</v>
      </c>
      <c r="AQ1477" s="17">
        <v>7.9899219093586701E-2</v>
      </c>
      <c r="AR1477" s="17">
        <v>9.3527696329899795E-2</v>
      </c>
      <c r="AS1477" s="17"/>
      <c r="AT1477" s="17">
        <v>8.5674628801537395E-2</v>
      </c>
      <c r="AU1477" s="17">
        <v>5.8171651821308998E-2</v>
      </c>
      <c r="AV1477" s="17">
        <v>0.12090293343635999</v>
      </c>
      <c r="AW1477" s="17">
        <v>9.5542556026795206E-2</v>
      </c>
      <c r="AX1477" s="17">
        <v>0.17250812165767099</v>
      </c>
    </row>
    <row r="1478" spans="2:50">
      <c r="B1478" t="s">
        <v>92</v>
      </c>
      <c r="C1478" s="17">
        <v>0.10347760129417501</v>
      </c>
      <c r="D1478" s="17">
        <v>7.6411709717085705E-2</v>
      </c>
      <c r="E1478" s="17">
        <v>0.12602234183872699</v>
      </c>
      <c r="F1478" s="17"/>
      <c r="G1478" s="17">
        <v>0.102277298122344</v>
      </c>
      <c r="H1478" s="17">
        <v>0.13140041839762401</v>
      </c>
      <c r="I1478" s="17">
        <v>0.11333741031071699</v>
      </c>
      <c r="J1478" s="17">
        <v>9.5989783287280694E-2</v>
      </c>
      <c r="K1478" s="17">
        <v>0.113579203521307</v>
      </c>
      <c r="L1478" s="17">
        <v>7.7183409147714294E-2</v>
      </c>
      <c r="M1478" s="17"/>
      <c r="N1478" s="17">
        <v>0.10592313729924401</v>
      </c>
      <c r="O1478" s="17">
        <v>0.12129043960062701</v>
      </c>
      <c r="P1478" s="17">
        <v>6.9028889372043906E-2</v>
      </c>
      <c r="Q1478" s="17">
        <v>0.109241761316147</v>
      </c>
      <c r="R1478" s="17"/>
      <c r="S1478" s="17">
        <v>9.4141010979794895E-2</v>
      </c>
      <c r="T1478" s="17">
        <v>0.126135718818873</v>
      </c>
      <c r="U1478" s="17">
        <v>8.2095459595037903E-2</v>
      </c>
      <c r="V1478" s="17">
        <v>3.7580624329723103E-2</v>
      </c>
      <c r="W1478" s="17">
        <v>8.1963567324419104E-2</v>
      </c>
      <c r="X1478" s="17">
        <v>8.4353781497299898E-2</v>
      </c>
      <c r="Y1478" s="17">
        <v>9.0289195674852801E-2</v>
      </c>
      <c r="Z1478" s="17">
        <v>0.15700249537086799</v>
      </c>
      <c r="AA1478" s="17">
        <v>0.20287070083339001</v>
      </c>
      <c r="AB1478" s="17">
        <v>0.111072969980107</v>
      </c>
      <c r="AC1478" s="17">
        <v>3.3314647122087399E-2</v>
      </c>
      <c r="AD1478" s="17">
        <v>0.11629712721362601</v>
      </c>
      <c r="AE1478" s="17"/>
      <c r="AF1478" s="17">
        <v>7.4737255273567393E-2</v>
      </c>
      <c r="AG1478" s="17">
        <v>0.117878244750526</v>
      </c>
      <c r="AH1478" s="17">
        <v>0.168662464447555</v>
      </c>
      <c r="AI1478" s="17"/>
      <c r="AJ1478" s="17">
        <v>8.8859336852567194E-2</v>
      </c>
      <c r="AK1478" s="17">
        <v>7.3104596465835295E-2</v>
      </c>
      <c r="AL1478" s="17">
        <v>8.9153012091846007E-2</v>
      </c>
      <c r="AM1478" s="17">
        <v>0.19493936969551401</v>
      </c>
      <c r="AN1478" s="17">
        <v>0.22765302367035301</v>
      </c>
      <c r="AO1478" s="17"/>
      <c r="AP1478" s="17">
        <v>8.0130096134395895E-2</v>
      </c>
      <c r="AQ1478" s="17">
        <v>7.7627242354706402E-2</v>
      </c>
      <c r="AR1478" s="17">
        <v>9.0961742389339198E-2</v>
      </c>
      <c r="AS1478" s="17"/>
      <c r="AT1478" s="17">
        <v>9.2817185548425496E-2</v>
      </c>
      <c r="AU1478" s="17">
        <v>9.1192060341881404E-2</v>
      </c>
      <c r="AV1478" s="17">
        <v>8.2772679948006397E-2</v>
      </c>
      <c r="AW1478" s="17">
        <v>6.13613037583573E-2</v>
      </c>
      <c r="AX1478" s="17">
        <v>0.357046027350576</v>
      </c>
    </row>
    <row r="1479" spans="2:50">
      <c r="C1479" s="17"/>
      <c r="D1479" s="17"/>
      <c r="E1479" s="17"/>
      <c r="F1479" s="17"/>
      <c r="G1479" s="17"/>
      <c r="H1479" s="17"/>
      <c r="I1479" s="17"/>
      <c r="J1479" s="17"/>
      <c r="K1479" s="17"/>
      <c r="L1479" s="17"/>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7"/>
      <c r="AI1479" s="17"/>
      <c r="AJ1479" s="17"/>
      <c r="AK1479" s="17"/>
      <c r="AL1479" s="17"/>
      <c r="AM1479" s="17"/>
      <c r="AN1479" s="17"/>
      <c r="AO1479" s="17"/>
      <c r="AP1479" s="17"/>
      <c r="AQ1479" s="17"/>
      <c r="AR1479" s="17"/>
      <c r="AS1479" s="17"/>
      <c r="AT1479" s="17"/>
      <c r="AU1479" s="17"/>
      <c r="AV1479" s="17"/>
      <c r="AW1479" s="17"/>
      <c r="AX1479" s="17"/>
    </row>
    <row r="1480" spans="2:50">
      <c r="B1480" s="6" t="s">
        <v>419</v>
      </c>
      <c r="C1480" s="17"/>
      <c r="D1480" s="17"/>
      <c r="E1480" s="17"/>
      <c r="F1480" s="17"/>
      <c r="G1480" s="17"/>
      <c r="H1480" s="17"/>
      <c r="I1480" s="17"/>
      <c r="J1480" s="17"/>
      <c r="K1480" s="17"/>
      <c r="L1480" s="17"/>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7"/>
      <c r="AI1480" s="17"/>
      <c r="AJ1480" s="17"/>
      <c r="AK1480" s="17"/>
      <c r="AL1480" s="17"/>
      <c r="AM1480" s="17"/>
      <c r="AN1480" s="17"/>
      <c r="AO1480" s="17"/>
      <c r="AP1480" s="17"/>
      <c r="AQ1480" s="17"/>
      <c r="AR1480" s="17"/>
      <c r="AS1480" s="17"/>
      <c r="AT1480" s="17"/>
      <c r="AU1480" s="17"/>
      <c r="AV1480" s="17"/>
      <c r="AW1480" s="17"/>
      <c r="AX1480" s="17"/>
    </row>
    <row r="1481" spans="2:50">
      <c r="B1481" s="27" t="s">
        <v>25</v>
      </c>
      <c r="C1481" s="17"/>
      <c r="D1481" s="17"/>
      <c r="E1481" s="17"/>
      <c r="F1481" s="17"/>
      <c r="G1481" s="17"/>
      <c r="H1481" s="17"/>
      <c r="I1481" s="17"/>
      <c r="J1481" s="17"/>
      <c r="K1481" s="17"/>
      <c r="L1481" s="17"/>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7"/>
      <c r="AI1481" s="17"/>
      <c r="AJ1481" s="17"/>
      <c r="AK1481" s="17"/>
      <c r="AL1481" s="17"/>
      <c r="AM1481" s="17"/>
      <c r="AN1481" s="17"/>
      <c r="AO1481" s="17"/>
      <c r="AP1481" s="17"/>
      <c r="AQ1481" s="17"/>
      <c r="AR1481" s="17"/>
      <c r="AS1481" s="17"/>
      <c r="AT1481" s="17"/>
      <c r="AU1481" s="17"/>
      <c r="AV1481" s="17"/>
      <c r="AW1481" s="17"/>
      <c r="AX1481" s="17"/>
    </row>
    <row r="1482" spans="2:50">
      <c r="B1482" t="s">
        <v>380</v>
      </c>
      <c r="C1482" s="17">
        <v>0.44737884571207598</v>
      </c>
      <c r="D1482" s="17">
        <v>0.45408876691112399</v>
      </c>
      <c r="E1482" s="17">
        <v>0.44264659364922998</v>
      </c>
      <c r="F1482" s="17"/>
      <c r="G1482" s="17">
        <v>0.388183104071677</v>
      </c>
      <c r="H1482" s="17">
        <v>0.48685305067542101</v>
      </c>
      <c r="I1482" s="17">
        <v>0.46854245310610698</v>
      </c>
      <c r="J1482" s="17">
        <v>0.42109567422970201</v>
      </c>
      <c r="K1482" s="17">
        <v>0.40728994846854899</v>
      </c>
      <c r="L1482" s="17">
        <v>0.48644890205866098</v>
      </c>
      <c r="M1482" s="17"/>
      <c r="N1482" s="17">
        <v>0.46734093559618201</v>
      </c>
      <c r="O1482" s="17">
        <v>0.43827446473741799</v>
      </c>
      <c r="P1482" s="17">
        <v>0.43668391500667297</v>
      </c>
      <c r="Q1482" s="17">
        <v>0.43388172296960897</v>
      </c>
      <c r="R1482" s="17"/>
      <c r="S1482" s="17">
        <v>0.53081226677978499</v>
      </c>
      <c r="T1482" s="17">
        <v>0.39015593224629802</v>
      </c>
      <c r="U1482" s="17">
        <v>0.42590701919896801</v>
      </c>
      <c r="V1482" s="17">
        <v>0.65360990012854503</v>
      </c>
      <c r="W1482" s="17">
        <v>0.36234656989011499</v>
      </c>
      <c r="X1482" s="17">
        <v>0.50076276968578104</v>
      </c>
      <c r="Y1482" s="17">
        <v>0.36277485311900298</v>
      </c>
      <c r="Z1482" s="17">
        <v>0.44602394334654899</v>
      </c>
      <c r="AA1482" s="17">
        <v>0.45222548450324901</v>
      </c>
      <c r="AB1482" s="17">
        <v>0.430506906377912</v>
      </c>
      <c r="AC1482" s="17">
        <v>0.270115947445139</v>
      </c>
      <c r="AD1482" s="17">
        <v>0.39719369554074302</v>
      </c>
      <c r="AE1482" s="17"/>
      <c r="AF1482" s="17">
        <v>0.44615643285636503</v>
      </c>
      <c r="AG1482" s="17">
        <v>0.46254354904554901</v>
      </c>
      <c r="AH1482" s="17">
        <v>0.40261120987804699</v>
      </c>
      <c r="AI1482" s="17"/>
      <c r="AJ1482" s="17">
        <v>0.52572251997053299</v>
      </c>
      <c r="AK1482" s="17">
        <v>0.47892867074685103</v>
      </c>
      <c r="AL1482" s="17">
        <v>0.43587794130104901</v>
      </c>
      <c r="AM1482" s="17">
        <v>0.32257874843599499</v>
      </c>
      <c r="AN1482" s="17">
        <v>0.310793400655966</v>
      </c>
      <c r="AO1482" s="17"/>
      <c r="AP1482" s="17">
        <v>0.543134675755086</v>
      </c>
      <c r="AQ1482" s="17">
        <v>0.440098887270919</v>
      </c>
      <c r="AR1482" s="17">
        <v>0.35881835988060601</v>
      </c>
      <c r="AS1482" s="17"/>
      <c r="AT1482" s="17">
        <v>0.456768742056819</v>
      </c>
      <c r="AU1482" s="17">
        <v>0.51498974107245998</v>
      </c>
      <c r="AV1482" s="17">
        <v>0.42646574788371</v>
      </c>
      <c r="AW1482" s="17">
        <v>0.398987731157114</v>
      </c>
      <c r="AX1482" s="17">
        <v>0.37289457134095799</v>
      </c>
    </row>
    <row r="1483" spans="2:50">
      <c r="B1483" t="s">
        <v>381</v>
      </c>
      <c r="C1483" s="17">
        <v>0.37371059179140498</v>
      </c>
      <c r="D1483" s="17">
        <v>0.40381888084550699</v>
      </c>
      <c r="E1483" s="17">
        <v>0.34625824655104598</v>
      </c>
      <c r="F1483" s="17"/>
      <c r="G1483" s="17">
        <v>0.40989478635418403</v>
      </c>
      <c r="H1483" s="17">
        <v>0.34075728226947299</v>
      </c>
      <c r="I1483" s="17">
        <v>0.35755354600642297</v>
      </c>
      <c r="J1483" s="17">
        <v>0.38601921343298701</v>
      </c>
      <c r="K1483" s="17">
        <v>0.40231602026730801</v>
      </c>
      <c r="L1483" s="17">
        <v>0.358503981435282</v>
      </c>
      <c r="M1483" s="17"/>
      <c r="N1483" s="17">
        <v>0.39036689869227997</v>
      </c>
      <c r="O1483" s="17">
        <v>0.29437299966410302</v>
      </c>
      <c r="P1483" s="17">
        <v>0.46776827047025599</v>
      </c>
      <c r="Q1483" s="17">
        <v>0.37259141314210698</v>
      </c>
      <c r="R1483" s="17"/>
      <c r="S1483" s="17">
        <v>0.35964872249209001</v>
      </c>
      <c r="T1483" s="17">
        <v>0.44268440369832202</v>
      </c>
      <c r="U1483" s="17">
        <v>0.385176818224085</v>
      </c>
      <c r="V1483" s="17">
        <v>0.30520606714402199</v>
      </c>
      <c r="W1483" s="17">
        <v>0.40187085283233698</v>
      </c>
      <c r="X1483" s="17">
        <v>0.266893177473566</v>
      </c>
      <c r="Y1483" s="17">
        <v>0.37110737176423098</v>
      </c>
      <c r="Z1483" s="17">
        <v>0.40046070331239503</v>
      </c>
      <c r="AA1483" s="17">
        <v>0.27196013552151399</v>
      </c>
      <c r="AB1483" s="17">
        <v>0.39793453614112101</v>
      </c>
      <c r="AC1483" s="17">
        <v>0.59079670240233595</v>
      </c>
      <c r="AD1483" s="17">
        <v>0.43468359482902502</v>
      </c>
      <c r="AE1483" s="17"/>
      <c r="AF1483" s="17">
        <v>0.36363176949856402</v>
      </c>
      <c r="AG1483" s="17">
        <v>0.38997015626909498</v>
      </c>
      <c r="AH1483" s="17">
        <v>0.34822885126882203</v>
      </c>
      <c r="AI1483" s="17"/>
      <c r="AJ1483" s="17">
        <v>0.30639203177135999</v>
      </c>
      <c r="AK1483" s="17">
        <v>0.38148165478253898</v>
      </c>
      <c r="AL1483" s="17">
        <v>0.46067401708420602</v>
      </c>
      <c r="AM1483" s="17">
        <v>0.482481881868492</v>
      </c>
      <c r="AN1483" s="17">
        <v>0.370465603538841</v>
      </c>
      <c r="AO1483" s="17"/>
      <c r="AP1483" s="17">
        <v>0.29926120310267001</v>
      </c>
      <c r="AQ1483" s="17">
        <v>0.39218417039365799</v>
      </c>
      <c r="AR1483" s="17">
        <v>0.48088794359906301</v>
      </c>
      <c r="AS1483" s="17"/>
      <c r="AT1483" s="17">
        <v>0.32226651626007302</v>
      </c>
      <c r="AU1483" s="17">
        <v>0.33988905671916297</v>
      </c>
      <c r="AV1483" s="17">
        <v>0.419426189498949</v>
      </c>
      <c r="AW1483" s="17">
        <v>0.364363078170374</v>
      </c>
      <c r="AX1483" s="17">
        <v>0.29198061029339201</v>
      </c>
    </row>
    <row r="1484" spans="2:50">
      <c r="B1484" t="s">
        <v>92</v>
      </c>
      <c r="C1484" s="17">
        <v>0.17891056249651899</v>
      </c>
      <c r="D1484" s="17">
        <v>0.142092352243369</v>
      </c>
      <c r="E1484" s="17">
        <v>0.21109515979972401</v>
      </c>
      <c r="F1484" s="17"/>
      <c r="G1484" s="17">
        <v>0.201922109574139</v>
      </c>
      <c r="H1484" s="17">
        <v>0.172389667055106</v>
      </c>
      <c r="I1484" s="17">
        <v>0.17390400088746899</v>
      </c>
      <c r="J1484" s="17">
        <v>0.19288511233731101</v>
      </c>
      <c r="K1484" s="17">
        <v>0.190394031264143</v>
      </c>
      <c r="L1484" s="17">
        <v>0.15504711650605699</v>
      </c>
      <c r="M1484" s="17"/>
      <c r="N1484" s="17">
        <v>0.14229216571153799</v>
      </c>
      <c r="O1484" s="17">
        <v>0.26735253559847899</v>
      </c>
      <c r="P1484" s="17">
        <v>9.5547814523071595E-2</v>
      </c>
      <c r="Q1484" s="17">
        <v>0.193526863888284</v>
      </c>
      <c r="R1484" s="17"/>
      <c r="S1484" s="17">
        <v>0.109539010728125</v>
      </c>
      <c r="T1484" s="17">
        <v>0.16715966405538099</v>
      </c>
      <c r="U1484" s="17">
        <v>0.18891616257694699</v>
      </c>
      <c r="V1484" s="17">
        <v>4.1184032727432797E-2</v>
      </c>
      <c r="W1484" s="17">
        <v>0.23578257727754801</v>
      </c>
      <c r="X1484" s="17">
        <v>0.23234405284065299</v>
      </c>
      <c r="Y1484" s="17">
        <v>0.26611777511676599</v>
      </c>
      <c r="Z1484" s="17">
        <v>0.15351535334105701</v>
      </c>
      <c r="AA1484" s="17">
        <v>0.275814379975237</v>
      </c>
      <c r="AB1484" s="17">
        <v>0.17155855748096699</v>
      </c>
      <c r="AC1484" s="17">
        <v>0.13908735015252599</v>
      </c>
      <c r="AD1484" s="17">
        <v>0.16812270963023301</v>
      </c>
      <c r="AE1484" s="17"/>
      <c r="AF1484" s="17">
        <v>0.19021179764507101</v>
      </c>
      <c r="AG1484" s="17">
        <v>0.14748629468535601</v>
      </c>
      <c r="AH1484" s="17">
        <v>0.24915993885313101</v>
      </c>
      <c r="AI1484" s="17"/>
      <c r="AJ1484" s="17">
        <v>0.167885448258107</v>
      </c>
      <c r="AK1484" s="17">
        <v>0.13958967447060999</v>
      </c>
      <c r="AL1484" s="17">
        <v>0.103448041614745</v>
      </c>
      <c r="AM1484" s="17">
        <v>0.19493936969551401</v>
      </c>
      <c r="AN1484" s="17">
        <v>0.31874099580519299</v>
      </c>
      <c r="AO1484" s="17"/>
      <c r="AP1484" s="17">
        <v>0.15760412114224301</v>
      </c>
      <c r="AQ1484" s="17">
        <v>0.167716942335423</v>
      </c>
      <c r="AR1484" s="17">
        <v>0.16029369652033101</v>
      </c>
      <c r="AS1484" s="17"/>
      <c r="AT1484" s="17">
        <v>0.22096474168310901</v>
      </c>
      <c r="AU1484" s="17">
        <v>0.14512120220837699</v>
      </c>
      <c r="AV1484" s="17">
        <v>0.15410806261734</v>
      </c>
      <c r="AW1484" s="17">
        <v>0.236649190672512</v>
      </c>
      <c r="AX1484" s="17">
        <v>0.33512481836565</v>
      </c>
    </row>
    <row r="1485" spans="2:50">
      <c r="C1485" s="17"/>
      <c r="D1485" s="17"/>
      <c r="E1485" s="17"/>
      <c r="F1485" s="17"/>
      <c r="G1485" s="17"/>
      <c r="H1485" s="17"/>
      <c r="I1485" s="17"/>
      <c r="J1485" s="17"/>
      <c r="K1485" s="17"/>
      <c r="L1485" s="17"/>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7"/>
      <c r="AI1485" s="17"/>
      <c r="AJ1485" s="17"/>
      <c r="AK1485" s="17"/>
      <c r="AL1485" s="17"/>
      <c r="AM1485" s="17"/>
      <c r="AN1485" s="17"/>
      <c r="AO1485" s="17"/>
      <c r="AP1485" s="17"/>
      <c r="AQ1485" s="17"/>
      <c r="AR1485" s="17"/>
      <c r="AS1485" s="17"/>
      <c r="AT1485" s="17"/>
      <c r="AU1485" s="17"/>
      <c r="AV1485" s="17"/>
      <c r="AW1485" s="17"/>
      <c r="AX1485" s="17"/>
    </row>
    <row r="1486" spans="2:50">
      <c r="B1486" s="6" t="s">
        <v>420</v>
      </c>
      <c r="C1486" s="17"/>
      <c r="D1486" s="17"/>
      <c r="E1486" s="17"/>
      <c r="F1486" s="17"/>
      <c r="G1486" s="17"/>
      <c r="H1486" s="17"/>
      <c r="I1486" s="17"/>
      <c r="J1486" s="17"/>
      <c r="K1486" s="17"/>
      <c r="L1486" s="17"/>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7"/>
      <c r="AI1486" s="17"/>
      <c r="AJ1486" s="17"/>
      <c r="AK1486" s="17"/>
      <c r="AL1486" s="17"/>
      <c r="AM1486" s="17"/>
      <c r="AN1486" s="17"/>
      <c r="AO1486" s="17"/>
      <c r="AP1486" s="17"/>
      <c r="AQ1486" s="17"/>
      <c r="AR1486" s="17"/>
      <c r="AS1486" s="17"/>
      <c r="AT1486" s="17"/>
      <c r="AU1486" s="17"/>
      <c r="AV1486" s="17"/>
      <c r="AW1486" s="17"/>
      <c r="AX1486" s="17"/>
    </row>
    <row r="1487" spans="2:50">
      <c r="B1487" s="27" t="s">
        <v>25</v>
      </c>
      <c r="C1487" s="17"/>
      <c r="D1487" s="17"/>
      <c r="E1487" s="17"/>
      <c r="F1487" s="17"/>
      <c r="G1487" s="17"/>
      <c r="H1487" s="17"/>
      <c r="I1487" s="17"/>
      <c r="J1487" s="17"/>
      <c r="K1487" s="17"/>
      <c r="L1487" s="17"/>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7"/>
      <c r="AI1487" s="17"/>
      <c r="AJ1487" s="17"/>
      <c r="AK1487" s="17"/>
      <c r="AL1487" s="17"/>
      <c r="AM1487" s="17"/>
      <c r="AN1487" s="17"/>
      <c r="AO1487" s="17"/>
      <c r="AP1487" s="17"/>
      <c r="AQ1487" s="17"/>
      <c r="AR1487" s="17"/>
      <c r="AS1487" s="17"/>
      <c r="AT1487" s="17"/>
      <c r="AU1487" s="17"/>
      <c r="AV1487" s="17"/>
      <c r="AW1487" s="17"/>
      <c r="AX1487" s="17"/>
    </row>
    <row r="1488" spans="2:50">
      <c r="B1488" t="s">
        <v>375</v>
      </c>
      <c r="C1488" s="17">
        <v>0.131105827191074</v>
      </c>
      <c r="D1488" s="17">
        <v>0.13256344276739401</v>
      </c>
      <c r="E1488" s="17">
        <v>0.12575842696365</v>
      </c>
      <c r="F1488" s="17"/>
      <c r="G1488" s="17">
        <v>0.16460650485181699</v>
      </c>
      <c r="H1488" s="17">
        <v>0.22061102433683599</v>
      </c>
      <c r="I1488" s="17">
        <v>0.13027589629635</v>
      </c>
      <c r="J1488" s="17">
        <v>0.12791606642865</v>
      </c>
      <c r="K1488" s="17">
        <v>9.5271003224165401E-2</v>
      </c>
      <c r="L1488" s="17">
        <v>6.8252341665597696E-2</v>
      </c>
      <c r="M1488" s="17"/>
      <c r="N1488" s="17">
        <v>0.204431258493396</v>
      </c>
      <c r="O1488" s="17">
        <v>0.11941629591863701</v>
      </c>
      <c r="P1488" s="17">
        <v>0.10493550278724501</v>
      </c>
      <c r="Q1488" s="17">
        <v>8.9312465294449306E-2</v>
      </c>
      <c r="R1488" s="17"/>
      <c r="S1488" s="17">
        <v>0.20895715422587699</v>
      </c>
      <c r="T1488" s="17">
        <v>0.206142278627442</v>
      </c>
      <c r="U1488" s="17">
        <v>4.2498515778477797E-2</v>
      </c>
      <c r="V1488" s="17">
        <v>5.6368147317741701E-2</v>
      </c>
      <c r="W1488" s="17">
        <v>7.08986677503496E-2</v>
      </c>
      <c r="X1488" s="17">
        <v>0.137737737104312</v>
      </c>
      <c r="Y1488" s="17">
        <v>0.131520464835785</v>
      </c>
      <c r="Z1488" s="17">
        <v>0.149781210532064</v>
      </c>
      <c r="AA1488" s="17">
        <v>0.101315378568978</v>
      </c>
      <c r="AB1488" s="17">
        <v>0.115850885724748</v>
      </c>
      <c r="AC1488" s="17">
        <v>0.124740382668925</v>
      </c>
      <c r="AD1488" s="17">
        <v>8.1788056953876795E-2</v>
      </c>
      <c r="AE1488" s="17"/>
      <c r="AF1488" s="17">
        <v>0.120925289978985</v>
      </c>
      <c r="AG1488" s="17">
        <v>0.163580973095276</v>
      </c>
      <c r="AH1488" s="17">
        <v>6.9425812251920294E-2</v>
      </c>
      <c r="AI1488" s="17"/>
      <c r="AJ1488" s="17">
        <v>0.16005926699029099</v>
      </c>
      <c r="AK1488" s="17">
        <v>0.138319952087023</v>
      </c>
      <c r="AL1488" s="17">
        <v>0.142566953908284</v>
      </c>
      <c r="AM1488" s="17">
        <v>0</v>
      </c>
      <c r="AN1488" s="17">
        <v>3.9986784046490101E-2</v>
      </c>
      <c r="AO1488" s="17"/>
      <c r="AP1488" s="17">
        <v>0.18813637685153201</v>
      </c>
      <c r="AQ1488" s="17">
        <v>0.121123570567762</v>
      </c>
      <c r="AR1488" s="17">
        <v>0.103910334772864</v>
      </c>
      <c r="AS1488" s="17"/>
      <c r="AT1488" s="17">
        <v>8.8568242339822995E-2</v>
      </c>
      <c r="AU1488" s="17">
        <v>0.101146328824</v>
      </c>
      <c r="AV1488" s="17">
        <v>0.17425479992564499</v>
      </c>
      <c r="AW1488" s="17">
        <v>0.214349973002325</v>
      </c>
      <c r="AX1488" s="17">
        <v>0.22798552066799099</v>
      </c>
    </row>
    <row r="1489" spans="2:50">
      <c r="B1489" t="s">
        <v>376</v>
      </c>
      <c r="C1489" s="17">
        <v>0.44086045831478099</v>
      </c>
      <c r="D1489" s="17">
        <v>0.41659005277648897</v>
      </c>
      <c r="E1489" s="17">
        <v>0.46637240692535298</v>
      </c>
      <c r="F1489" s="17"/>
      <c r="G1489" s="17">
        <v>0.45210521542794502</v>
      </c>
      <c r="H1489" s="17">
        <v>0.465141062490674</v>
      </c>
      <c r="I1489" s="17">
        <v>0.42800003779602902</v>
      </c>
      <c r="J1489" s="17">
        <v>0.4078921987211</v>
      </c>
      <c r="K1489" s="17">
        <v>0.51180302820478596</v>
      </c>
      <c r="L1489" s="17">
        <v>0.40950472440939201</v>
      </c>
      <c r="M1489" s="17"/>
      <c r="N1489" s="17">
        <v>0.42167157692081703</v>
      </c>
      <c r="O1489" s="17">
        <v>0.43877321326867502</v>
      </c>
      <c r="P1489" s="17">
        <v>0.51382382431665996</v>
      </c>
      <c r="Q1489" s="17">
        <v>0.398463258592964</v>
      </c>
      <c r="R1489" s="17"/>
      <c r="S1489" s="17">
        <v>0.41163905037163101</v>
      </c>
      <c r="T1489" s="17">
        <v>0.44309514540011102</v>
      </c>
      <c r="U1489" s="17">
        <v>0.38415987173835398</v>
      </c>
      <c r="V1489" s="17">
        <v>0.50648468208354502</v>
      </c>
      <c r="W1489" s="17">
        <v>0.38732985578697299</v>
      </c>
      <c r="X1489" s="17">
        <v>0.49209935778631198</v>
      </c>
      <c r="Y1489" s="17">
        <v>0.56507218942918203</v>
      </c>
      <c r="Z1489" s="17">
        <v>0.523885721383199</v>
      </c>
      <c r="AA1489" s="17">
        <v>0.39832433875106998</v>
      </c>
      <c r="AB1489" s="17">
        <v>0.40379007747766799</v>
      </c>
      <c r="AC1489" s="17">
        <v>0.31451771645983601</v>
      </c>
      <c r="AD1489" s="17">
        <v>0.58859509462094295</v>
      </c>
      <c r="AE1489" s="17"/>
      <c r="AF1489" s="17">
        <v>0.52244170864416095</v>
      </c>
      <c r="AG1489" s="17">
        <v>0.395377707961374</v>
      </c>
      <c r="AH1489" s="17">
        <v>0.33748271633669402</v>
      </c>
      <c r="AI1489" s="17"/>
      <c r="AJ1489" s="17">
        <v>0.47701536737855399</v>
      </c>
      <c r="AK1489" s="17">
        <v>0.46046969178011699</v>
      </c>
      <c r="AL1489" s="17">
        <v>0.39987806455344799</v>
      </c>
      <c r="AM1489" s="17">
        <v>0.45145517457804202</v>
      </c>
      <c r="AN1489" s="17">
        <v>0.31060757175408199</v>
      </c>
      <c r="AO1489" s="17"/>
      <c r="AP1489" s="17">
        <v>0.48024697528682198</v>
      </c>
      <c r="AQ1489" s="17">
        <v>0.467429197830809</v>
      </c>
      <c r="AR1489" s="17">
        <v>0.40025898933679399</v>
      </c>
      <c r="AS1489" s="17"/>
      <c r="AT1489" s="17">
        <v>0.47516200515210899</v>
      </c>
      <c r="AU1489" s="17">
        <v>0.46333902075055899</v>
      </c>
      <c r="AV1489" s="17">
        <v>0.45121557397524797</v>
      </c>
      <c r="AW1489" s="17">
        <v>0.44264044158874999</v>
      </c>
      <c r="AX1489" s="17">
        <v>0.43563995391232402</v>
      </c>
    </row>
    <row r="1490" spans="2:50">
      <c r="B1490" t="s">
        <v>377</v>
      </c>
      <c r="C1490" s="17">
        <v>0.189946123307419</v>
      </c>
      <c r="D1490" s="17">
        <v>0.20820447297716799</v>
      </c>
      <c r="E1490" s="17">
        <v>0.173116049421603</v>
      </c>
      <c r="F1490" s="17"/>
      <c r="G1490" s="17">
        <v>0.13516450161831001</v>
      </c>
      <c r="H1490" s="17">
        <v>0.157997398662374</v>
      </c>
      <c r="I1490" s="17">
        <v>0.203792048414285</v>
      </c>
      <c r="J1490" s="17">
        <v>0.23478661849072999</v>
      </c>
      <c r="K1490" s="17">
        <v>0.15963326925867599</v>
      </c>
      <c r="L1490" s="17">
        <v>0.21302474721588899</v>
      </c>
      <c r="M1490" s="17"/>
      <c r="N1490" s="17">
        <v>0.20529910710211599</v>
      </c>
      <c r="O1490" s="17">
        <v>0.19273399887108</v>
      </c>
      <c r="P1490" s="17">
        <v>0.193946494322184</v>
      </c>
      <c r="Q1490" s="17">
        <v>0.161334564212927</v>
      </c>
      <c r="R1490" s="17"/>
      <c r="S1490" s="17">
        <v>0.16874817236377301</v>
      </c>
      <c r="T1490" s="17">
        <v>0.17120542293139801</v>
      </c>
      <c r="U1490" s="17">
        <v>0.16356994489166099</v>
      </c>
      <c r="V1490" s="17">
        <v>0.213547425881981</v>
      </c>
      <c r="W1490" s="17">
        <v>0.22349303884622801</v>
      </c>
      <c r="X1490" s="17">
        <v>0.215931437945757</v>
      </c>
      <c r="Y1490" s="17">
        <v>0.13730628085536201</v>
      </c>
      <c r="Z1490" s="17">
        <v>0.147608358867204</v>
      </c>
      <c r="AA1490" s="17">
        <v>0.227501543883875</v>
      </c>
      <c r="AB1490" s="17">
        <v>0.21938414570698</v>
      </c>
      <c r="AC1490" s="17">
        <v>0.20189757759947199</v>
      </c>
      <c r="AD1490" s="17">
        <v>0.13899984962301501</v>
      </c>
      <c r="AE1490" s="17"/>
      <c r="AF1490" s="17">
        <v>0.140610228949551</v>
      </c>
      <c r="AG1490" s="17">
        <v>0.23066126092613801</v>
      </c>
      <c r="AH1490" s="17">
        <v>0.18644981165051699</v>
      </c>
      <c r="AI1490" s="17"/>
      <c r="AJ1490" s="17">
        <v>0.16895042177120101</v>
      </c>
      <c r="AK1490" s="17">
        <v>0.165131298814403</v>
      </c>
      <c r="AL1490" s="17">
        <v>0.223057971092016</v>
      </c>
      <c r="AM1490" s="17">
        <v>0.15959683187242199</v>
      </c>
      <c r="AN1490" s="17">
        <v>0.23942776724290199</v>
      </c>
      <c r="AO1490" s="17"/>
      <c r="AP1490" s="17">
        <v>0.166368429046796</v>
      </c>
      <c r="AQ1490" s="17">
        <v>0.15736156557477601</v>
      </c>
      <c r="AR1490" s="17">
        <v>0.307850537167977</v>
      </c>
      <c r="AS1490" s="17"/>
      <c r="AT1490" s="17">
        <v>0.17182598863822701</v>
      </c>
      <c r="AU1490" s="17">
        <v>0.16125972358198801</v>
      </c>
      <c r="AV1490" s="17">
        <v>0.18859104424790599</v>
      </c>
      <c r="AW1490" s="17">
        <v>0.17339051511040701</v>
      </c>
      <c r="AX1490" s="17">
        <v>0.25131471317795101</v>
      </c>
    </row>
    <row r="1491" spans="2:50">
      <c r="B1491" t="s">
        <v>378</v>
      </c>
      <c r="C1491" s="17">
        <v>5.9811813956687797E-2</v>
      </c>
      <c r="D1491" s="17">
        <v>9.1098336084831796E-2</v>
      </c>
      <c r="E1491" s="17">
        <v>2.9769517859320301E-2</v>
      </c>
      <c r="F1491" s="17"/>
      <c r="G1491" s="17">
        <v>5.9999334626662799E-2</v>
      </c>
      <c r="H1491" s="17">
        <v>5.6877170571596497E-2</v>
      </c>
      <c r="I1491" s="17">
        <v>7.9215436345203394E-2</v>
      </c>
      <c r="J1491" s="17">
        <v>5.6912557605924299E-2</v>
      </c>
      <c r="K1491" s="17">
        <v>6.4542381602308505E-2</v>
      </c>
      <c r="L1491" s="17">
        <v>4.7178946579317198E-2</v>
      </c>
      <c r="M1491" s="17"/>
      <c r="N1491" s="17">
        <v>4.2289288265584001E-2</v>
      </c>
      <c r="O1491" s="17">
        <v>6.9007514938989198E-2</v>
      </c>
      <c r="P1491" s="17">
        <v>6.2809117445400797E-2</v>
      </c>
      <c r="Q1491" s="17">
        <v>6.8923553277475999E-2</v>
      </c>
      <c r="R1491" s="17"/>
      <c r="S1491" s="17">
        <v>3.66461692500012E-2</v>
      </c>
      <c r="T1491" s="17">
        <v>3.5388066677467703E-2</v>
      </c>
      <c r="U1491" s="17">
        <v>7.6972953871250804E-2</v>
      </c>
      <c r="V1491" s="17">
        <v>0.104699948669762</v>
      </c>
      <c r="W1491" s="17">
        <v>8.27045437481531E-2</v>
      </c>
      <c r="X1491" s="17">
        <v>2.5111183424746501E-2</v>
      </c>
      <c r="Y1491" s="17">
        <v>6.5453786094437597E-2</v>
      </c>
      <c r="Z1491" s="17">
        <v>2.8405593092785401E-2</v>
      </c>
      <c r="AA1491" s="17">
        <v>4.4218374286532698E-2</v>
      </c>
      <c r="AB1491" s="17">
        <v>0.116711421381001</v>
      </c>
      <c r="AC1491" s="17">
        <v>5.7878753850809303E-2</v>
      </c>
      <c r="AD1491" s="17">
        <v>6.16416696394445E-2</v>
      </c>
      <c r="AE1491" s="17"/>
      <c r="AF1491" s="17">
        <v>4.7014050869262497E-2</v>
      </c>
      <c r="AG1491" s="17">
        <v>5.8365314555176698E-2</v>
      </c>
      <c r="AH1491" s="17">
        <v>0.110948643637739</v>
      </c>
      <c r="AI1491" s="17"/>
      <c r="AJ1491" s="17">
        <v>1.8558780057941499E-2</v>
      </c>
      <c r="AK1491" s="17">
        <v>0.10158814040101199</v>
      </c>
      <c r="AL1491" s="17">
        <v>0</v>
      </c>
      <c r="AM1491" s="17">
        <v>0</v>
      </c>
      <c r="AN1491" s="17">
        <v>0.11102279870812599</v>
      </c>
      <c r="AO1491" s="17"/>
      <c r="AP1491" s="17">
        <v>2.08344060989595E-2</v>
      </c>
      <c r="AQ1491" s="17">
        <v>9.3133532705965305E-2</v>
      </c>
      <c r="AR1491" s="17">
        <v>2.06641960210876E-2</v>
      </c>
      <c r="AS1491" s="17"/>
      <c r="AT1491" s="17">
        <v>3.9038866898858098E-2</v>
      </c>
      <c r="AU1491" s="17">
        <v>5.0868734320359897E-2</v>
      </c>
      <c r="AV1491" s="17">
        <v>7.0461846647746504E-2</v>
      </c>
      <c r="AW1491" s="17">
        <v>0.111135879605106</v>
      </c>
      <c r="AX1491" s="17">
        <v>0</v>
      </c>
    </row>
    <row r="1492" spans="2:50">
      <c r="B1492" t="s">
        <v>92</v>
      </c>
      <c r="C1492" s="17">
        <v>0.17827577723003901</v>
      </c>
      <c r="D1492" s="17">
        <v>0.151543695394117</v>
      </c>
      <c r="E1492" s="17">
        <v>0.204983598830073</v>
      </c>
      <c r="F1492" s="17"/>
      <c r="G1492" s="17">
        <v>0.188124443475266</v>
      </c>
      <c r="H1492" s="17">
        <v>9.9373343938519806E-2</v>
      </c>
      <c r="I1492" s="17">
        <v>0.158716581148133</v>
      </c>
      <c r="J1492" s="17">
        <v>0.17249255875359501</v>
      </c>
      <c r="K1492" s="17">
        <v>0.16875031771006399</v>
      </c>
      <c r="L1492" s="17">
        <v>0.26203924012980401</v>
      </c>
      <c r="M1492" s="17"/>
      <c r="N1492" s="17">
        <v>0.12630876921808701</v>
      </c>
      <c r="O1492" s="17">
        <v>0.18006897700262001</v>
      </c>
      <c r="P1492" s="17">
        <v>0.12448506112851</v>
      </c>
      <c r="Q1492" s="17">
        <v>0.28196615862218399</v>
      </c>
      <c r="R1492" s="17"/>
      <c r="S1492" s="17">
        <v>0.17400945378871799</v>
      </c>
      <c r="T1492" s="17">
        <v>0.144169086363581</v>
      </c>
      <c r="U1492" s="17">
        <v>0.33279871372025599</v>
      </c>
      <c r="V1492" s="17">
        <v>0.118899796046971</v>
      </c>
      <c r="W1492" s="17">
        <v>0.235573893868297</v>
      </c>
      <c r="X1492" s="17">
        <v>0.12912028373887199</v>
      </c>
      <c r="Y1492" s="17">
        <v>0.100647278785233</v>
      </c>
      <c r="Z1492" s="17">
        <v>0.15031911612474799</v>
      </c>
      <c r="AA1492" s="17">
        <v>0.228640364509544</v>
      </c>
      <c r="AB1492" s="17">
        <v>0.14426346970960299</v>
      </c>
      <c r="AC1492" s="17">
        <v>0.30096556942095798</v>
      </c>
      <c r="AD1492" s="17">
        <v>0.128975329162721</v>
      </c>
      <c r="AE1492" s="17"/>
      <c r="AF1492" s="17">
        <v>0.169008721558041</v>
      </c>
      <c r="AG1492" s="17">
        <v>0.152014743462036</v>
      </c>
      <c r="AH1492" s="17">
        <v>0.29569301612312998</v>
      </c>
      <c r="AI1492" s="17"/>
      <c r="AJ1492" s="17">
        <v>0.175416163802011</v>
      </c>
      <c r="AK1492" s="17">
        <v>0.134490916917445</v>
      </c>
      <c r="AL1492" s="17">
        <v>0.23449701044625099</v>
      </c>
      <c r="AM1492" s="17">
        <v>0.38894799354953602</v>
      </c>
      <c r="AN1492" s="17">
        <v>0.29895507824840001</v>
      </c>
      <c r="AO1492" s="17"/>
      <c r="AP1492" s="17">
        <v>0.14441381271589099</v>
      </c>
      <c r="AQ1492" s="17">
        <v>0.160952133320687</v>
      </c>
      <c r="AR1492" s="17">
        <v>0.167315942701277</v>
      </c>
      <c r="AS1492" s="17"/>
      <c r="AT1492" s="17">
        <v>0.22540489697098201</v>
      </c>
      <c r="AU1492" s="17">
        <v>0.223386192523094</v>
      </c>
      <c r="AV1492" s="17">
        <v>0.115476735203455</v>
      </c>
      <c r="AW1492" s="17">
        <v>5.8483190693412103E-2</v>
      </c>
      <c r="AX1492" s="17">
        <v>8.5059812241733701E-2</v>
      </c>
    </row>
    <row r="1493" spans="2:50">
      <c r="C1493" s="17"/>
      <c r="D1493" s="17"/>
      <c r="E1493" s="17"/>
      <c r="F1493" s="17"/>
      <c r="G1493" s="17"/>
      <c r="H1493" s="17"/>
      <c r="I1493" s="17"/>
      <c r="J1493" s="17"/>
      <c r="K1493" s="17"/>
      <c r="L1493" s="17"/>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7"/>
      <c r="AI1493" s="17"/>
      <c r="AJ1493" s="17"/>
      <c r="AK1493" s="17"/>
      <c r="AL1493" s="17"/>
      <c r="AM1493" s="17"/>
      <c r="AN1493" s="17"/>
      <c r="AO1493" s="17"/>
      <c r="AP1493" s="17"/>
      <c r="AQ1493" s="17"/>
      <c r="AR1493" s="17"/>
      <c r="AS1493" s="17"/>
      <c r="AT1493" s="17"/>
      <c r="AU1493" s="17"/>
      <c r="AV1493" s="17"/>
      <c r="AW1493" s="17"/>
      <c r="AX1493" s="17"/>
    </row>
    <row r="1494" spans="2:50">
      <c r="B1494" s="6" t="s">
        <v>421</v>
      </c>
      <c r="C1494" s="17"/>
      <c r="D1494" s="17"/>
      <c r="E1494" s="17"/>
      <c r="F1494" s="17"/>
      <c r="G1494" s="17"/>
      <c r="H1494" s="17"/>
      <c r="I1494" s="17"/>
      <c r="J1494" s="17"/>
      <c r="K1494" s="17"/>
      <c r="L1494" s="17"/>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7"/>
      <c r="AI1494" s="17"/>
      <c r="AJ1494" s="17"/>
      <c r="AK1494" s="17"/>
      <c r="AL1494" s="17"/>
      <c r="AM1494" s="17"/>
      <c r="AN1494" s="17"/>
      <c r="AO1494" s="17"/>
      <c r="AP1494" s="17"/>
      <c r="AQ1494" s="17"/>
      <c r="AR1494" s="17"/>
      <c r="AS1494" s="17"/>
      <c r="AT1494" s="17"/>
      <c r="AU1494" s="17"/>
      <c r="AV1494" s="17"/>
      <c r="AW1494" s="17"/>
      <c r="AX1494" s="17"/>
    </row>
    <row r="1495" spans="2:50">
      <c r="B1495" s="27" t="s">
        <v>25</v>
      </c>
      <c r="C1495" s="17"/>
      <c r="D1495" s="17"/>
      <c r="E1495" s="17"/>
      <c r="F1495" s="17"/>
      <c r="G1495" s="17"/>
      <c r="H1495" s="17"/>
      <c r="I1495" s="17"/>
      <c r="J1495" s="17"/>
      <c r="K1495" s="17"/>
      <c r="L1495" s="17"/>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7"/>
      <c r="AI1495" s="17"/>
      <c r="AJ1495" s="17"/>
      <c r="AK1495" s="17"/>
      <c r="AL1495" s="17"/>
      <c r="AM1495" s="17"/>
      <c r="AN1495" s="17"/>
      <c r="AO1495" s="17"/>
      <c r="AP1495" s="17"/>
      <c r="AQ1495" s="17"/>
      <c r="AR1495" s="17"/>
      <c r="AS1495" s="17"/>
      <c r="AT1495" s="17"/>
      <c r="AU1495" s="17"/>
      <c r="AV1495" s="17"/>
      <c r="AW1495" s="17"/>
      <c r="AX1495" s="17"/>
    </row>
    <row r="1496" spans="2:50">
      <c r="B1496" t="s">
        <v>380</v>
      </c>
      <c r="C1496" s="17">
        <v>0.44628201988248301</v>
      </c>
      <c r="D1496" s="17">
        <v>0.44350440321315698</v>
      </c>
      <c r="E1496" s="17">
        <v>0.44646549146175402</v>
      </c>
      <c r="F1496" s="17"/>
      <c r="G1496" s="17">
        <v>0.467736013897529</v>
      </c>
      <c r="H1496" s="17">
        <v>0.55698975694595299</v>
      </c>
      <c r="I1496" s="17">
        <v>0.46344140438507703</v>
      </c>
      <c r="J1496" s="17">
        <v>0.34185025596206597</v>
      </c>
      <c r="K1496" s="17">
        <v>0.439713248158762</v>
      </c>
      <c r="L1496" s="17">
        <v>0.42762374220448801</v>
      </c>
      <c r="M1496" s="17"/>
      <c r="N1496" s="17">
        <v>0.494493673144277</v>
      </c>
      <c r="O1496" s="17">
        <v>0.42103423095787401</v>
      </c>
      <c r="P1496" s="17">
        <v>0.46136679592652602</v>
      </c>
      <c r="Q1496" s="17">
        <v>0.40658964501205802</v>
      </c>
      <c r="R1496" s="17"/>
      <c r="S1496" s="17">
        <v>0.52915419699065702</v>
      </c>
      <c r="T1496" s="17">
        <v>0.43278551684584599</v>
      </c>
      <c r="U1496" s="17">
        <v>0.252285209638485</v>
      </c>
      <c r="V1496" s="17">
        <v>0.43557355974795098</v>
      </c>
      <c r="W1496" s="17">
        <v>0.357833424755999</v>
      </c>
      <c r="X1496" s="17">
        <v>0.531889087861252</v>
      </c>
      <c r="Y1496" s="17">
        <v>0.579346017259596</v>
      </c>
      <c r="Z1496" s="17">
        <v>0.52560952314005505</v>
      </c>
      <c r="AA1496" s="17">
        <v>0.40666248518264397</v>
      </c>
      <c r="AB1496" s="17">
        <v>0.36069001821094299</v>
      </c>
      <c r="AC1496" s="17">
        <v>0.40260696907153098</v>
      </c>
      <c r="AD1496" s="17">
        <v>0.66637657754757396</v>
      </c>
      <c r="AE1496" s="17"/>
      <c r="AF1496" s="17">
        <v>0.49368296004148998</v>
      </c>
      <c r="AG1496" s="17">
        <v>0.45742480177919398</v>
      </c>
      <c r="AH1496" s="17">
        <v>0.27456909256860901</v>
      </c>
      <c r="AI1496" s="17"/>
      <c r="AJ1496" s="17">
        <v>0.48750118230360401</v>
      </c>
      <c r="AK1496" s="17">
        <v>0.48038254742303299</v>
      </c>
      <c r="AL1496" s="17">
        <v>0.46343794379640602</v>
      </c>
      <c r="AM1496" s="17">
        <v>0.45145517457804202</v>
      </c>
      <c r="AN1496" s="17">
        <v>0.25541968952007399</v>
      </c>
      <c r="AO1496" s="17"/>
      <c r="AP1496" s="17">
        <v>0.52020187021647801</v>
      </c>
      <c r="AQ1496" s="17">
        <v>0.46259694404273999</v>
      </c>
      <c r="AR1496" s="17">
        <v>0.42698719012477099</v>
      </c>
      <c r="AS1496" s="17"/>
      <c r="AT1496" s="17">
        <v>0.422164512593177</v>
      </c>
      <c r="AU1496" s="17">
        <v>0.44720149880846199</v>
      </c>
      <c r="AV1496" s="17">
        <v>0.48497588516399198</v>
      </c>
      <c r="AW1496" s="17">
        <v>0.57882558461394296</v>
      </c>
      <c r="AX1496" s="17">
        <v>0.644882350462465</v>
      </c>
    </row>
    <row r="1497" spans="2:50">
      <c r="B1497" t="s">
        <v>381</v>
      </c>
      <c r="C1497" s="17">
        <v>0.32138801187614702</v>
      </c>
      <c r="D1497" s="17">
        <v>0.35018478321892899</v>
      </c>
      <c r="E1497" s="17">
        <v>0.29494266036863698</v>
      </c>
      <c r="F1497" s="17"/>
      <c r="G1497" s="17">
        <v>0.341594136213212</v>
      </c>
      <c r="H1497" s="17">
        <v>0.27070583039884299</v>
      </c>
      <c r="I1497" s="17">
        <v>0.29754391379134698</v>
      </c>
      <c r="J1497" s="17">
        <v>0.38513301860964699</v>
      </c>
      <c r="K1497" s="17">
        <v>0.32090512071744698</v>
      </c>
      <c r="L1497" s="17">
        <v>0.31534766940312797</v>
      </c>
      <c r="M1497" s="17"/>
      <c r="N1497" s="17">
        <v>0.25484513077971699</v>
      </c>
      <c r="O1497" s="17">
        <v>0.31506018837817301</v>
      </c>
      <c r="P1497" s="17">
        <v>0.321967630533319</v>
      </c>
      <c r="Q1497" s="17">
        <v>0.39746415666477802</v>
      </c>
      <c r="R1497" s="17"/>
      <c r="S1497" s="17">
        <v>0.28017649683719797</v>
      </c>
      <c r="T1497" s="17">
        <v>0.28730748449031801</v>
      </c>
      <c r="U1497" s="17">
        <v>0.45396487388815199</v>
      </c>
      <c r="V1497" s="17">
        <v>0.42150098844559702</v>
      </c>
      <c r="W1497" s="17">
        <v>0.38461072182206202</v>
      </c>
      <c r="X1497" s="17">
        <v>0.28603409440538902</v>
      </c>
      <c r="Y1497" s="17">
        <v>0.30551452030286003</v>
      </c>
      <c r="Z1497" s="17">
        <v>0.25304684461056398</v>
      </c>
      <c r="AA1497" s="17">
        <v>0.32561717976222398</v>
      </c>
      <c r="AB1497" s="17">
        <v>0.33899550404199902</v>
      </c>
      <c r="AC1497" s="17">
        <v>0.28341922909630002</v>
      </c>
      <c r="AD1497" s="17">
        <v>0.19061699880216501</v>
      </c>
      <c r="AE1497" s="17"/>
      <c r="AF1497" s="17">
        <v>0.287944558675989</v>
      </c>
      <c r="AG1497" s="17">
        <v>0.32022026916040303</v>
      </c>
      <c r="AH1497" s="17">
        <v>0.44216377599006901</v>
      </c>
      <c r="AI1497" s="17"/>
      <c r="AJ1497" s="17">
        <v>0.298097173555322</v>
      </c>
      <c r="AK1497" s="17">
        <v>0.35586013201003702</v>
      </c>
      <c r="AL1497" s="17">
        <v>0.24069221248088499</v>
      </c>
      <c r="AM1497" s="17">
        <v>0.15959683187242199</v>
      </c>
      <c r="AN1497" s="17">
        <v>0.456519577930314</v>
      </c>
      <c r="AO1497" s="17"/>
      <c r="AP1497" s="17">
        <v>0.27305852906425598</v>
      </c>
      <c r="AQ1497" s="17">
        <v>0.36030768887706499</v>
      </c>
      <c r="AR1497" s="17">
        <v>0.32677885201288998</v>
      </c>
      <c r="AS1497" s="17"/>
      <c r="AT1497" s="17">
        <v>0.36636689976596198</v>
      </c>
      <c r="AU1497" s="17">
        <v>0.33959667426495899</v>
      </c>
      <c r="AV1497" s="17">
        <v>0.31846204135053002</v>
      </c>
      <c r="AW1497" s="17">
        <v>0.21175841781434901</v>
      </c>
      <c r="AX1497" s="17">
        <v>0.16184381168947101</v>
      </c>
    </row>
    <row r="1498" spans="2:50">
      <c r="B1498" t="s">
        <v>92</v>
      </c>
      <c r="C1498" s="17">
        <v>0.23232996824136901</v>
      </c>
      <c r="D1498" s="17">
        <v>0.206310813567913</v>
      </c>
      <c r="E1498" s="17">
        <v>0.25859184816960901</v>
      </c>
      <c r="F1498" s="17"/>
      <c r="G1498" s="17">
        <v>0.190669849889259</v>
      </c>
      <c r="H1498" s="17">
        <v>0.17230441265520399</v>
      </c>
      <c r="I1498" s="17">
        <v>0.23901468182357599</v>
      </c>
      <c r="J1498" s="17">
        <v>0.27301672542828698</v>
      </c>
      <c r="K1498" s="17">
        <v>0.23938163112379099</v>
      </c>
      <c r="L1498" s="17">
        <v>0.25702858839238502</v>
      </c>
      <c r="M1498" s="17"/>
      <c r="N1498" s="17">
        <v>0.25066119607600601</v>
      </c>
      <c r="O1498" s="17">
        <v>0.26390558066395198</v>
      </c>
      <c r="P1498" s="17">
        <v>0.216665573540156</v>
      </c>
      <c r="Q1498" s="17">
        <v>0.19594619832316301</v>
      </c>
      <c r="R1498" s="17"/>
      <c r="S1498" s="17">
        <v>0.190669306172144</v>
      </c>
      <c r="T1498" s="17">
        <v>0.279906998663836</v>
      </c>
      <c r="U1498" s="17">
        <v>0.29374991647336302</v>
      </c>
      <c r="V1498" s="17">
        <v>0.142925451806452</v>
      </c>
      <c r="W1498" s="17">
        <v>0.25755585342193899</v>
      </c>
      <c r="X1498" s="17">
        <v>0.18207681773335899</v>
      </c>
      <c r="Y1498" s="17">
        <v>0.115139462437544</v>
      </c>
      <c r="Z1498" s="17">
        <v>0.221343632249381</v>
      </c>
      <c r="AA1498" s="17">
        <v>0.26772033505513299</v>
      </c>
      <c r="AB1498" s="17">
        <v>0.300314477747058</v>
      </c>
      <c r="AC1498" s="17">
        <v>0.313973801832169</v>
      </c>
      <c r="AD1498" s="17">
        <v>0.14300642365026001</v>
      </c>
      <c r="AE1498" s="17"/>
      <c r="AF1498" s="17">
        <v>0.21837248128252101</v>
      </c>
      <c r="AG1498" s="17">
        <v>0.22235492906040299</v>
      </c>
      <c r="AH1498" s="17">
        <v>0.28326713144132198</v>
      </c>
      <c r="AI1498" s="17"/>
      <c r="AJ1498" s="17">
        <v>0.21440164414107399</v>
      </c>
      <c r="AK1498" s="17">
        <v>0.16375732056692999</v>
      </c>
      <c r="AL1498" s="17">
        <v>0.29586984372270902</v>
      </c>
      <c r="AM1498" s="17">
        <v>0.38894799354953602</v>
      </c>
      <c r="AN1498" s="17">
        <v>0.28806073254961201</v>
      </c>
      <c r="AO1498" s="17"/>
      <c r="AP1498" s="17">
        <v>0.206739600719266</v>
      </c>
      <c r="AQ1498" s="17">
        <v>0.17709536708019399</v>
      </c>
      <c r="AR1498" s="17">
        <v>0.24623395786233901</v>
      </c>
      <c r="AS1498" s="17"/>
      <c r="AT1498" s="17">
        <v>0.21146858764085999</v>
      </c>
      <c r="AU1498" s="17">
        <v>0.21320182692657799</v>
      </c>
      <c r="AV1498" s="17">
        <v>0.19656207348547799</v>
      </c>
      <c r="AW1498" s="17">
        <v>0.20941599757170801</v>
      </c>
      <c r="AX1498" s="17">
        <v>0.19327383784806301</v>
      </c>
    </row>
    <row r="1499" spans="2:50">
      <c r="C1499" s="17"/>
      <c r="D1499" s="17"/>
      <c r="E1499" s="17"/>
      <c r="F1499" s="17"/>
      <c r="G1499" s="17"/>
      <c r="H1499" s="17"/>
      <c r="I1499" s="17"/>
      <c r="J1499" s="17"/>
      <c r="K1499" s="17"/>
      <c r="L1499" s="17"/>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7"/>
      <c r="AI1499" s="17"/>
      <c r="AJ1499" s="17"/>
      <c r="AK1499" s="17"/>
      <c r="AL1499" s="17"/>
      <c r="AM1499" s="17"/>
      <c r="AN1499" s="17"/>
      <c r="AO1499" s="17"/>
      <c r="AP1499" s="17"/>
      <c r="AQ1499" s="17"/>
      <c r="AR1499" s="17"/>
      <c r="AS1499" s="17"/>
      <c r="AT1499" s="17"/>
      <c r="AU1499" s="17"/>
      <c r="AV1499" s="17"/>
      <c r="AW1499" s="17"/>
      <c r="AX1499" s="17"/>
    </row>
    <row r="1500" spans="2:50">
      <c r="B1500" s="6" t="s">
        <v>422</v>
      </c>
      <c r="C1500" s="17"/>
      <c r="D1500" s="17"/>
      <c r="E1500" s="17"/>
      <c r="F1500" s="17"/>
      <c r="G1500" s="17"/>
      <c r="H1500" s="17"/>
      <c r="I1500" s="17"/>
      <c r="J1500" s="17"/>
      <c r="K1500" s="17"/>
      <c r="L1500" s="17"/>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7"/>
      <c r="AI1500" s="17"/>
      <c r="AJ1500" s="17"/>
      <c r="AK1500" s="17"/>
      <c r="AL1500" s="17"/>
      <c r="AM1500" s="17"/>
      <c r="AN1500" s="17"/>
      <c r="AO1500" s="17"/>
      <c r="AP1500" s="17"/>
      <c r="AQ1500" s="17"/>
      <c r="AR1500" s="17"/>
      <c r="AS1500" s="17"/>
      <c r="AT1500" s="17"/>
      <c r="AU1500" s="17"/>
      <c r="AV1500" s="17"/>
      <c r="AW1500" s="17"/>
      <c r="AX1500" s="17"/>
    </row>
    <row r="1501" spans="2:50">
      <c r="B1501" s="27" t="s">
        <v>25</v>
      </c>
      <c r="C1501" s="17"/>
      <c r="D1501" s="17"/>
      <c r="E1501" s="17"/>
      <c r="F1501" s="17"/>
      <c r="G1501" s="17"/>
      <c r="H1501" s="17"/>
      <c r="I1501" s="17"/>
      <c r="J1501" s="17"/>
      <c r="K1501" s="17"/>
      <c r="L1501" s="17"/>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7"/>
      <c r="AI1501" s="17"/>
      <c r="AJ1501" s="17"/>
      <c r="AK1501" s="17"/>
      <c r="AL1501" s="17"/>
      <c r="AM1501" s="17"/>
      <c r="AN1501" s="17"/>
      <c r="AO1501" s="17"/>
      <c r="AP1501" s="17"/>
      <c r="AQ1501" s="17"/>
      <c r="AR1501" s="17"/>
      <c r="AS1501" s="17"/>
      <c r="AT1501" s="17"/>
      <c r="AU1501" s="17"/>
      <c r="AV1501" s="17"/>
      <c r="AW1501" s="17"/>
      <c r="AX1501" s="17"/>
    </row>
    <row r="1502" spans="2:50">
      <c r="B1502" t="s">
        <v>375</v>
      </c>
      <c r="C1502" s="17">
        <v>0.170471542284965</v>
      </c>
      <c r="D1502" s="17">
        <v>0.20994810357994001</v>
      </c>
      <c r="E1502" s="17">
        <v>0.13364404885675199</v>
      </c>
      <c r="F1502" s="17"/>
      <c r="G1502" s="17">
        <v>0.164810231259268</v>
      </c>
      <c r="H1502" s="17">
        <v>0.15243787376075199</v>
      </c>
      <c r="I1502" s="17">
        <v>0.226264844337149</v>
      </c>
      <c r="J1502" s="17">
        <v>0.17906057590282901</v>
      </c>
      <c r="K1502" s="17">
        <v>0.16353171209411499</v>
      </c>
      <c r="L1502" s="17">
        <v>0.134676034916482</v>
      </c>
      <c r="M1502" s="17"/>
      <c r="N1502" s="17">
        <v>0.21984493652207099</v>
      </c>
      <c r="O1502" s="17">
        <v>0.17309374314905901</v>
      </c>
      <c r="P1502" s="17">
        <v>0.110847455542262</v>
      </c>
      <c r="Q1502" s="17">
        <v>0.18148734439443301</v>
      </c>
      <c r="R1502" s="17"/>
      <c r="S1502" s="17">
        <v>0.118944238123881</v>
      </c>
      <c r="T1502" s="17">
        <v>0.16020424293832999</v>
      </c>
      <c r="U1502" s="17">
        <v>5.53971272577614E-2</v>
      </c>
      <c r="V1502" s="17">
        <v>0.11030136429373801</v>
      </c>
      <c r="W1502" s="17">
        <v>0.165335772346652</v>
      </c>
      <c r="X1502" s="17">
        <v>0.2745430830667</v>
      </c>
      <c r="Y1502" s="17">
        <v>0.23842537108950801</v>
      </c>
      <c r="Z1502" s="17">
        <v>0.27816384855145698</v>
      </c>
      <c r="AA1502" s="17">
        <v>0.208843367241142</v>
      </c>
      <c r="AB1502" s="17">
        <v>0.249381565044829</v>
      </c>
      <c r="AC1502" s="17">
        <v>8.2903508298317899E-2</v>
      </c>
      <c r="AD1502" s="17">
        <v>0.17870718289108201</v>
      </c>
      <c r="AE1502" s="17"/>
      <c r="AF1502" s="17">
        <v>0.217620766549803</v>
      </c>
      <c r="AG1502" s="17">
        <v>0.17045991678327199</v>
      </c>
      <c r="AH1502" s="17">
        <v>6.54181559305725E-2</v>
      </c>
      <c r="AI1502" s="17"/>
      <c r="AJ1502" s="17">
        <v>0.24877029326411601</v>
      </c>
      <c r="AK1502" s="17">
        <v>0.182162609026714</v>
      </c>
      <c r="AL1502" s="17">
        <v>0.122124426031644</v>
      </c>
      <c r="AM1502" s="17">
        <v>0.150258838591386</v>
      </c>
      <c r="AN1502" s="17">
        <v>6.8883386762885204E-2</v>
      </c>
      <c r="AO1502" s="17"/>
      <c r="AP1502" s="17">
        <v>0.27224718324556502</v>
      </c>
      <c r="AQ1502" s="17">
        <v>0.180354410712708</v>
      </c>
      <c r="AR1502" s="17">
        <v>0.122880138554064</v>
      </c>
      <c r="AS1502" s="17"/>
      <c r="AT1502" s="17">
        <v>0.152795784370924</v>
      </c>
      <c r="AU1502" s="17">
        <v>0.17412232762893101</v>
      </c>
      <c r="AV1502" s="17">
        <v>0.13164193377470601</v>
      </c>
      <c r="AW1502" s="17">
        <v>0.245540140936433</v>
      </c>
      <c r="AX1502" s="17">
        <v>0.38384557315026102</v>
      </c>
    </row>
    <row r="1503" spans="2:50">
      <c r="B1503" t="s">
        <v>376</v>
      </c>
      <c r="C1503" s="17">
        <v>0.39271699827911599</v>
      </c>
      <c r="D1503" s="17">
        <v>0.41059927391247603</v>
      </c>
      <c r="E1503" s="17">
        <v>0.37812946198770803</v>
      </c>
      <c r="F1503" s="17"/>
      <c r="G1503" s="17">
        <v>0.21610495274357</v>
      </c>
      <c r="H1503" s="17">
        <v>0.40079287714485101</v>
      </c>
      <c r="I1503" s="17">
        <v>0.34646329669770198</v>
      </c>
      <c r="J1503" s="17">
        <v>0.41473283365255098</v>
      </c>
      <c r="K1503" s="17">
        <v>0.50858427896008496</v>
      </c>
      <c r="L1503" s="17">
        <v>0.456909650505405</v>
      </c>
      <c r="M1503" s="17"/>
      <c r="N1503" s="17">
        <v>0.442809198568347</v>
      </c>
      <c r="O1503" s="17">
        <v>0.45883184502103802</v>
      </c>
      <c r="P1503" s="17">
        <v>0.36183500356384801</v>
      </c>
      <c r="Q1503" s="17">
        <v>0.30459001383252998</v>
      </c>
      <c r="R1503" s="17"/>
      <c r="S1503" s="17">
        <v>0.46510904640186101</v>
      </c>
      <c r="T1503" s="17">
        <v>0.52281949818302198</v>
      </c>
      <c r="U1503" s="17">
        <v>0.439267804459189</v>
      </c>
      <c r="V1503" s="17">
        <v>0.36370245227720399</v>
      </c>
      <c r="W1503" s="17">
        <v>0.33087625878355098</v>
      </c>
      <c r="X1503" s="17">
        <v>0.31722104569870402</v>
      </c>
      <c r="Y1503" s="17">
        <v>0.37239844517562898</v>
      </c>
      <c r="Z1503" s="17">
        <v>0.31653813379429702</v>
      </c>
      <c r="AA1503" s="17">
        <v>0.37580030228533701</v>
      </c>
      <c r="AB1503" s="17">
        <v>0.27185127391041303</v>
      </c>
      <c r="AC1503" s="17">
        <v>0.379819646218228</v>
      </c>
      <c r="AD1503" s="17">
        <v>0.365021385482244</v>
      </c>
      <c r="AE1503" s="17"/>
      <c r="AF1503" s="17">
        <v>0.40972282539014199</v>
      </c>
      <c r="AG1503" s="17">
        <v>0.424114475585951</v>
      </c>
      <c r="AH1503" s="17">
        <v>0.341163723285689</v>
      </c>
      <c r="AI1503" s="17"/>
      <c r="AJ1503" s="17">
        <v>0.47544442617425298</v>
      </c>
      <c r="AK1503" s="17">
        <v>0.33815465608513101</v>
      </c>
      <c r="AL1503" s="17">
        <v>0.55215278353493502</v>
      </c>
      <c r="AM1503" s="17">
        <v>0.55863953825160195</v>
      </c>
      <c r="AN1503" s="17">
        <v>0.31010173514311701</v>
      </c>
      <c r="AO1503" s="17"/>
      <c r="AP1503" s="17">
        <v>0.489554337537489</v>
      </c>
      <c r="AQ1503" s="17">
        <v>0.34583312313929498</v>
      </c>
      <c r="AR1503" s="17">
        <v>0.54627214645063604</v>
      </c>
      <c r="AS1503" s="17"/>
      <c r="AT1503" s="17">
        <v>0.406256867934563</v>
      </c>
      <c r="AU1503" s="17">
        <v>0.40096249572959602</v>
      </c>
      <c r="AV1503" s="17">
        <v>0.46051056829782999</v>
      </c>
      <c r="AW1503" s="17">
        <v>0.45858967215063901</v>
      </c>
      <c r="AX1503" s="17">
        <v>0.27338333143216598</v>
      </c>
    </row>
    <row r="1504" spans="2:50">
      <c r="B1504" t="s">
        <v>377</v>
      </c>
      <c r="C1504" s="17">
        <v>0.19148347561544299</v>
      </c>
      <c r="D1504" s="17">
        <v>0.17840216057664601</v>
      </c>
      <c r="E1504" s="17">
        <v>0.203459645586136</v>
      </c>
      <c r="F1504" s="17"/>
      <c r="G1504" s="17">
        <v>0.30291615676512201</v>
      </c>
      <c r="H1504" s="17">
        <v>0.13472833373927401</v>
      </c>
      <c r="I1504" s="17">
        <v>0.17939553210048101</v>
      </c>
      <c r="J1504" s="17">
        <v>0.204670275429848</v>
      </c>
      <c r="K1504" s="17">
        <v>0.13674780110948501</v>
      </c>
      <c r="L1504" s="17">
        <v>0.19688194397033501</v>
      </c>
      <c r="M1504" s="17"/>
      <c r="N1504" s="17">
        <v>0.19422682314009801</v>
      </c>
      <c r="O1504" s="17">
        <v>0.13469553745358401</v>
      </c>
      <c r="P1504" s="17">
        <v>0.24032769219925201</v>
      </c>
      <c r="Q1504" s="17">
        <v>0.19874672166738799</v>
      </c>
      <c r="R1504" s="17"/>
      <c r="S1504" s="17">
        <v>0.21728920319299</v>
      </c>
      <c r="T1504" s="17">
        <v>0.15016982988012401</v>
      </c>
      <c r="U1504" s="17">
        <v>0.205170121315503</v>
      </c>
      <c r="V1504" s="17">
        <v>0.232331825256232</v>
      </c>
      <c r="W1504" s="17">
        <v>0.19481175280103399</v>
      </c>
      <c r="X1504" s="17">
        <v>6.3066557878461105E-2</v>
      </c>
      <c r="Y1504" s="17">
        <v>0.20134751699251599</v>
      </c>
      <c r="Z1504" s="17">
        <v>0.13186214979722499</v>
      </c>
      <c r="AA1504" s="17">
        <v>0.14148230334391099</v>
      </c>
      <c r="AB1504" s="17">
        <v>0.29505688732040303</v>
      </c>
      <c r="AC1504" s="17">
        <v>0.29369437375005097</v>
      </c>
      <c r="AD1504" s="17">
        <v>0.310342944457907</v>
      </c>
      <c r="AE1504" s="17"/>
      <c r="AF1504" s="17">
        <v>0.17563142443247901</v>
      </c>
      <c r="AG1504" s="17">
        <v>0.186757989712588</v>
      </c>
      <c r="AH1504" s="17">
        <v>0.20818830246313499</v>
      </c>
      <c r="AI1504" s="17"/>
      <c r="AJ1504" s="17">
        <v>0.125898314963686</v>
      </c>
      <c r="AK1504" s="17">
        <v>0.18522827848076201</v>
      </c>
      <c r="AL1504" s="17">
        <v>0.211103107906668</v>
      </c>
      <c r="AM1504" s="17">
        <v>0.29110162315701199</v>
      </c>
      <c r="AN1504" s="17">
        <v>0.25158984269775703</v>
      </c>
      <c r="AO1504" s="17"/>
      <c r="AP1504" s="17">
        <v>0.12298168561747599</v>
      </c>
      <c r="AQ1504" s="17">
        <v>0.18835882011800101</v>
      </c>
      <c r="AR1504" s="17">
        <v>0.204620611538922</v>
      </c>
      <c r="AS1504" s="17"/>
      <c r="AT1504" s="17">
        <v>0.13842059906704399</v>
      </c>
      <c r="AU1504" s="17">
        <v>0.16475732354418901</v>
      </c>
      <c r="AV1504" s="17">
        <v>0.21709703160442001</v>
      </c>
      <c r="AW1504" s="17">
        <v>8.9754599876069305E-2</v>
      </c>
      <c r="AX1504" s="17">
        <v>0.21887996102295701</v>
      </c>
    </row>
    <row r="1505" spans="2:50">
      <c r="B1505" t="s">
        <v>378</v>
      </c>
      <c r="C1505" s="17">
        <v>0.11085650780032701</v>
      </c>
      <c r="D1505" s="17">
        <v>0.119882216882053</v>
      </c>
      <c r="E1505" s="17">
        <v>0.103255623228047</v>
      </c>
      <c r="F1505" s="17"/>
      <c r="G1505" s="17">
        <v>0.16089036786560099</v>
      </c>
      <c r="H1505" s="17">
        <v>8.12978547437226E-2</v>
      </c>
      <c r="I1505" s="17">
        <v>8.0573042660511393E-2</v>
      </c>
      <c r="J1505" s="17">
        <v>0.16859693306873499</v>
      </c>
      <c r="K1505" s="17">
        <v>9.1408593535792101E-2</v>
      </c>
      <c r="L1505" s="17">
        <v>9.5335427128634298E-2</v>
      </c>
      <c r="M1505" s="17"/>
      <c r="N1505" s="17">
        <v>5.86925042670857E-2</v>
      </c>
      <c r="O1505" s="17">
        <v>8.28700459725836E-2</v>
      </c>
      <c r="P1505" s="17">
        <v>0.164346983303888</v>
      </c>
      <c r="Q1505" s="17">
        <v>0.13398611189482701</v>
      </c>
      <c r="R1505" s="17"/>
      <c r="S1505" s="17">
        <v>0.152337358423903</v>
      </c>
      <c r="T1505" s="17">
        <v>5.5074617658191903E-2</v>
      </c>
      <c r="U1505" s="17">
        <v>0.14847936828463701</v>
      </c>
      <c r="V1505" s="17">
        <v>5.9339093542368597E-2</v>
      </c>
      <c r="W1505" s="17">
        <v>0.154340995930252</v>
      </c>
      <c r="X1505" s="17">
        <v>0.115423069146459</v>
      </c>
      <c r="Y1505" s="17">
        <v>9.38305896956112E-2</v>
      </c>
      <c r="Z1505" s="17">
        <v>0.12552047168182801</v>
      </c>
      <c r="AA1505" s="17">
        <v>0.166067398463077</v>
      </c>
      <c r="AB1505" s="17">
        <v>5.6092723940477603E-2</v>
      </c>
      <c r="AC1505" s="17">
        <v>0.12707983499592701</v>
      </c>
      <c r="AD1505" s="17">
        <v>0</v>
      </c>
      <c r="AE1505" s="17"/>
      <c r="AF1505" s="17">
        <v>7.1520704598165702E-2</v>
      </c>
      <c r="AG1505" s="17">
        <v>0.124994474604565</v>
      </c>
      <c r="AH1505" s="17">
        <v>0.16640609854861099</v>
      </c>
      <c r="AI1505" s="17"/>
      <c r="AJ1505" s="17">
        <v>5.67697169300218E-2</v>
      </c>
      <c r="AK1505" s="17">
        <v>0.18170381246412101</v>
      </c>
      <c r="AL1505" s="17">
        <v>8.6526382216372794E-2</v>
      </c>
      <c r="AM1505" s="17">
        <v>0</v>
      </c>
      <c r="AN1505" s="17">
        <v>0.17207236065338799</v>
      </c>
      <c r="AO1505" s="17"/>
      <c r="AP1505" s="17">
        <v>5.1773814868461401E-2</v>
      </c>
      <c r="AQ1505" s="17">
        <v>0.193112973344301</v>
      </c>
      <c r="AR1505" s="17">
        <v>7.8117467052683798E-2</v>
      </c>
      <c r="AS1505" s="17"/>
      <c r="AT1505" s="17">
        <v>0.10407373780106401</v>
      </c>
      <c r="AU1505" s="17">
        <v>0.14463383265815399</v>
      </c>
      <c r="AV1505" s="17">
        <v>8.0988485359073201E-2</v>
      </c>
      <c r="AW1505" s="17">
        <v>0.12747807881644599</v>
      </c>
      <c r="AX1505" s="17">
        <v>0</v>
      </c>
    </row>
    <row r="1506" spans="2:50">
      <c r="B1506" t="s">
        <v>92</v>
      </c>
      <c r="C1506" s="17">
        <v>0.13447147602015</v>
      </c>
      <c r="D1506" s="17">
        <v>8.1168245048885701E-2</v>
      </c>
      <c r="E1506" s="17">
        <v>0.181511220341357</v>
      </c>
      <c r="F1506" s="17"/>
      <c r="G1506" s="17">
        <v>0.155278291366439</v>
      </c>
      <c r="H1506" s="17">
        <v>0.23074306061140001</v>
      </c>
      <c r="I1506" s="17">
        <v>0.16730328420415699</v>
      </c>
      <c r="J1506" s="17">
        <v>3.2939381946036697E-2</v>
      </c>
      <c r="K1506" s="17">
        <v>9.9727614300522696E-2</v>
      </c>
      <c r="L1506" s="17">
        <v>0.116196943479144</v>
      </c>
      <c r="M1506" s="17"/>
      <c r="N1506" s="17">
        <v>8.4426537502398993E-2</v>
      </c>
      <c r="O1506" s="17">
        <v>0.150508828403736</v>
      </c>
      <c r="P1506" s="17">
        <v>0.12264286539075001</v>
      </c>
      <c r="Q1506" s="17">
        <v>0.18118980821082201</v>
      </c>
      <c r="R1506" s="17"/>
      <c r="S1506" s="17">
        <v>4.6320153857365001E-2</v>
      </c>
      <c r="T1506" s="17">
        <v>0.111731811340332</v>
      </c>
      <c r="U1506" s="17">
        <v>0.15168557868290899</v>
      </c>
      <c r="V1506" s="17">
        <v>0.234325264630457</v>
      </c>
      <c r="W1506" s="17">
        <v>0.154635220138511</v>
      </c>
      <c r="X1506" s="17">
        <v>0.22974624420967499</v>
      </c>
      <c r="Y1506" s="17">
        <v>9.3998077046735198E-2</v>
      </c>
      <c r="Z1506" s="17">
        <v>0.147915396175192</v>
      </c>
      <c r="AA1506" s="17">
        <v>0.107806628666533</v>
      </c>
      <c r="AB1506" s="17">
        <v>0.12761754978387699</v>
      </c>
      <c r="AC1506" s="17">
        <v>0.116502636737476</v>
      </c>
      <c r="AD1506" s="17">
        <v>0.145928487168768</v>
      </c>
      <c r="AE1506" s="17"/>
      <c r="AF1506" s="17">
        <v>0.12550427902941</v>
      </c>
      <c r="AG1506" s="17">
        <v>9.3673143313623697E-2</v>
      </c>
      <c r="AH1506" s="17">
        <v>0.218823719771993</v>
      </c>
      <c r="AI1506" s="17"/>
      <c r="AJ1506" s="17">
        <v>9.3117248667922703E-2</v>
      </c>
      <c r="AK1506" s="17">
        <v>0.112750643943272</v>
      </c>
      <c r="AL1506" s="17">
        <v>2.80933003103804E-2</v>
      </c>
      <c r="AM1506" s="17">
        <v>0</v>
      </c>
      <c r="AN1506" s="17">
        <v>0.19735267474285301</v>
      </c>
      <c r="AO1506" s="17"/>
      <c r="AP1506" s="17">
        <v>6.3442978731009902E-2</v>
      </c>
      <c r="AQ1506" s="17">
        <v>9.2340672685694694E-2</v>
      </c>
      <c r="AR1506" s="17">
        <v>4.81096364036947E-2</v>
      </c>
      <c r="AS1506" s="17"/>
      <c r="AT1506" s="17">
        <v>0.19845301082640501</v>
      </c>
      <c r="AU1506" s="17">
        <v>0.11552402043913</v>
      </c>
      <c r="AV1506" s="17">
        <v>0.109761980963971</v>
      </c>
      <c r="AW1506" s="17">
        <v>7.8637508220412197E-2</v>
      </c>
      <c r="AX1506" s="17">
        <v>0.12389113439461601</v>
      </c>
    </row>
    <row r="1507" spans="2:50">
      <c r="C1507" s="17"/>
      <c r="D1507" s="17"/>
      <c r="E1507" s="17"/>
      <c r="F1507" s="17"/>
      <c r="G1507" s="17"/>
      <c r="H1507" s="17"/>
      <c r="I1507" s="17"/>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7"/>
      <c r="AI1507" s="17"/>
      <c r="AJ1507" s="17"/>
      <c r="AK1507" s="17"/>
      <c r="AL1507" s="17"/>
      <c r="AM1507" s="17"/>
      <c r="AN1507" s="17"/>
      <c r="AO1507" s="17"/>
      <c r="AP1507" s="17"/>
      <c r="AQ1507" s="17"/>
      <c r="AR1507" s="17"/>
      <c r="AS1507" s="17"/>
      <c r="AT1507" s="17"/>
      <c r="AU1507" s="17"/>
      <c r="AV1507" s="17"/>
      <c r="AW1507" s="17"/>
      <c r="AX1507" s="17"/>
    </row>
    <row r="1508" spans="2:50">
      <c r="B1508" s="6" t="s">
        <v>423</v>
      </c>
      <c r="C1508" s="17"/>
      <c r="D1508" s="17"/>
      <c r="E1508" s="17"/>
      <c r="F1508" s="17"/>
      <c r="G1508" s="17"/>
      <c r="H1508" s="17"/>
      <c r="I1508" s="17"/>
      <c r="J1508" s="17"/>
      <c r="K1508" s="17"/>
      <c r="L1508" s="17"/>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7"/>
      <c r="AI1508" s="17"/>
      <c r="AJ1508" s="17"/>
      <c r="AK1508" s="17"/>
      <c r="AL1508" s="17"/>
      <c r="AM1508" s="17"/>
      <c r="AN1508" s="17"/>
      <c r="AO1508" s="17"/>
      <c r="AP1508" s="17"/>
      <c r="AQ1508" s="17"/>
      <c r="AR1508" s="17"/>
      <c r="AS1508" s="17"/>
      <c r="AT1508" s="17"/>
      <c r="AU1508" s="17"/>
      <c r="AV1508" s="17"/>
      <c r="AW1508" s="17"/>
      <c r="AX1508" s="17"/>
    </row>
    <row r="1509" spans="2:50">
      <c r="B1509" s="27" t="s">
        <v>25</v>
      </c>
      <c r="C1509" s="17"/>
      <c r="D1509" s="17"/>
      <c r="E1509" s="17"/>
      <c r="F1509" s="17"/>
      <c r="G1509" s="17"/>
      <c r="H1509" s="17"/>
      <c r="I1509" s="17"/>
      <c r="J1509" s="17"/>
      <c r="K1509" s="17"/>
      <c r="L1509" s="17"/>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7"/>
      <c r="AI1509" s="17"/>
      <c r="AJ1509" s="17"/>
      <c r="AK1509" s="17"/>
      <c r="AL1509" s="17"/>
      <c r="AM1509" s="17"/>
      <c r="AN1509" s="17"/>
      <c r="AO1509" s="17"/>
      <c r="AP1509" s="17"/>
      <c r="AQ1509" s="17"/>
      <c r="AR1509" s="17"/>
      <c r="AS1509" s="17"/>
      <c r="AT1509" s="17"/>
      <c r="AU1509" s="17"/>
      <c r="AV1509" s="17"/>
      <c r="AW1509" s="17"/>
      <c r="AX1509" s="17"/>
    </row>
    <row r="1510" spans="2:50">
      <c r="B1510" t="s">
        <v>380</v>
      </c>
      <c r="C1510" s="17">
        <v>0.420074561652166</v>
      </c>
      <c r="D1510" s="17">
        <v>0.47117941838628402</v>
      </c>
      <c r="E1510" s="17">
        <v>0.37374551593124899</v>
      </c>
      <c r="F1510" s="17"/>
      <c r="G1510" s="17">
        <v>0.30236630759955202</v>
      </c>
      <c r="H1510" s="17">
        <v>0.481288364050173</v>
      </c>
      <c r="I1510" s="17">
        <v>0.48261398109598902</v>
      </c>
      <c r="J1510" s="17">
        <v>0.39616536482301001</v>
      </c>
      <c r="K1510" s="17">
        <v>0.418744053169257</v>
      </c>
      <c r="L1510" s="17">
        <v>0.41734857261418201</v>
      </c>
      <c r="M1510" s="17"/>
      <c r="N1510" s="17">
        <v>0.50328033604169498</v>
      </c>
      <c r="O1510" s="17">
        <v>0.48222406827716702</v>
      </c>
      <c r="P1510" s="17">
        <v>0.33289656737822299</v>
      </c>
      <c r="Q1510" s="17">
        <v>0.35894022088333</v>
      </c>
      <c r="R1510" s="17"/>
      <c r="S1510" s="17">
        <v>0.45426086378718</v>
      </c>
      <c r="T1510" s="17">
        <v>0.45517460343855998</v>
      </c>
      <c r="U1510" s="17">
        <v>0.31483655861667498</v>
      </c>
      <c r="V1510" s="17">
        <v>0.42459859645224202</v>
      </c>
      <c r="W1510" s="17">
        <v>0.33742096157555701</v>
      </c>
      <c r="X1510" s="17">
        <v>0.49902957043969598</v>
      </c>
      <c r="Y1510" s="17">
        <v>0.36510667709521299</v>
      </c>
      <c r="Z1510" s="17">
        <v>0.420163021208601</v>
      </c>
      <c r="AA1510" s="17">
        <v>0.47412487924536101</v>
      </c>
      <c r="AB1510" s="17">
        <v>0.38298541534452102</v>
      </c>
      <c r="AC1510" s="17">
        <v>0.39999133198060399</v>
      </c>
      <c r="AD1510" s="17">
        <v>0.44228761902527203</v>
      </c>
      <c r="AE1510" s="17"/>
      <c r="AF1510" s="17">
        <v>0.447836616328807</v>
      </c>
      <c r="AG1510" s="17">
        <v>0.47445825689615401</v>
      </c>
      <c r="AH1510" s="17">
        <v>0.29108390824817898</v>
      </c>
      <c r="AI1510" s="17"/>
      <c r="AJ1510" s="17">
        <v>0.557418058367116</v>
      </c>
      <c r="AK1510" s="17">
        <v>0.40118108323092599</v>
      </c>
      <c r="AL1510" s="17">
        <v>0.507374771968087</v>
      </c>
      <c r="AM1510" s="17">
        <v>0.469675113753936</v>
      </c>
      <c r="AN1510" s="17">
        <v>0.27331708280688699</v>
      </c>
      <c r="AO1510" s="17"/>
      <c r="AP1510" s="17">
        <v>0.56265553825223502</v>
      </c>
      <c r="AQ1510" s="17">
        <v>0.41886249764446698</v>
      </c>
      <c r="AR1510" s="17">
        <v>0.54449512356417096</v>
      </c>
      <c r="AS1510" s="17"/>
      <c r="AT1510" s="17">
        <v>0.39913980523549802</v>
      </c>
      <c r="AU1510" s="17">
        <v>0.41480107970364</v>
      </c>
      <c r="AV1510" s="17">
        <v>0.49009690723418198</v>
      </c>
      <c r="AW1510" s="17">
        <v>0.50240779243663303</v>
      </c>
      <c r="AX1510" s="17">
        <v>0.657228904582427</v>
      </c>
    </row>
    <row r="1511" spans="2:50">
      <c r="B1511" t="s">
        <v>381</v>
      </c>
      <c r="C1511" s="17">
        <v>0.393394052242938</v>
      </c>
      <c r="D1511" s="17">
        <v>0.36641762033432901</v>
      </c>
      <c r="E1511" s="17">
        <v>0.41808739319489902</v>
      </c>
      <c r="F1511" s="17"/>
      <c r="G1511" s="17">
        <v>0.441869765256796</v>
      </c>
      <c r="H1511" s="17">
        <v>0.31606647009479999</v>
      </c>
      <c r="I1511" s="17">
        <v>0.33871117592872202</v>
      </c>
      <c r="J1511" s="17">
        <v>0.454043303530554</v>
      </c>
      <c r="K1511" s="17">
        <v>0.44184209860956303</v>
      </c>
      <c r="L1511" s="17">
        <v>0.38879759258755398</v>
      </c>
      <c r="M1511" s="17"/>
      <c r="N1511" s="17">
        <v>0.34111256331933698</v>
      </c>
      <c r="O1511" s="17">
        <v>0.35986520590707899</v>
      </c>
      <c r="P1511" s="17">
        <v>0.446682885555505</v>
      </c>
      <c r="Q1511" s="17">
        <v>0.43068694586282602</v>
      </c>
      <c r="R1511" s="17"/>
      <c r="S1511" s="17">
        <v>0.41075926588651901</v>
      </c>
      <c r="T1511" s="17">
        <v>0.35770635363556202</v>
      </c>
      <c r="U1511" s="17">
        <v>0.55863756718521596</v>
      </c>
      <c r="V1511" s="17">
        <v>0.38504255792917202</v>
      </c>
      <c r="W1511" s="17">
        <v>0.38971697710869802</v>
      </c>
      <c r="X1511" s="17">
        <v>0.33053934065532298</v>
      </c>
      <c r="Y1511" s="17">
        <v>0.39955431879265002</v>
      </c>
      <c r="Z1511" s="17">
        <v>0.37017874706644899</v>
      </c>
      <c r="AA1511" s="17">
        <v>0.36447851853515201</v>
      </c>
      <c r="AB1511" s="17">
        <v>0.40401444115509599</v>
      </c>
      <c r="AC1511" s="17">
        <v>0.35200833877800802</v>
      </c>
      <c r="AD1511" s="17">
        <v>0.310342944457907</v>
      </c>
      <c r="AE1511" s="17"/>
      <c r="AF1511" s="17">
        <v>0.38439527717419503</v>
      </c>
      <c r="AG1511" s="17">
        <v>0.37619101333385102</v>
      </c>
      <c r="AH1511" s="17">
        <v>0.39736263035660002</v>
      </c>
      <c r="AI1511" s="17"/>
      <c r="AJ1511" s="17">
        <v>0.32098860060488998</v>
      </c>
      <c r="AK1511" s="17">
        <v>0.46088904873901498</v>
      </c>
      <c r="AL1511" s="17">
        <v>0.31623289550683298</v>
      </c>
      <c r="AM1511" s="17">
        <v>0.40889290243096099</v>
      </c>
      <c r="AN1511" s="17">
        <v>0.45244601772032</v>
      </c>
      <c r="AO1511" s="17"/>
      <c r="AP1511" s="17">
        <v>0.30255720296565702</v>
      </c>
      <c r="AQ1511" s="17">
        <v>0.44677951710445002</v>
      </c>
      <c r="AR1511" s="17">
        <v>0.38292435144919701</v>
      </c>
      <c r="AS1511" s="17"/>
      <c r="AT1511" s="17">
        <v>0.38993263517872101</v>
      </c>
      <c r="AU1511" s="17">
        <v>0.36424429555837201</v>
      </c>
      <c r="AV1511" s="17">
        <v>0.35296977018550502</v>
      </c>
      <c r="AW1511" s="17">
        <v>0.36948773176347699</v>
      </c>
      <c r="AX1511" s="17">
        <v>0.105022418811846</v>
      </c>
    </row>
    <row r="1512" spans="2:50">
      <c r="B1512" t="s">
        <v>92</v>
      </c>
      <c r="C1512" s="17">
        <v>0.186531386104896</v>
      </c>
      <c r="D1512" s="17">
        <v>0.162402961279387</v>
      </c>
      <c r="E1512" s="17">
        <v>0.20816709087385199</v>
      </c>
      <c r="F1512" s="17"/>
      <c r="G1512" s="17">
        <v>0.25576392714365198</v>
      </c>
      <c r="H1512" s="17">
        <v>0.20264516585502701</v>
      </c>
      <c r="I1512" s="17">
        <v>0.17867484297528899</v>
      </c>
      <c r="J1512" s="17">
        <v>0.14979133164643599</v>
      </c>
      <c r="K1512" s="17">
        <v>0.13941384822118</v>
      </c>
      <c r="L1512" s="17">
        <v>0.19385383479826401</v>
      </c>
      <c r="M1512" s="17"/>
      <c r="N1512" s="17">
        <v>0.15560710063896799</v>
      </c>
      <c r="O1512" s="17">
        <v>0.15791072581575399</v>
      </c>
      <c r="P1512" s="17">
        <v>0.22042054706627301</v>
      </c>
      <c r="Q1512" s="17">
        <v>0.21037283325384401</v>
      </c>
      <c r="R1512" s="17"/>
      <c r="S1512" s="17">
        <v>0.13497987032630099</v>
      </c>
      <c r="T1512" s="17">
        <v>0.187119042925877</v>
      </c>
      <c r="U1512" s="17">
        <v>0.12652587419810901</v>
      </c>
      <c r="V1512" s="17">
        <v>0.19035884561858599</v>
      </c>
      <c r="W1512" s="17">
        <v>0.27286206131574597</v>
      </c>
      <c r="X1512" s="17">
        <v>0.17043108890497999</v>
      </c>
      <c r="Y1512" s="17">
        <v>0.23533900411213701</v>
      </c>
      <c r="Z1512" s="17">
        <v>0.20965823172494999</v>
      </c>
      <c r="AA1512" s="17">
        <v>0.16139660221948701</v>
      </c>
      <c r="AB1512" s="17">
        <v>0.21300014350038199</v>
      </c>
      <c r="AC1512" s="17">
        <v>0.24800032924138801</v>
      </c>
      <c r="AD1512" s="17">
        <v>0.247369436516821</v>
      </c>
      <c r="AE1512" s="17"/>
      <c r="AF1512" s="17">
        <v>0.167768106496997</v>
      </c>
      <c r="AG1512" s="17">
        <v>0.149350729769996</v>
      </c>
      <c r="AH1512" s="17">
        <v>0.31155346139522</v>
      </c>
      <c r="AI1512" s="17"/>
      <c r="AJ1512" s="17">
        <v>0.121593341027994</v>
      </c>
      <c r="AK1512" s="17">
        <v>0.13792986803005899</v>
      </c>
      <c r="AL1512" s="17">
        <v>0.17639233252507999</v>
      </c>
      <c r="AM1512" s="17">
        <v>0.12143198381510301</v>
      </c>
      <c r="AN1512" s="17">
        <v>0.274236899472794</v>
      </c>
      <c r="AO1512" s="17"/>
      <c r="AP1512" s="17">
        <v>0.13478725878210801</v>
      </c>
      <c r="AQ1512" s="17">
        <v>0.134357985251083</v>
      </c>
      <c r="AR1512" s="17">
        <v>7.2580524986632394E-2</v>
      </c>
      <c r="AS1512" s="17"/>
      <c r="AT1512" s="17">
        <v>0.21092755958578099</v>
      </c>
      <c r="AU1512" s="17">
        <v>0.22095462473798799</v>
      </c>
      <c r="AV1512" s="17">
        <v>0.15693332258031201</v>
      </c>
      <c r="AW1512" s="17">
        <v>0.12810447579988901</v>
      </c>
      <c r="AX1512" s="17">
        <v>0.23774867660572699</v>
      </c>
    </row>
    <row r="1513" spans="2:50">
      <c r="C1513" s="17"/>
      <c r="D1513" s="17"/>
      <c r="E1513" s="17"/>
      <c r="F1513" s="17"/>
      <c r="G1513" s="17"/>
      <c r="H1513" s="17"/>
      <c r="I1513" s="17"/>
      <c r="J1513" s="17"/>
      <c r="K1513" s="17"/>
      <c r="L1513" s="17"/>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7"/>
      <c r="AI1513" s="17"/>
      <c r="AJ1513" s="17"/>
      <c r="AK1513" s="17"/>
      <c r="AL1513" s="17"/>
      <c r="AM1513" s="17"/>
      <c r="AN1513" s="17"/>
      <c r="AO1513" s="17"/>
      <c r="AP1513" s="17"/>
      <c r="AQ1513" s="17"/>
      <c r="AR1513" s="17"/>
      <c r="AS1513" s="17"/>
      <c r="AT1513" s="17"/>
      <c r="AU1513" s="17"/>
      <c r="AV1513" s="17"/>
      <c r="AW1513" s="17"/>
      <c r="AX1513" s="17"/>
    </row>
    <row r="1514" spans="2:50">
      <c r="B1514" s="6" t="s">
        <v>424</v>
      </c>
      <c r="C1514" s="17"/>
      <c r="D1514" s="17"/>
      <c r="E1514" s="17"/>
      <c r="F1514" s="17"/>
      <c r="G1514" s="17"/>
      <c r="H1514" s="17"/>
      <c r="I1514" s="17"/>
      <c r="J1514" s="17"/>
      <c r="K1514" s="17"/>
      <c r="L1514" s="17"/>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7"/>
      <c r="AI1514" s="17"/>
      <c r="AJ1514" s="17"/>
      <c r="AK1514" s="17"/>
      <c r="AL1514" s="17"/>
      <c r="AM1514" s="17"/>
      <c r="AN1514" s="17"/>
      <c r="AO1514" s="17"/>
      <c r="AP1514" s="17"/>
      <c r="AQ1514" s="17"/>
      <c r="AR1514" s="17"/>
      <c r="AS1514" s="17"/>
      <c r="AT1514" s="17"/>
      <c r="AU1514" s="17"/>
      <c r="AV1514" s="17"/>
      <c r="AW1514" s="17"/>
      <c r="AX1514" s="17"/>
    </row>
    <row r="1515" spans="2:50">
      <c r="B1515" s="24" t="s">
        <v>17</v>
      </c>
      <c r="C1515" s="17"/>
      <c r="D1515" s="17"/>
      <c r="E1515" s="17"/>
      <c r="F1515" s="17"/>
      <c r="G1515" s="17"/>
      <c r="H1515" s="17"/>
      <c r="I1515" s="17"/>
      <c r="J1515" s="17"/>
      <c r="K1515" s="17"/>
      <c r="L1515" s="17"/>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7"/>
      <c r="AI1515" s="17"/>
      <c r="AJ1515" s="17"/>
      <c r="AK1515" s="17"/>
      <c r="AL1515" s="17"/>
      <c r="AM1515" s="17"/>
      <c r="AN1515" s="17"/>
      <c r="AO1515" s="17"/>
      <c r="AP1515" s="17"/>
      <c r="AQ1515" s="17"/>
      <c r="AR1515" s="17"/>
      <c r="AS1515" s="17"/>
      <c r="AT1515" s="17"/>
      <c r="AU1515" s="17"/>
      <c r="AV1515" s="17"/>
      <c r="AW1515" s="17"/>
      <c r="AX1515" s="17"/>
    </row>
    <row r="1516" spans="2:50">
      <c r="B1516" t="s">
        <v>244</v>
      </c>
      <c r="C1516" s="17">
        <v>0.165204054929601</v>
      </c>
      <c r="D1516" s="17">
        <v>0.185256812331238</v>
      </c>
      <c r="E1516" s="17">
        <v>0.14461216785634801</v>
      </c>
      <c r="F1516" s="17"/>
      <c r="G1516" s="17">
        <v>0.17314008669122999</v>
      </c>
      <c r="H1516" s="17">
        <v>0.23655418066748499</v>
      </c>
      <c r="I1516" s="17">
        <v>0.193869652240898</v>
      </c>
      <c r="J1516" s="17">
        <v>0.14357077672593099</v>
      </c>
      <c r="K1516" s="17">
        <v>6.5324244242507198E-2</v>
      </c>
      <c r="L1516" s="17">
        <v>0.14231155153215699</v>
      </c>
      <c r="M1516" s="17"/>
      <c r="N1516" s="17">
        <v>0.17767126288404</v>
      </c>
      <c r="O1516" s="17">
        <v>0.16206395458925801</v>
      </c>
      <c r="P1516" s="17">
        <v>0.12310347505884001</v>
      </c>
      <c r="Q1516" s="17">
        <v>0.18095603808165101</v>
      </c>
      <c r="R1516" s="17"/>
      <c r="S1516" s="17">
        <v>0.23229197550261599</v>
      </c>
      <c r="T1516" s="17">
        <v>0.14965825455121501</v>
      </c>
      <c r="U1516" s="17">
        <v>5.6752951377766397E-2</v>
      </c>
      <c r="V1516" s="17">
        <v>7.2317228506672701E-2</v>
      </c>
      <c r="W1516" s="17">
        <v>0.120462451074255</v>
      </c>
      <c r="X1516" s="17">
        <v>0.11775670995738401</v>
      </c>
      <c r="Y1516" s="17">
        <v>0.222674586924796</v>
      </c>
      <c r="Z1516" s="17">
        <v>0.19644353237964601</v>
      </c>
      <c r="AA1516" s="17">
        <v>0.21719457622803101</v>
      </c>
      <c r="AB1516" s="17">
        <v>0.19519079785410101</v>
      </c>
      <c r="AC1516" s="17">
        <v>0.187846803922676</v>
      </c>
      <c r="AD1516" s="17">
        <v>0.211591292088084</v>
      </c>
      <c r="AE1516" s="17"/>
      <c r="AF1516" s="17">
        <v>0.185037586744254</v>
      </c>
      <c r="AG1516" s="17">
        <v>0.153566263545246</v>
      </c>
      <c r="AH1516" s="17">
        <v>0.139442795511553</v>
      </c>
      <c r="AI1516" s="17"/>
      <c r="AJ1516" s="17">
        <v>0.18937753693166001</v>
      </c>
      <c r="AK1516" s="17">
        <v>0.18214133429831</v>
      </c>
      <c r="AL1516" s="17">
        <v>0.112825629481482</v>
      </c>
      <c r="AM1516" s="17">
        <v>0.22072973132457799</v>
      </c>
      <c r="AN1516" s="17">
        <v>0.13844003736742599</v>
      </c>
      <c r="AO1516" s="17"/>
      <c r="AP1516" s="17">
        <v>0.195489960080761</v>
      </c>
      <c r="AQ1516" s="17">
        <v>0.14329945570345801</v>
      </c>
      <c r="AR1516" s="17">
        <v>0.20029264185009499</v>
      </c>
      <c r="AS1516" s="17"/>
      <c r="AT1516" s="17">
        <v>0.15912327757393299</v>
      </c>
      <c r="AU1516" s="17">
        <v>0.162696778025158</v>
      </c>
      <c r="AV1516" s="17">
        <v>0.151985069534886</v>
      </c>
      <c r="AW1516" s="17">
        <v>0.23281886585498199</v>
      </c>
      <c r="AX1516" s="17">
        <v>0.41679456697332801</v>
      </c>
    </row>
    <row r="1517" spans="2:50">
      <c r="B1517" t="s">
        <v>245</v>
      </c>
      <c r="C1517" s="17">
        <v>0.336883383888128</v>
      </c>
      <c r="D1517" s="17">
        <v>0.32577069584615698</v>
      </c>
      <c r="E1517" s="17">
        <v>0.34829484280409101</v>
      </c>
      <c r="F1517" s="17"/>
      <c r="G1517" s="17">
        <v>0.40687410111275002</v>
      </c>
      <c r="H1517" s="17">
        <v>0.39751316169219703</v>
      </c>
      <c r="I1517" s="17">
        <v>0.332605278751606</v>
      </c>
      <c r="J1517" s="17">
        <v>0.31200142846562101</v>
      </c>
      <c r="K1517" s="17">
        <v>0.30589842732105399</v>
      </c>
      <c r="L1517" s="17">
        <v>0.26807991922295199</v>
      </c>
      <c r="M1517" s="17"/>
      <c r="N1517" s="17">
        <v>0.33884595010753299</v>
      </c>
      <c r="O1517" s="17">
        <v>0.33775173808879999</v>
      </c>
      <c r="P1517" s="17">
        <v>0.336316123485909</v>
      </c>
      <c r="Q1517" s="17">
        <v>0.33740657044371403</v>
      </c>
      <c r="R1517" s="17"/>
      <c r="S1517" s="17">
        <v>0.37909531810515101</v>
      </c>
      <c r="T1517" s="17">
        <v>0.287855119083744</v>
      </c>
      <c r="U1517" s="17">
        <v>0.40987157359474402</v>
      </c>
      <c r="V1517" s="17">
        <v>0.39751266740553898</v>
      </c>
      <c r="W1517" s="17">
        <v>0.259511102219114</v>
      </c>
      <c r="X1517" s="17">
        <v>0.43545426853818398</v>
      </c>
      <c r="Y1517" s="17">
        <v>0.170884211228094</v>
      </c>
      <c r="Z1517" s="17">
        <v>0.46591263308724601</v>
      </c>
      <c r="AA1517" s="17">
        <v>0.301770818003049</v>
      </c>
      <c r="AB1517" s="17">
        <v>0.35000915631403501</v>
      </c>
      <c r="AC1517" s="17">
        <v>0.33548044679223898</v>
      </c>
      <c r="AD1517" s="17">
        <v>0.31038904691043401</v>
      </c>
      <c r="AE1517" s="17"/>
      <c r="AF1517" s="17">
        <v>0.35671224633244802</v>
      </c>
      <c r="AG1517" s="17">
        <v>0.31264421559757699</v>
      </c>
      <c r="AH1517" s="17">
        <v>0.337779148867346</v>
      </c>
      <c r="AI1517" s="17"/>
      <c r="AJ1517" s="17">
        <v>0.29899042593976799</v>
      </c>
      <c r="AK1517" s="17">
        <v>0.36960330789791102</v>
      </c>
      <c r="AL1517" s="17">
        <v>0.30176267175363197</v>
      </c>
      <c r="AM1517" s="17">
        <v>0.23218109866228301</v>
      </c>
      <c r="AN1517" s="17">
        <v>0.34386061271513302</v>
      </c>
      <c r="AO1517" s="17"/>
      <c r="AP1517" s="17">
        <v>0.31423945417987298</v>
      </c>
      <c r="AQ1517" s="17">
        <v>0.38540289714982601</v>
      </c>
      <c r="AR1517" s="17">
        <v>0.30834956867491298</v>
      </c>
      <c r="AS1517" s="17"/>
      <c r="AT1517" s="17">
        <v>0.33455607317435299</v>
      </c>
      <c r="AU1517" s="17">
        <v>0.25724274994587898</v>
      </c>
      <c r="AV1517" s="17">
        <v>0.41198201460992001</v>
      </c>
      <c r="AW1517" s="17">
        <v>0.28242373554404698</v>
      </c>
      <c r="AX1517" s="17">
        <v>0.10992177358540201</v>
      </c>
    </row>
    <row r="1518" spans="2:50">
      <c r="B1518" t="s">
        <v>246</v>
      </c>
      <c r="C1518" s="17">
        <v>0.29619340145935402</v>
      </c>
      <c r="D1518" s="17">
        <v>0.30541264534547402</v>
      </c>
      <c r="E1518" s="17">
        <v>0.28672629301130198</v>
      </c>
      <c r="F1518" s="17"/>
      <c r="G1518" s="17">
        <v>0.28578501412928398</v>
      </c>
      <c r="H1518" s="17">
        <v>0.236730187442102</v>
      </c>
      <c r="I1518" s="17">
        <v>0.21548723681301399</v>
      </c>
      <c r="J1518" s="17">
        <v>0.326326884370086</v>
      </c>
      <c r="K1518" s="17">
        <v>0.366319573564796</v>
      </c>
      <c r="L1518" s="17">
        <v>0.36950443861815602</v>
      </c>
      <c r="M1518" s="17"/>
      <c r="N1518" s="17">
        <v>0.25790824902195902</v>
      </c>
      <c r="O1518" s="17">
        <v>0.28481182341551498</v>
      </c>
      <c r="P1518" s="17">
        <v>0.422785797004046</v>
      </c>
      <c r="Q1518" s="17">
        <v>0.251913310272942</v>
      </c>
      <c r="R1518" s="17"/>
      <c r="S1518" s="17">
        <v>0.22130914489696299</v>
      </c>
      <c r="T1518" s="17">
        <v>0.330854891406686</v>
      </c>
      <c r="U1518" s="17">
        <v>0.316757543011433</v>
      </c>
      <c r="V1518" s="17">
        <v>0.29278144764625802</v>
      </c>
      <c r="W1518" s="17">
        <v>0.28277563479998502</v>
      </c>
      <c r="X1518" s="17">
        <v>0.29070482234856698</v>
      </c>
      <c r="Y1518" s="17">
        <v>0.349830670708555</v>
      </c>
      <c r="Z1518" s="17">
        <v>0.29695126195795002</v>
      </c>
      <c r="AA1518" s="17">
        <v>0.26902130703764898</v>
      </c>
      <c r="AB1518" s="17">
        <v>0.31864506582017699</v>
      </c>
      <c r="AC1518" s="17">
        <v>0.31694642543926999</v>
      </c>
      <c r="AD1518" s="17">
        <v>0.31986763269742102</v>
      </c>
      <c r="AE1518" s="17"/>
      <c r="AF1518" s="17">
        <v>0.30212310118181401</v>
      </c>
      <c r="AG1518" s="17">
        <v>0.290658692140284</v>
      </c>
      <c r="AH1518" s="17">
        <v>0.28684105457331999</v>
      </c>
      <c r="AI1518" s="17"/>
      <c r="AJ1518" s="17">
        <v>0.30967835457548198</v>
      </c>
      <c r="AK1518" s="17">
        <v>0.26131165889681801</v>
      </c>
      <c r="AL1518" s="17">
        <v>0.37577500340194703</v>
      </c>
      <c r="AM1518" s="17">
        <v>0.227274603057639</v>
      </c>
      <c r="AN1518" s="17">
        <v>0.26996046031469501</v>
      </c>
      <c r="AO1518" s="17"/>
      <c r="AP1518" s="17">
        <v>0.31403303365256702</v>
      </c>
      <c r="AQ1518" s="17">
        <v>0.27733479244897102</v>
      </c>
      <c r="AR1518" s="17">
        <v>0.30183488072820303</v>
      </c>
      <c r="AS1518" s="17"/>
      <c r="AT1518" s="17">
        <v>0.32339291911366402</v>
      </c>
      <c r="AU1518" s="17">
        <v>0.352131509311018</v>
      </c>
      <c r="AV1518" s="17">
        <v>0.249905032851794</v>
      </c>
      <c r="AW1518" s="17">
        <v>0.245867237905946</v>
      </c>
      <c r="AX1518" s="17">
        <v>0.123793280454996</v>
      </c>
    </row>
    <row r="1519" spans="2:50">
      <c r="B1519" t="s">
        <v>247</v>
      </c>
      <c r="C1519" s="17">
        <v>0.106076683867697</v>
      </c>
      <c r="D1519" s="17">
        <v>9.8852605837604302E-2</v>
      </c>
      <c r="E1519" s="17">
        <v>0.113494985302486</v>
      </c>
      <c r="F1519" s="17"/>
      <c r="G1519" s="17">
        <v>7.0564950158804707E-2</v>
      </c>
      <c r="H1519" s="17">
        <v>5.7021473112986998E-2</v>
      </c>
      <c r="I1519" s="17">
        <v>0.11469329068796601</v>
      </c>
      <c r="J1519" s="17">
        <v>0.141413743641605</v>
      </c>
      <c r="K1519" s="17">
        <v>9.4642261402188996E-2</v>
      </c>
      <c r="L1519" s="17">
        <v>0.15195080235283201</v>
      </c>
      <c r="M1519" s="17"/>
      <c r="N1519" s="17">
        <v>0.132021431430699</v>
      </c>
      <c r="O1519" s="17">
        <v>0.114839997070139</v>
      </c>
      <c r="P1519" s="17">
        <v>7.3734573926370797E-2</v>
      </c>
      <c r="Q1519" s="17">
        <v>9.5634279038938605E-2</v>
      </c>
      <c r="R1519" s="17"/>
      <c r="S1519" s="17">
        <v>9.3373311602950801E-2</v>
      </c>
      <c r="T1519" s="17">
        <v>0.15657534781717999</v>
      </c>
      <c r="U1519" s="17">
        <v>6.8214839761480406E-2</v>
      </c>
      <c r="V1519" s="17">
        <v>0.140884070911626</v>
      </c>
      <c r="W1519" s="17">
        <v>0.212233137186953</v>
      </c>
      <c r="X1519" s="17">
        <v>9.7047674520892899E-2</v>
      </c>
      <c r="Y1519" s="17">
        <v>0.10165867618140099</v>
      </c>
      <c r="Z1519" s="17">
        <v>0</v>
      </c>
      <c r="AA1519" s="17">
        <v>7.4288917177252597E-2</v>
      </c>
      <c r="AB1519" s="17">
        <v>3.71944139467833E-2</v>
      </c>
      <c r="AC1519" s="17">
        <v>0.159726323845815</v>
      </c>
      <c r="AD1519" s="17">
        <v>5.6149234602551903E-2</v>
      </c>
      <c r="AE1519" s="17"/>
      <c r="AF1519" s="17">
        <v>9.0844132791355295E-2</v>
      </c>
      <c r="AG1519" s="17">
        <v>0.133645699326434</v>
      </c>
      <c r="AH1519" s="17">
        <v>5.9349528847968701E-2</v>
      </c>
      <c r="AI1519" s="17"/>
      <c r="AJ1519" s="17">
        <v>0.13805694446931299</v>
      </c>
      <c r="AK1519" s="17">
        <v>9.3972285842422801E-2</v>
      </c>
      <c r="AL1519" s="17">
        <v>0.11787761080601999</v>
      </c>
      <c r="AM1519" s="17">
        <v>0.21463592722403499</v>
      </c>
      <c r="AN1519" s="17">
        <v>8.3731328697318003E-2</v>
      </c>
      <c r="AO1519" s="17"/>
      <c r="AP1519" s="17">
        <v>0.107270065499514</v>
      </c>
      <c r="AQ1519" s="17">
        <v>0.115433694721118</v>
      </c>
      <c r="AR1519" s="17">
        <v>0.12278009662544399</v>
      </c>
      <c r="AS1519" s="17"/>
      <c r="AT1519" s="17">
        <v>0.11169973499647599</v>
      </c>
      <c r="AU1519" s="17">
        <v>0.123943126595545</v>
      </c>
      <c r="AV1519" s="17">
        <v>9.9810906686972803E-2</v>
      </c>
      <c r="AW1519" s="17">
        <v>9.7279425873261896E-2</v>
      </c>
      <c r="AX1519" s="17">
        <v>0.22603902099728199</v>
      </c>
    </row>
    <row r="1520" spans="2:50">
      <c r="B1520" t="s">
        <v>248</v>
      </c>
      <c r="C1520" s="17">
        <v>5.05160341209221E-2</v>
      </c>
      <c r="D1520" s="17">
        <v>5.7067619267547602E-2</v>
      </c>
      <c r="E1520" s="17">
        <v>4.3788305919357999E-2</v>
      </c>
      <c r="F1520" s="17"/>
      <c r="G1520" s="17">
        <v>3.2006204946238799E-2</v>
      </c>
      <c r="H1520" s="17">
        <v>2.9255026809182301E-2</v>
      </c>
      <c r="I1520" s="17">
        <v>4.6751921149263999E-2</v>
      </c>
      <c r="J1520" s="17">
        <v>4.4573187711677099E-2</v>
      </c>
      <c r="K1520" s="17">
        <v>0.105205531029907</v>
      </c>
      <c r="L1520" s="17">
        <v>5.9244041839158101E-2</v>
      </c>
      <c r="M1520" s="17"/>
      <c r="N1520" s="17">
        <v>7.7058901614255604E-2</v>
      </c>
      <c r="O1520" s="17">
        <v>4.0002267285195903E-2</v>
      </c>
      <c r="P1520" s="17">
        <v>1.6259347495216001E-2</v>
      </c>
      <c r="Q1520" s="17">
        <v>5.6245220681831097E-2</v>
      </c>
      <c r="R1520" s="17"/>
      <c r="S1520" s="17">
        <v>3.7222127795508098E-2</v>
      </c>
      <c r="T1520" s="17">
        <v>3.8876960812656403E-2</v>
      </c>
      <c r="U1520" s="17">
        <v>5.9435209106898798E-2</v>
      </c>
      <c r="V1520" s="17">
        <v>9.6504585529903902E-2</v>
      </c>
      <c r="W1520" s="17">
        <v>2.4249331238439201E-2</v>
      </c>
      <c r="X1520" s="17">
        <v>3.7689132384160801E-2</v>
      </c>
      <c r="Y1520" s="17">
        <v>7.5662393788466994E-2</v>
      </c>
      <c r="Z1520" s="17">
        <v>0</v>
      </c>
      <c r="AA1520" s="17">
        <v>8.8187775251109102E-2</v>
      </c>
      <c r="AB1520" s="17">
        <v>6.10747686264244E-2</v>
      </c>
      <c r="AC1520" s="17">
        <v>0</v>
      </c>
      <c r="AD1520" s="17">
        <v>5.4280913769231602E-2</v>
      </c>
      <c r="AE1520" s="17"/>
      <c r="AF1520" s="17">
        <v>3.0074713207285102E-2</v>
      </c>
      <c r="AG1520" s="17">
        <v>7.3253136547502803E-2</v>
      </c>
      <c r="AH1520" s="17">
        <v>5.0923951298908303E-2</v>
      </c>
      <c r="AI1520" s="17"/>
      <c r="AJ1520" s="17">
        <v>3.36507249719969E-2</v>
      </c>
      <c r="AK1520" s="17">
        <v>6.3543277340381801E-2</v>
      </c>
      <c r="AL1520" s="17">
        <v>9.1759084556919293E-2</v>
      </c>
      <c r="AM1520" s="17">
        <v>0</v>
      </c>
      <c r="AN1520" s="17">
        <v>3.6759427798873402E-2</v>
      </c>
      <c r="AO1520" s="17"/>
      <c r="AP1520" s="17">
        <v>3.6505879465042503E-2</v>
      </c>
      <c r="AQ1520" s="17">
        <v>5.9917567698246001E-2</v>
      </c>
      <c r="AR1520" s="17">
        <v>6.6742812121345405E-2</v>
      </c>
      <c r="AS1520" s="17"/>
      <c r="AT1520" s="17">
        <v>1.7225220003244002E-2</v>
      </c>
      <c r="AU1520" s="17">
        <v>5.1116678366105298E-2</v>
      </c>
      <c r="AV1520" s="17">
        <v>6.5665741708262296E-2</v>
      </c>
      <c r="AW1520" s="17">
        <v>7.8294436924905703E-2</v>
      </c>
      <c r="AX1520" s="17">
        <v>0.123451357988992</v>
      </c>
    </row>
    <row r="1521" spans="2:50">
      <c r="B1521" t="s">
        <v>92</v>
      </c>
      <c r="C1521" s="17">
        <v>4.51264417342985E-2</v>
      </c>
      <c r="D1521" s="17">
        <v>2.7639621371979201E-2</v>
      </c>
      <c r="E1521" s="17">
        <v>6.3083405106415497E-2</v>
      </c>
      <c r="F1521" s="17"/>
      <c r="G1521" s="17">
        <v>3.1629642961692697E-2</v>
      </c>
      <c r="H1521" s="17">
        <v>4.2925970276046797E-2</v>
      </c>
      <c r="I1521" s="17">
        <v>9.6592620357251399E-2</v>
      </c>
      <c r="J1521" s="17">
        <v>3.2113979085079902E-2</v>
      </c>
      <c r="K1521" s="17">
        <v>6.2609962439546807E-2</v>
      </c>
      <c r="L1521" s="17">
        <v>8.9092464347443594E-3</v>
      </c>
      <c r="M1521" s="17"/>
      <c r="N1521" s="17">
        <v>1.6494204941513501E-2</v>
      </c>
      <c r="O1521" s="17">
        <v>6.0530219551093299E-2</v>
      </c>
      <c r="P1521" s="17">
        <v>2.7800683029618498E-2</v>
      </c>
      <c r="Q1521" s="17">
        <v>7.7844581480924102E-2</v>
      </c>
      <c r="R1521" s="17"/>
      <c r="S1521" s="17">
        <v>3.6708122096811797E-2</v>
      </c>
      <c r="T1521" s="17">
        <v>3.6179426328517901E-2</v>
      </c>
      <c r="U1521" s="17">
        <v>8.8967883147676799E-2</v>
      </c>
      <c r="V1521" s="17">
        <v>0</v>
      </c>
      <c r="W1521" s="17">
        <v>0.10076834348125401</v>
      </c>
      <c r="X1521" s="17">
        <v>2.1347392250811899E-2</v>
      </c>
      <c r="Y1521" s="17">
        <v>7.9289461168686501E-2</v>
      </c>
      <c r="Z1521" s="17">
        <v>4.0692572575158799E-2</v>
      </c>
      <c r="AA1521" s="17">
        <v>4.953660630291E-2</v>
      </c>
      <c r="AB1521" s="17">
        <v>3.78857974384793E-2</v>
      </c>
      <c r="AC1521" s="17">
        <v>0</v>
      </c>
      <c r="AD1521" s="17">
        <v>4.77218799322775E-2</v>
      </c>
      <c r="AE1521" s="17"/>
      <c r="AF1521" s="17">
        <v>3.5208219742842398E-2</v>
      </c>
      <c r="AG1521" s="17">
        <v>3.6231992842956702E-2</v>
      </c>
      <c r="AH1521" s="17">
        <v>0.12566352090090499</v>
      </c>
      <c r="AI1521" s="17"/>
      <c r="AJ1521" s="17">
        <v>3.02460131117804E-2</v>
      </c>
      <c r="AK1521" s="17">
        <v>2.9428135724155601E-2</v>
      </c>
      <c r="AL1521" s="17">
        <v>0</v>
      </c>
      <c r="AM1521" s="17">
        <v>0.105178639731465</v>
      </c>
      <c r="AN1521" s="17">
        <v>0.127248133106554</v>
      </c>
      <c r="AO1521" s="17"/>
      <c r="AP1521" s="17">
        <v>3.2461607122241901E-2</v>
      </c>
      <c r="AQ1521" s="17">
        <v>1.8611592278381699E-2</v>
      </c>
      <c r="AR1521" s="17">
        <v>0</v>
      </c>
      <c r="AS1521" s="17"/>
      <c r="AT1521" s="17">
        <v>5.4002775138329601E-2</v>
      </c>
      <c r="AU1521" s="17">
        <v>5.2869157756295297E-2</v>
      </c>
      <c r="AV1521" s="17">
        <v>2.06512346081653E-2</v>
      </c>
      <c r="AW1521" s="17">
        <v>6.3316297896857499E-2</v>
      </c>
      <c r="AX1521" s="17">
        <v>0</v>
      </c>
    </row>
    <row r="1522" spans="2:50">
      <c r="B1522" t="s">
        <v>249</v>
      </c>
      <c r="C1522" s="17">
        <v>0.50208743881772899</v>
      </c>
      <c r="D1522" s="17">
        <v>0.51102750817739495</v>
      </c>
      <c r="E1522" s="17">
        <v>0.49290701066043902</v>
      </c>
      <c r="F1522" s="17"/>
      <c r="G1522" s="17">
        <v>0.58001418780397995</v>
      </c>
      <c r="H1522" s="17">
        <v>0.63406734235968198</v>
      </c>
      <c r="I1522" s="17">
        <v>0.52647493099250497</v>
      </c>
      <c r="J1522" s="17">
        <v>0.455572205191552</v>
      </c>
      <c r="K1522" s="17">
        <v>0.37122267156356098</v>
      </c>
      <c r="L1522" s="17">
        <v>0.41039147075510901</v>
      </c>
      <c r="M1522" s="17"/>
      <c r="N1522" s="17">
        <v>0.51651721299157305</v>
      </c>
      <c r="O1522" s="17">
        <v>0.49981569267805698</v>
      </c>
      <c r="P1522" s="17">
        <v>0.45941959854474901</v>
      </c>
      <c r="Q1522" s="17">
        <v>0.51836260852536498</v>
      </c>
      <c r="R1522" s="17"/>
      <c r="S1522" s="17">
        <v>0.611387293607766</v>
      </c>
      <c r="T1522" s="17">
        <v>0.43751337363495901</v>
      </c>
      <c r="U1522" s="17">
        <v>0.466624524972511</v>
      </c>
      <c r="V1522" s="17">
        <v>0.46982989591221203</v>
      </c>
      <c r="W1522" s="17">
        <v>0.37997355329336902</v>
      </c>
      <c r="X1522" s="17">
        <v>0.553210978495568</v>
      </c>
      <c r="Y1522" s="17">
        <v>0.39355879815289102</v>
      </c>
      <c r="Z1522" s="17">
        <v>0.66235616546689202</v>
      </c>
      <c r="AA1522" s="17">
        <v>0.51896539423108001</v>
      </c>
      <c r="AB1522" s="17">
        <v>0.54519995416813605</v>
      </c>
      <c r="AC1522" s="17">
        <v>0.52332725071491504</v>
      </c>
      <c r="AD1522" s="17">
        <v>0.52198033899851803</v>
      </c>
      <c r="AE1522" s="17"/>
      <c r="AF1522" s="17">
        <v>0.54174983307670299</v>
      </c>
      <c r="AG1522" s="17">
        <v>0.46621047914282299</v>
      </c>
      <c r="AH1522" s="17">
        <v>0.47722194437889898</v>
      </c>
      <c r="AI1522" s="17"/>
      <c r="AJ1522" s="17">
        <v>0.48836796287142797</v>
      </c>
      <c r="AK1522" s="17">
        <v>0.55174464219622099</v>
      </c>
      <c r="AL1522" s="17">
        <v>0.41458830123511398</v>
      </c>
      <c r="AM1522" s="17">
        <v>0.452910829986861</v>
      </c>
      <c r="AN1522" s="17">
        <v>0.48230065008256001</v>
      </c>
      <c r="AO1522" s="17"/>
      <c r="AP1522" s="17">
        <v>0.50972941426063401</v>
      </c>
      <c r="AQ1522" s="17">
        <v>0.52870235285328304</v>
      </c>
      <c r="AR1522" s="17">
        <v>0.50864221052500802</v>
      </c>
      <c r="AS1522" s="17"/>
      <c r="AT1522" s="17">
        <v>0.493679350748287</v>
      </c>
      <c r="AU1522" s="17">
        <v>0.41993952797103701</v>
      </c>
      <c r="AV1522" s="17">
        <v>0.56396708414480601</v>
      </c>
      <c r="AW1522" s="17">
        <v>0.515242601399029</v>
      </c>
      <c r="AX1522" s="17">
        <v>0.52671634055873096</v>
      </c>
    </row>
    <row r="1523" spans="2:50">
      <c r="B1523" t="s">
        <v>250</v>
      </c>
      <c r="C1523" s="17">
        <v>0.15659271798861901</v>
      </c>
      <c r="D1523" s="17">
        <v>0.15592022510515199</v>
      </c>
      <c r="E1523" s="17">
        <v>0.15728329122184401</v>
      </c>
      <c r="F1523" s="17"/>
      <c r="G1523" s="17">
        <v>0.102571155105044</v>
      </c>
      <c r="H1523" s="17">
        <v>8.6276499922169195E-2</v>
      </c>
      <c r="I1523" s="17">
        <v>0.16144521183723001</v>
      </c>
      <c r="J1523" s="17">
        <v>0.18598693135328201</v>
      </c>
      <c r="K1523" s="17">
        <v>0.19984779243209599</v>
      </c>
      <c r="L1523" s="17">
        <v>0.21119484419199</v>
      </c>
      <c r="M1523" s="17"/>
      <c r="N1523" s="17">
        <v>0.20908033304495499</v>
      </c>
      <c r="O1523" s="17">
        <v>0.15484226435533499</v>
      </c>
      <c r="P1523" s="17">
        <v>8.9993921421586798E-2</v>
      </c>
      <c r="Q1523" s="17">
        <v>0.15187949972077</v>
      </c>
      <c r="R1523" s="17"/>
      <c r="S1523" s="17">
        <v>0.130595439398459</v>
      </c>
      <c r="T1523" s="17">
        <v>0.19545230862983701</v>
      </c>
      <c r="U1523" s="17">
        <v>0.127650048868379</v>
      </c>
      <c r="V1523" s="17">
        <v>0.23738865644153001</v>
      </c>
      <c r="W1523" s="17">
        <v>0.236482468425392</v>
      </c>
      <c r="X1523" s="17">
        <v>0.13473680690505399</v>
      </c>
      <c r="Y1523" s="17">
        <v>0.17732106996986799</v>
      </c>
      <c r="Z1523" s="17">
        <v>0</v>
      </c>
      <c r="AA1523" s="17">
        <v>0.16247669242836199</v>
      </c>
      <c r="AB1523" s="17">
        <v>9.82691825732077E-2</v>
      </c>
      <c r="AC1523" s="17">
        <v>0.159726323845815</v>
      </c>
      <c r="AD1523" s="17">
        <v>0.110430148371783</v>
      </c>
      <c r="AE1523" s="17"/>
      <c r="AF1523" s="17">
        <v>0.12091884599864</v>
      </c>
      <c r="AG1523" s="17">
        <v>0.20689883587393701</v>
      </c>
      <c r="AH1523" s="17">
        <v>0.110273480146877</v>
      </c>
      <c r="AI1523" s="17"/>
      <c r="AJ1523" s="17">
        <v>0.17170766944131</v>
      </c>
      <c r="AK1523" s="17">
        <v>0.15751556318280499</v>
      </c>
      <c r="AL1523" s="17">
        <v>0.209636695362939</v>
      </c>
      <c r="AM1523" s="17">
        <v>0.21463592722403499</v>
      </c>
      <c r="AN1523" s="17">
        <v>0.120490756496191</v>
      </c>
      <c r="AO1523" s="17"/>
      <c r="AP1523" s="17">
        <v>0.14377594496455601</v>
      </c>
      <c r="AQ1523" s="17">
        <v>0.175351262419364</v>
      </c>
      <c r="AR1523" s="17">
        <v>0.18952290874678901</v>
      </c>
      <c r="AS1523" s="17"/>
      <c r="AT1523" s="17">
        <v>0.12892495499972001</v>
      </c>
      <c r="AU1523" s="17">
        <v>0.17505980496165</v>
      </c>
      <c r="AV1523" s="17">
        <v>0.16547664839523499</v>
      </c>
      <c r="AW1523" s="17">
        <v>0.175573862798168</v>
      </c>
      <c r="AX1523" s="17">
        <v>0.349490378986273</v>
      </c>
    </row>
    <row r="1524" spans="2:50">
      <c r="B1524" t="s">
        <v>251</v>
      </c>
      <c r="C1524" s="17">
        <v>0.34549472082910998</v>
      </c>
      <c r="D1524" s="17">
        <v>0.35510728307224299</v>
      </c>
      <c r="E1524" s="17">
        <v>0.33562371943859498</v>
      </c>
      <c r="F1524" s="17"/>
      <c r="G1524" s="17">
        <v>0.47744303269893601</v>
      </c>
      <c r="H1524" s="17">
        <v>0.54779084243751297</v>
      </c>
      <c r="I1524" s="17">
        <v>0.36502971915527499</v>
      </c>
      <c r="J1524" s="17">
        <v>0.26958527383826902</v>
      </c>
      <c r="K1524" s="17">
        <v>0.17137487913146501</v>
      </c>
      <c r="L1524" s="17">
        <v>0.19919662656312001</v>
      </c>
      <c r="M1524" s="17"/>
      <c r="N1524" s="17">
        <v>0.307436879946618</v>
      </c>
      <c r="O1524" s="17">
        <v>0.34497342832272199</v>
      </c>
      <c r="P1524" s="17">
        <v>0.36942567712316199</v>
      </c>
      <c r="Q1524" s="17">
        <v>0.366483108804595</v>
      </c>
      <c r="R1524" s="17"/>
      <c r="S1524" s="17">
        <v>0.48079185420930698</v>
      </c>
      <c r="T1524" s="17">
        <v>0.24206106500512301</v>
      </c>
      <c r="U1524" s="17">
        <v>0.33897447610413101</v>
      </c>
      <c r="V1524" s="17">
        <v>0.23244123947068199</v>
      </c>
      <c r="W1524" s="17">
        <v>0.14349108486797699</v>
      </c>
      <c r="X1524" s="17">
        <v>0.41847417159051398</v>
      </c>
      <c r="Y1524" s="17">
        <v>0.216237728183022</v>
      </c>
      <c r="Z1524" s="17">
        <v>0.66235616546689202</v>
      </c>
      <c r="AA1524" s="17">
        <v>0.35648870180271802</v>
      </c>
      <c r="AB1524" s="17">
        <v>0.446930771594929</v>
      </c>
      <c r="AC1524" s="17">
        <v>0.36360092686910001</v>
      </c>
      <c r="AD1524" s="17">
        <v>0.41155019062673498</v>
      </c>
      <c r="AE1524" s="17"/>
      <c r="AF1524" s="17">
        <v>0.42083098707806199</v>
      </c>
      <c r="AG1524" s="17">
        <v>0.25931164326888601</v>
      </c>
      <c r="AH1524" s="17">
        <v>0.36694846423202199</v>
      </c>
      <c r="AI1524" s="17"/>
      <c r="AJ1524" s="17">
        <v>0.31666029343011798</v>
      </c>
      <c r="AK1524" s="17">
        <v>0.39422907901341703</v>
      </c>
      <c r="AL1524" s="17">
        <v>0.20495160587217401</v>
      </c>
      <c r="AM1524" s="17">
        <v>0.23827490276282601</v>
      </c>
      <c r="AN1524" s="17">
        <v>0.361809893586368</v>
      </c>
      <c r="AO1524" s="17"/>
      <c r="AP1524" s="17">
        <v>0.36595346929607803</v>
      </c>
      <c r="AQ1524" s="17">
        <v>0.35335109043391999</v>
      </c>
      <c r="AR1524" s="17">
        <v>0.31911930177821901</v>
      </c>
      <c r="AS1524" s="17"/>
      <c r="AT1524" s="17">
        <v>0.364754395748567</v>
      </c>
      <c r="AU1524" s="17">
        <v>0.24487972300938601</v>
      </c>
      <c r="AV1524" s="17">
        <v>0.39849043574957099</v>
      </c>
      <c r="AW1524" s="17">
        <v>0.339668738600861</v>
      </c>
      <c r="AX1524" s="17">
        <v>0.17722596157245701</v>
      </c>
    </row>
    <row r="1525" spans="2:50">
      <c r="C1525" s="17"/>
      <c r="D1525" s="17"/>
      <c r="E1525" s="17"/>
      <c r="F1525" s="17"/>
      <c r="G1525" s="17"/>
      <c r="H1525" s="17"/>
      <c r="I1525" s="17"/>
      <c r="J1525" s="17"/>
      <c r="K1525" s="17"/>
      <c r="L1525" s="17"/>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7"/>
      <c r="AI1525" s="17"/>
      <c r="AJ1525" s="17"/>
      <c r="AK1525" s="17"/>
      <c r="AL1525" s="17"/>
      <c r="AM1525" s="17"/>
      <c r="AN1525" s="17"/>
      <c r="AO1525" s="17"/>
      <c r="AP1525" s="17"/>
      <c r="AQ1525" s="17"/>
      <c r="AR1525" s="17"/>
      <c r="AS1525" s="17"/>
      <c r="AT1525" s="17"/>
      <c r="AU1525" s="17"/>
      <c r="AV1525" s="17"/>
      <c r="AW1525" s="17"/>
      <c r="AX1525" s="17"/>
    </row>
    <row r="1526" spans="2:50">
      <c r="B1526" s="6" t="s">
        <v>425</v>
      </c>
      <c r="C1526" s="17"/>
      <c r="D1526" s="17"/>
      <c r="E1526" s="17"/>
      <c r="F1526" s="17"/>
      <c r="G1526" s="17"/>
      <c r="H1526" s="17"/>
      <c r="I1526" s="17"/>
      <c r="J1526" s="17"/>
      <c r="K1526" s="17"/>
      <c r="L1526" s="17"/>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7"/>
      <c r="AI1526" s="17"/>
      <c r="AJ1526" s="17"/>
      <c r="AK1526" s="17"/>
      <c r="AL1526" s="17"/>
      <c r="AM1526" s="17"/>
      <c r="AN1526" s="17"/>
      <c r="AO1526" s="17"/>
      <c r="AP1526" s="17"/>
      <c r="AQ1526" s="17"/>
      <c r="AR1526" s="17"/>
      <c r="AS1526" s="17"/>
      <c r="AT1526" s="17"/>
      <c r="AU1526" s="17"/>
      <c r="AV1526" s="17"/>
      <c r="AW1526" s="17"/>
      <c r="AX1526" s="17"/>
    </row>
    <row r="1527" spans="2:50">
      <c r="B1527" s="24" t="s">
        <v>17</v>
      </c>
      <c r="C1527" s="17"/>
      <c r="D1527" s="17"/>
      <c r="E1527" s="17"/>
      <c r="F1527" s="17"/>
      <c r="G1527" s="17"/>
      <c r="H1527" s="17"/>
      <c r="I1527" s="17"/>
      <c r="J1527" s="17"/>
      <c r="K1527" s="17"/>
      <c r="L1527" s="17"/>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7"/>
      <c r="AI1527" s="17"/>
      <c r="AJ1527" s="17"/>
      <c r="AK1527" s="17"/>
      <c r="AL1527" s="17"/>
      <c r="AM1527" s="17"/>
      <c r="AN1527" s="17"/>
      <c r="AO1527" s="17"/>
      <c r="AP1527" s="17"/>
      <c r="AQ1527" s="17"/>
      <c r="AR1527" s="17"/>
      <c r="AS1527" s="17"/>
      <c r="AT1527" s="17"/>
      <c r="AU1527" s="17"/>
      <c r="AV1527" s="17"/>
      <c r="AW1527" s="17"/>
      <c r="AX1527" s="17"/>
    </row>
    <row r="1528" spans="2:50">
      <c r="B1528" t="s">
        <v>244</v>
      </c>
      <c r="C1528" s="17">
        <v>0.236744171843593</v>
      </c>
      <c r="D1528" s="17">
        <v>0.22898700089844901</v>
      </c>
      <c r="E1528" s="17">
        <v>0.24470989869656401</v>
      </c>
      <c r="F1528" s="17"/>
      <c r="G1528" s="17">
        <v>0.33000863535605202</v>
      </c>
      <c r="H1528" s="17">
        <v>0.26835921967360199</v>
      </c>
      <c r="I1528" s="17">
        <v>0.22774588448899299</v>
      </c>
      <c r="J1528" s="17">
        <v>0.22141677200762699</v>
      </c>
      <c r="K1528" s="17">
        <v>0.24370507426063601</v>
      </c>
      <c r="L1528" s="17">
        <v>0.15224484664427301</v>
      </c>
      <c r="M1528" s="17"/>
      <c r="N1528" s="17">
        <v>0.23699956193572</v>
      </c>
      <c r="O1528" s="17">
        <v>0.27682107039112702</v>
      </c>
      <c r="P1528" s="17">
        <v>0.190979834005785</v>
      </c>
      <c r="Q1528" s="17">
        <v>0.23559250251837199</v>
      </c>
      <c r="R1528" s="17"/>
      <c r="S1528" s="17">
        <v>0.31764688551211501</v>
      </c>
      <c r="T1528" s="17">
        <v>0.204298489934782</v>
      </c>
      <c r="U1528" s="17">
        <v>0.12738151650353599</v>
      </c>
      <c r="V1528" s="17">
        <v>0.26258594796734303</v>
      </c>
      <c r="W1528" s="17">
        <v>0.17527851988018101</v>
      </c>
      <c r="X1528" s="17">
        <v>0.23973879911325699</v>
      </c>
      <c r="Y1528" s="17">
        <v>0.38674349510991402</v>
      </c>
      <c r="Z1528" s="17">
        <v>0.23207623821198101</v>
      </c>
      <c r="AA1528" s="17">
        <v>0.28663692171954402</v>
      </c>
      <c r="AB1528" s="17">
        <v>0.192041517835951</v>
      </c>
      <c r="AC1528" s="17">
        <v>0.15928859101795001</v>
      </c>
      <c r="AD1528" s="17">
        <v>5.4280913769231602E-2</v>
      </c>
      <c r="AE1528" s="17"/>
      <c r="AF1528" s="17">
        <v>0.26820776858166301</v>
      </c>
      <c r="AG1528" s="17">
        <v>0.20216633532044501</v>
      </c>
      <c r="AH1528" s="17">
        <v>0.202970454839737</v>
      </c>
      <c r="AI1528" s="17"/>
      <c r="AJ1528" s="17">
        <v>0.25320282741601702</v>
      </c>
      <c r="AK1528" s="17">
        <v>0.247134978861308</v>
      </c>
      <c r="AL1528" s="17">
        <v>0.12982408499752199</v>
      </c>
      <c r="AM1528" s="17">
        <v>0.32154448501690103</v>
      </c>
      <c r="AN1528" s="17">
        <v>0.20423208692626199</v>
      </c>
      <c r="AO1528" s="17"/>
      <c r="AP1528" s="17">
        <v>0.30197013269156803</v>
      </c>
      <c r="AQ1528" s="17">
        <v>0.23276956457019601</v>
      </c>
      <c r="AR1528" s="17">
        <v>0.205668686493612</v>
      </c>
      <c r="AS1528" s="17"/>
      <c r="AT1528" s="17">
        <v>0.26332257757242999</v>
      </c>
      <c r="AU1528" s="17">
        <v>0.23499551240657199</v>
      </c>
      <c r="AV1528" s="17">
        <v>0.213169581072289</v>
      </c>
      <c r="AW1528" s="17">
        <v>0.20113490172211601</v>
      </c>
      <c r="AX1528" s="17">
        <v>0.43884522759244299</v>
      </c>
    </row>
    <row r="1529" spans="2:50">
      <c r="B1529" t="s">
        <v>245</v>
      </c>
      <c r="C1529" s="17">
        <v>0.45239873150771798</v>
      </c>
      <c r="D1529" s="17">
        <v>0.46611532180125398</v>
      </c>
      <c r="E1529" s="17">
        <v>0.43831336296226597</v>
      </c>
      <c r="F1529" s="17"/>
      <c r="G1529" s="17">
        <v>0.38499860091282501</v>
      </c>
      <c r="H1529" s="17">
        <v>0.41619869788623398</v>
      </c>
      <c r="I1529" s="17">
        <v>0.47943145302105</v>
      </c>
      <c r="J1529" s="17">
        <v>0.454666036884597</v>
      </c>
      <c r="K1529" s="17">
        <v>0.41564610594331503</v>
      </c>
      <c r="L1529" s="17">
        <v>0.53634013443627304</v>
      </c>
      <c r="M1529" s="17"/>
      <c r="N1529" s="17">
        <v>0.51935245367910299</v>
      </c>
      <c r="O1529" s="17">
        <v>0.421289392085194</v>
      </c>
      <c r="P1529" s="17">
        <v>0.48445241017273499</v>
      </c>
      <c r="Q1529" s="17">
        <v>0.38394046901980999</v>
      </c>
      <c r="R1529" s="17"/>
      <c r="S1529" s="17">
        <v>0.39289386558157802</v>
      </c>
      <c r="T1529" s="17">
        <v>0.52683002607728002</v>
      </c>
      <c r="U1529" s="17">
        <v>0.531623759344241</v>
      </c>
      <c r="V1529" s="17">
        <v>0.405038970808275</v>
      </c>
      <c r="W1529" s="17">
        <v>0.49354568196611998</v>
      </c>
      <c r="X1529" s="17">
        <v>0.47825018491812799</v>
      </c>
      <c r="Y1529" s="17">
        <v>0.353498169409663</v>
      </c>
      <c r="Z1529" s="17">
        <v>0.47620166876515901</v>
      </c>
      <c r="AA1529" s="17">
        <v>0.33997042303520902</v>
      </c>
      <c r="AB1529" s="17">
        <v>0.50417776539969505</v>
      </c>
      <c r="AC1529" s="17">
        <v>0.49451230314682398</v>
      </c>
      <c r="AD1529" s="17">
        <v>0.52841513710073695</v>
      </c>
      <c r="AE1529" s="17"/>
      <c r="AF1529" s="17">
        <v>0.43451977849727103</v>
      </c>
      <c r="AG1529" s="17">
        <v>0.49327262821026302</v>
      </c>
      <c r="AH1529" s="17">
        <v>0.42463438706744799</v>
      </c>
      <c r="AI1529" s="17"/>
      <c r="AJ1529" s="17">
        <v>0.44927807490103799</v>
      </c>
      <c r="AK1529" s="17">
        <v>0.47973677431899697</v>
      </c>
      <c r="AL1529" s="17">
        <v>0.59116782418786795</v>
      </c>
      <c r="AM1529" s="17">
        <v>0.101553053826371</v>
      </c>
      <c r="AN1529" s="17">
        <v>0.33419616157452797</v>
      </c>
      <c r="AO1529" s="17"/>
      <c r="AP1529" s="17">
        <v>0.40555162264078098</v>
      </c>
      <c r="AQ1529" s="17">
        <v>0.48334603395583797</v>
      </c>
      <c r="AR1529" s="17">
        <v>0.48409342063018201</v>
      </c>
      <c r="AS1529" s="17"/>
      <c r="AT1529" s="17">
        <v>0.38995381932589002</v>
      </c>
      <c r="AU1529" s="17">
        <v>0.41430191280932299</v>
      </c>
      <c r="AV1529" s="17">
        <v>0.522502896563944</v>
      </c>
      <c r="AW1529" s="17">
        <v>0.46816477483467001</v>
      </c>
      <c r="AX1529" s="17">
        <v>0.422909646027263</v>
      </c>
    </row>
    <row r="1530" spans="2:50">
      <c r="B1530" t="s">
        <v>246</v>
      </c>
      <c r="C1530" s="17">
        <v>0.198449422390966</v>
      </c>
      <c r="D1530" s="17">
        <v>0.18991545679843999</v>
      </c>
      <c r="E1530" s="17">
        <v>0.20721282845271699</v>
      </c>
      <c r="F1530" s="17"/>
      <c r="G1530" s="17">
        <v>0.160107331025409</v>
      </c>
      <c r="H1530" s="17">
        <v>0.19658582856259499</v>
      </c>
      <c r="I1530" s="17">
        <v>0.17186254539009599</v>
      </c>
      <c r="J1530" s="17">
        <v>0.21709628260165101</v>
      </c>
      <c r="K1530" s="17">
        <v>0.22743036211076501</v>
      </c>
      <c r="L1530" s="17">
        <v>0.21863542522703</v>
      </c>
      <c r="M1530" s="17"/>
      <c r="N1530" s="17">
        <v>0.16311523725447599</v>
      </c>
      <c r="O1530" s="17">
        <v>0.149636994564216</v>
      </c>
      <c r="P1530" s="17">
        <v>0.271359481367071</v>
      </c>
      <c r="Q1530" s="17">
        <v>0.220548855644422</v>
      </c>
      <c r="R1530" s="17"/>
      <c r="S1530" s="17">
        <v>0.191538748167425</v>
      </c>
      <c r="T1530" s="17">
        <v>0.19347424138403599</v>
      </c>
      <c r="U1530" s="17">
        <v>0.17549638558055</v>
      </c>
      <c r="V1530" s="17">
        <v>0.23094778487943801</v>
      </c>
      <c r="W1530" s="17">
        <v>0.196782245527823</v>
      </c>
      <c r="X1530" s="17">
        <v>0.17464298253716801</v>
      </c>
      <c r="Y1530" s="17">
        <v>0.16449019637673801</v>
      </c>
      <c r="Z1530" s="17">
        <v>0.189121911666571</v>
      </c>
      <c r="AA1530" s="17">
        <v>0.236611676374195</v>
      </c>
      <c r="AB1530" s="17">
        <v>0.18465045217102199</v>
      </c>
      <c r="AC1530" s="17">
        <v>0.23201363343751999</v>
      </c>
      <c r="AD1530" s="17">
        <v>0.26366714015498699</v>
      </c>
      <c r="AE1530" s="17"/>
      <c r="AF1530" s="17">
        <v>0.19500165764097699</v>
      </c>
      <c r="AG1530" s="17">
        <v>0.19750939492557101</v>
      </c>
      <c r="AH1530" s="17">
        <v>0.213960367721832</v>
      </c>
      <c r="AI1530" s="17"/>
      <c r="AJ1530" s="17">
        <v>0.193929278722202</v>
      </c>
      <c r="AK1530" s="17">
        <v>0.17449365623452101</v>
      </c>
      <c r="AL1530" s="17">
        <v>0.21678660243991099</v>
      </c>
      <c r="AM1530" s="17">
        <v>0.36210344803137101</v>
      </c>
      <c r="AN1530" s="17">
        <v>0.250633041211899</v>
      </c>
      <c r="AO1530" s="17"/>
      <c r="AP1530" s="17">
        <v>0.18033933641250699</v>
      </c>
      <c r="AQ1530" s="17">
        <v>0.18423022001828299</v>
      </c>
      <c r="AR1530" s="17">
        <v>0.24404162565981199</v>
      </c>
      <c r="AS1530" s="17"/>
      <c r="AT1530" s="17">
        <v>0.25658068989195598</v>
      </c>
      <c r="AU1530" s="17">
        <v>0.203802711093479</v>
      </c>
      <c r="AV1530" s="17">
        <v>0.16753588330854799</v>
      </c>
      <c r="AW1530" s="17">
        <v>0.20508263672334101</v>
      </c>
      <c r="AX1530" s="17">
        <v>6.4445594413017795E-2</v>
      </c>
    </row>
    <row r="1531" spans="2:50">
      <c r="B1531" t="s">
        <v>247</v>
      </c>
      <c r="C1531" s="17">
        <v>6.0051673564442097E-2</v>
      </c>
      <c r="D1531" s="17">
        <v>5.9971463444794801E-2</v>
      </c>
      <c r="E1531" s="17">
        <v>6.0134040178310998E-2</v>
      </c>
      <c r="F1531" s="17"/>
      <c r="G1531" s="17">
        <v>5.1905158326361299E-2</v>
      </c>
      <c r="H1531" s="17">
        <v>8.4194869663468203E-2</v>
      </c>
      <c r="I1531" s="17">
        <v>4.2392590635381297E-2</v>
      </c>
      <c r="J1531" s="17">
        <v>6.7625669259053903E-2</v>
      </c>
      <c r="K1531" s="17">
        <v>3.39482235429951E-2</v>
      </c>
      <c r="L1531" s="17">
        <v>6.8091333486297506E-2</v>
      </c>
      <c r="M1531" s="17"/>
      <c r="N1531" s="17">
        <v>4.3572481903451199E-2</v>
      </c>
      <c r="O1531" s="17">
        <v>9.0036265476644201E-2</v>
      </c>
      <c r="P1531" s="17">
        <v>3.44746402458403E-2</v>
      </c>
      <c r="Q1531" s="17">
        <v>7.2760517489880799E-2</v>
      </c>
      <c r="R1531" s="17"/>
      <c r="S1531" s="17">
        <v>4.5231487818644202E-2</v>
      </c>
      <c r="T1531" s="17">
        <v>4.24157455945278E-2</v>
      </c>
      <c r="U1531" s="17">
        <v>8.9644649334656698E-2</v>
      </c>
      <c r="V1531" s="17">
        <v>4.8017298004627798E-2</v>
      </c>
      <c r="W1531" s="17">
        <v>3.4223153073703098E-2</v>
      </c>
      <c r="X1531" s="17">
        <v>3.9761515002394297E-2</v>
      </c>
      <c r="Y1531" s="17">
        <v>7.9982205793988501E-2</v>
      </c>
      <c r="Z1531" s="17">
        <v>7.1535346535841093E-2</v>
      </c>
      <c r="AA1531" s="17">
        <v>5.1719407192623801E-2</v>
      </c>
      <c r="AB1531" s="17">
        <v>6.1053030623059799E-2</v>
      </c>
      <c r="AC1531" s="17">
        <v>0.114185472397706</v>
      </c>
      <c r="AD1531" s="17">
        <v>0.153636808975044</v>
      </c>
      <c r="AE1531" s="17"/>
      <c r="AF1531" s="17">
        <v>6.1250740776665598E-2</v>
      </c>
      <c r="AG1531" s="17">
        <v>5.26769219128305E-2</v>
      </c>
      <c r="AH1531" s="17">
        <v>5.1746705080596901E-2</v>
      </c>
      <c r="AI1531" s="17"/>
      <c r="AJ1531" s="17">
        <v>6.4300531404594005E-2</v>
      </c>
      <c r="AK1531" s="17">
        <v>5.3188059659351798E-2</v>
      </c>
      <c r="AL1531" s="17">
        <v>4.3507324924691101E-2</v>
      </c>
      <c r="AM1531" s="17">
        <v>0.109620373393892</v>
      </c>
      <c r="AN1531" s="17">
        <v>0.102539870449034</v>
      </c>
      <c r="AO1531" s="17"/>
      <c r="AP1531" s="17">
        <v>7.5933491034211598E-2</v>
      </c>
      <c r="AQ1531" s="17">
        <v>5.4079971011712601E-2</v>
      </c>
      <c r="AR1531" s="17">
        <v>4.6580928733188899E-2</v>
      </c>
      <c r="AS1531" s="17"/>
      <c r="AT1531" s="17">
        <v>6.0731603292604297E-2</v>
      </c>
      <c r="AU1531" s="17">
        <v>8.7953859881581303E-2</v>
      </c>
      <c r="AV1531" s="17">
        <v>3.5356362698726503E-2</v>
      </c>
      <c r="AW1531" s="17">
        <v>8.2890791627985697E-2</v>
      </c>
      <c r="AX1531" s="17">
        <v>7.3799531967276094E-2</v>
      </c>
    </row>
    <row r="1532" spans="2:50">
      <c r="B1532" t="s">
        <v>248</v>
      </c>
      <c r="C1532" s="17">
        <v>2.0154086120137301E-2</v>
      </c>
      <c r="D1532" s="17">
        <v>2.6535468952631799E-2</v>
      </c>
      <c r="E1532" s="17">
        <v>1.3601136217736599E-2</v>
      </c>
      <c r="F1532" s="17"/>
      <c r="G1532" s="17">
        <v>4.1350631417659302E-2</v>
      </c>
      <c r="H1532" s="17">
        <v>9.5275525673506195E-3</v>
      </c>
      <c r="I1532" s="17">
        <v>1.2673475401849901E-2</v>
      </c>
      <c r="J1532" s="17">
        <v>1.1129215394187699E-2</v>
      </c>
      <c r="K1532" s="17">
        <v>2.8830976209915898E-2</v>
      </c>
      <c r="L1532" s="17">
        <v>2.4688260206125998E-2</v>
      </c>
      <c r="M1532" s="17"/>
      <c r="N1532" s="17">
        <v>3.1434826087486899E-2</v>
      </c>
      <c r="O1532" s="17">
        <v>2.3397801332250501E-2</v>
      </c>
      <c r="P1532" s="17">
        <v>0</v>
      </c>
      <c r="Q1532" s="17">
        <v>1.9926495933294399E-2</v>
      </c>
      <c r="R1532" s="17"/>
      <c r="S1532" s="17">
        <v>0</v>
      </c>
      <c r="T1532" s="17">
        <v>1.1787819349986E-2</v>
      </c>
      <c r="U1532" s="17">
        <v>5.2313570679402503E-2</v>
      </c>
      <c r="V1532" s="17">
        <v>5.3409998340315401E-2</v>
      </c>
      <c r="W1532" s="17">
        <v>0</v>
      </c>
      <c r="X1532" s="17">
        <v>2.02804066167886E-2</v>
      </c>
      <c r="Y1532" s="17">
        <v>0</v>
      </c>
      <c r="Z1532" s="17">
        <v>3.10648348204473E-2</v>
      </c>
      <c r="AA1532" s="17">
        <v>3.5524965375518497E-2</v>
      </c>
      <c r="AB1532" s="17">
        <v>4.0992091206890402E-2</v>
      </c>
      <c r="AC1532" s="17">
        <v>0</v>
      </c>
      <c r="AD1532" s="17">
        <v>0</v>
      </c>
      <c r="AE1532" s="17"/>
      <c r="AF1532" s="17">
        <v>1.5855656947427001E-2</v>
      </c>
      <c r="AG1532" s="17">
        <v>2.73127005831162E-2</v>
      </c>
      <c r="AH1532" s="17">
        <v>2.0912957700330401E-2</v>
      </c>
      <c r="AI1532" s="17"/>
      <c r="AJ1532" s="17">
        <v>1.6984801126715798E-2</v>
      </c>
      <c r="AK1532" s="17">
        <v>2.08025658187647E-2</v>
      </c>
      <c r="AL1532" s="17">
        <v>1.8714163450007201E-2</v>
      </c>
      <c r="AM1532" s="17">
        <v>0</v>
      </c>
      <c r="AN1532" s="17">
        <v>2.07739353599917E-2</v>
      </c>
      <c r="AO1532" s="17"/>
      <c r="AP1532" s="17">
        <v>2.1941783925542999E-2</v>
      </c>
      <c r="AQ1532" s="17">
        <v>1.8048139874679701E-2</v>
      </c>
      <c r="AR1532" s="17">
        <v>1.9615338483205999E-2</v>
      </c>
      <c r="AS1532" s="17"/>
      <c r="AT1532" s="17">
        <v>0</v>
      </c>
      <c r="AU1532" s="17">
        <v>3.2749852717297398E-2</v>
      </c>
      <c r="AV1532" s="17">
        <v>2.1908707704525101E-2</v>
      </c>
      <c r="AW1532" s="17">
        <v>1.9819178726910601E-2</v>
      </c>
      <c r="AX1532" s="17">
        <v>0</v>
      </c>
    </row>
    <row r="1533" spans="2:50">
      <c r="B1533" t="s">
        <v>92</v>
      </c>
      <c r="C1533" s="17">
        <v>3.22019145731441E-2</v>
      </c>
      <c r="D1533" s="17">
        <v>2.84752881044305E-2</v>
      </c>
      <c r="E1533" s="17">
        <v>3.6028733492405603E-2</v>
      </c>
      <c r="F1533" s="17"/>
      <c r="G1533" s="17">
        <v>3.1629642961692697E-2</v>
      </c>
      <c r="H1533" s="17">
        <v>2.51338316467506E-2</v>
      </c>
      <c r="I1533" s="17">
        <v>6.5894051062629605E-2</v>
      </c>
      <c r="J1533" s="17">
        <v>2.8066023852882701E-2</v>
      </c>
      <c r="K1533" s="17">
        <v>5.04392579323737E-2</v>
      </c>
      <c r="L1533" s="17">
        <v>0</v>
      </c>
      <c r="M1533" s="17"/>
      <c r="N1533" s="17">
        <v>5.5254391397625497E-3</v>
      </c>
      <c r="O1533" s="17">
        <v>3.8818476150568597E-2</v>
      </c>
      <c r="P1533" s="17">
        <v>1.8733634208568099E-2</v>
      </c>
      <c r="Q1533" s="17">
        <v>6.7231159394220696E-2</v>
      </c>
      <c r="R1533" s="17"/>
      <c r="S1533" s="17">
        <v>5.2689012920237602E-2</v>
      </c>
      <c r="T1533" s="17">
        <v>2.1193677659387799E-2</v>
      </c>
      <c r="U1533" s="17">
        <v>2.35401185576142E-2</v>
      </c>
      <c r="V1533" s="17">
        <v>0</v>
      </c>
      <c r="W1533" s="17">
        <v>0.100170399552173</v>
      </c>
      <c r="X1533" s="17">
        <v>4.7326111812264697E-2</v>
      </c>
      <c r="Y1533" s="17">
        <v>1.52859333096961E-2</v>
      </c>
      <c r="Z1533" s="17">
        <v>0</v>
      </c>
      <c r="AA1533" s="17">
        <v>4.953660630291E-2</v>
      </c>
      <c r="AB1533" s="17">
        <v>1.70851427633819E-2</v>
      </c>
      <c r="AC1533" s="17">
        <v>0</v>
      </c>
      <c r="AD1533" s="17">
        <v>0</v>
      </c>
      <c r="AE1533" s="17"/>
      <c r="AF1533" s="17">
        <v>2.5164397555997399E-2</v>
      </c>
      <c r="AG1533" s="17">
        <v>2.7062019047774E-2</v>
      </c>
      <c r="AH1533" s="17">
        <v>8.5775127590055997E-2</v>
      </c>
      <c r="AI1533" s="17"/>
      <c r="AJ1533" s="17">
        <v>2.2304486429433199E-2</v>
      </c>
      <c r="AK1533" s="17">
        <v>2.4643965107058598E-2</v>
      </c>
      <c r="AL1533" s="17">
        <v>0</v>
      </c>
      <c r="AM1533" s="17">
        <v>0.105178639731465</v>
      </c>
      <c r="AN1533" s="17">
        <v>8.7624904478285706E-2</v>
      </c>
      <c r="AO1533" s="17"/>
      <c r="AP1533" s="17">
        <v>1.42636332953899E-2</v>
      </c>
      <c r="AQ1533" s="17">
        <v>2.7526070569290701E-2</v>
      </c>
      <c r="AR1533" s="17">
        <v>0</v>
      </c>
      <c r="AS1533" s="17"/>
      <c r="AT1533" s="17">
        <v>2.9411309917118999E-2</v>
      </c>
      <c r="AU1533" s="17">
        <v>2.61961510917471E-2</v>
      </c>
      <c r="AV1533" s="17">
        <v>3.9526568651967901E-2</v>
      </c>
      <c r="AW1533" s="17">
        <v>2.2907716364975999E-2</v>
      </c>
      <c r="AX1533" s="17">
        <v>0</v>
      </c>
    </row>
    <row r="1534" spans="2:50">
      <c r="B1534" t="s">
        <v>249</v>
      </c>
      <c r="C1534" s="17">
        <v>0.68914290335131101</v>
      </c>
      <c r="D1534" s="17">
        <v>0.69510232269970296</v>
      </c>
      <c r="E1534" s="17">
        <v>0.68302326165882998</v>
      </c>
      <c r="F1534" s="17"/>
      <c r="G1534" s="17">
        <v>0.71500723626887797</v>
      </c>
      <c r="H1534" s="17">
        <v>0.68455791755983597</v>
      </c>
      <c r="I1534" s="17">
        <v>0.70717733751004397</v>
      </c>
      <c r="J1534" s="17">
        <v>0.67608280889222405</v>
      </c>
      <c r="K1534" s="17">
        <v>0.659351180203951</v>
      </c>
      <c r="L1534" s="17">
        <v>0.688584981080546</v>
      </c>
      <c r="M1534" s="17"/>
      <c r="N1534" s="17">
        <v>0.75635201561482401</v>
      </c>
      <c r="O1534" s="17">
        <v>0.69811046247632103</v>
      </c>
      <c r="P1534" s="17">
        <v>0.67543224417851999</v>
      </c>
      <c r="Q1534" s="17">
        <v>0.61953297153818199</v>
      </c>
      <c r="R1534" s="17"/>
      <c r="S1534" s="17">
        <v>0.71054075109369297</v>
      </c>
      <c r="T1534" s="17">
        <v>0.73112851601206197</v>
      </c>
      <c r="U1534" s="17">
        <v>0.65900527584777602</v>
      </c>
      <c r="V1534" s="17">
        <v>0.66762491877561803</v>
      </c>
      <c r="W1534" s="17">
        <v>0.66882420184630098</v>
      </c>
      <c r="X1534" s="17">
        <v>0.717988984031384</v>
      </c>
      <c r="Y1534" s="17">
        <v>0.74024166451957796</v>
      </c>
      <c r="Z1534" s="17">
        <v>0.70827790697714099</v>
      </c>
      <c r="AA1534" s="17">
        <v>0.62660734475475299</v>
      </c>
      <c r="AB1534" s="17">
        <v>0.69621928323564597</v>
      </c>
      <c r="AC1534" s="17">
        <v>0.65380089416477405</v>
      </c>
      <c r="AD1534" s="17">
        <v>0.58269605086996901</v>
      </c>
      <c r="AE1534" s="17"/>
      <c r="AF1534" s="17">
        <v>0.70272754707893303</v>
      </c>
      <c r="AG1534" s="17">
        <v>0.695438963530708</v>
      </c>
      <c r="AH1534" s="17">
        <v>0.62760484190718502</v>
      </c>
      <c r="AI1534" s="17"/>
      <c r="AJ1534" s="17">
        <v>0.70248090231705496</v>
      </c>
      <c r="AK1534" s="17">
        <v>0.72687175318030395</v>
      </c>
      <c r="AL1534" s="17">
        <v>0.72099190918539102</v>
      </c>
      <c r="AM1534" s="17">
        <v>0.423097538843272</v>
      </c>
      <c r="AN1534" s="17">
        <v>0.53842824850078996</v>
      </c>
      <c r="AO1534" s="17"/>
      <c r="AP1534" s="17">
        <v>0.70752175533234896</v>
      </c>
      <c r="AQ1534" s="17">
        <v>0.71611559852603401</v>
      </c>
      <c r="AR1534" s="17">
        <v>0.68976210712379304</v>
      </c>
      <c r="AS1534" s="17"/>
      <c r="AT1534" s="17">
        <v>0.65327639689831996</v>
      </c>
      <c r="AU1534" s="17">
        <v>0.64929742521589495</v>
      </c>
      <c r="AV1534" s="17">
        <v>0.735672477636232</v>
      </c>
      <c r="AW1534" s="17">
        <v>0.66929967655678602</v>
      </c>
      <c r="AX1534" s="17">
        <v>0.86175487361970604</v>
      </c>
    </row>
    <row r="1535" spans="2:50">
      <c r="B1535" t="s">
        <v>250</v>
      </c>
      <c r="C1535" s="17">
        <v>8.0205759684579395E-2</v>
      </c>
      <c r="D1535" s="17">
        <v>8.65069323974266E-2</v>
      </c>
      <c r="E1535" s="17">
        <v>7.3735176396047597E-2</v>
      </c>
      <c r="F1535" s="17"/>
      <c r="G1535" s="17">
        <v>9.3255789744020698E-2</v>
      </c>
      <c r="H1535" s="17">
        <v>9.3722422230818794E-2</v>
      </c>
      <c r="I1535" s="17">
        <v>5.5066066037231201E-2</v>
      </c>
      <c r="J1535" s="17">
        <v>7.8754884653241597E-2</v>
      </c>
      <c r="K1535" s="17">
        <v>6.2779199752911005E-2</v>
      </c>
      <c r="L1535" s="17">
        <v>9.2779593692423404E-2</v>
      </c>
      <c r="M1535" s="17"/>
      <c r="N1535" s="17">
        <v>7.5007307990937994E-2</v>
      </c>
      <c r="O1535" s="17">
        <v>0.11343406680889501</v>
      </c>
      <c r="P1535" s="17">
        <v>3.44746402458403E-2</v>
      </c>
      <c r="Q1535" s="17">
        <v>9.2687013423175202E-2</v>
      </c>
      <c r="R1535" s="17"/>
      <c r="S1535" s="17">
        <v>4.5231487818644202E-2</v>
      </c>
      <c r="T1535" s="17">
        <v>5.4203564944513803E-2</v>
      </c>
      <c r="U1535" s="17">
        <v>0.141958220014059</v>
      </c>
      <c r="V1535" s="17">
        <v>0.101427296344943</v>
      </c>
      <c r="W1535" s="17">
        <v>3.4223153073703098E-2</v>
      </c>
      <c r="X1535" s="17">
        <v>6.00419216191828E-2</v>
      </c>
      <c r="Y1535" s="17">
        <v>7.9982205793988501E-2</v>
      </c>
      <c r="Z1535" s="17">
        <v>0.102600181356288</v>
      </c>
      <c r="AA1535" s="17">
        <v>8.7244372568142298E-2</v>
      </c>
      <c r="AB1535" s="17">
        <v>0.10204512182995</v>
      </c>
      <c r="AC1535" s="17">
        <v>0.114185472397706</v>
      </c>
      <c r="AD1535" s="17">
        <v>0.153636808975044</v>
      </c>
      <c r="AE1535" s="17"/>
      <c r="AF1535" s="17">
        <v>7.7106397724092599E-2</v>
      </c>
      <c r="AG1535" s="17">
        <v>7.9989622495946794E-2</v>
      </c>
      <c r="AH1535" s="17">
        <v>7.2659662780927295E-2</v>
      </c>
      <c r="AI1535" s="17"/>
      <c r="AJ1535" s="17">
        <v>8.1285332531309804E-2</v>
      </c>
      <c r="AK1535" s="17">
        <v>7.3990625478116606E-2</v>
      </c>
      <c r="AL1535" s="17">
        <v>6.2221488374698299E-2</v>
      </c>
      <c r="AM1535" s="17">
        <v>0.109620373393892</v>
      </c>
      <c r="AN1535" s="17">
        <v>0.123313805809026</v>
      </c>
      <c r="AO1535" s="17"/>
      <c r="AP1535" s="17">
        <v>9.7875274959754593E-2</v>
      </c>
      <c r="AQ1535" s="17">
        <v>7.2128110886392302E-2</v>
      </c>
      <c r="AR1535" s="17">
        <v>6.6196267216394905E-2</v>
      </c>
      <c r="AS1535" s="17"/>
      <c r="AT1535" s="17">
        <v>6.0731603292604297E-2</v>
      </c>
      <c r="AU1535" s="17">
        <v>0.12070371259887901</v>
      </c>
      <c r="AV1535" s="17">
        <v>5.72650704032516E-2</v>
      </c>
      <c r="AW1535" s="17">
        <v>0.102709970354896</v>
      </c>
      <c r="AX1535" s="17">
        <v>7.3799531967276094E-2</v>
      </c>
    </row>
    <row r="1536" spans="2:50">
      <c r="B1536" t="s">
        <v>251</v>
      </c>
      <c r="C1536" s="17">
        <v>0.60893714366673102</v>
      </c>
      <c r="D1536" s="17">
        <v>0.60859539030227605</v>
      </c>
      <c r="E1536" s="17">
        <v>0.609288085262782</v>
      </c>
      <c r="F1536" s="17"/>
      <c r="G1536" s="17">
        <v>0.62175144652485703</v>
      </c>
      <c r="H1536" s="17">
        <v>0.59083549532901702</v>
      </c>
      <c r="I1536" s="17">
        <v>0.652111271472812</v>
      </c>
      <c r="J1536" s="17">
        <v>0.59732792423898295</v>
      </c>
      <c r="K1536" s="17">
        <v>0.59657198045103998</v>
      </c>
      <c r="L1536" s="17">
        <v>0.59580538738812305</v>
      </c>
      <c r="M1536" s="17"/>
      <c r="N1536" s="17">
        <v>0.68134470762388599</v>
      </c>
      <c r="O1536" s="17">
        <v>0.58467639566742602</v>
      </c>
      <c r="P1536" s="17">
        <v>0.64095760393267998</v>
      </c>
      <c r="Q1536" s="17">
        <v>0.52684595811500701</v>
      </c>
      <c r="R1536" s="17"/>
      <c r="S1536" s="17">
        <v>0.66530926327504902</v>
      </c>
      <c r="T1536" s="17">
        <v>0.67692495106754802</v>
      </c>
      <c r="U1536" s="17">
        <v>0.51704705583371702</v>
      </c>
      <c r="V1536" s="17">
        <v>0.56619762243067495</v>
      </c>
      <c r="W1536" s="17">
        <v>0.63460104877259804</v>
      </c>
      <c r="X1536" s="17">
        <v>0.65794706241220102</v>
      </c>
      <c r="Y1536" s="17">
        <v>0.660259458725589</v>
      </c>
      <c r="Z1536" s="17">
        <v>0.60567772562085198</v>
      </c>
      <c r="AA1536" s="17">
        <v>0.53936297218661</v>
      </c>
      <c r="AB1536" s="17">
        <v>0.59417416140569601</v>
      </c>
      <c r="AC1536" s="17">
        <v>0.539615421767069</v>
      </c>
      <c r="AD1536" s="17">
        <v>0.429059241894925</v>
      </c>
      <c r="AE1536" s="17"/>
      <c r="AF1536" s="17">
        <v>0.62562114935484103</v>
      </c>
      <c r="AG1536" s="17">
        <v>0.61544934103476101</v>
      </c>
      <c r="AH1536" s="17">
        <v>0.55494517912625796</v>
      </c>
      <c r="AI1536" s="17"/>
      <c r="AJ1536" s="17">
        <v>0.62119556978574497</v>
      </c>
      <c r="AK1536" s="17">
        <v>0.65288112770218798</v>
      </c>
      <c r="AL1536" s="17">
        <v>0.65877042081069204</v>
      </c>
      <c r="AM1536" s="17">
        <v>0.31347716544937998</v>
      </c>
      <c r="AN1536" s="17">
        <v>0.41511444269176401</v>
      </c>
      <c r="AO1536" s="17"/>
      <c r="AP1536" s="17">
        <v>0.60964648037259395</v>
      </c>
      <c r="AQ1536" s="17">
        <v>0.64398748763964198</v>
      </c>
      <c r="AR1536" s="17">
        <v>0.623565839907399</v>
      </c>
      <c r="AS1536" s="17"/>
      <c r="AT1536" s="17">
        <v>0.59254479360571599</v>
      </c>
      <c r="AU1536" s="17">
        <v>0.52859371261701604</v>
      </c>
      <c r="AV1536" s="17">
        <v>0.67840740723298099</v>
      </c>
      <c r="AW1536" s="17">
        <v>0.56658970620188998</v>
      </c>
      <c r="AX1536" s="17">
        <v>0.78795534165242997</v>
      </c>
    </row>
    <row r="1537" spans="2:50">
      <c r="C1537" s="17"/>
      <c r="D1537" s="17"/>
      <c r="E1537" s="17"/>
      <c r="F1537" s="17"/>
      <c r="G1537" s="17"/>
      <c r="H1537" s="17"/>
      <c r="I1537" s="17"/>
      <c r="J1537" s="17"/>
      <c r="K1537" s="17"/>
      <c r="L1537" s="17"/>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7"/>
      <c r="AI1537" s="17"/>
      <c r="AJ1537" s="17"/>
      <c r="AK1537" s="17"/>
      <c r="AL1537" s="17"/>
      <c r="AM1537" s="17"/>
      <c r="AN1537" s="17"/>
      <c r="AO1537" s="17"/>
      <c r="AP1537" s="17"/>
      <c r="AQ1537" s="17"/>
      <c r="AR1537" s="17"/>
      <c r="AS1537" s="17"/>
      <c r="AT1537" s="17"/>
      <c r="AU1537" s="17"/>
      <c r="AV1537" s="17"/>
      <c r="AW1537" s="17"/>
      <c r="AX1537" s="17"/>
    </row>
    <row r="1538" spans="2:50">
      <c r="B1538" s="6" t="s">
        <v>426</v>
      </c>
      <c r="C1538" s="17"/>
      <c r="D1538" s="17"/>
      <c r="E1538" s="17"/>
      <c r="F1538" s="17"/>
      <c r="G1538" s="17"/>
      <c r="H1538" s="17"/>
      <c r="I1538" s="17"/>
      <c r="J1538" s="17"/>
      <c r="K1538" s="17"/>
      <c r="L1538" s="17"/>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7"/>
      <c r="AI1538" s="17"/>
      <c r="AJ1538" s="17"/>
      <c r="AK1538" s="17"/>
      <c r="AL1538" s="17"/>
      <c r="AM1538" s="17"/>
      <c r="AN1538" s="17"/>
      <c r="AO1538" s="17"/>
      <c r="AP1538" s="17"/>
      <c r="AQ1538" s="17"/>
      <c r="AR1538" s="17"/>
      <c r="AS1538" s="17"/>
      <c r="AT1538" s="17"/>
      <c r="AU1538" s="17"/>
      <c r="AV1538" s="17"/>
      <c r="AW1538" s="17"/>
      <c r="AX1538" s="17"/>
    </row>
    <row r="1539" spans="2:50">
      <c r="B1539" s="24" t="s">
        <v>17</v>
      </c>
      <c r="C1539" s="17"/>
      <c r="D1539" s="17"/>
      <c r="E1539" s="17"/>
      <c r="F1539" s="17"/>
      <c r="G1539" s="17"/>
      <c r="H1539" s="17"/>
      <c r="I1539" s="17"/>
      <c r="J1539" s="17"/>
      <c r="K1539" s="17"/>
      <c r="L1539" s="17"/>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7"/>
      <c r="AI1539" s="17"/>
      <c r="AJ1539" s="17"/>
      <c r="AK1539" s="17"/>
      <c r="AL1539" s="17"/>
      <c r="AM1539" s="17"/>
      <c r="AN1539" s="17"/>
      <c r="AO1539" s="17"/>
      <c r="AP1539" s="17"/>
      <c r="AQ1539" s="17"/>
      <c r="AR1539" s="17"/>
      <c r="AS1539" s="17"/>
      <c r="AT1539" s="17"/>
      <c r="AU1539" s="17"/>
      <c r="AV1539" s="17"/>
      <c r="AW1539" s="17"/>
      <c r="AX1539" s="17"/>
    </row>
    <row r="1540" spans="2:50">
      <c r="B1540" t="s">
        <v>244</v>
      </c>
      <c r="C1540" s="17">
        <v>0.11074384359464599</v>
      </c>
      <c r="D1540" s="17">
        <v>0.101565479911315</v>
      </c>
      <c r="E1540" s="17">
        <v>0.120168972752643</v>
      </c>
      <c r="F1540" s="17"/>
      <c r="G1540" s="17">
        <v>0.19677380097317401</v>
      </c>
      <c r="H1540" s="17">
        <v>0.182461455354023</v>
      </c>
      <c r="I1540" s="17">
        <v>0.14518432276033499</v>
      </c>
      <c r="J1540" s="17">
        <v>8.1183816061721606E-2</v>
      </c>
      <c r="K1540" s="17">
        <v>2.23154431039496E-2</v>
      </c>
      <c r="L1540" s="17">
        <v>2.37481185705763E-2</v>
      </c>
      <c r="M1540" s="17"/>
      <c r="N1540" s="17">
        <v>0.101702386539148</v>
      </c>
      <c r="O1540" s="17">
        <v>0.10856405344372499</v>
      </c>
      <c r="P1540" s="17">
        <v>0.11625723020622999</v>
      </c>
      <c r="Q1540" s="17">
        <v>0.121616919295613</v>
      </c>
      <c r="R1540" s="17"/>
      <c r="S1540" s="17">
        <v>0.20671774126926701</v>
      </c>
      <c r="T1540" s="17">
        <v>0.113142428052852</v>
      </c>
      <c r="U1540" s="17">
        <v>1.6905281745418999E-2</v>
      </c>
      <c r="V1540" s="17">
        <v>9.0682268182797093E-2</v>
      </c>
      <c r="W1540" s="17">
        <v>7.0803219594143499E-2</v>
      </c>
      <c r="X1540" s="17">
        <v>7.3569649482464694E-2</v>
      </c>
      <c r="Y1540" s="17">
        <v>0.13619525716450501</v>
      </c>
      <c r="Z1540" s="17">
        <v>4.11760324051735E-2</v>
      </c>
      <c r="AA1540" s="17">
        <v>0.16912535558800701</v>
      </c>
      <c r="AB1540" s="17">
        <v>0.10276861716379</v>
      </c>
      <c r="AC1540" s="17">
        <v>7.7927870323963505E-2</v>
      </c>
      <c r="AD1540" s="17">
        <v>8.4331509255595793E-2</v>
      </c>
      <c r="AE1540" s="17"/>
      <c r="AF1540" s="17">
        <v>0.109890643380135</v>
      </c>
      <c r="AG1540" s="17">
        <v>8.5432964970049305E-2</v>
      </c>
      <c r="AH1540" s="17">
        <v>0.128090775067638</v>
      </c>
      <c r="AI1540" s="17"/>
      <c r="AJ1540" s="17">
        <v>9.0927618691717199E-2</v>
      </c>
      <c r="AK1540" s="17">
        <v>0.13277456010876701</v>
      </c>
      <c r="AL1540" s="17">
        <v>4.5438878902894997E-2</v>
      </c>
      <c r="AM1540" s="17">
        <v>0</v>
      </c>
      <c r="AN1540" s="17">
        <v>8.5336634584388699E-2</v>
      </c>
      <c r="AO1540" s="17"/>
      <c r="AP1540" s="17">
        <v>0.120994604827824</v>
      </c>
      <c r="AQ1540" s="17">
        <v>0.124867432732472</v>
      </c>
      <c r="AR1540" s="17">
        <v>0.12951820195864999</v>
      </c>
      <c r="AS1540" s="17"/>
      <c r="AT1540" s="17">
        <v>8.8225274439418994E-2</v>
      </c>
      <c r="AU1540" s="17">
        <v>0.14915042112478399</v>
      </c>
      <c r="AV1540" s="17">
        <v>9.2485308864854607E-2</v>
      </c>
      <c r="AW1540" s="17">
        <v>9.8644516174375002E-2</v>
      </c>
      <c r="AX1540" s="17">
        <v>0.18141296983074201</v>
      </c>
    </row>
    <row r="1541" spans="2:50">
      <c r="B1541" t="s">
        <v>245</v>
      </c>
      <c r="C1541" s="17">
        <v>0.22207445085883401</v>
      </c>
      <c r="D1541" s="17">
        <v>0.25498496363296902</v>
      </c>
      <c r="E1541" s="17">
        <v>0.18827912042150899</v>
      </c>
      <c r="F1541" s="17"/>
      <c r="G1541" s="17">
        <v>0.29018316212400302</v>
      </c>
      <c r="H1541" s="17">
        <v>0.26394484668330298</v>
      </c>
      <c r="I1541" s="17">
        <v>0.244207132483441</v>
      </c>
      <c r="J1541" s="17">
        <v>0.21894908645720701</v>
      </c>
      <c r="K1541" s="17">
        <v>0.121394190223489</v>
      </c>
      <c r="L1541" s="17">
        <v>0.17593109576695001</v>
      </c>
      <c r="M1541" s="17"/>
      <c r="N1541" s="17">
        <v>0.191425898779961</v>
      </c>
      <c r="O1541" s="17">
        <v>0.20477519906452901</v>
      </c>
      <c r="P1541" s="17">
        <v>0.33025821948427497</v>
      </c>
      <c r="Q1541" s="17">
        <v>0.19788378542106799</v>
      </c>
      <c r="R1541" s="17"/>
      <c r="S1541" s="17">
        <v>0.189700347952206</v>
      </c>
      <c r="T1541" s="17">
        <v>0.20136522541000301</v>
      </c>
      <c r="U1541" s="17">
        <v>0.26539821316220102</v>
      </c>
      <c r="V1541" s="17">
        <v>0.22140269616570801</v>
      </c>
      <c r="W1541" s="17">
        <v>0.18376243088613101</v>
      </c>
      <c r="X1541" s="17">
        <v>0.234454350738663</v>
      </c>
      <c r="Y1541" s="17">
        <v>0.215959452269569</v>
      </c>
      <c r="Z1541" s="17">
        <v>0.27233540534610901</v>
      </c>
      <c r="AA1541" s="17">
        <v>0.21637364458584299</v>
      </c>
      <c r="AB1541" s="17">
        <v>0.22444475854804599</v>
      </c>
      <c r="AC1541" s="17">
        <v>0.27509094622508201</v>
      </c>
      <c r="AD1541" s="17">
        <v>0.28364010552548102</v>
      </c>
      <c r="AE1541" s="17"/>
      <c r="AF1541" s="17">
        <v>0.23563219380924599</v>
      </c>
      <c r="AG1541" s="17">
        <v>0.235909935976161</v>
      </c>
      <c r="AH1541" s="17">
        <v>0.130714919969104</v>
      </c>
      <c r="AI1541" s="17"/>
      <c r="AJ1541" s="17">
        <v>0.22266113091245099</v>
      </c>
      <c r="AK1541" s="17">
        <v>0.27688128418054597</v>
      </c>
      <c r="AL1541" s="17">
        <v>0.26021731188437802</v>
      </c>
      <c r="AM1541" s="17">
        <v>0.33100928153005499</v>
      </c>
      <c r="AN1541" s="17">
        <v>0.18771940263741099</v>
      </c>
      <c r="AO1541" s="17"/>
      <c r="AP1541" s="17">
        <v>0.24315557883897701</v>
      </c>
      <c r="AQ1541" s="17">
        <v>0.250795073639619</v>
      </c>
      <c r="AR1541" s="17">
        <v>0.25993783107753599</v>
      </c>
      <c r="AS1541" s="17"/>
      <c r="AT1541" s="17">
        <v>0.20702244083784399</v>
      </c>
      <c r="AU1541" s="17">
        <v>0.116469608401471</v>
      </c>
      <c r="AV1541" s="17">
        <v>0.29109318585126798</v>
      </c>
      <c r="AW1541" s="17">
        <v>0.23534213788039901</v>
      </c>
      <c r="AX1541" s="17">
        <v>0.14901997696994601</v>
      </c>
    </row>
    <row r="1542" spans="2:50">
      <c r="B1542" t="s">
        <v>246</v>
      </c>
      <c r="C1542" s="17">
        <v>0.25758098486113701</v>
      </c>
      <c r="D1542" s="17">
        <v>0.23608800426698301</v>
      </c>
      <c r="E1542" s="17">
        <v>0.279651816338225</v>
      </c>
      <c r="F1542" s="17"/>
      <c r="G1542" s="17">
        <v>0.254281574978166</v>
      </c>
      <c r="H1542" s="17">
        <v>0.26786774593371399</v>
      </c>
      <c r="I1542" s="17">
        <v>0.17931066969656601</v>
      </c>
      <c r="J1542" s="17">
        <v>0.26947308148553001</v>
      </c>
      <c r="K1542" s="17">
        <v>0.34438308811832702</v>
      </c>
      <c r="L1542" s="17">
        <v>0.255953903021025</v>
      </c>
      <c r="M1542" s="17"/>
      <c r="N1542" s="17">
        <v>0.25998038517674799</v>
      </c>
      <c r="O1542" s="17">
        <v>0.27254864587896699</v>
      </c>
      <c r="P1542" s="17">
        <v>0.21538873537660799</v>
      </c>
      <c r="Q1542" s="17">
        <v>0.27342101388350998</v>
      </c>
      <c r="R1542" s="17"/>
      <c r="S1542" s="17">
        <v>0.220712545912366</v>
      </c>
      <c r="T1542" s="17">
        <v>0.27484431321509301</v>
      </c>
      <c r="U1542" s="17">
        <v>0.33445954212812401</v>
      </c>
      <c r="V1542" s="17">
        <v>0.19322431444579699</v>
      </c>
      <c r="W1542" s="17">
        <v>0.249824005726618</v>
      </c>
      <c r="X1542" s="17">
        <v>0.31351643603770402</v>
      </c>
      <c r="Y1542" s="17">
        <v>0.23199607688768001</v>
      </c>
      <c r="Z1542" s="17">
        <v>0.241918498062073</v>
      </c>
      <c r="AA1542" s="17">
        <v>0.20151126580861201</v>
      </c>
      <c r="AB1542" s="17">
        <v>0.20913471309395401</v>
      </c>
      <c r="AC1542" s="17">
        <v>0.28446937490725499</v>
      </c>
      <c r="AD1542" s="17">
        <v>0.52159823684714002</v>
      </c>
      <c r="AE1542" s="17"/>
      <c r="AF1542" s="17">
        <v>0.28976178317697499</v>
      </c>
      <c r="AG1542" s="17">
        <v>0.218105378254144</v>
      </c>
      <c r="AH1542" s="17">
        <v>0.26942664930573701</v>
      </c>
      <c r="AI1542" s="17"/>
      <c r="AJ1542" s="17">
        <v>0.29753379408302399</v>
      </c>
      <c r="AK1542" s="17">
        <v>0.19557330826500699</v>
      </c>
      <c r="AL1542" s="17">
        <v>0.123641445233694</v>
      </c>
      <c r="AM1542" s="17">
        <v>0.22172468422177599</v>
      </c>
      <c r="AN1542" s="17">
        <v>0.27432439390089097</v>
      </c>
      <c r="AO1542" s="17"/>
      <c r="AP1542" s="17">
        <v>0.26416053009778501</v>
      </c>
      <c r="AQ1542" s="17">
        <v>0.22375209924004599</v>
      </c>
      <c r="AR1542" s="17">
        <v>0.13648816160471999</v>
      </c>
      <c r="AS1542" s="17"/>
      <c r="AT1542" s="17">
        <v>0.310578634405687</v>
      </c>
      <c r="AU1542" s="17">
        <v>0.34339871935335498</v>
      </c>
      <c r="AV1542" s="17">
        <v>0.18624975384167899</v>
      </c>
      <c r="AW1542" s="17">
        <v>0.22679706099456001</v>
      </c>
      <c r="AX1542" s="17">
        <v>8.0688131776345998E-2</v>
      </c>
    </row>
    <row r="1543" spans="2:50">
      <c r="B1543" t="s">
        <v>247</v>
      </c>
      <c r="C1543" s="17">
        <v>0.25714583493438797</v>
      </c>
      <c r="D1543" s="17">
        <v>0.27287691794655999</v>
      </c>
      <c r="E1543" s="17">
        <v>0.24099181289948399</v>
      </c>
      <c r="F1543" s="17"/>
      <c r="G1543" s="17">
        <v>0.14136470819626601</v>
      </c>
      <c r="H1543" s="17">
        <v>0.17977144479328799</v>
      </c>
      <c r="I1543" s="17">
        <v>0.27400438619227002</v>
      </c>
      <c r="J1543" s="17">
        <v>0.26751460749799399</v>
      </c>
      <c r="K1543" s="17">
        <v>0.281733899381646</v>
      </c>
      <c r="L1543" s="17">
        <v>0.38205426551350002</v>
      </c>
      <c r="M1543" s="17"/>
      <c r="N1543" s="17">
        <v>0.31021934450226801</v>
      </c>
      <c r="O1543" s="17">
        <v>0.27428711011697998</v>
      </c>
      <c r="P1543" s="17">
        <v>0.18932237050327599</v>
      </c>
      <c r="Q1543" s="17">
        <v>0.22469265730765001</v>
      </c>
      <c r="R1543" s="17"/>
      <c r="S1543" s="17">
        <v>0.243319929820867</v>
      </c>
      <c r="T1543" s="17">
        <v>0.25373691503118501</v>
      </c>
      <c r="U1543" s="17">
        <v>0.19108016600716801</v>
      </c>
      <c r="V1543" s="17">
        <v>0.31942123729213301</v>
      </c>
      <c r="W1543" s="17">
        <v>0.28959378699584598</v>
      </c>
      <c r="X1543" s="17">
        <v>0.26432100164090599</v>
      </c>
      <c r="Y1543" s="17">
        <v>0.197496966782715</v>
      </c>
      <c r="Z1543" s="17">
        <v>0.36484310559111799</v>
      </c>
      <c r="AA1543" s="17">
        <v>0.23020052921348</v>
      </c>
      <c r="AB1543" s="17">
        <v>0.335689231375081</v>
      </c>
      <c r="AC1543" s="17">
        <v>0.342552677136988</v>
      </c>
      <c r="AD1543" s="17">
        <v>0</v>
      </c>
      <c r="AE1543" s="17"/>
      <c r="AF1543" s="17">
        <v>0.22285500573890199</v>
      </c>
      <c r="AG1543" s="17">
        <v>0.301529416884732</v>
      </c>
      <c r="AH1543" s="17">
        <v>0.26115017156218101</v>
      </c>
      <c r="AI1543" s="17"/>
      <c r="AJ1543" s="17">
        <v>0.26017004863798998</v>
      </c>
      <c r="AK1543" s="17">
        <v>0.23459703126025</v>
      </c>
      <c r="AL1543" s="17">
        <v>0.41464560702505798</v>
      </c>
      <c r="AM1543" s="17">
        <v>0.220650608002115</v>
      </c>
      <c r="AN1543" s="17">
        <v>0.27671059779083501</v>
      </c>
      <c r="AO1543" s="17"/>
      <c r="AP1543" s="17">
        <v>0.226077727240896</v>
      </c>
      <c r="AQ1543" s="17">
        <v>0.245951648998703</v>
      </c>
      <c r="AR1543" s="17">
        <v>0.30561576252999401</v>
      </c>
      <c r="AS1543" s="17"/>
      <c r="AT1543" s="17">
        <v>0.228920770264159</v>
      </c>
      <c r="AU1543" s="17">
        <v>0.240799675182267</v>
      </c>
      <c r="AV1543" s="17">
        <v>0.32007874700019301</v>
      </c>
      <c r="AW1543" s="17">
        <v>0.234815991893982</v>
      </c>
      <c r="AX1543" s="17">
        <v>0.41195785974854099</v>
      </c>
    </row>
    <row r="1544" spans="2:50">
      <c r="B1544" t="s">
        <v>248</v>
      </c>
      <c r="C1544" s="17">
        <v>0.103882775041145</v>
      </c>
      <c r="D1544" s="17">
        <v>0.1039840280355</v>
      </c>
      <c r="E1544" s="17">
        <v>0.103778799803035</v>
      </c>
      <c r="F1544" s="17"/>
      <c r="G1544" s="17">
        <v>7.1272223239346996E-2</v>
      </c>
      <c r="H1544" s="17">
        <v>7.1083271846507007E-2</v>
      </c>
      <c r="I1544" s="17">
        <v>0.101092729953595</v>
      </c>
      <c r="J1544" s="17">
        <v>0.123106853453386</v>
      </c>
      <c r="K1544" s="17">
        <v>0.15679166139139999</v>
      </c>
      <c r="L1544" s="17">
        <v>0.113456134678913</v>
      </c>
      <c r="M1544" s="17"/>
      <c r="N1544" s="17">
        <v>0.121299288023729</v>
      </c>
      <c r="O1544" s="17">
        <v>8.6532239661261001E-2</v>
      </c>
      <c r="P1544" s="17">
        <v>9.2682336460307393E-2</v>
      </c>
      <c r="Q1544" s="17">
        <v>0.104783494032302</v>
      </c>
      <c r="R1544" s="17"/>
      <c r="S1544" s="17">
        <v>8.6135990848334398E-2</v>
      </c>
      <c r="T1544" s="17">
        <v>9.4795989565176403E-2</v>
      </c>
      <c r="U1544" s="17">
        <v>0.14646414973379199</v>
      </c>
      <c r="V1544" s="17">
        <v>0.152935600661328</v>
      </c>
      <c r="W1544" s="17">
        <v>8.9135971644101294E-2</v>
      </c>
      <c r="X1544" s="17">
        <v>6.6812450287996705E-2</v>
      </c>
      <c r="Y1544" s="17">
        <v>0.18994475482241299</v>
      </c>
      <c r="Z1544" s="17">
        <v>4.0692572575158799E-2</v>
      </c>
      <c r="AA1544" s="17">
        <v>0.11345017814809701</v>
      </c>
      <c r="AB1544" s="17">
        <v>0.110877537055747</v>
      </c>
      <c r="AC1544" s="17">
        <v>0</v>
      </c>
      <c r="AD1544" s="17">
        <v>0.110430148371783</v>
      </c>
      <c r="AE1544" s="17"/>
      <c r="AF1544" s="17">
        <v>0.102558738210203</v>
      </c>
      <c r="AG1544" s="17">
        <v>0.12011290693877601</v>
      </c>
      <c r="AH1544" s="17">
        <v>9.5106209327695104E-2</v>
      </c>
      <c r="AI1544" s="17"/>
      <c r="AJ1544" s="17">
        <v>8.4656201087771304E-2</v>
      </c>
      <c r="AK1544" s="17">
        <v>0.12378658887013801</v>
      </c>
      <c r="AL1544" s="17">
        <v>0.156056756953974</v>
      </c>
      <c r="AM1544" s="17">
        <v>0.100893877014787</v>
      </c>
      <c r="AN1544" s="17">
        <v>6.13390894819126E-2</v>
      </c>
      <c r="AO1544" s="17"/>
      <c r="AP1544" s="17">
        <v>0.10025323285271399</v>
      </c>
      <c r="AQ1544" s="17">
        <v>0.11001550025757301</v>
      </c>
      <c r="AR1544" s="17">
        <v>0.1684400428291</v>
      </c>
      <c r="AS1544" s="17"/>
      <c r="AT1544" s="17">
        <v>8.3293642800235906E-2</v>
      </c>
      <c r="AU1544" s="17">
        <v>0.113544293869291</v>
      </c>
      <c r="AV1544" s="17">
        <v>8.1984782940679804E-2</v>
      </c>
      <c r="AW1544" s="17">
        <v>0.16071990500955299</v>
      </c>
      <c r="AX1544" s="17">
        <v>0.17692106167442501</v>
      </c>
    </row>
    <row r="1545" spans="2:50">
      <c r="B1545" t="s">
        <v>92</v>
      </c>
      <c r="C1545" s="17">
        <v>4.8572110709849903E-2</v>
      </c>
      <c r="D1545" s="17">
        <v>3.0500606206673001E-2</v>
      </c>
      <c r="E1545" s="17">
        <v>6.7129477785104405E-2</v>
      </c>
      <c r="F1545" s="17"/>
      <c r="G1545" s="17">
        <v>4.6124530489044399E-2</v>
      </c>
      <c r="H1545" s="17">
        <v>3.4871235389164701E-2</v>
      </c>
      <c r="I1545" s="17">
        <v>5.6200758913792601E-2</v>
      </c>
      <c r="J1545" s="17">
        <v>3.9772555044161002E-2</v>
      </c>
      <c r="K1545" s="17">
        <v>7.3381717781189598E-2</v>
      </c>
      <c r="L1545" s="17">
        <v>4.8856482449035503E-2</v>
      </c>
      <c r="M1545" s="17"/>
      <c r="N1545" s="17">
        <v>1.53726969781469E-2</v>
      </c>
      <c r="O1545" s="17">
        <v>5.3292751834538597E-2</v>
      </c>
      <c r="P1545" s="17">
        <v>5.6091107969303201E-2</v>
      </c>
      <c r="Q1545" s="17">
        <v>7.7602130059857499E-2</v>
      </c>
      <c r="R1545" s="17"/>
      <c r="S1545" s="17">
        <v>5.3413444196959502E-2</v>
      </c>
      <c r="T1545" s="17">
        <v>6.21151287256912E-2</v>
      </c>
      <c r="U1545" s="17">
        <v>4.5692647223295503E-2</v>
      </c>
      <c r="V1545" s="17">
        <v>2.23338832522363E-2</v>
      </c>
      <c r="W1545" s="17">
        <v>0.11688058515315999</v>
      </c>
      <c r="X1545" s="17">
        <v>4.7326111812264697E-2</v>
      </c>
      <c r="Y1545" s="17">
        <v>2.8407492073116901E-2</v>
      </c>
      <c r="Z1545" s="17">
        <v>3.9034386020367497E-2</v>
      </c>
      <c r="AA1545" s="17">
        <v>6.9339026655961006E-2</v>
      </c>
      <c r="AB1545" s="17">
        <v>1.70851427633819E-2</v>
      </c>
      <c r="AC1545" s="17">
        <v>1.9959131406711499E-2</v>
      </c>
      <c r="AD1545" s="17">
        <v>0</v>
      </c>
      <c r="AE1545" s="17"/>
      <c r="AF1545" s="17">
        <v>3.93016356845384E-2</v>
      </c>
      <c r="AG1545" s="17">
        <v>3.8909396976137899E-2</v>
      </c>
      <c r="AH1545" s="17">
        <v>0.115511274767644</v>
      </c>
      <c r="AI1545" s="17"/>
      <c r="AJ1545" s="17">
        <v>4.4051206587045699E-2</v>
      </c>
      <c r="AK1545" s="17">
        <v>3.63872273152928E-2</v>
      </c>
      <c r="AL1545" s="17">
        <v>0</v>
      </c>
      <c r="AM1545" s="17">
        <v>0.12572154923126799</v>
      </c>
      <c r="AN1545" s="17">
        <v>0.114569881604562</v>
      </c>
      <c r="AO1545" s="17"/>
      <c r="AP1545" s="17">
        <v>4.5358326141803199E-2</v>
      </c>
      <c r="AQ1545" s="17">
        <v>4.4618245131586902E-2</v>
      </c>
      <c r="AR1545" s="17">
        <v>0</v>
      </c>
      <c r="AS1545" s="17"/>
      <c r="AT1545" s="17">
        <v>8.1959237252655706E-2</v>
      </c>
      <c r="AU1545" s="17">
        <v>3.6637282068832801E-2</v>
      </c>
      <c r="AV1545" s="17">
        <v>2.8108221501326001E-2</v>
      </c>
      <c r="AW1545" s="17">
        <v>4.3680388047131001E-2</v>
      </c>
      <c r="AX1545" s="17">
        <v>0</v>
      </c>
    </row>
    <row r="1546" spans="2:50">
      <c r="B1546" t="s">
        <v>249</v>
      </c>
      <c r="C1546" s="17">
        <v>0.33281829445347999</v>
      </c>
      <c r="D1546" s="17">
        <v>0.356550443544284</v>
      </c>
      <c r="E1546" s="17">
        <v>0.308448093174152</v>
      </c>
      <c r="F1546" s="17"/>
      <c r="G1546" s="17">
        <v>0.48695696309717701</v>
      </c>
      <c r="H1546" s="17">
        <v>0.44640630203732601</v>
      </c>
      <c r="I1546" s="17">
        <v>0.389391455243776</v>
      </c>
      <c r="J1546" s="17">
        <v>0.30013290251892899</v>
      </c>
      <c r="K1546" s="17">
        <v>0.143709633327438</v>
      </c>
      <c r="L1546" s="17">
        <v>0.199679214337527</v>
      </c>
      <c r="M1546" s="17"/>
      <c r="N1546" s="17">
        <v>0.29312828531910901</v>
      </c>
      <c r="O1546" s="17">
        <v>0.31333925250825401</v>
      </c>
      <c r="P1546" s="17">
        <v>0.446515449690505</v>
      </c>
      <c r="Q1546" s="17">
        <v>0.31950070471668002</v>
      </c>
      <c r="R1546" s="17"/>
      <c r="S1546" s="17">
        <v>0.39641808922147298</v>
      </c>
      <c r="T1546" s="17">
        <v>0.31450765346285398</v>
      </c>
      <c r="U1546" s="17">
        <v>0.28230349490762002</v>
      </c>
      <c r="V1546" s="17">
        <v>0.31208496434850502</v>
      </c>
      <c r="W1546" s="17">
        <v>0.25456565048027402</v>
      </c>
      <c r="X1546" s="17">
        <v>0.30802400022112802</v>
      </c>
      <c r="Y1546" s="17">
        <v>0.35215470943407401</v>
      </c>
      <c r="Z1546" s="17">
        <v>0.31351143775128298</v>
      </c>
      <c r="AA1546" s="17">
        <v>0.38549900017385003</v>
      </c>
      <c r="AB1546" s="17">
        <v>0.32721337571183601</v>
      </c>
      <c r="AC1546" s="17">
        <v>0.35301881654904499</v>
      </c>
      <c r="AD1546" s="17">
        <v>0.36797161478107698</v>
      </c>
      <c r="AE1546" s="17"/>
      <c r="AF1546" s="17">
        <v>0.34552283718938098</v>
      </c>
      <c r="AG1546" s="17">
        <v>0.32134290094620999</v>
      </c>
      <c r="AH1546" s="17">
        <v>0.258805695036743</v>
      </c>
      <c r="AI1546" s="17"/>
      <c r="AJ1546" s="17">
        <v>0.31358874960416899</v>
      </c>
      <c r="AK1546" s="17">
        <v>0.40965584428931301</v>
      </c>
      <c r="AL1546" s="17">
        <v>0.30565619078727302</v>
      </c>
      <c r="AM1546" s="17">
        <v>0.33100928153005499</v>
      </c>
      <c r="AN1546" s="17">
        <v>0.2730560372218</v>
      </c>
      <c r="AO1546" s="17"/>
      <c r="AP1546" s="17">
        <v>0.36415018366680102</v>
      </c>
      <c r="AQ1546" s="17">
        <v>0.37566250637209098</v>
      </c>
      <c r="AR1546" s="17">
        <v>0.38945603303618598</v>
      </c>
      <c r="AS1546" s="17"/>
      <c r="AT1546" s="17">
        <v>0.29524771527726301</v>
      </c>
      <c r="AU1546" s="17">
        <v>0.26562002952625502</v>
      </c>
      <c r="AV1546" s="17">
        <v>0.38357849471612199</v>
      </c>
      <c r="AW1546" s="17">
        <v>0.33398665405477401</v>
      </c>
      <c r="AX1546" s="17">
        <v>0.33043294680068802</v>
      </c>
    </row>
    <row r="1547" spans="2:50">
      <c r="B1547" t="s">
        <v>250</v>
      </c>
      <c r="C1547" s="17">
        <v>0.36102860997553299</v>
      </c>
      <c r="D1547" s="17">
        <v>0.37686094598206099</v>
      </c>
      <c r="E1547" s="17">
        <v>0.34477061270251902</v>
      </c>
      <c r="F1547" s="17"/>
      <c r="G1547" s="17">
        <v>0.21263693143561299</v>
      </c>
      <c r="H1547" s="17">
        <v>0.25085471663979497</v>
      </c>
      <c r="I1547" s="17">
        <v>0.37509711614586499</v>
      </c>
      <c r="J1547" s="17">
        <v>0.39062146095138001</v>
      </c>
      <c r="K1547" s="17">
        <v>0.438525560773045</v>
      </c>
      <c r="L1547" s="17">
        <v>0.49551040019241299</v>
      </c>
      <c r="M1547" s="17"/>
      <c r="N1547" s="17">
        <v>0.43151863252599598</v>
      </c>
      <c r="O1547" s="17">
        <v>0.36081934977824098</v>
      </c>
      <c r="P1547" s="17">
        <v>0.28200470696358299</v>
      </c>
      <c r="Q1547" s="17">
        <v>0.32947615133995201</v>
      </c>
      <c r="R1547" s="17"/>
      <c r="S1547" s="17">
        <v>0.32945592066920099</v>
      </c>
      <c r="T1547" s="17">
        <v>0.34853290459636099</v>
      </c>
      <c r="U1547" s="17">
        <v>0.33754431574096</v>
      </c>
      <c r="V1547" s="17">
        <v>0.47235683795346201</v>
      </c>
      <c r="W1547" s="17">
        <v>0.37872975863994801</v>
      </c>
      <c r="X1547" s="17">
        <v>0.33113345192890298</v>
      </c>
      <c r="Y1547" s="17">
        <v>0.38744172160512902</v>
      </c>
      <c r="Z1547" s="17">
        <v>0.405535678166277</v>
      </c>
      <c r="AA1547" s="17">
        <v>0.34365070736157699</v>
      </c>
      <c r="AB1547" s="17">
        <v>0.44656676843082699</v>
      </c>
      <c r="AC1547" s="17">
        <v>0.342552677136988</v>
      </c>
      <c r="AD1547" s="17">
        <v>0.110430148371783</v>
      </c>
      <c r="AE1547" s="17"/>
      <c r="AF1547" s="17">
        <v>0.32541374394910599</v>
      </c>
      <c r="AG1547" s="17">
        <v>0.42164232382350803</v>
      </c>
      <c r="AH1547" s="17">
        <v>0.35625638088987599</v>
      </c>
      <c r="AI1547" s="17"/>
      <c r="AJ1547" s="17">
        <v>0.34482624972576098</v>
      </c>
      <c r="AK1547" s="17">
        <v>0.35838362013038699</v>
      </c>
      <c r="AL1547" s="17">
        <v>0.57070236397903296</v>
      </c>
      <c r="AM1547" s="17">
        <v>0.32154448501690103</v>
      </c>
      <c r="AN1547" s="17">
        <v>0.33804968727274798</v>
      </c>
      <c r="AO1547" s="17"/>
      <c r="AP1547" s="17">
        <v>0.32633096009361001</v>
      </c>
      <c r="AQ1547" s="17">
        <v>0.35596714925627698</v>
      </c>
      <c r="AR1547" s="17">
        <v>0.47405580535909397</v>
      </c>
      <c r="AS1547" s="17"/>
      <c r="AT1547" s="17">
        <v>0.31221441306439501</v>
      </c>
      <c r="AU1547" s="17">
        <v>0.35434396905155802</v>
      </c>
      <c r="AV1547" s="17">
        <v>0.40206352994087302</v>
      </c>
      <c r="AW1547" s="17">
        <v>0.39553589690353502</v>
      </c>
      <c r="AX1547" s="17">
        <v>0.58887892142296605</v>
      </c>
    </row>
    <row r="1548" spans="2:50">
      <c r="B1548" t="s">
        <v>251</v>
      </c>
      <c r="C1548" s="17">
        <v>-2.8210315522052699E-2</v>
      </c>
      <c r="D1548" s="17">
        <v>-2.0310502437777201E-2</v>
      </c>
      <c r="E1548" s="17">
        <v>-3.6322519528367098E-2</v>
      </c>
      <c r="F1548" s="17"/>
      <c r="G1548" s="17">
        <v>0.27432003166156399</v>
      </c>
      <c r="H1548" s="17">
        <v>0.19555158539753001</v>
      </c>
      <c r="I1548" s="17">
        <v>1.4294339097911101E-2</v>
      </c>
      <c r="J1548" s="17">
        <v>-9.0488558432451502E-2</v>
      </c>
      <c r="K1548" s="17">
        <v>-0.29481592744560697</v>
      </c>
      <c r="L1548" s="17">
        <v>-0.29583118585488599</v>
      </c>
      <c r="M1548" s="17"/>
      <c r="N1548" s="17">
        <v>-0.138390347206887</v>
      </c>
      <c r="O1548" s="17">
        <v>-4.74800972699869E-2</v>
      </c>
      <c r="P1548" s="17">
        <v>0.16451074272692201</v>
      </c>
      <c r="Q1548" s="17">
        <v>-9.9754466232717092E-3</v>
      </c>
      <c r="R1548" s="17"/>
      <c r="S1548" s="17">
        <v>6.69621685522718E-2</v>
      </c>
      <c r="T1548" s="17">
        <v>-3.4025251133506802E-2</v>
      </c>
      <c r="U1548" s="17">
        <v>-5.52408208333399E-2</v>
      </c>
      <c r="V1548" s="17">
        <v>-0.16027187360495701</v>
      </c>
      <c r="W1548" s="17">
        <v>-0.12416410815967301</v>
      </c>
      <c r="X1548" s="17">
        <v>-2.3109451707775099E-2</v>
      </c>
      <c r="Y1548" s="17">
        <v>-3.5287012171054601E-2</v>
      </c>
      <c r="Z1548" s="17">
        <v>-9.2024240414993699E-2</v>
      </c>
      <c r="AA1548" s="17">
        <v>4.1848292812273202E-2</v>
      </c>
      <c r="AB1548" s="17">
        <v>-0.11935339271899099</v>
      </c>
      <c r="AC1548" s="17">
        <v>1.04661394120575E-2</v>
      </c>
      <c r="AD1548" s="17">
        <v>0.25754146640929299</v>
      </c>
      <c r="AE1548" s="17"/>
      <c r="AF1548" s="17">
        <v>2.0109093240275301E-2</v>
      </c>
      <c r="AG1548" s="17">
        <v>-0.100299422877298</v>
      </c>
      <c r="AH1548" s="17">
        <v>-9.7450685853133698E-2</v>
      </c>
      <c r="AI1548" s="17"/>
      <c r="AJ1548" s="17">
        <v>-3.12375001215928E-2</v>
      </c>
      <c r="AK1548" s="17">
        <v>5.1272224158925697E-2</v>
      </c>
      <c r="AL1548" s="17">
        <v>-0.26504617319175899</v>
      </c>
      <c r="AM1548" s="17">
        <v>9.4647965131536803E-3</v>
      </c>
      <c r="AN1548" s="17">
        <v>-6.4993650050947802E-2</v>
      </c>
      <c r="AO1548" s="17"/>
      <c r="AP1548" s="17">
        <v>3.7819223573191299E-2</v>
      </c>
      <c r="AQ1548" s="17">
        <v>1.9695357115814001E-2</v>
      </c>
      <c r="AR1548" s="17">
        <v>-8.4599772322908495E-2</v>
      </c>
      <c r="AS1548" s="17"/>
      <c r="AT1548" s="17">
        <v>-1.6966697787132098E-2</v>
      </c>
      <c r="AU1548" s="17">
        <v>-8.87239395253029E-2</v>
      </c>
      <c r="AV1548" s="17">
        <v>-1.8485035224750399E-2</v>
      </c>
      <c r="AW1548" s="17">
        <v>-6.1549242848760698E-2</v>
      </c>
      <c r="AX1548" s="17">
        <v>-0.25844597462227897</v>
      </c>
    </row>
    <row r="1549" spans="2:50">
      <c r="C1549" s="17"/>
      <c r="D1549" s="17"/>
      <c r="E1549" s="17"/>
      <c r="F1549" s="17"/>
      <c r="G1549" s="17"/>
      <c r="H1549" s="17"/>
      <c r="I1549" s="17"/>
      <c r="J1549" s="17"/>
      <c r="K1549" s="17"/>
      <c r="L1549" s="17"/>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7"/>
      <c r="AI1549" s="17"/>
      <c r="AJ1549" s="17"/>
      <c r="AK1549" s="17"/>
      <c r="AL1549" s="17"/>
      <c r="AM1549" s="17"/>
      <c r="AN1549" s="17"/>
      <c r="AO1549" s="17"/>
      <c r="AP1549" s="17"/>
      <c r="AQ1549" s="17"/>
      <c r="AR1549" s="17"/>
      <c r="AS1549" s="17"/>
      <c r="AT1549" s="17"/>
      <c r="AU1549" s="17"/>
      <c r="AV1549" s="17"/>
      <c r="AW1549" s="17"/>
      <c r="AX1549" s="17"/>
    </row>
    <row r="1550" spans="2:50">
      <c r="B1550" s="6" t="s">
        <v>427</v>
      </c>
      <c r="C1550" s="17"/>
      <c r="D1550" s="17"/>
      <c r="E1550" s="17"/>
      <c r="F1550" s="17"/>
      <c r="G1550" s="17"/>
      <c r="H1550" s="17"/>
      <c r="I1550" s="17"/>
      <c r="J1550" s="17"/>
      <c r="K1550" s="17"/>
      <c r="L1550" s="17"/>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7"/>
      <c r="AI1550" s="17"/>
      <c r="AJ1550" s="17"/>
      <c r="AK1550" s="17"/>
      <c r="AL1550" s="17"/>
      <c r="AM1550" s="17"/>
      <c r="AN1550" s="17"/>
      <c r="AO1550" s="17"/>
      <c r="AP1550" s="17"/>
      <c r="AQ1550" s="17"/>
      <c r="AR1550" s="17"/>
      <c r="AS1550" s="17"/>
      <c r="AT1550" s="17"/>
      <c r="AU1550" s="17"/>
      <c r="AV1550" s="17"/>
      <c r="AW1550" s="17"/>
      <c r="AX1550" s="17"/>
    </row>
    <row r="1551" spans="2:50">
      <c r="B1551" s="24" t="s">
        <v>17</v>
      </c>
      <c r="C1551" s="17"/>
      <c r="D1551" s="17"/>
      <c r="E1551" s="17"/>
      <c r="F1551" s="17"/>
      <c r="G1551" s="17"/>
      <c r="H1551" s="17"/>
      <c r="I1551" s="17"/>
      <c r="J1551" s="17"/>
      <c r="K1551" s="17"/>
      <c r="L1551" s="17"/>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7"/>
      <c r="AI1551" s="17"/>
      <c r="AJ1551" s="17"/>
      <c r="AK1551" s="17"/>
      <c r="AL1551" s="17"/>
      <c r="AM1551" s="17"/>
      <c r="AN1551" s="17"/>
      <c r="AO1551" s="17"/>
      <c r="AP1551" s="17"/>
      <c r="AQ1551" s="17"/>
      <c r="AR1551" s="17"/>
      <c r="AS1551" s="17"/>
      <c r="AT1551" s="17"/>
      <c r="AU1551" s="17"/>
      <c r="AV1551" s="17"/>
      <c r="AW1551" s="17"/>
      <c r="AX1551" s="17"/>
    </row>
    <row r="1552" spans="2:50">
      <c r="B1552" t="s">
        <v>244</v>
      </c>
      <c r="C1552" s="17">
        <v>0.20239669618728001</v>
      </c>
      <c r="D1552" s="17">
        <v>0.20403902789404299</v>
      </c>
      <c r="E1552" s="17">
        <v>0.20071020946801499</v>
      </c>
      <c r="F1552" s="17"/>
      <c r="G1552" s="17">
        <v>0.23575402249277999</v>
      </c>
      <c r="H1552" s="17">
        <v>0.18391222869178001</v>
      </c>
      <c r="I1552" s="17">
        <v>0.191067318433947</v>
      </c>
      <c r="J1552" s="17">
        <v>0.17569797723454</v>
      </c>
      <c r="K1552" s="17">
        <v>0.187912217621062</v>
      </c>
      <c r="L1552" s="17">
        <v>0.24010757313120401</v>
      </c>
      <c r="M1552" s="17"/>
      <c r="N1552" s="17">
        <v>0.18422391707977601</v>
      </c>
      <c r="O1552" s="17">
        <v>0.18983800370317699</v>
      </c>
      <c r="P1552" s="17">
        <v>0.19159372446860201</v>
      </c>
      <c r="Q1552" s="17">
        <v>0.24697769604196801</v>
      </c>
      <c r="R1552" s="17"/>
      <c r="S1552" s="17">
        <v>0.243539625677753</v>
      </c>
      <c r="T1552" s="17">
        <v>0.176013158132726</v>
      </c>
      <c r="U1552" s="17">
        <v>0.244804655633619</v>
      </c>
      <c r="V1552" s="17">
        <v>0.21793194940198801</v>
      </c>
      <c r="W1552" s="17">
        <v>0.11534357344693</v>
      </c>
      <c r="X1552" s="17">
        <v>0.164037156600256</v>
      </c>
      <c r="Y1552" s="17">
        <v>0.32568193985309901</v>
      </c>
      <c r="Z1552" s="17">
        <v>0.157173214861172</v>
      </c>
      <c r="AA1552" s="17">
        <v>0.195051615555283</v>
      </c>
      <c r="AB1552" s="17">
        <v>0.18048888659398199</v>
      </c>
      <c r="AC1552" s="17">
        <v>0.15521087335397199</v>
      </c>
      <c r="AD1552" s="17">
        <v>0.217615886275139</v>
      </c>
      <c r="AE1552" s="17"/>
      <c r="AF1552" s="17">
        <v>0.252274542146392</v>
      </c>
      <c r="AG1552" s="17">
        <v>0.16553269308683899</v>
      </c>
      <c r="AH1552" s="17">
        <v>0.14445569518506701</v>
      </c>
      <c r="AI1552" s="17"/>
      <c r="AJ1552" s="17">
        <v>0.22240147380479899</v>
      </c>
      <c r="AK1552" s="17">
        <v>0.21240598702868599</v>
      </c>
      <c r="AL1552" s="17">
        <v>0.10084036959866199</v>
      </c>
      <c r="AM1552" s="17">
        <v>0.100893877014787</v>
      </c>
      <c r="AN1552" s="17">
        <v>0.200411495165913</v>
      </c>
      <c r="AO1552" s="17"/>
      <c r="AP1552" s="17">
        <v>0.248798431892954</v>
      </c>
      <c r="AQ1552" s="17">
        <v>0.19350448360794201</v>
      </c>
      <c r="AR1552" s="17">
        <v>0.24729085815371801</v>
      </c>
      <c r="AS1552" s="17"/>
      <c r="AT1552" s="17">
        <v>0.23802759540216201</v>
      </c>
      <c r="AU1552" s="17">
        <v>0.195254483170132</v>
      </c>
      <c r="AV1552" s="17">
        <v>0.17102407551333901</v>
      </c>
      <c r="AW1552" s="17">
        <v>0.110815490012943</v>
      </c>
      <c r="AX1552" s="17">
        <v>0.31191446058341898</v>
      </c>
    </row>
    <row r="1553" spans="2:50">
      <c r="B1553" t="s">
        <v>245</v>
      </c>
      <c r="C1553" s="17">
        <v>0.35888652095694101</v>
      </c>
      <c r="D1553" s="17">
        <v>0.34197276249449599</v>
      </c>
      <c r="E1553" s="17">
        <v>0.37625501533739403</v>
      </c>
      <c r="F1553" s="17"/>
      <c r="G1553" s="17">
        <v>0.23238906815076299</v>
      </c>
      <c r="H1553" s="17">
        <v>0.35479573457904301</v>
      </c>
      <c r="I1553" s="17">
        <v>0.37918716328053498</v>
      </c>
      <c r="J1553" s="17">
        <v>0.44528883410758702</v>
      </c>
      <c r="K1553" s="17">
        <v>0.40541231438563002</v>
      </c>
      <c r="L1553" s="17">
        <v>0.33239762096940101</v>
      </c>
      <c r="M1553" s="17"/>
      <c r="N1553" s="17">
        <v>0.346285668811386</v>
      </c>
      <c r="O1553" s="17">
        <v>0.42151136236762199</v>
      </c>
      <c r="P1553" s="17">
        <v>0.42572800028188301</v>
      </c>
      <c r="Q1553" s="17">
        <v>0.27834400902824602</v>
      </c>
      <c r="R1553" s="17"/>
      <c r="S1553" s="17">
        <v>0.39201550089085102</v>
      </c>
      <c r="T1553" s="17">
        <v>0.38256718635612302</v>
      </c>
      <c r="U1553" s="17">
        <v>0.31989796049939301</v>
      </c>
      <c r="V1553" s="17">
        <v>0.42658564798807702</v>
      </c>
      <c r="W1553" s="17">
        <v>0.34512210459939802</v>
      </c>
      <c r="X1553" s="17">
        <v>0.38706366229433098</v>
      </c>
      <c r="Y1553" s="17">
        <v>0.387958549121873</v>
      </c>
      <c r="Z1553" s="17">
        <v>0.29674239965590898</v>
      </c>
      <c r="AA1553" s="17">
        <v>0.2926656310513</v>
      </c>
      <c r="AB1553" s="17">
        <v>0.28842107520385901</v>
      </c>
      <c r="AC1553" s="17">
        <v>0.36865736145387101</v>
      </c>
      <c r="AD1553" s="17">
        <v>0.38297909313039802</v>
      </c>
      <c r="AE1553" s="17"/>
      <c r="AF1553" s="17">
        <v>0.44009257996075801</v>
      </c>
      <c r="AG1553" s="17">
        <v>0.29016605409874902</v>
      </c>
      <c r="AH1553" s="17">
        <v>0.380815193524152</v>
      </c>
      <c r="AI1553" s="17"/>
      <c r="AJ1553" s="17">
        <v>0.396316029657998</v>
      </c>
      <c r="AK1553" s="17">
        <v>0.317158626378512</v>
      </c>
      <c r="AL1553" s="17">
        <v>0.408493139508392</v>
      </c>
      <c r="AM1553" s="17">
        <v>0.56319038019233802</v>
      </c>
      <c r="AN1553" s="17">
        <v>0.30457186015183102</v>
      </c>
      <c r="AO1553" s="17"/>
      <c r="AP1553" s="17">
        <v>0.41982601459369601</v>
      </c>
      <c r="AQ1553" s="17">
        <v>0.32256027911622898</v>
      </c>
      <c r="AR1553" s="17">
        <v>0.33261434484396901</v>
      </c>
      <c r="AS1553" s="17"/>
      <c r="AT1553" s="17">
        <v>0.34109491775957401</v>
      </c>
      <c r="AU1553" s="17">
        <v>0.36186222580347399</v>
      </c>
      <c r="AV1553" s="17">
        <v>0.36996321870306997</v>
      </c>
      <c r="AW1553" s="17">
        <v>0.45129799609333399</v>
      </c>
      <c r="AX1553" s="17">
        <v>0.309361518621251</v>
      </c>
    </row>
    <row r="1554" spans="2:50">
      <c r="B1554" t="s">
        <v>246</v>
      </c>
      <c r="C1554" s="17">
        <v>0.24279443359830899</v>
      </c>
      <c r="D1554" s="17">
        <v>0.26242602153578998</v>
      </c>
      <c r="E1554" s="17">
        <v>0.22263503936735499</v>
      </c>
      <c r="F1554" s="17"/>
      <c r="G1554" s="17">
        <v>0.27630205620292703</v>
      </c>
      <c r="H1554" s="17">
        <v>0.26863808147220702</v>
      </c>
      <c r="I1554" s="17">
        <v>0.19588130216407701</v>
      </c>
      <c r="J1554" s="17">
        <v>0.212663014788709</v>
      </c>
      <c r="K1554" s="17">
        <v>0.169015658556012</v>
      </c>
      <c r="L1554" s="17">
        <v>0.309492370870875</v>
      </c>
      <c r="M1554" s="17"/>
      <c r="N1554" s="17">
        <v>0.26867985566485902</v>
      </c>
      <c r="O1554" s="17">
        <v>0.17928805399889799</v>
      </c>
      <c r="P1554" s="17">
        <v>0.26178699500754299</v>
      </c>
      <c r="Q1554" s="17">
        <v>0.241364748628835</v>
      </c>
      <c r="R1554" s="17"/>
      <c r="S1554" s="17">
        <v>0.13513967462788301</v>
      </c>
      <c r="T1554" s="17">
        <v>0.25497511699671299</v>
      </c>
      <c r="U1554" s="17">
        <v>0.35340658848846301</v>
      </c>
      <c r="V1554" s="17">
        <v>0.19132820332783801</v>
      </c>
      <c r="W1554" s="17">
        <v>0.264283951436252</v>
      </c>
      <c r="X1554" s="17">
        <v>0.25995229848818002</v>
      </c>
      <c r="Y1554" s="17">
        <v>0.14049608189798099</v>
      </c>
      <c r="Z1554" s="17">
        <v>0.31127979337383799</v>
      </c>
      <c r="AA1554" s="17">
        <v>0.28996938514615</v>
      </c>
      <c r="AB1554" s="17">
        <v>0.184591578741754</v>
      </c>
      <c r="AC1554" s="17">
        <v>0.41828126967681301</v>
      </c>
      <c r="AD1554" s="17">
        <v>0.29952582383970899</v>
      </c>
      <c r="AE1554" s="17"/>
      <c r="AF1554" s="17">
        <v>0.18312945716843701</v>
      </c>
      <c r="AG1554" s="17">
        <v>0.28688041687742399</v>
      </c>
      <c r="AH1554" s="17">
        <v>0.24506769630532399</v>
      </c>
      <c r="AI1554" s="17"/>
      <c r="AJ1554" s="17">
        <v>0.24330235799250199</v>
      </c>
      <c r="AK1554" s="17">
        <v>0.24443694584820799</v>
      </c>
      <c r="AL1554" s="17">
        <v>0.29478586858494499</v>
      </c>
      <c r="AM1554" s="17">
        <v>0.23073710306141099</v>
      </c>
      <c r="AN1554" s="17">
        <v>0.29016452569400902</v>
      </c>
      <c r="AO1554" s="17"/>
      <c r="AP1554" s="17">
        <v>0.21546891820358899</v>
      </c>
      <c r="AQ1554" s="17">
        <v>0.27660165184880903</v>
      </c>
      <c r="AR1554" s="17">
        <v>0.277099434539334</v>
      </c>
      <c r="AS1554" s="17"/>
      <c r="AT1554" s="17">
        <v>0.26175005178996502</v>
      </c>
      <c r="AU1554" s="17">
        <v>0.242720973615908</v>
      </c>
      <c r="AV1554" s="17">
        <v>0.26380163361172998</v>
      </c>
      <c r="AW1554" s="17">
        <v>0.14091335227920501</v>
      </c>
      <c r="AX1554" s="17">
        <v>0.19812250996294001</v>
      </c>
    </row>
    <row r="1555" spans="2:50">
      <c r="B1555" t="s">
        <v>247</v>
      </c>
      <c r="C1555" s="17">
        <v>0.112946088652111</v>
      </c>
      <c r="D1555" s="17">
        <v>0.115218978804628</v>
      </c>
      <c r="E1555" s="17">
        <v>0.110612090568301</v>
      </c>
      <c r="F1555" s="17"/>
      <c r="G1555" s="17">
        <v>9.8699294925848904E-2</v>
      </c>
      <c r="H1555" s="17">
        <v>0.14832203284807799</v>
      </c>
      <c r="I1555" s="17">
        <v>0.136415379895657</v>
      </c>
      <c r="J1555" s="17">
        <v>0.109259747833958</v>
      </c>
      <c r="K1555" s="17">
        <v>0.14436822354895801</v>
      </c>
      <c r="L1555" s="17">
        <v>4.7456234160957698E-2</v>
      </c>
      <c r="M1555" s="17"/>
      <c r="N1555" s="17">
        <v>0.134545919501843</v>
      </c>
      <c r="O1555" s="17">
        <v>0.130870942539</v>
      </c>
      <c r="P1555" s="17">
        <v>6.7562413440531793E-2</v>
      </c>
      <c r="Q1555" s="17">
        <v>0.103651440041979</v>
      </c>
      <c r="R1555" s="17"/>
      <c r="S1555" s="17">
        <v>9.0972679368772E-2</v>
      </c>
      <c r="T1555" s="17">
        <v>0.13128125073630001</v>
      </c>
      <c r="U1555" s="17">
        <v>2.29423878869284E-2</v>
      </c>
      <c r="V1555" s="17">
        <v>5.6701265102010297E-2</v>
      </c>
      <c r="W1555" s="17">
        <v>0.15263108212926699</v>
      </c>
      <c r="X1555" s="17">
        <v>7.7991218124362896E-2</v>
      </c>
      <c r="Y1555" s="17">
        <v>7.1982795900784199E-2</v>
      </c>
      <c r="Z1555" s="17">
        <v>0.234804592109081</v>
      </c>
      <c r="AA1555" s="17">
        <v>0.124642792679686</v>
      </c>
      <c r="AB1555" s="17">
        <v>0.27499773508238401</v>
      </c>
      <c r="AC1555" s="17">
        <v>3.7891364108632301E-2</v>
      </c>
      <c r="AD1555" s="17">
        <v>9.9879196754754401E-2</v>
      </c>
      <c r="AE1555" s="17"/>
      <c r="AF1555" s="17">
        <v>8.0767069329591407E-2</v>
      </c>
      <c r="AG1555" s="17">
        <v>0.15476840382207199</v>
      </c>
      <c r="AH1555" s="17">
        <v>9.5716245771503505E-2</v>
      </c>
      <c r="AI1555" s="17"/>
      <c r="AJ1555" s="17">
        <v>7.9407585637368397E-2</v>
      </c>
      <c r="AK1555" s="17">
        <v>0.12643813104402701</v>
      </c>
      <c r="AL1555" s="17">
        <v>0.13372778510371999</v>
      </c>
      <c r="AM1555" s="17">
        <v>0</v>
      </c>
      <c r="AN1555" s="17">
        <v>8.2956628922287307E-2</v>
      </c>
      <c r="AO1555" s="17"/>
      <c r="AP1555" s="17">
        <v>5.6279996688365898E-2</v>
      </c>
      <c r="AQ1555" s="17">
        <v>0.121281916820807</v>
      </c>
      <c r="AR1555" s="17">
        <v>8.2194833656772104E-2</v>
      </c>
      <c r="AS1555" s="17"/>
      <c r="AT1555" s="17">
        <v>9.8260315806160903E-2</v>
      </c>
      <c r="AU1555" s="17">
        <v>9.0306714905290505E-2</v>
      </c>
      <c r="AV1555" s="17">
        <v>0.120255714871823</v>
      </c>
      <c r="AW1555" s="17">
        <v>0.21462175861157301</v>
      </c>
      <c r="AX1555" s="17">
        <v>0.12932664561305801</v>
      </c>
    </row>
    <row r="1556" spans="2:50">
      <c r="B1556" t="s">
        <v>248</v>
      </c>
      <c r="C1556" s="17">
        <v>3.8600524409885803E-2</v>
      </c>
      <c r="D1556" s="17">
        <v>4.6718315931895397E-2</v>
      </c>
      <c r="E1556" s="17">
        <v>3.0264481492825901E-2</v>
      </c>
      <c r="F1556" s="17"/>
      <c r="G1556" s="17">
        <v>4.7227235437097399E-2</v>
      </c>
      <c r="H1556" s="17">
        <v>1.0219219960868499E-2</v>
      </c>
      <c r="I1556" s="17">
        <v>1.92370519115856E-2</v>
      </c>
      <c r="J1556" s="17">
        <v>4.6128446349531602E-2</v>
      </c>
      <c r="K1556" s="17">
        <v>4.2852327955964699E-2</v>
      </c>
      <c r="L1556" s="17">
        <v>7.05462008675624E-2</v>
      </c>
      <c r="M1556" s="17"/>
      <c r="N1556" s="17">
        <v>5.4236303086913698E-2</v>
      </c>
      <c r="O1556" s="17">
        <v>3.8983155462719098E-2</v>
      </c>
      <c r="P1556" s="17">
        <v>1.5101382959281401E-2</v>
      </c>
      <c r="Q1556" s="17">
        <v>3.8891868723015498E-2</v>
      </c>
      <c r="R1556" s="17"/>
      <c r="S1556" s="17">
        <v>4.0351969021223497E-2</v>
      </c>
      <c r="T1556" s="17">
        <v>3.3969610118751097E-2</v>
      </c>
      <c r="U1556" s="17">
        <v>0</v>
      </c>
      <c r="V1556" s="17">
        <v>0.107452934180087</v>
      </c>
      <c r="W1556" s="17">
        <v>2.24488888359804E-2</v>
      </c>
      <c r="X1556" s="17">
        <v>6.5740234563847103E-2</v>
      </c>
      <c r="Y1556" s="17">
        <v>1.69843950584346E-2</v>
      </c>
      <c r="Z1556" s="17">
        <v>0</v>
      </c>
      <c r="AA1556" s="17">
        <v>4.81339692646717E-2</v>
      </c>
      <c r="AB1556" s="17">
        <v>5.44155816146384E-2</v>
      </c>
      <c r="AC1556" s="17">
        <v>1.9959131406711499E-2</v>
      </c>
      <c r="AD1556" s="17">
        <v>0</v>
      </c>
      <c r="AE1556" s="17"/>
      <c r="AF1556" s="17">
        <v>2.0124286859844499E-2</v>
      </c>
      <c r="AG1556" s="17">
        <v>7.0801078944847398E-2</v>
      </c>
      <c r="AH1556" s="17">
        <v>1.35869718672216E-2</v>
      </c>
      <c r="AI1556" s="17"/>
      <c r="AJ1556" s="17">
        <v>2.44574331124086E-2</v>
      </c>
      <c r="AK1556" s="17">
        <v>6.1566760314344701E-2</v>
      </c>
      <c r="AL1556" s="17">
        <v>6.2152837204281601E-2</v>
      </c>
      <c r="AM1556" s="17">
        <v>0</v>
      </c>
      <c r="AN1556" s="17">
        <v>1.34966502276828E-2</v>
      </c>
      <c r="AO1556" s="17"/>
      <c r="AP1556" s="17">
        <v>2.8916248380614601E-2</v>
      </c>
      <c r="AQ1556" s="17">
        <v>4.69436053905238E-2</v>
      </c>
      <c r="AR1556" s="17">
        <v>6.0800528806206899E-2</v>
      </c>
      <c r="AS1556" s="17"/>
      <c r="AT1556" s="17">
        <v>2.1086617219538101E-2</v>
      </c>
      <c r="AU1556" s="17">
        <v>4.01382620684681E-2</v>
      </c>
      <c r="AV1556" s="17">
        <v>4.5147588662766198E-2</v>
      </c>
      <c r="AW1556" s="17">
        <v>5.94436866379673E-2</v>
      </c>
      <c r="AX1556" s="17">
        <v>5.1274865219330799E-2</v>
      </c>
    </row>
    <row r="1557" spans="2:50">
      <c r="B1557" t="s">
        <v>92</v>
      </c>
      <c r="C1557" s="17">
        <v>4.4375736195474101E-2</v>
      </c>
      <c r="D1557" s="17">
        <v>2.96248933391462E-2</v>
      </c>
      <c r="E1557" s="17">
        <v>5.9523163766108902E-2</v>
      </c>
      <c r="F1557" s="17"/>
      <c r="G1557" s="17">
        <v>0.109628322790583</v>
      </c>
      <c r="H1557" s="17">
        <v>3.41127024480238E-2</v>
      </c>
      <c r="I1557" s="17">
        <v>7.8211784314198202E-2</v>
      </c>
      <c r="J1557" s="17">
        <v>1.09619796856742E-2</v>
      </c>
      <c r="K1557" s="17">
        <v>5.04392579323737E-2</v>
      </c>
      <c r="L1557" s="17">
        <v>0</v>
      </c>
      <c r="M1557" s="17"/>
      <c r="N1557" s="17">
        <v>1.2028335855222999E-2</v>
      </c>
      <c r="O1557" s="17">
        <v>3.9508481928584499E-2</v>
      </c>
      <c r="P1557" s="17">
        <v>3.8227483842159599E-2</v>
      </c>
      <c r="Q1557" s="17">
        <v>9.0770237535955894E-2</v>
      </c>
      <c r="R1557" s="17"/>
      <c r="S1557" s="17">
        <v>9.7980550413518094E-2</v>
      </c>
      <c r="T1557" s="17">
        <v>2.1193677659387799E-2</v>
      </c>
      <c r="U1557" s="17">
        <v>5.8948407491597701E-2</v>
      </c>
      <c r="V1557" s="17">
        <v>0</v>
      </c>
      <c r="W1557" s="17">
        <v>0.100170399552173</v>
      </c>
      <c r="X1557" s="17">
        <v>4.5215429929023297E-2</v>
      </c>
      <c r="Y1557" s="17">
        <v>5.6896238167828399E-2</v>
      </c>
      <c r="Z1557" s="17">
        <v>0</v>
      </c>
      <c r="AA1557" s="17">
        <v>4.953660630291E-2</v>
      </c>
      <c r="AB1557" s="17">
        <v>1.70851427633819E-2</v>
      </c>
      <c r="AC1557" s="17">
        <v>0</v>
      </c>
      <c r="AD1557" s="17">
        <v>0</v>
      </c>
      <c r="AE1557" s="17"/>
      <c r="AF1557" s="17">
        <v>2.3612064534977099E-2</v>
      </c>
      <c r="AG1557" s="17">
        <v>3.1851353170068902E-2</v>
      </c>
      <c r="AH1557" s="17">
        <v>0.120358197346732</v>
      </c>
      <c r="AI1557" s="17"/>
      <c r="AJ1557" s="17">
        <v>3.4115119794924299E-2</v>
      </c>
      <c r="AK1557" s="17">
        <v>3.7993549386221598E-2</v>
      </c>
      <c r="AL1557" s="17">
        <v>0</v>
      </c>
      <c r="AM1557" s="17">
        <v>0.105178639731465</v>
      </c>
      <c r="AN1557" s="17">
        <v>0.108398839838277</v>
      </c>
      <c r="AO1557" s="17"/>
      <c r="AP1557" s="17">
        <v>3.0710390240780101E-2</v>
      </c>
      <c r="AQ1557" s="17">
        <v>3.9108063215689298E-2</v>
      </c>
      <c r="AR1557" s="17">
        <v>0</v>
      </c>
      <c r="AS1557" s="17"/>
      <c r="AT1557" s="17">
        <v>3.9780502022599903E-2</v>
      </c>
      <c r="AU1557" s="17">
        <v>6.9717340436727102E-2</v>
      </c>
      <c r="AV1557" s="17">
        <v>2.9807768637271002E-2</v>
      </c>
      <c r="AW1557" s="17">
        <v>2.2907716364975999E-2</v>
      </c>
      <c r="AX1557" s="17">
        <v>0</v>
      </c>
    </row>
    <row r="1558" spans="2:50">
      <c r="B1558" t="s">
        <v>249</v>
      </c>
      <c r="C1558" s="17">
        <v>0.56128321714422003</v>
      </c>
      <c r="D1558" s="17">
        <v>0.54601179038853997</v>
      </c>
      <c r="E1558" s="17">
        <v>0.57696522480540902</v>
      </c>
      <c r="F1558" s="17"/>
      <c r="G1558" s="17">
        <v>0.46814309064354298</v>
      </c>
      <c r="H1558" s="17">
        <v>0.53870796327082204</v>
      </c>
      <c r="I1558" s="17">
        <v>0.57025448171448201</v>
      </c>
      <c r="J1558" s="17">
        <v>0.62098681134212697</v>
      </c>
      <c r="K1558" s="17">
        <v>0.593324532006692</v>
      </c>
      <c r="L1558" s="17">
        <v>0.57250519410060496</v>
      </c>
      <c r="M1558" s="17"/>
      <c r="N1558" s="17">
        <v>0.53050958589116204</v>
      </c>
      <c r="O1558" s="17">
        <v>0.61134936607079904</v>
      </c>
      <c r="P1558" s="17">
        <v>0.61732172475048497</v>
      </c>
      <c r="Q1558" s="17">
        <v>0.52532170507021403</v>
      </c>
      <c r="R1558" s="17"/>
      <c r="S1558" s="17">
        <v>0.63555512656860302</v>
      </c>
      <c r="T1558" s="17">
        <v>0.55858034448884797</v>
      </c>
      <c r="U1558" s="17">
        <v>0.56470261613301098</v>
      </c>
      <c r="V1558" s="17">
        <v>0.64451759739006498</v>
      </c>
      <c r="W1558" s="17">
        <v>0.46046567804632799</v>
      </c>
      <c r="X1558" s="17">
        <v>0.55110081889458695</v>
      </c>
      <c r="Y1558" s="17">
        <v>0.71364048897497201</v>
      </c>
      <c r="Z1558" s="17">
        <v>0.45391561451708101</v>
      </c>
      <c r="AA1558" s="17">
        <v>0.487717246606583</v>
      </c>
      <c r="AB1558" s="17">
        <v>0.468909961797841</v>
      </c>
      <c r="AC1558" s="17">
        <v>0.52386823480784295</v>
      </c>
      <c r="AD1558" s="17">
        <v>0.60059497940553697</v>
      </c>
      <c r="AE1558" s="17"/>
      <c r="AF1558" s="17">
        <v>0.69236712210715001</v>
      </c>
      <c r="AG1558" s="17">
        <v>0.455698747185588</v>
      </c>
      <c r="AH1558" s="17">
        <v>0.52527088870921901</v>
      </c>
      <c r="AI1558" s="17"/>
      <c r="AJ1558" s="17">
        <v>0.61871750346279697</v>
      </c>
      <c r="AK1558" s="17">
        <v>0.52956461340719896</v>
      </c>
      <c r="AL1558" s="17">
        <v>0.50933350910705399</v>
      </c>
      <c r="AM1558" s="17">
        <v>0.66408425720712405</v>
      </c>
      <c r="AN1558" s="17">
        <v>0.50498335531774396</v>
      </c>
      <c r="AO1558" s="17"/>
      <c r="AP1558" s="17">
        <v>0.66862444648664998</v>
      </c>
      <c r="AQ1558" s="17">
        <v>0.51606476272417101</v>
      </c>
      <c r="AR1558" s="17">
        <v>0.579905202997687</v>
      </c>
      <c r="AS1558" s="17"/>
      <c r="AT1558" s="17">
        <v>0.57912251316173602</v>
      </c>
      <c r="AU1558" s="17">
        <v>0.55711670897360599</v>
      </c>
      <c r="AV1558" s="17">
        <v>0.54098729421640901</v>
      </c>
      <c r="AW1558" s="17">
        <v>0.56211348610627798</v>
      </c>
      <c r="AX1558" s="17">
        <v>0.62127597920467104</v>
      </c>
    </row>
    <row r="1559" spans="2:50">
      <c r="B1559" t="s">
        <v>250</v>
      </c>
      <c r="C1559" s="17">
        <v>0.15154661306199699</v>
      </c>
      <c r="D1559" s="17">
        <v>0.16193729473652399</v>
      </c>
      <c r="E1559" s="17">
        <v>0.140876572061126</v>
      </c>
      <c r="F1559" s="17"/>
      <c r="G1559" s="17">
        <v>0.14592653036294601</v>
      </c>
      <c r="H1559" s="17">
        <v>0.15854125280894599</v>
      </c>
      <c r="I1559" s="17">
        <v>0.155652431807243</v>
      </c>
      <c r="J1559" s="17">
        <v>0.15538819418349001</v>
      </c>
      <c r="K1559" s="17">
        <v>0.18722055150492201</v>
      </c>
      <c r="L1559" s="17">
        <v>0.11800243502851999</v>
      </c>
      <c r="M1559" s="17"/>
      <c r="N1559" s="17">
        <v>0.18878222258875599</v>
      </c>
      <c r="O1559" s="17">
        <v>0.16985409800171899</v>
      </c>
      <c r="P1559" s="17">
        <v>8.2663796399813194E-2</v>
      </c>
      <c r="Q1559" s="17">
        <v>0.14254330876499499</v>
      </c>
      <c r="R1559" s="17"/>
      <c r="S1559" s="17">
        <v>0.131324648389996</v>
      </c>
      <c r="T1559" s="17">
        <v>0.165250860855051</v>
      </c>
      <c r="U1559" s="17">
        <v>2.29423878869284E-2</v>
      </c>
      <c r="V1559" s="17">
        <v>0.16415419928209701</v>
      </c>
      <c r="W1559" s="17">
        <v>0.17507997096524699</v>
      </c>
      <c r="X1559" s="17">
        <v>0.14373145268821</v>
      </c>
      <c r="Y1559" s="17">
        <v>8.8967190959218803E-2</v>
      </c>
      <c r="Z1559" s="17">
        <v>0.234804592109081</v>
      </c>
      <c r="AA1559" s="17">
        <v>0.17277676194435701</v>
      </c>
      <c r="AB1559" s="17">
        <v>0.32941331669702201</v>
      </c>
      <c r="AC1559" s="17">
        <v>5.7850495515343797E-2</v>
      </c>
      <c r="AD1559" s="17">
        <v>9.9879196754754401E-2</v>
      </c>
      <c r="AE1559" s="17"/>
      <c r="AF1559" s="17">
        <v>0.100891356189436</v>
      </c>
      <c r="AG1559" s="17">
        <v>0.22556948276691999</v>
      </c>
      <c r="AH1559" s="17">
        <v>0.109303217638725</v>
      </c>
      <c r="AI1559" s="17"/>
      <c r="AJ1559" s="17">
        <v>0.10386501874977699</v>
      </c>
      <c r="AK1559" s="17">
        <v>0.18800489135837201</v>
      </c>
      <c r="AL1559" s="17">
        <v>0.19588062230800099</v>
      </c>
      <c r="AM1559" s="17">
        <v>0</v>
      </c>
      <c r="AN1559" s="17">
        <v>9.6453279149970095E-2</v>
      </c>
      <c r="AO1559" s="17"/>
      <c r="AP1559" s="17">
        <v>8.5196245068980506E-2</v>
      </c>
      <c r="AQ1559" s="17">
        <v>0.168225522211331</v>
      </c>
      <c r="AR1559" s="17">
        <v>0.142995362462979</v>
      </c>
      <c r="AS1559" s="17"/>
      <c r="AT1559" s="17">
        <v>0.119346933025699</v>
      </c>
      <c r="AU1559" s="17">
        <v>0.13044497697375901</v>
      </c>
      <c r="AV1559" s="17">
        <v>0.16540330353459001</v>
      </c>
      <c r="AW1559" s="17">
        <v>0.27406544524954102</v>
      </c>
      <c r="AX1559" s="17">
        <v>0.18060151083238901</v>
      </c>
    </row>
    <row r="1560" spans="2:50">
      <c r="B1560" t="s">
        <v>251</v>
      </c>
      <c r="C1560" s="17">
        <v>0.40973660408222301</v>
      </c>
      <c r="D1560" s="17">
        <v>0.38407449565201601</v>
      </c>
      <c r="E1560" s="17">
        <v>0.43608865274428299</v>
      </c>
      <c r="F1560" s="17"/>
      <c r="G1560" s="17">
        <v>0.32221656028059698</v>
      </c>
      <c r="H1560" s="17">
        <v>0.380166710461876</v>
      </c>
      <c r="I1560" s="17">
        <v>0.41460204990723898</v>
      </c>
      <c r="J1560" s="17">
        <v>0.46559861715863698</v>
      </c>
      <c r="K1560" s="17">
        <v>0.40610398050176999</v>
      </c>
      <c r="L1560" s="17">
        <v>0.45450275907208498</v>
      </c>
      <c r="M1560" s="17"/>
      <c r="N1560" s="17">
        <v>0.341727363302406</v>
      </c>
      <c r="O1560" s="17">
        <v>0.44149526806908002</v>
      </c>
      <c r="P1560" s="17">
        <v>0.53465792835067205</v>
      </c>
      <c r="Q1560" s="17">
        <v>0.38277839630521898</v>
      </c>
      <c r="R1560" s="17"/>
      <c r="S1560" s="17">
        <v>0.504230478178608</v>
      </c>
      <c r="T1560" s="17">
        <v>0.39332948363379799</v>
      </c>
      <c r="U1560" s="17">
        <v>0.54176022824608305</v>
      </c>
      <c r="V1560" s="17">
        <v>0.48036339810796802</v>
      </c>
      <c r="W1560" s="17">
        <v>0.28538570708108102</v>
      </c>
      <c r="X1560" s="17">
        <v>0.40736936620637698</v>
      </c>
      <c r="Y1560" s="17">
        <v>0.624673298015753</v>
      </c>
      <c r="Z1560" s="17">
        <v>0.21911102240800001</v>
      </c>
      <c r="AA1560" s="17">
        <v>0.31494048466222602</v>
      </c>
      <c r="AB1560" s="17">
        <v>0.13949664510081899</v>
      </c>
      <c r="AC1560" s="17">
        <v>0.46601773929249901</v>
      </c>
      <c r="AD1560" s="17">
        <v>0.50071578265078298</v>
      </c>
      <c r="AE1560" s="17"/>
      <c r="AF1560" s="17">
        <v>0.591475765917714</v>
      </c>
      <c r="AG1560" s="17">
        <v>0.23012926441866799</v>
      </c>
      <c r="AH1560" s="17">
        <v>0.41596767107049398</v>
      </c>
      <c r="AI1560" s="17"/>
      <c r="AJ1560" s="17">
        <v>0.51485248471302003</v>
      </c>
      <c r="AK1560" s="17">
        <v>0.34155972204882701</v>
      </c>
      <c r="AL1560" s="17">
        <v>0.31345288679905298</v>
      </c>
      <c r="AM1560" s="17">
        <v>0.66408425720712405</v>
      </c>
      <c r="AN1560" s="17">
        <v>0.40853007616777398</v>
      </c>
      <c r="AO1560" s="17"/>
      <c r="AP1560" s="17">
        <v>0.58342820141767004</v>
      </c>
      <c r="AQ1560" s="17">
        <v>0.34783924051283999</v>
      </c>
      <c r="AR1560" s="17">
        <v>0.43690984053470799</v>
      </c>
      <c r="AS1560" s="17"/>
      <c r="AT1560" s="17">
        <v>0.45977558013603698</v>
      </c>
      <c r="AU1560" s="17">
        <v>0.42667173199984798</v>
      </c>
      <c r="AV1560" s="17">
        <v>0.37558399068181902</v>
      </c>
      <c r="AW1560" s="17">
        <v>0.28804804085673702</v>
      </c>
      <c r="AX1560" s="17">
        <v>0.44067446837228202</v>
      </c>
    </row>
    <row r="1561" spans="2:50">
      <c r="C1561" s="17"/>
      <c r="D1561" s="17"/>
      <c r="E1561" s="17"/>
      <c r="F1561" s="17"/>
      <c r="G1561" s="17"/>
      <c r="H1561" s="17"/>
      <c r="I1561" s="17"/>
      <c r="J1561" s="17"/>
      <c r="K1561" s="17"/>
      <c r="L1561" s="17"/>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7"/>
      <c r="AI1561" s="17"/>
      <c r="AJ1561" s="17"/>
      <c r="AK1561" s="17"/>
      <c r="AL1561" s="17"/>
      <c r="AM1561" s="17"/>
      <c r="AN1561" s="17"/>
      <c r="AO1561" s="17"/>
      <c r="AP1561" s="17"/>
      <c r="AQ1561" s="17"/>
      <c r="AR1561" s="17"/>
      <c r="AS1561" s="17"/>
      <c r="AT1561" s="17"/>
      <c r="AU1561" s="17"/>
      <c r="AV1561" s="17"/>
      <c r="AW1561" s="17"/>
      <c r="AX1561" s="17"/>
    </row>
    <row r="1562" spans="2:50">
      <c r="B1562" s="6" t="s">
        <v>428</v>
      </c>
      <c r="C1562" s="17"/>
      <c r="D1562" s="17"/>
      <c r="E1562" s="17"/>
      <c r="F1562" s="17"/>
      <c r="G1562" s="17"/>
      <c r="H1562" s="17"/>
      <c r="I1562" s="17"/>
      <c r="J1562" s="17"/>
      <c r="K1562" s="17"/>
      <c r="L1562" s="17"/>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7"/>
      <c r="AI1562" s="17"/>
      <c r="AJ1562" s="17"/>
      <c r="AK1562" s="17"/>
      <c r="AL1562" s="17"/>
      <c r="AM1562" s="17"/>
      <c r="AN1562" s="17"/>
      <c r="AO1562" s="17"/>
      <c r="AP1562" s="17"/>
      <c r="AQ1562" s="17"/>
      <c r="AR1562" s="17"/>
      <c r="AS1562" s="17"/>
      <c r="AT1562" s="17"/>
      <c r="AU1562" s="17"/>
      <c r="AV1562" s="17"/>
      <c r="AW1562" s="17"/>
      <c r="AX1562" s="17"/>
    </row>
    <row r="1563" spans="2:50">
      <c r="B1563" s="24" t="s">
        <v>17</v>
      </c>
      <c r="C1563" s="17"/>
      <c r="D1563" s="17"/>
      <c r="E1563" s="17"/>
      <c r="F1563" s="17"/>
      <c r="G1563" s="17"/>
      <c r="H1563" s="17"/>
      <c r="I1563" s="17"/>
      <c r="J1563" s="17"/>
      <c r="K1563" s="17"/>
      <c r="L1563" s="17"/>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7"/>
      <c r="AI1563" s="17"/>
      <c r="AJ1563" s="17"/>
      <c r="AK1563" s="17"/>
      <c r="AL1563" s="17"/>
      <c r="AM1563" s="17"/>
      <c r="AN1563" s="17"/>
      <c r="AO1563" s="17"/>
      <c r="AP1563" s="17"/>
      <c r="AQ1563" s="17"/>
      <c r="AR1563" s="17"/>
      <c r="AS1563" s="17"/>
      <c r="AT1563" s="17"/>
      <c r="AU1563" s="17"/>
      <c r="AV1563" s="17"/>
      <c r="AW1563" s="17"/>
      <c r="AX1563" s="17"/>
    </row>
    <row r="1564" spans="2:50">
      <c r="B1564" t="s">
        <v>244</v>
      </c>
      <c r="C1564" s="17">
        <v>0.12484388860437599</v>
      </c>
      <c r="D1564" s="17">
        <v>0.15459536139173699</v>
      </c>
      <c r="E1564" s="17">
        <v>9.1884918675271196E-2</v>
      </c>
      <c r="F1564" s="17"/>
      <c r="G1564" s="17">
        <v>9.2929595639841198E-2</v>
      </c>
      <c r="H1564" s="17">
        <v>0.117142051454799</v>
      </c>
      <c r="I1564" s="17">
        <v>0.150351827708543</v>
      </c>
      <c r="J1564" s="17">
        <v>0.142696898080935</v>
      </c>
      <c r="K1564" s="17">
        <v>9.0831900294390297E-2</v>
      </c>
      <c r="L1564" s="17">
        <v>0.13350922559040801</v>
      </c>
      <c r="M1564" s="17"/>
      <c r="N1564" s="17">
        <v>0.115892999661953</v>
      </c>
      <c r="O1564" s="17">
        <v>9.4799434491112902E-2</v>
      </c>
      <c r="P1564" s="17">
        <v>0.163304874560841</v>
      </c>
      <c r="Q1564" s="17">
        <v>0.13359799947261999</v>
      </c>
      <c r="R1564" s="17"/>
      <c r="S1564" s="17">
        <v>0.133685553508502</v>
      </c>
      <c r="T1564" s="17">
        <v>3.7568906737862E-2</v>
      </c>
      <c r="U1564" s="17">
        <v>0.19108182795150699</v>
      </c>
      <c r="V1564" s="17">
        <v>0.179894499557229</v>
      </c>
      <c r="W1564" s="17">
        <v>0.14768896532446599</v>
      </c>
      <c r="X1564" s="17">
        <v>0.144157407838649</v>
      </c>
      <c r="Y1564" s="17">
        <v>0.12764856360007601</v>
      </c>
      <c r="Z1564" s="17">
        <v>0.119479968716248</v>
      </c>
      <c r="AA1564" s="17">
        <v>9.8864932975766595E-2</v>
      </c>
      <c r="AB1564" s="17">
        <v>0.11861191967719099</v>
      </c>
      <c r="AC1564" s="17">
        <v>0.147186654466259</v>
      </c>
      <c r="AD1564" s="17">
        <v>8.6722700552230497E-2</v>
      </c>
      <c r="AE1564" s="17"/>
      <c r="AF1564" s="17">
        <v>0.18772268415117399</v>
      </c>
      <c r="AG1564" s="17">
        <v>8.2527891500313894E-2</v>
      </c>
      <c r="AH1564" s="17">
        <v>6.9220196066386103E-2</v>
      </c>
      <c r="AI1564" s="17"/>
      <c r="AJ1564" s="17">
        <v>0.16931301616772601</v>
      </c>
      <c r="AK1564" s="17">
        <v>9.7529730680782106E-2</v>
      </c>
      <c r="AL1564" s="17">
        <v>6.6773616608932496E-2</v>
      </c>
      <c r="AM1564" s="17">
        <v>0.58558030027750496</v>
      </c>
      <c r="AN1564" s="17">
        <v>3.1703262517063298E-2</v>
      </c>
      <c r="AO1564" s="17"/>
      <c r="AP1564" s="17">
        <v>0.122702366199113</v>
      </c>
      <c r="AQ1564" s="17">
        <v>0.12265193248076001</v>
      </c>
      <c r="AR1564" s="17">
        <v>0.11205254725140699</v>
      </c>
      <c r="AS1564" s="17"/>
      <c r="AT1564" s="17">
        <v>0.16552403442292901</v>
      </c>
      <c r="AU1564" s="17">
        <v>0.109243720005368</v>
      </c>
      <c r="AV1564" s="17">
        <v>9.6498813011461404E-2</v>
      </c>
      <c r="AW1564" s="17">
        <v>0.15097286471102001</v>
      </c>
      <c r="AX1564" s="17">
        <v>8.4439556951288297E-2</v>
      </c>
    </row>
    <row r="1565" spans="2:50">
      <c r="B1565" t="s">
        <v>245</v>
      </c>
      <c r="C1565" s="17">
        <v>0.35103819718071799</v>
      </c>
      <c r="D1565" s="17">
        <v>0.33288467100013203</v>
      </c>
      <c r="E1565" s="17">
        <v>0.37149762353248</v>
      </c>
      <c r="F1565" s="17"/>
      <c r="G1565" s="17">
        <v>0.32707426586400701</v>
      </c>
      <c r="H1565" s="17">
        <v>0.43016465368528001</v>
      </c>
      <c r="I1565" s="17">
        <v>0.395759526022462</v>
      </c>
      <c r="J1565" s="17">
        <v>0.30815836737350599</v>
      </c>
      <c r="K1565" s="17">
        <v>0.34693121294415002</v>
      </c>
      <c r="L1565" s="17">
        <v>0.32214888108849798</v>
      </c>
      <c r="M1565" s="17"/>
      <c r="N1565" s="17">
        <v>0.39666623911444099</v>
      </c>
      <c r="O1565" s="17">
        <v>0.37980623331357299</v>
      </c>
      <c r="P1565" s="17">
        <v>0.30174874016131398</v>
      </c>
      <c r="Q1565" s="17">
        <v>0.325826461731477</v>
      </c>
      <c r="R1565" s="17"/>
      <c r="S1565" s="17">
        <v>0.45353221474007899</v>
      </c>
      <c r="T1565" s="17">
        <v>0.419769095485098</v>
      </c>
      <c r="U1565" s="17">
        <v>0.392146291448568</v>
      </c>
      <c r="V1565" s="17">
        <v>0.25434302128040298</v>
      </c>
      <c r="W1565" s="17">
        <v>0.234931426531996</v>
      </c>
      <c r="X1565" s="17">
        <v>0.40427979044158202</v>
      </c>
      <c r="Y1565" s="17">
        <v>0.41772872933531102</v>
      </c>
      <c r="Z1565" s="17">
        <v>0.18707443158614001</v>
      </c>
      <c r="AA1565" s="17">
        <v>0.31439270427170102</v>
      </c>
      <c r="AB1565" s="17">
        <v>0.32634259575493602</v>
      </c>
      <c r="AC1565" s="17">
        <v>0.195482906912509</v>
      </c>
      <c r="AD1565" s="17">
        <v>0.44017572409850603</v>
      </c>
      <c r="AE1565" s="17"/>
      <c r="AF1565" s="17">
        <v>0.36163398916353001</v>
      </c>
      <c r="AG1565" s="17">
        <v>0.36756714488151498</v>
      </c>
      <c r="AH1565" s="17">
        <v>0.27735306531242199</v>
      </c>
      <c r="AI1565" s="17"/>
      <c r="AJ1565" s="17">
        <v>0.36620597019081003</v>
      </c>
      <c r="AK1565" s="17">
        <v>0.37195561232537599</v>
      </c>
      <c r="AL1565" s="17">
        <v>0.35980129365084201</v>
      </c>
      <c r="AM1565" s="17">
        <v>0</v>
      </c>
      <c r="AN1565" s="17">
        <v>0.27832882940085901</v>
      </c>
      <c r="AO1565" s="17"/>
      <c r="AP1565" s="17">
        <v>0.36936836402193302</v>
      </c>
      <c r="AQ1565" s="17">
        <v>0.384150518712914</v>
      </c>
      <c r="AR1565" s="17">
        <v>0.35959439818605898</v>
      </c>
      <c r="AS1565" s="17"/>
      <c r="AT1565" s="17">
        <v>0.29720275298843801</v>
      </c>
      <c r="AU1565" s="17">
        <v>0.36087916856594399</v>
      </c>
      <c r="AV1565" s="17">
        <v>0.37337388743918298</v>
      </c>
      <c r="AW1565" s="17">
        <v>0.45213475347876197</v>
      </c>
      <c r="AX1565" s="17">
        <v>8.4595055900039101E-2</v>
      </c>
    </row>
    <row r="1566" spans="2:50">
      <c r="B1566" t="s">
        <v>246</v>
      </c>
      <c r="C1566" s="17">
        <v>0.30890120988752801</v>
      </c>
      <c r="D1566" s="17">
        <v>0.31119583461592898</v>
      </c>
      <c r="E1566" s="17">
        <v>0.30610525351102402</v>
      </c>
      <c r="F1566" s="17"/>
      <c r="G1566" s="17">
        <v>0.28211790402994502</v>
      </c>
      <c r="H1566" s="17">
        <v>0.26285552902744802</v>
      </c>
      <c r="I1566" s="17">
        <v>0.24053418301750701</v>
      </c>
      <c r="J1566" s="17">
        <v>0.38993363221688898</v>
      </c>
      <c r="K1566" s="17">
        <v>0.35471328648665501</v>
      </c>
      <c r="L1566" s="17">
        <v>0.32061778063804602</v>
      </c>
      <c r="M1566" s="17"/>
      <c r="N1566" s="17">
        <v>0.29964177017988802</v>
      </c>
      <c r="O1566" s="17">
        <v>0.29155676883991999</v>
      </c>
      <c r="P1566" s="17">
        <v>0.328650599153121</v>
      </c>
      <c r="Q1566" s="17">
        <v>0.32399254456811299</v>
      </c>
      <c r="R1566" s="17"/>
      <c r="S1566" s="17">
        <v>0.19472742978476101</v>
      </c>
      <c r="T1566" s="17">
        <v>0.326905001383553</v>
      </c>
      <c r="U1566" s="17">
        <v>0.24871447945358199</v>
      </c>
      <c r="V1566" s="17">
        <v>0.297269073033261</v>
      </c>
      <c r="W1566" s="17">
        <v>0.496191306711604</v>
      </c>
      <c r="X1566" s="17">
        <v>0.24813146312508699</v>
      </c>
      <c r="Y1566" s="17">
        <v>0.232352335560958</v>
      </c>
      <c r="Z1566" s="17">
        <v>0.38850316739056101</v>
      </c>
      <c r="AA1566" s="17">
        <v>0.39601669350949298</v>
      </c>
      <c r="AB1566" s="17">
        <v>0.27262610291894601</v>
      </c>
      <c r="AC1566" s="17">
        <v>0.42661885293243501</v>
      </c>
      <c r="AD1566" s="17">
        <v>0.39031490418952097</v>
      </c>
      <c r="AE1566" s="17"/>
      <c r="AF1566" s="17">
        <v>0.298137861899682</v>
      </c>
      <c r="AG1566" s="17">
        <v>0.32098870407215202</v>
      </c>
      <c r="AH1566" s="17">
        <v>0.368609799873518</v>
      </c>
      <c r="AI1566" s="17"/>
      <c r="AJ1566" s="17">
        <v>0.282579232225182</v>
      </c>
      <c r="AK1566" s="17">
        <v>0.365361432259388</v>
      </c>
      <c r="AL1566" s="17">
        <v>0.28477698408024399</v>
      </c>
      <c r="AM1566" s="17">
        <v>0.25490412483446701</v>
      </c>
      <c r="AN1566" s="17">
        <v>0.39543129935455701</v>
      </c>
      <c r="AO1566" s="17"/>
      <c r="AP1566" s="17">
        <v>0.31379802569832199</v>
      </c>
      <c r="AQ1566" s="17">
        <v>0.29820937855405599</v>
      </c>
      <c r="AR1566" s="17">
        <v>0.27872659257243099</v>
      </c>
      <c r="AS1566" s="17"/>
      <c r="AT1566" s="17">
        <v>0.316466782513872</v>
      </c>
      <c r="AU1566" s="17">
        <v>0.365113572295308</v>
      </c>
      <c r="AV1566" s="17">
        <v>0.27339615553298202</v>
      </c>
      <c r="AW1566" s="17">
        <v>0.24743494649797501</v>
      </c>
      <c r="AX1566" s="17">
        <v>0.68246709362702895</v>
      </c>
    </row>
    <row r="1567" spans="2:50">
      <c r="B1567" t="s">
        <v>247</v>
      </c>
      <c r="C1567" s="17">
        <v>0.114294872354569</v>
      </c>
      <c r="D1567" s="17">
        <v>0.11757991915037801</v>
      </c>
      <c r="E1567" s="17">
        <v>0.111796508482472</v>
      </c>
      <c r="F1567" s="17"/>
      <c r="G1567" s="17">
        <v>0.132338534862569</v>
      </c>
      <c r="H1567" s="17">
        <v>0.12873672874488001</v>
      </c>
      <c r="I1567" s="17">
        <v>7.4401851267793806E-2</v>
      </c>
      <c r="J1567" s="17">
        <v>5.6086876883611601E-2</v>
      </c>
      <c r="K1567" s="17">
        <v>0.15709462924551601</v>
      </c>
      <c r="L1567" s="17">
        <v>0.149548534706261</v>
      </c>
      <c r="M1567" s="17"/>
      <c r="N1567" s="17">
        <v>0.136182843457298</v>
      </c>
      <c r="O1567" s="17">
        <v>0.11057108365081</v>
      </c>
      <c r="P1567" s="17">
        <v>8.8825087230055097E-2</v>
      </c>
      <c r="Q1567" s="17">
        <v>0.110031308341332</v>
      </c>
      <c r="R1567" s="17"/>
      <c r="S1567" s="17">
        <v>0.159973048469568</v>
      </c>
      <c r="T1567" s="17">
        <v>0.109741812996612</v>
      </c>
      <c r="U1567" s="17">
        <v>0.14273045276038099</v>
      </c>
      <c r="V1567" s="17">
        <v>0.10490361374458</v>
      </c>
      <c r="W1567" s="17">
        <v>6.0790742576176997E-2</v>
      </c>
      <c r="X1567" s="17">
        <v>8.0044176942524303E-2</v>
      </c>
      <c r="Y1567" s="17">
        <v>0.103282045396416</v>
      </c>
      <c r="Z1567" s="17">
        <v>0.18794568029570499</v>
      </c>
      <c r="AA1567" s="17">
        <v>5.88479205209467E-2</v>
      </c>
      <c r="AB1567" s="17">
        <v>0.13854076074407901</v>
      </c>
      <c r="AC1567" s="17">
        <v>0.16783450624430099</v>
      </c>
      <c r="AD1567" s="17">
        <v>8.2786671159741906E-2</v>
      </c>
      <c r="AE1567" s="17"/>
      <c r="AF1567" s="17">
        <v>7.8840807457526099E-2</v>
      </c>
      <c r="AG1567" s="17">
        <v>0.13672528934434</v>
      </c>
      <c r="AH1567" s="17">
        <v>0.18225750209387001</v>
      </c>
      <c r="AI1567" s="17"/>
      <c r="AJ1567" s="17">
        <v>0.109179338937144</v>
      </c>
      <c r="AK1567" s="17">
        <v>7.3209510892870006E-2</v>
      </c>
      <c r="AL1567" s="17">
        <v>0.18855636101690701</v>
      </c>
      <c r="AM1567" s="17">
        <v>0.15951557488802701</v>
      </c>
      <c r="AN1567" s="17">
        <v>9.3932634295479697E-2</v>
      </c>
      <c r="AO1567" s="17"/>
      <c r="AP1567" s="17">
        <v>0.15042679048812299</v>
      </c>
      <c r="AQ1567" s="17">
        <v>7.9800164327418099E-2</v>
      </c>
      <c r="AR1567" s="17">
        <v>0.18415929242107701</v>
      </c>
      <c r="AS1567" s="17"/>
      <c r="AT1567" s="17">
        <v>0.10195252202796</v>
      </c>
      <c r="AU1567" s="17">
        <v>9.5336546375532405E-2</v>
      </c>
      <c r="AV1567" s="17">
        <v>0.136793750344644</v>
      </c>
      <c r="AW1567" s="17">
        <v>0.124037765528861</v>
      </c>
      <c r="AX1567" s="17">
        <v>0.14849829352164401</v>
      </c>
    </row>
    <row r="1568" spans="2:50">
      <c r="B1568" t="s">
        <v>248</v>
      </c>
      <c r="C1568" s="17">
        <v>4.7055116636571498E-2</v>
      </c>
      <c r="D1568" s="17">
        <v>5.3601435412899801E-2</v>
      </c>
      <c r="E1568" s="17">
        <v>4.0852953045275697E-2</v>
      </c>
      <c r="F1568" s="17"/>
      <c r="G1568" s="17">
        <v>0.10239676123321299</v>
      </c>
      <c r="H1568" s="17">
        <v>0</v>
      </c>
      <c r="I1568" s="17">
        <v>6.0910409653148097E-2</v>
      </c>
      <c r="J1568" s="17">
        <v>3.4739542106968203E-2</v>
      </c>
      <c r="K1568" s="17">
        <v>2.7188355302875299E-2</v>
      </c>
      <c r="L1568" s="17">
        <v>4.4752183530772503E-2</v>
      </c>
      <c r="M1568" s="17"/>
      <c r="N1568" s="17">
        <v>2.6687983052066901E-2</v>
      </c>
      <c r="O1568" s="17">
        <v>6.7735991178010796E-2</v>
      </c>
      <c r="P1568" s="17">
        <v>5.8813074992438603E-2</v>
      </c>
      <c r="Q1568" s="17">
        <v>3.0320876248272999E-2</v>
      </c>
      <c r="R1568" s="17"/>
      <c r="S1568" s="17">
        <v>3.0266980137928601E-2</v>
      </c>
      <c r="T1568" s="17">
        <v>1.29639336667157E-2</v>
      </c>
      <c r="U1568" s="17">
        <v>0</v>
      </c>
      <c r="V1568" s="17">
        <v>0.104211013673042</v>
      </c>
      <c r="W1568" s="17">
        <v>2.95472930608657E-2</v>
      </c>
      <c r="X1568" s="17">
        <v>4.1135727052724697E-2</v>
      </c>
      <c r="Y1568" s="17">
        <v>9.5314732051969303E-2</v>
      </c>
      <c r="Z1568" s="17">
        <v>7.0159684207590001E-2</v>
      </c>
      <c r="AA1568" s="17">
        <v>7.4338659494383494E-2</v>
      </c>
      <c r="AB1568" s="17">
        <v>7.3449920504334201E-2</v>
      </c>
      <c r="AC1568" s="17">
        <v>0</v>
      </c>
      <c r="AD1568" s="17">
        <v>0</v>
      </c>
      <c r="AE1568" s="17"/>
      <c r="AF1568" s="17">
        <v>2.7986222378010399E-2</v>
      </c>
      <c r="AG1568" s="17">
        <v>4.6101518094456499E-2</v>
      </c>
      <c r="AH1568" s="17">
        <v>1.8921970987993302E-2</v>
      </c>
      <c r="AI1568" s="17"/>
      <c r="AJ1568" s="17">
        <v>3.3482309659116902E-2</v>
      </c>
      <c r="AK1568" s="17">
        <v>6.7645074471581496E-2</v>
      </c>
      <c r="AL1568" s="17">
        <v>2.5874125183370102E-2</v>
      </c>
      <c r="AM1568" s="17">
        <v>0</v>
      </c>
      <c r="AN1568" s="17">
        <v>6.1602844940375802E-2</v>
      </c>
      <c r="AO1568" s="17"/>
      <c r="AP1568" s="17">
        <v>2.16391014683729E-2</v>
      </c>
      <c r="AQ1568" s="17">
        <v>8.2730720300459498E-2</v>
      </c>
      <c r="AR1568" s="17">
        <v>2.2488598745490598E-2</v>
      </c>
      <c r="AS1568" s="17"/>
      <c r="AT1568" s="17">
        <v>3.5329613657620898E-2</v>
      </c>
      <c r="AU1568" s="17">
        <v>3.7941159243611501E-2</v>
      </c>
      <c r="AV1568" s="17">
        <v>6.9787147791540799E-2</v>
      </c>
      <c r="AW1568" s="17">
        <v>0</v>
      </c>
      <c r="AX1568" s="17">
        <v>0</v>
      </c>
    </row>
    <row r="1569" spans="2:50">
      <c r="B1569" t="s">
        <v>92</v>
      </c>
      <c r="C1569" s="17">
        <v>5.3866715336237499E-2</v>
      </c>
      <c r="D1569" s="17">
        <v>3.01427784289242E-2</v>
      </c>
      <c r="E1569" s="17">
        <v>7.7862742753476696E-2</v>
      </c>
      <c r="F1569" s="17"/>
      <c r="G1569" s="17">
        <v>6.3142938370425394E-2</v>
      </c>
      <c r="H1569" s="17">
        <v>6.1101037087593103E-2</v>
      </c>
      <c r="I1569" s="17">
        <v>7.8042202330546401E-2</v>
      </c>
      <c r="J1569" s="17">
        <v>6.83846833380896E-2</v>
      </c>
      <c r="K1569" s="17">
        <v>2.3240615726414001E-2</v>
      </c>
      <c r="L1569" s="17">
        <v>2.9423394446013499E-2</v>
      </c>
      <c r="M1569" s="17"/>
      <c r="N1569" s="17">
        <v>2.4928164534352999E-2</v>
      </c>
      <c r="O1569" s="17">
        <v>5.55304885265736E-2</v>
      </c>
      <c r="P1569" s="17">
        <v>5.8657623902230199E-2</v>
      </c>
      <c r="Q1569" s="17">
        <v>7.6230809638185404E-2</v>
      </c>
      <c r="R1569" s="17"/>
      <c r="S1569" s="17">
        <v>2.7814773359161198E-2</v>
      </c>
      <c r="T1569" s="17">
        <v>9.3051249730159102E-2</v>
      </c>
      <c r="U1569" s="17">
        <v>2.5326948385962601E-2</v>
      </c>
      <c r="V1569" s="17">
        <v>5.93787787114856E-2</v>
      </c>
      <c r="W1569" s="17">
        <v>3.0850265794890901E-2</v>
      </c>
      <c r="X1569" s="17">
        <v>8.2251434599432502E-2</v>
      </c>
      <c r="Y1569" s="17">
        <v>2.3673594055269601E-2</v>
      </c>
      <c r="Z1569" s="17">
        <v>4.6837067803756197E-2</v>
      </c>
      <c r="AA1569" s="17">
        <v>5.7539089227709499E-2</v>
      </c>
      <c r="AB1569" s="17">
        <v>7.04287004005138E-2</v>
      </c>
      <c r="AC1569" s="17">
        <v>6.2877079444494999E-2</v>
      </c>
      <c r="AD1569" s="17">
        <v>0</v>
      </c>
      <c r="AE1569" s="17"/>
      <c r="AF1569" s="17">
        <v>4.5678434950077403E-2</v>
      </c>
      <c r="AG1569" s="17">
        <v>4.6089452107222401E-2</v>
      </c>
      <c r="AH1569" s="17">
        <v>8.3637465665810595E-2</v>
      </c>
      <c r="AI1569" s="17"/>
      <c r="AJ1569" s="17">
        <v>3.9240132820021298E-2</v>
      </c>
      <c r="AK1569" s="17">
        <v>2.4298639370002199E-2</v>
      </c>
      <c r="AL1569" s="17">
        <v>7.4217619459704606E-2</v>
      </c>
      <c r="AM1569" s="17">
        <v>0</v>
      </c>
      <c r="AN1569" s="17">
        <v>0.13900112949166499</v>
      </c>
      <c r="AO1569" s="17"/>
      <c r="AP1569" s="17">
        <v>2.20653521241365E-2</v>
      </c>
      <c r="AQ1569" s="17">
        <v>3.2457285624392797E-2</v>
      </c>
      <c r="AR1569" s="17">
        <v>4.29785708235354E-2</v>
      </c>
      <c r="AS1569" s="17"/>
      <c r="AT1569" s="17">
        <v>8.3524294389179896E-2</v>
      </c>
      <c r="AU1569" s="17">
        <v>3.1485833514236602E-2</v>
      </c>
      <c r="AV1569" s="17">
        <v>5.0150245880188002E-2</v>
      </c>
      <c r="AW1569" s="17">
        <v>2.54196697833824E-2</v>
      </c>
      <c r="AX1569" s="17">
        <v>0</v>
      </c>
    </row>
    <row r="1570" spans="2:50">
      <c r="B1570" t="s">
        <v>249</v>
      </c>
      <c r="C1570" s="17">
        <v>0.475882085785095</v>
      </c>
      <c r="D1570" s="17">
        <v>0.48748003239186899</v>
      </c>
      <c r="E1570" s="17">
        <v>0.46338254220775099</v>
      </c>
      <c r="F1570" s="17"/>
      <c r="G1570" s="17">
        <v>0.420003861503848</v>
      </c>
      <c r="H1570" s="17">
        <v>0.54730670514007895</v>
      </c>
      <c r="I1570" s="17">
        <v>0.54611135373100395</v>
      </c>
      <c r="J1570" s="17">
        <v>0.45085526545444099</v>
      </c>
      <c r="K1570" s="17">
        <v>0.43776311323854</v>
      </c>
      <c r="L1570" s="17">
        <v>0.45565810667890699</v>
      </c>
      <c r="M1570" s="17"/>
      <c r="N1570" s="17">
        <v>0.51255923877639398</v>
      </c>
      <c r="O1570" s="17">
        <v>0.47460566780468599</v>
      </c>
      <c r="P1570" s="17">
        <v>0.46505361472215601</v>
      </c>
      <c r="Q1570" s="17">
        <v>0.45942446120409602</v>
      </c>
      <c r="R1570" s="17"/>
      <c r="S1570" s="17">
        <v>0.58721776824858096</v>
      </c>
      <c r="T1570" s="17">
        <v>0.45733800222296001</v>
      </c>
      <c r="U1570" s="17">
        <v>0.58322811940007502</v>
      </c>
      <c r="V1570" s="17">
        <v>0.43423752083763101</v>
      </c>
      <c r="W1570" s="17">
        <v>0.38262039185646202</v>
      </c>
      <c r="X1570" s="17">
        <v>0.54843719828023096</v>
      </c>
      <c r="Y1570" s="17">
        <v>0.54537729293538695</v>
      </c>
      <c r="Z1570" s="17">
        <v>0.30655440030238801</v>
      </c>
      <c r="AA1570" s="17">
        <v>0.413257637247467</v>
      </c>
      <c r="AB1570" s="17">
        <v>0.444954515432127</v>
      </c>
      <c r="AC1570" s="17">
        <v>0.34266956137876797</v>
      </c>
      <c r="AD1570" s="17">
        <v>0.526898424650737</v>
      </c>
      <c r="AE1570" s="17"/>
      <c r="AF1570" s="17">
        <v>0.54935667331470395</v>
      </c>
      <c r="AG1570" s="17">
        <v>0.45009503638182902</v>
      </c>
      <c r="AH1570" s="17">
        <v>0.34657326137880801</v>
      </c>
      <c r="AI1570" s="17"/>
      <c r="AJ1570" s="17">
        <v>0.53551898635853601</v>
      </c>
      <c r="AK1570" s="17">
        <v>0.46948534300615902</v>
      </c>
      <c r="AL1570" s="17">
        <v>0.42657491025977501</v>
      </c>
      <c r="AM1570" s="17">
        <v>0.58558030027750496</v>
      </c>
      <c r="AN1570" s="17">
        <v>0.31003209191792203</v>
      </c>
      <c r="AO1570" s="17"/>
      <c r="AP1570" s="17">
        <v>0.49207073022104503</v>
      </c>
      <c r="AQ1570" s="17">
        <v>0.50680245119367395</v>
      </c>
      <c r="AR1570" s="17">
        <v>0.47164694543746599</v>
      </c>
      <c r="AS1570" s="17"/>
      <c r="AT1570" s="17">
        <v>0.46272678741136702</v>
      </c>
      <c r="AU1570" s="17">
        <v>0.47012288857131201</v>
      </c>
      <c r="AV1570" s="17">
        <v>0.469872700450644</v>
      </c>
      <c r="AW1570" s="17">
        <v>0.60310761818978198</v>
      </c>
      <c r="AX1570" s="17">
        <v>0.16903461285132701</v>
      </c>
    </row>
    <row r="1571" spans="2:50">
      <c r="B1571" t="s">
        <v>250</v>
      </c>
      <c r="C1571" s="17">
        <v>0.16134998899114</v>
      </c>
      <c r="D1571" s="17">
        <v>0.17118135456327799</v>
      </c>
      <c r="E1571" s="17">
        <v>0.152649461527748</v>
      </c>
      <c r="F1571" s="17"/>
      <c r="G1571" s="17">
        <v>0.234735296095782</v>
      </c>
      <c r="H1571" s="17">
        <v>0.12873672874488001</v>
      </c>
      <c r="I1571" s="17">
        <v>0.13531226092094201</v>
      </c>
      <c r="J1571" s="17">
        <v>9.0826418990579805E-2</v>
      </c>
      <c r="K1571" s="17">
        <v>0.18428298454839101</v>
      </c>
      <c r="L1571" s="17">
        <v>0.19430071823703399</v>
      </c>
      <c r="M1571" s="17"/>
      <c r="N1571" s="17">
        <v>0.16287082650936499</v>
      </c>
      <c r="O1571" s="17">
        <v>0.17830707482882099</v>
      </c>
      <c r="P1571" s="17">
        <v>0.14763816222249401</v>
      </c>
      <c r="Q1571" s="17">
        <v>0.14035218458960499</v>
      </c>
      <c r="R1571" s="17"/>
      <c r="S1571" s="17">
        <v>0.190240028607496</v>
      </c>
      <c r="T1571" s="17">
        <v>0.12270574666332699</v>
      </c>
      <c r="U1571" s="17">
        <v>0.14273045276038099</v>
      </c>
      <c r="V1571" s="17">
        <v>0.20911462741762199</v>
      </c>
      <c r="W1571" s="17">
        <v>9.0338035637042596E-2</v>
      </c>
      <c r="X1571" s="17">
        <v>0.121179903995249</v>
      </c>
      <c r="Y1571" s="17">
        <v>0.198596777448385</v>
      </c>
      <c r="Z1571" s="17">
        <v>0.25810536450329502</v>
      </c>
      <c r="AA1571" s="17">
        <v>0.13318658001532999</v>
      </c>
      <c r="AB1571" s="17">
        <v>0.211990681248413</v>
      </c>
      <c r="AC1571" s="17">
        <v>0.16783450624430099</v>
      </c>
      <c r="AD1571" s="17">
        <v>8.2786671159741906E-2</v>
      </c>
      <c r="AE1571" s="17"/>
      <c r="AF1571" s="17">
        <v>0.106827029835537</v>
      </c>
      <c r="AG1571" s="17">
        <v>0.18282680743879701</v>
      </c>
      <c r="AH1571" s="17">
        <v>0.20117947308186299</v>
      </c>
      <c r="AI1571" s="17"/>
      <c r="AJ1571" s="17">
        <v>0.14266164859625999</v>
      </c>
      <c r="AK1571" s="17">
        <v>0.140854585364452</v>
      </c>
      <c r="AL1571" s="17">
        <v>0.21443048620027699</v>
      </c>
      <c r="AM1571" s="17">
        <v>0.15951557488802701</v>
      </c>
      <c r="AN1571" s="17">
        <v>0.15553547923585601</v>
      </c>
      <c r="AO1571" s="17"/>
      <c r="AP1571" s="17">
        <v>0.17206589195649599</v>
      </c>
      <c r="AQ1571" s="17">
        <v>0.16253088462787799</v>
      </c>
      <c r="AR1571" s="17">
        <v>0.20664789116656801</v>
      </c>
      <c r="AS1571" s="17"/>
      <c r="AT1571" s="17">
        <v>0.13728213568558101</v>
      </c>
      <c r="AU1571" s="17">
        <v>0.13327770561914401</v>
      </c>
      <c r="AV1571" s="17">
        <v>0.20658089813618499</v>
      </c>
      <c r="AW1571" s="17">
        <v>0.124037765528861</v>
      </c>
      <c r="AX1571" s="17">
        <v>0.14849829352164401</v>
      </c>
    </row>
    <row r="1572" spans="2:50">
      <c r="B1572" t="s">
        <v>251</v>
      </c>
      <c r="C1572" s="17">
        <v>0.314532096793955</v>
      </c>
      <c r="D1572" s="17">
        <v>0.316298677828591</v>
      </c>
      <c r="E1572" s="17">
        <v>0.31073308068000299</v>
      </c>
      <c r="F1572" s="17"/>
      <c r="G1572" s="17">
        <v>0.18526856540806599</v>
      </c>
      <c r="H1572" s="17">
        <v>0.41856997639519899</v>
      </c>
      <c r="I1572" s="17">
        <v>0.41079909281006199</v>
      </c>
      <c r="J1572" s="17">
        <v>0.36002884646386202</v>
      </c>
      <c r="K1572" s="17">
        <v>0.25348012869014902</v>
      </c>
      <c r="L1572" s="17">
        <v>0.26135738844187301</v>
      </c>
      <c r="M1572" s="17"/>
      <c r="N1572" s="17">
        <v>0.34968841226702901</v>
      </c>
      <c r="O1572" s="17">
        <v>0.29629859297586503</v>
      </c>
      <c r="P1572" s="17">
        <v>0.31741545249966202</v>
      </c>
      <c r="Q1572" s="17">
        <v>0.319072276614491</v>
      </c>
      <c r="R1572" s="17"/>
      <c r="S1572" s="17">
        <v>0.39697773964108501</v>
      </c>
      <c r="T1572" s="17">
        <v>0.334632255559633</v>
      </c>
      <c r="U1572" s="17">
        <v>0.44049766663969397</v>
      </c>
      <c r="V1572" s="17">
        <v>0.22512289342000999</v>
      </c>
      <c r="W1572" s="17">
        <v>0.29228235621942</v>
      </c>
      <c r="X1572" s="17">
        <v>0.42725729428498199</v>
      </c>
      <c r="Y1572" s="17">
        <v>0.34678051548700101</v>
      </c>
      <c r="Z1572" s="17">
        <v>4.84490357990933E-2</v>
      </c>
      <c r="AA1572" s="17">
        <v>0.28007105723213699</v>
      </c>
      <c r="AB1572" s="17">
        <v>0.232963834183713</v>
      </c>
      <c r="AC1572" s="17">
        <v>0.17483505513446701</v>
      </c>
      <c r="AD1572" s="17">
        <v>0.44411175349099502</v>
      </c>
      <c r="AE1572" s="17"/>
      <c r="AF1572" s="17">
        <v>0.44252964347916801</v>
      </c>
      <c r="AG1572" s="17">
        <v>0.26726822894303298</v>
      </c>
      <c r="AH1572" s="17">
        <v>0.14539378829694499</v>
      </c>
      <c r="AI1572" s="17"/>
      <c r="AJ1572" s="17">
        <v>0.39285733776227499</v>
      </c>
      <c r="AK1572" s="17">
        <v>0.32863075764170702</v>
      </c>
      <c r="AL1572" s="17">
        <v>0.21214442405949799</v>
      </c>
      <c r="AM1572" s="17">
        <v>0.42606472538947798</v>
      </c>
      <c r="AN1572" s="17">
        <v>0.15449661268206599</v>
      </c>
      <c r="AO1572" s="17"/>
      <c r="AP1572" s="17">
        <v>0.32000483826454901</v>
      </c>
      <c r="AQ1572" s="17">
        <v>0.34427156656579599</v>
      </c>
      <c r="AR1572" s="17">
        <v>0.26499905427089798</v>
      </c>
      <c r="AS1572" s="17"/>
      <c r="AT1572" s="17">
        <v>0.32544465172578602</v>
      </c>
      <c r="AU1572" s="17">
        <v>0.33684518295216798</v>
      </c>
      <c r="AV1572" s="17">
        <v>0.26329180231445898</v>
      </c>
      <c r="AW1572" s="17">
        <v>0.479069852660922</v>
      </c>
      <c r="AX1572" s="17">
        <v>2.0536319329683601E-2</v>
      </c>
    </row>
    <row r="1573" spans="2:50">
      <c r="C1573" s="17"/>
      <c r="D1573" s="17"/>
      <c r="E1573" s="17"/>
      <c r="F1573" s="17"/>
      <c r="G1573" s="17"/>
      <c r="H1573" s="17"/>
      <c r="I1573" s="17"/>
      <c r="J1573" s="17"/>
      <c r="K1573" s="17"/>
      <c r="L1573" s="17"/>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7"/>
      <c r="AI1573" s="17"/>
      <c r="AJ1573" s="17"/>
      <c r="AK1573" s="17"/>
      <c r="AL1573" s="17"/>
      <c r="AM1573" s="17"/>
      <c r="AN1573" s="17"/>
      <c r="AO1573" s="17"/>
      <c r="AP1573" s="17"/>
      <c r="AQ1573" s="17"/>
      <c r="AR1573" s="17"/>
      <c r="AS1573" s="17"/>
      <c r="AT1573" s="17"/>
      <c r="AU1573" s="17"/>
      <c r="AV1573" s="17"/>
      <c r="AW1573" s="17"/>
      <c r="AX1573" s="17"/>
    </row>
    <row r="1574" spans="2:50">
      <c r="B1574" s="6" t="s">
        <v>429</v>
      </c>
      <c r="C1574" s="17"/>
      <c r="D1574" s="17"/>
      <c r="E1574" s="17"/>
      <c r="F1574" s="17"/>
      <c r="G1574" s="17"/>
      <c r="H1574" s="17"/>
      <c r="I1574" s="17"/>
      <c r="J1574" s="17"/>
      <c r="K1574" s="17"/>
      <c r="L1574" s="17"/>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7"/>
      <c r="AI1574" s="17"/>
      <c r="AJ1574" s="17"/>
      <c r="AK1574" s="17"/>
      <c r="AL1574" s="17"/>
      <c r="AM1574" s="17"/>
      <c r="AN1574" s="17"/>
      <c r="AO1574" s="17"/>
      <c r="AP1574" s="17"/>
      <c r="AQ1574" s="17"/>
      <c r="AR1574" s="17"/>
      <c r="AS1574" s="17"/>
      <c r="AT1574" s="17"/>
      <c r="AU1574" s="17"/>
      <c r="AV1574" s="17"/>
      <c r="AW1574" s="17"/>
      <c r="AX1574" s="17"/>
    </row>
    <row r="1575" spans="2:50">
      <c r="B1575" s="24" t="s">
        <v>17</v>
      </c>
      <c r="C1575" s="17"/>
      <c r="D1575" s="17"/>
      <c r="E1575" s="17"/>
      <c r="F1575" s="17"/>
      <c r="G1575" s="17"/>
      <c r="H1575" s="17"/>
      <c r="I1575" s="17"/>
      <c r="J1575" s="17"/>
      <c r="K1575" s="17"/>
      <c r="L1575" s="17"/>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7"/>
      <c r="AI1575" s="17"/>
      <c r="AJ1575" s="17"/>
      <c r="AK1575" s="17"/>
      <c r="AL1575" s="17"/>
      <c r="AM1575" s="17"/>
      <c r="AN1575" s="17"/>
      <c r="AO1575" s="17"/>
      <c r="AP1575" s="17"/>
      <c r="AQ1575" s="17"/>
      <c r="AR1575" s="17"/>
      <c r="AS1575" s="17"/>
      <c r="AT1575" s="17"/>
      <c r="AU1575" s="17"/>
      <c r="AV1575" s="17"/>
      <c r="AW1575" s="17"/>
      <c r="AX1575" s="17"/>
    </row>
    <row r="1576" spans="2:50">
      <c r="B1576" t="s">
        <v>244</v>
      </c>
      <c r="C1576" s="17">
        <v>0.151117111080047</v>
      </c>
      <c r="D1576" s="17">
        <v>0.181683864800988</v>
      </c>
      <c r="E1576" s="17">
        <v>0.11752393161508801</v>
      </c>
      <c r="F1576" s="17"/>
      <c r="G1576" s="17">
        <v>0.217556903342456</v>
      </c>
      <c r="H1576" s="17">
        <v>0.16403993348082899</v>
      </c>
      <c r="I1576" s="17">
        <v>0.175131898897708</v>
      </c>
      <c r="J1576" s="17">
        <v>0.130328719008557</v>
      </c>
      <c r="K1576" s="17">
        <v>0.140246962839221</v>
      </c>
      <c r="L1576" s="17">
        <v>0.102532779939064</v>
      </c>
      <c r="M1576" s="17"/>
      <c r="N1576" s="17">
        <v>0.133058281958571</v>
      </c>
      <c r="O1576" s="17">
        <v>0.19965994015011801</v>
      </c>
      <c r="P1576" s="17">
        <v>0.15225074533911001</v>
      </c>
      <c r="Q1576" s="17">
        <v>0.110019760970167</v>
      </c>
      <c r="R1576" s="17"/>
      <c r="S1576" s="17">
        <v>0.22892222913694901</v>
      </c>
      <c r="T1576" s="17">
        <v>6.8512743193856904E-2</v>
      </c>
      <c r="U1576" s="17">
        <v>0.243394692910575</v>
      </c>
      <c r="V1576" s="17">
        <v>0.16601637937917399</v>
      </c>
      <c r="W1576" s="17">
        <v>8.9846294057937898E-2</v>
      </c>
      <c r="X1576" s="17">
        <v>0.19183675275513201</v>
      </c>
      <c r="Y1576" s="17">
        <v>9.1366413829946494E-2</v>
      </c>
      <c r="Z1576" s="17">
        <v>0.29474208988963702</v>
      </c>
      <c r="AA1576" s="17">
        <v>0.12109304007945799</v>
      </c>
      <c r="AB1576" s="17">
        <v>0.14238094095422599</v>
      </c>
      <c r="AC1576" s="17">
        <v>0.121355637362171</v>
      </c>
      <c r="AD1576" s="17">
        <v>0.104499066151775</v>
      </c>
      <c r="AE1576" s="17"/>
      <c r="AF1576" s="17">
        <v>0.140383402972418</v>
      </c>
      <c r="AG1576" s="17">
        <v>0.15491274512563</v>
      </c>
      <c r="AH1576" s="17">
        <v>0.131259036008364</v>
      </c>
      <c r="AI1576" s="17"/>
      <c r="AJ1576" s="17">
        <v>0.125338718203685</v>
      </c>
      <c r="AK1576" s="17">
        <v>0.17015111757694201</v>
      </c>
      <c r="AL1576" s="17">
        <v>0.171996778212433</v>
      </c>
      <c r="AM1576" s="17">
        <v>0.40053207467843699</v>
      </c>
      <c r="AN1576" s="17">
        <v>0.12626102663074401</v>
      </c>
      <c r="AO1576" s="17"/>
      <c r="AP1576" s="17">
        <v>0.14146116114892099</v>
      </c>
      <c r="AQ1576" s="17">
        <v>0.177037594726592</v>
      </c>
      <c r="AR1576" s="17">
        <v>0.188390220665451</v>
      </c>
      <c r="AS1576" s="17"/>
      <c r="AT1576" s="17">
        <v>0.10592626949517001</v>
      </c>
      <c r="AU1576" s="17">
        <v>0.140424105297934</v>
      </c>
      <c r="AV1576" s="17">
        <v>0.20769816643147099</v>
      </c>
      <c r="AW1576" s="17">
        <v>0.21631261355314199</v>
      </c>
      <c r="AX1576" s="17">
        <v>0.36128328184105801</v>
      </c>
    </row>
    <row r="1577" spans="2:50">
      <c r="B1577" t="s">
        <v>245</v>
      </c>
      <c r="C1577" s="17">
        <v>0.44977590897983499</v>
      </c>
      <c r="D1577" s="17">
        <v>0.42549988801820399</v>
      </c>
      <c r="E1577" s="17">
        <v>0.47440068000575603</v>
      </c>
      <c r="F1577" s="17"/>
      <c r="G1577" s="17">
        <v>0.35756737027464802</v>
      </c>
      <c r="H1577" s="17">
        <v>0.42774175758078398</v>
      </c>
      <c r="I1577" s="17">
        <v>0.53807382295133399</v>
      </c>
      <c r="J1577" s="17">
        <v>0.35953276228938003</v>
      </c>
      <c r="K1577" s="17">
        <v>0.47153048028818001</v>
      </c>
      <c r="L1577" s="17">
        <v>0.50449303940787804</v>
      </c>
      <c r="M1577" s="17"/>
      <c r="N1577" s="17">
        <v>0.486954214555331</v>
      </c>
      <c r="O1577" s="17">
        <v>0.49278825499156498</v>
      </c>
      <c r="P1577" s="17">
        <v>0.43466815814036802</v>
      </c>
      <c r="Q1577" s="17">
        <v>0.36720306847256801</v>
      </c>
      <c r="R1577" s="17"/>
      <c r="S1577" s="17">
        <v>0.40919778926335698</v>
      </c>
      <c r="T1577" s="17">
        <v>0.485846949016353</v>
      </c>
      <c r="U1577" s="17">
        <v>0.31731358670329801</v>
      </c>
      <c r="V1577" s="17">
        <v>0.462430757718028</v>
      </c>
      <c r="W1577" s="17">
        <v>0.45588197387168899</v>
      </c>
      <c r="X1577" s="17">
        <v>0.34346017036502202</v>
      </c>
      <c r="Y1577" s="17">
        <v>0.49090240357166198</v>
      </c>
      <c r="Z1577" s="17">
        <v>0.30582146885344003</v>
      </c>
      <c r="AA1577" s="17">
        <v>0.44682783965612699</v>
      </c>
      <c r="AB1577" s="17">
        <v>0.53830485590834898</v>
      </c>
      <c r="AC1577" s="17">
        <v>0.60626845862159895</v>
      </c>
      <c r="AD1577" s="17">
        <v>0.53083376603975896</v>
      </c>
      <c r="AE1577" s="17"/>
      <c r="AF1577" s="17">
        <v>0.39696557578215202</v>
      </c>
      <c r="AG1577" s="17">
        <v>0.53414742552182903</v>
      </c>
      <c r="AH1577" s="17">
        <v>0.370019035606378</v>
      </c>
      <c r="AI1577" s="17"/>
      <c r="AJ1577" s="17">
        <v>0.39527385115914199</v>
      </c>
      <c r="AK1577" s="17">
        <v>0.53967969168643903</v>
      </c>
      <c r="AL1577" s="17">
        <v>0.63179554693263595</v>
      </c>
      <c r="AM1577" s="17">
        <v>0.127761113940939</v>
      </c>
      <c r="AN1577" s="17">
        <v>0.30874783337744299</v>
      </c>
      <c r="AO1577" s="17"/>
      <c r="AP1577" s="17">
        <v>0.42708196062711501</v>
      </c>
      <c r="AQ1577" s="17">
        <v>0.502039505842512</v>
      </c>
      <c r="AR1577" s="17">
        <v>0.62015356883890704</v>
      </c>
      <c r="AS1577" s="17"/>
      <c r="AT1577" s="17">
        <v>0.43326681059005601</v>
      </c>
      <c r="AU1577" s="17">
        <v>0.39411865426197401</v>
      </c>
      <c r="AV1577" s="17">
        <v>0.47498750695955499</v>
      </c>
      <c r="AW1577" s="17">
        <v>0.49146376280126303</v>
      </c>
      <c r="AX1577" s="17">
        <v>0.21460547203869901</v>
      </c>
    </row>
    <row r="1578" spans="2:50">
      <c r="B1578" t="s">
        <v>246</v>
      </c>
      <c r="C1578" s="17">
        <v>0.25673940696325798</v>
      </c>
      <c r="D1578" s="17">
        <v>0.26259840378611699</v>
      </c>
      <c r="E1578" s="17">
        <v>0.25264159278087001</v>
      </c>
      <c r="F1578" s="17"/>
      <c r="G1578" s="17">
        <v>0.25227052043175402</v>
      </c>
      <c r="H1578" s="17">
        <v>0.26244238939476</v>
      </c>
      <c r="I1578" s="17">
        <v>0.17021057364613101</v>
      </c>
      <c r="J1578" s="17">
        <v>0.34734742941278002</v>
      </c>
      <c r="K1578" s="17">
        <v>0.29480329237934999</v>
      </c>
      <c r="L1578" s="17">
        <v>0.23867252642061601</v>
      </c>
      <c r="M1578" s="17"/>
      <c r="N1578" s="17">
        <v>0.25319620463838399</v>
      </c>
      <c r="O1578" s="17">
        <v>0.21226242208500801</v>
      </c>
      <c r="P1578" s="17">
        <v>0.23558892808399101</v>
      </c>
      <c r="Q1578" s="17">
        <v>0.34044712766104701</v>
      </c>
      <c r="R1578" s="17"/>
      <c r="S1578" s="17">
        <v>0.22089540489499301</v>
      </c>
      <c r="T1578" s="17">
        <v>0.30819388660312902</v>
      </c>
      <c r="U1578" s="17">
        <v>0.33977070841225698</v>
      </c>
      <c r="V1578" s="17">
        <v>0.188079595439893</v>
      </c>
      <c r="W1578" s="17">
        <v>0.35372067574877197</v>
      </c>
      <c r="X1578" s="17">
        <v>0.30527085593791398</v>
      </c>
      <c r="Y1578" s="17">
        <v>0.29816230027621099</v>
      </c>
      <c r="Z1578" s="17">
        <v>7.3105197900854194E-2</v>
      </c>
      <c r="AA1578" s="17">
        <v>0.29189347485337602</v>
      </c>
      <c r="AB1578" s="17">
        <v>0.20093808124867399</v>
      </c>
      <c r="AC1578" s="17">
        <v>0.164264237568263</v>
      </c>
      <c r="AD1578" s="17">
        <v>0.104499066151775</v>
      </c>
      <c r="AE1578" s="17"/>
      <c r="AF1578" s="17">
        <v>0.29848526160531602</v>
      </c>
      <c r="AG1578" s="17">
        <v>0.19191112954626</v>
      </c>
      <c r="AH1578" s="17">
        <v>0.37474625180253501</v>
      </c>
      <c r="AI1578" s="17"/>
      <c r="AJ1578" s="17">
        <v>0.33082227697438799</v>
      </c>
      <c r="AK1578" s="17">
        <v>0.192013671491229</v>
      </c>
      <c r="AL1578" s="17">
        <v>0.12439714220595301</v>
      </c>
      <c r="AM1578" s="17">
        <v>0.25105860685251602</v>
      </c>
      <c r="AN1578" s="17">
        <v>0.37563433304345201</v>
      </c>
      <c r="AO1578" s="17"/>
      <c r="AP1578" s="17">
        <v>0.32276178993826199</v>
      </c>
      <c r="AQ1578" s="17">
        <v>0.211898540668185</v>
      </c>
      <c r="AR1578" s="17">
        <v>0.117303362084032</v>
      </c>
      <c r="AS1578" s="17"/>
      <c r="AT1578" s="17">
        <v>0.29285107396402099</v>
      </c>
      <c r="AU1578" s="17">
        <v>0.312936264976031</v>
      </c>
      <c r="AV1578" s="17">
        <v>0.199346197163078</v>
      </c>
      <c r="AW1578" s="17">
        <v>0.18906724666201399</v>
      </c>
      <c r="AX1578" s="17">
        <v>0.42411124612024298</v>
      </c>
    </row>
    <row r="1579" spans="2:50">
      <c r="B1579" t="s">
        <v>247</v>
      </c>
      <c r="C1579" s="17">
        <v>5.3853064539832997E-2</v>
      </c>
      <c r="D1579" s="17">
        <v>5.4032569597808201E-2</v>
      </c>
      <c r="E1579" s="17">
        <v>5.4038883661892599E-2</v>
      </c>
      <c r="F1579" s="17"/>
      <c r="G1579" s="17">
        <v>7.58100588939076E-2</v>
      </c>
      <c r="H1579" s="17">
        <v>5.2184269970931701E-2</v>
      </c>
      <c r="I1579" s="17">
        <v>1.8479761894053801E-2</v>
      </c>
      <c r="J1579" s="17">
        <v>5.91300562075492E-2</v>
      </c>
      <c r="K1579" s="17">
        <v>4.1089542629045503E-2</v>
      </c>
      <c r="L1579" s="17">
        <v>7.34342773301635E-2</v>
      </c>
      <c r="M1579" s="17"/>
      <c r="N1579" s="17">
        <v>7.8483998389340906E-2</v>
      </c>
      <c r="O1579" s="17">
        <v>3.04398926891183E-2</v>
      </c>
      <c r="P1579" s="17">
        <v>4.6168163689232898E-2</v>
      </c>
      <c r="Q1579" s="17">
        <v>6.7133547262046595E-2</v>
      </c>
      <c r="R1579" s="17"/>
      <c r="S1579" s="17">
        <v>7.5287750589021998E-2</v>
      </c>
      <c r="T1579" s="17">
        <v>2.67673610643984E-2</v>
      </c>
      <c r="U1579" s="17">
        <v>2.3995420065912699E-2</v>
      </c>
      <c r="V1579" s="17">
        <v>4.2216048195626903E-2</v>
      </c>
      <c r="W1579" s="17">
        <v>6.9700790526709605E-2</v>
      </c>
      <c r="X1579" s="17">
        <v>8.3899950371662604E-2</v>
      </c>
      <c r="Y1579" s="17">
        <v>4.38168071952117E-2</v>
      </c>
      <c r="Z1579" s="17">
        <v>5.2857949100682998E-2</v>
      </c>
      <c r="AA1579" s="17">
        <v>5.96364216496027E-2</v>
      </c>
      <c r="AB1579" s="17">
        <v>5.5199113810830397E-2</v>
      </c>
      <c r="AC1579" s="17">
        <v>0</v>
      </c>
      <c r="AD1579" s="17">
        <v>0.26016810165669202</v>
      </c>
      <c r="AE1579" s="17"/>
      <c r="AF1579" s="17">
        <v>5.6112020771566198E-2</v>
      </c>
      <c r="AG1579" s="17">
        <v>6.4932413677370501E-2</v>
      </c>
      <c r="AH1579" s="17">
        <v>4.3859004364182497E-2</v>
      </c>
      <c r="AI1579" s="17"/>
      <c r="AJ1579" s="17">
        <v>5.8454748100707103E-2</v>
      </c>
      <c r="AK1579" s="17">
        <v>4.2968499209408803E-2</v>
      </c>
      <c r="AL1579" s="17">
        <v>2.0227223937827998E-2</v>
      </c>
      <c r="AM1579" s="17">
        <v>0</v>
      </c>
      <c r="AN1579" s="17">
        <v>5.28809904682538E-2</v>
      </c>
      <c r="AO1579" s="17"/>
      <c r="AP1579" s="17">
        <v>6.2557432942790397E-2</v>
      </c>
      <c r="AQ1579" s="17">
        <v>2.4248375655815401E-2</v>
      </c>
      <c r="AR1579" s="17">
        <v>5.0846978740193997E-2</v>
      </c>
      <c r="AS1579" s="17"/>
      <c r="AT1579" s="17">
        <v>3.9967361790332799E-2</v>
      </c>
      <c r="AU1579" s="17">
        <v>9.7743339593282005E-2</v>
      </c>
      <c r="AV1579" s="17">
        <v>4.4376914540680303E-2</v>
      </c>
      <c r="AW1579" s="17">
        <v>2.37440133166999E-2</v>
      </c>
      <c r="AX1579" s="17">
        <v>0</v>
      </c>
    </row>
    <row r="1580" spans="2:50">
      <c r="B1580" t="s">
        <v>248</v>
      </c>
      <c r="C1580" s="17">
        <v>2.7338006698455802E-2</v>
      </c>
      <c r="D1580" s="17">
        <v>3.8705843619823599E-2</v>
      </c>
      <c r="E1580" s="17">
        <v>1.6199650811706399E-2</v>
      </c>
      <c r="F1580" s="17"/>
      <c r="G1580" s="17">
        <v>0</v>
      </c>
      <c r="H1580" s="17">
        <v>1.64905912014408E-2</v>
      </c>
      <c r="I1580" s="17">
        <v>3.30699876507239E-2</v>
      </c>
      <c r="J1580" s="17">
        <v>3.5276349743644499E-2</v>
      </c>
      <c r="K1580" s="17">
        <v>3.90406068483573E-2</v>
      </c>
      <c r="L1580" s="17">
        <v>3.3454599631428203E-2</v>
      </c>
      <c r="M1580" s="17"/>
      <c r="N1580" s="17">
        <v>7.65360198860614E-3</v>
      </c>
      <c r="O1580" s="17">
        <v>1.4009359847625301E-2</v>
      </c>
      <c r="P1580" s="17">
        <v>5.64668610296198E-2</v>
      </c>
      <c r="Q1580" s="17">
        <v>3.4025713422096697E-2</v>
      </c>
      <c r="R1580" s="17"/>
      <c r="S1580" s="17">
        <v>0</v>
      </c>
      <c r="T1580" s="17">
        <v>1.29639336667157E-2</v>
      </c>
      <c r="U1580" s="17">
        <v>5.01986435219949E-2</v>
      </c>
      <c r="V1580" s="17">
        <v>6.0907232958714697E-2</v>
      </c>
      <c r="W1580" s="17">
        <v>0</v>
      </c>
      <c r="X1580" s="17">
        <v>0</v>
      </c>
      <c r="Y1580" s="17">
        <v>2.5169260609038901E-2</v>
      </c>
      <c r="Z1580" s="17">
        <v>0.167179426893034</v>
      </c>
      <c r="AA1580" s="17">
        <v>4.9761117098717701E-2</v>
      </c>
      <c r="AB1580" s="17">
        <v>1.39567310420988E-2</v>
      </c>
      <c r="AC1580" s="17">
        <v>2.1602927744976699E-2</v>
      </c>
      <c r="AD1580" s="17">
        <v>0</v>
      </c>
      <c r="AE1580" s="17"/>
      <c r="AF1580" s="17">
        <v>5.0910746744959698E-2</v>
      </c>
      <c r="AG1580" s="17">
        <v>8.3087564327147794E-3</v>
      </c>
      <c r="AH1580" s="17">
        <v>1.8921970987993302E-2</v>
      </c>
      <c r="AI1580" s="17"/>
      <c r="AJ1580" s="17">
        <v>2.70398005342979E-2</v>
      </c>
      <c r="AK1580" s="17">
        <v>2.25259960948942E-2</v>
      </c>
      <c r="AL1580" s="17">
        <v>0</v>
      </c>
      <c r="AM1580" s="17">
        <v>0.22064820452810799</v>
      </c>
      <c r="AN1580" s="17">
        <v>3.6491604085263897E-2</v>
      </c>
      <c r="AO1580" s="17"/>
      <c r="AP1580" s="17">
        <v>2.2166451177850599E-2</v>
      </c>
      <c r="AQ1580" s="17">
        <v>2.3456344961343901E-2</v>
      </c>
      <c r="AR1580" s="17">
        <v>0</v>
      </c>
      <c r="AS1580" s="17"/>
      <c r="AT1580" s="17">
        <v>4.3964372848013397E-2</v>
      </c>
      <c r="AU1580" s="17">
        <v>1.43812701941891E-2</v>
      </c>
      <c r="AV1580" s="17">
        <v>5.8071076740501097E-3</v>
      </c>
      <c r="AW1580" s="17">
        <v>5.39926938834989E-2</v>
      </c>
      <c r="AX1580" s="17">
        <v>0</v>
      </c>
    </row>
    <row r="1581" spans="2:50">
      <c r="B1581" t="s">
        <v>92</v>
      </c>
      <c r="C1581" s="17">
        <v>6.1176501738570303E-2</v>
      </c>
      <c r="D1581" s="17">
        <v>3.7479430177059403E-2</v>
      </c>
      <c r="E1581" s="17">
        <v>8.5195261124687394E-2</v>
      </c>
      <c r="F1581" s="17"/>
      <c r="G1581" s="17">
        <v>9.6795147057234604E-2</v>
      </c>
      <c r="H1581" s="17">
        <v>7.7101058371253806E-2</v>
      </c>
      <c r="I1581" s="17">
        <v>6.5033954960049503E-2</v>
      </c>
      <c r="J1581" s="17">
        <v>6.83846833380896E-2</v>
      </c>
      <c r="K1581" s="17">
        <v>1.3289115015845201E-2</v>
      </c>
      <c r="L1581" s="17">
        <v>4.7412777270849998E-2</v>
      </c>
      <c r="M1581" s="17"/>
      <c r="N1581" s="17">
        <v>4.0653698469765999E-2</v>
      </c>
      <c r="O1581" s="17">
        <v>5.0840130236565702E-2</v>
      </c>
      <c r="P1581" s="17">
        <v>7.4857143717678196E-2</v>
      </c>
      <c r="Q1581" s="17">
        <v>8.1170782212074494E-2</v>
      </c>
      <c r="R1581" s="17"/>
      <c r="S1581" s="17">
        <v>6.5696826115678397E-2</v>
      </c>
      <c r="T1581" s="17">
        <v>9.7715126455546406E-2</v>
      </c>
      <c r="U1581" s="17">
        <v>2.5326948385962601E-2</v>
      </c>
      <c r="V1581" s="17">
        <v>8.0349986308563701E-2</v>
      </c>
      <c r="W1581" s="17">
        <v>3.0850265794890901E-2</v>
      </c>
      <c r="X1581" s="17">
        <v>7.5532270570268706E-2</v>
      </c>
      <c r="Y1581" s="17">
        <v>5.0582814517930001E-2</v>
      </c>
      <c r="Z1581" s="17">
        <v>0.106293867362352</v>
      </c>
      <c r="AA1581" s="17">
        <v>3.0788106662719299E-2</v>
      </c>
      <c r="AB1581" s="17">
        <v>4.9220277035822199E-2</v>
      </c>
      <c r="AC1581" s="17">
        <v>8.6508738702991098E-2</v>
      </c>
      <c r="AD1581" s="17">
        <v>0</v>
      </c>
      <c r="AE1581" s="17"/>
      <c r="AF1581" s="17">
        <v>5.71429921235879E-2</v>
      </c>
      <c r="AG1581" s="17">
        <v>4.5787529696195699E-2</v>
      </c>
      <c r="AH1581" s="17">
        <v>6.1194701230547301E-2</v>
      </c>
      <c r="AI1581" s="17"/>
      <c r="AJ1581" s="17">
        <v>6.3070605027780696E-2</v>
      </c>
      <c r="AK1581" s="17">
        <v>3.2661023941086498E-2</v>
      </c>
      <c r="AL1581" s="17">
        <v>5.1583308711150501E-2</v>
      </c>
      <c r="AM1581" s="17">
        <v>0</v>
      </c>
      <c r="AN1581" s="17">
        <v>9.9984212394843605E-2</v>
      </c>
      <c r="AO1581" s="17"/>
      <c r="AP1581" s="17">
        <v>2.3971204165060999E-2</v>
      </c>
      <c r="AQ1581" s="17">
        <v>6.13196381455519E-2</v>
      </c>
      <c r="AR1581" s="17">
        <v>2.33058696714156E-2</v>
      </c>
      <c r="AS1581" s="17"/>
      <c r="AT1581" s="17">
        <v>8.4024111312407807E-2</v>
      </c>
      <c r="AU1581" s="17">
        <v>4.0396365676589503E-2</v>
      </c>
      <c r="AV1581" s="17">
        <v>6.7784107231166096E-2</v>
      </c>
      <c r="AW1581" s="17">
        <v>2.54196697833824E-2</v>
      </c>
      <c r="AX1581" s="17">
        <v>0</v>
      </c>
    </row>
    <row r="1582" spans="2:50">
      <c r="B1582" t="s">
        <v>249</v>
      </c>
      <c r="C1582" s="17">
        <v>0.60089302005988299</v>
      </c>
      <c r="D1582" s="17">
        <v>0.60718375281919201</v>
      </c>
      <c r="E1582" s="17">
        <v>0.59192461162084398</v>
      </c>
      <c r="F1582" s="17"/>
      <c r="G1582" s="17">
        <v>0.57512427361710405</v>
      </c>
      <c r="H1582" s="17">
        <v>0.59178169106161305</v>
      </c>
      <c r="I1582" s="17">
        <v>0.71320572184904196</v>
      </c>
      <c r="J1582" s="17">
        <v>0.489861481297936</v>
      </c>
      <c r="K1582" s="17">
        <v>0.61177744312740201</v>
      </c>
      <c r="L1582" s="17">
        <v>0.607025819346942</v>
      </c>
      <c r="M1582" s="17"/>
      <c r="N1582" s="17">
        <v>0.620012496513903</v>
      </c>
      <c r="O1582" s="17">
        <v>0.69244819514168299</v>
      </c>
      <c r="P1582" s="17">
        <v>0.58691890347947795</v>
      </c>
      <c r="Q1582" s="17">
        <v>0.47722282944273497</v>
      </c>
      <c r="R1582" s="17"/>
      <c r="S1582" s="17">
        <v>0.63812001840030597</v>
      </c>
      <c r="T1582" s="17">
        <v>0.55435969221020998</v>
      </c>
      <c r="U1582" s="17">
        <v>0.56070827961387204</v>
      </c>
      <c r="V1582" s="17">
        <v>0.62844713709720201</v>
      </c>
      <c r="W1582" s="17">
        <v>0.54572826792962703</v>
      </c>
      <c r="X1582" s="17">
        <v>0.53529692312015498</v>
      </c>
      <c r="Y1582" s="17">
        <v>0.58226881740160796</v>
      </c>
      <c r="Z1582" s="17">
        <v>0.60056355874307699</v>
      </c>
      <c r="AA1582" s="17">
        <v>0.56792087973558503</v>
      </c>
      <c r="AB1582" s="17">
        <v>0.68068579686257502</v>
      </c>
      <c r="AC1582" s="17">
        <v>0.72762409598376898</v>
      </c>
      <c r="AD1582" s="17">
        <v>0.63533283219153402</v>
      </c>
      <c r="AE1582" s="17"/>
      <c r="AF1582" s="17">
        <v>0.53734897875456999</v>
      </c>
      <c r="AG1582" s="17">
        <v>0.68906017064745895</v>
      </c>
      <c r="AH1582" s="17">
        <v>0.50127807161474203</v>
      </c>
      <c r="AI1582" s="17"/>
      <c r="AJ1582" s="17">
        <v>0.52061256936282696</v>
      </c>
      <c r="AK1582" s="17">
        <v>0.70983080926338105</v>
      </c>
      <c r="AL1582" s="17">
        <v>0.80379232514506904</v>
      </c>
      <c r="AM1582" s="17">
        <v>0.52829318861937602</v>
      </c>
      <c r="AN1582" s="17">
        <v>0.435008860008187</v>
      </c>
      <c r="AO1582" s="17"/>
      <c r="AP1582" s="17">
        <v>0.56854312177603605</v>
      </c>
      <c r="AQ1582" s="17">
        <v>0.67907710056910298</v>
      </c>
      <c r="AR1582" s="17">
        <v>0.80854378950435901</v>
      </c>
      <c r="AS1582" s="17"/>
      <c r="AT1582" s="17">
        <v>0.53919308008522504</v>
      </c>
      <c r="AU1582" s="17">
        <v>0.53454275955990804</v>
      </c>
      <c r="AV1582" s="17">
        <v>0.68268567339102604</v>
      </c>
      <c r="AW1582" s="17">
        <v>0.70777637635440505</v>
      </c>
      <c r="AX1582" s="17">
        <v>0.57588875387975702</v>
      </c>
    </row>
    <row r="1583" spans="2:50">
      <c r="B1583" t="s">
        <v>250</v>
      </c>
      <c r="C1583" s="17">
        <v>8.1191071238288795E-2</v>
      </c>
      <c r="D1583" s="17">
        <v>9.2738413217631793E-2</v>
      </c>
      <c r="E1583" s="17">
        <v>7.0238534473598901E-2</v>
      </c>
      <c r="F1583" s="17"/>
      <c r="G1583" s="17">
        <v>7.58100588939076E-2</v>
      </c>
      <c r="H1583" s="17">
        <v>6.8674861172372495E-2</v>
      </c>
      <c r="I1583" s="17">
        <v>5.1549749544777597E-2</v>
      </c>
      <c r="J1583" s="17">
        <v>9.4406405951193706E-2</v>
      </c>
      <c r="K1583" s="17">
        <v>8.0130149477402698E-2</v>
      </c>
      <c r="L1583" s="17">
        <v>0.10688887696159199</v>
      </c>
      <c r="M1583" s="17"/>
      <c r="N1583" s="17">
        <v>8.6137600377947099E-2</v>
      </c>
      <c r="O1583" s="17">
        <v>4.4449252536743603E-2</v>
      </c>
      <c r="P1583" s="17">
        <v>0.102635024718853</v>
      </c>
      <c r="Q1583" s="17">
        <v>0.10115926068414299</v>
      </c>
      <c r="R1583" s="17"/>
      <c r="S1583" s="17">
        <v>7.5287750589021998E-2</v>
      </c>
      <c r="T1583" s="17">
        <v>3.9731294731114197E-2</v>
      </c>
      <c r="U1583" s="17">
        <v>7.4194063587907699E-2</v>
      </c>
      <c r="V1583" s="17">
        <v>0.10312328115434199</v>
      </c>
      <c r="W1583" s="17">
        <v>6.9700790526709605E-2</v>
      </c>
      <c r="X1583" s="17">
        <v>8.3899950371662604E-2</v>
      </c>
      <c r="Y1583" s="17">
        <v>6.8986067804250498E-2</v>
      </c>
      <c r="Z1583" s="17">
        <v>0.220037375993717</v>
      </c>
      <c r="AA1583" s="17">
        <v>0.10939753874832001</v>
      </c>
      <c r="AB1583" s="17">
        <v>6.9155844852929305E-2</v>
      </c>
      <c r="AC1583" s="17">
        <v>2.1602927744976699E-2</v>
      </c>
      <c r="AD1583" s="17">
        <v>0.26016810165669202</v>
      </c>
      <c r="AE1583" s="17"/>
      <c r="AF1583" s="17">
        <v>0.10702276751652599</v>
      </c>
      <c r="AG1583" s="17">
        <v>7.3241170110085296E-2</v>
      </c>
      <c r="AH1583" s="17">
        <v>6.2780975352175805E-2</v>
      </c>
      <c r="AI1583" s="17"/>
      <c r="AJ1583" s="17">
        <v>8.5494548635004997E-2</v>
      </c>
      <c r="AK1583" s="17">
        <v>6.5494495304302999E-2</v>
      </c>
      <c r="AL1583" s="17">
        <v>2.0227223937827998E-2</v>
      </c>
      <c r="AM1583" s="17">
        <v>0.22064820452810799</v>
      </c>
      <c r="AN1583" s="17">
        <v>8.9372594553517704E-2</v>
      </c>
      <c r="AO1583" s="17"/>
      <c r="AP1583" s="17">
        <v>8.4723884120640899E-2</v>
      </c>
      <c r="AQ1583" s="17">
        <v>4.7704720617159302E-2</v>
      </c>
      <c r="AR1583" s="17">
        <v>5.0846978740193997E-2</v>
      </c>
      <c r="AS1583" s="17"/>
      <c r="AT1583" s="17">
        <v>8.39317346383463E-2</v>
      </c>
      <c r="AU1583" s="17">
        <v>0.11212460978747101</v>
      </c>
      <c r="AV1583" s="17">
        <v>5.0184022214730402E-2</v>
      </c>
      <c r="AW1583" s="17">
        <v>7.7736707200198804E-2</v>
      </c>
      <c r="AX1583" s="17">
        <v>0</v>
      </c>
    </row>
    <row r="1584" spans="2:50">
      <c r="B1584" t="s">
        <v>251</v>
      </c>
      <c r="C1584" s="17">
        <v>0.51970194882159404</v>
      </c>
      <c r="D1584" s="17">
        <v>0.51444533960156003</v>
      </c>
      <c r="E1584" s="17">
        <v>0.52168607714724502</v>
      </c>
      <c r="F1584" s="17"/>
      <c r="G1584" s="17">
        <v>0.49931421472319698</v>
      </c>
      <c r="H1584" s="17">
        <v>0.52310682988924095</v>
      </c>
      <c r="I1584" s="17">
        <v>0.66165597230426398</v>
      </c>
      <c r="J1584" s="17">
        <v>0.39545507534674301</v>
      </c>
      <c r="K1584" s="17">
        <v>0.53164729364999896</v>
      </c>
      <c r="L1584" s="17">
        <v>0.500136942385351</v>
      </c>
      <c r="M1584" s="17"/>
      <c r="N1584" s="17">
        <v>0.53387489613595596</v>
      </c>
      <c r="O1584" s="17">
        <v>0.64799894260493895</v>
      </c>
      <c r="P1584" s="17">
        <v>0.48428387876062501</v>
      </c>
      <c r="Q1584" s="17">
        <v>0.37606356875859198</v>
      </c>
      <c r="R1584" s="17"/>
      <c r="S1584" s="17">
        <v>0.56283226781128404</v>
      </c>
      <c r="T1584" s="17">
        <v>0.51462839747909594</v>
      </c>
      <c r="U1584" s="17">
        <v>0.48651421602596501</v>
      </c>
      <c r="V1584" s="17">
        <v>0.52532385594286002</v>
      </c>
      <c r="W1584" s="17">
        <v>0.47602747740291701</v>
      </c>
      <c r="X1584" s="17">
        <v>0.451396972748492</v>
      </c>
      <c r="Y1584" s="17">
        <v>0.51328274959735798</v>
      </c>
      <c r="Z1584" s="17">
        <v>0.38052618274936001</v>
      </c>
      <c r="AA1584" s="17">
        <v>0.45852334098726399</v>
      </c>
      <c r="AB1584" s="17">
        <v>0.61152995200964599</v>
      </c>
      <c r="AC1584" s="17">
        <v>0.70602116823879202</v>
      </c>
      <c r="AD1584" s="17">
        <v>0.37516473053484201</v>
      </c>
      <c r="AE1584" s="17"/>
      <c r="AF1584" s="17">
        <v>0.43032621123804399</v>
      </c>
      <c r="AG1584" s="17">
        <v>0.61581900053737404</v>
      </c>
      <c r="AH1584" s="17">
        <v>0.438497096262566</v>
      </c>
      <c r="AI1584" s="17"/>
      <c r="AJ1584" s="17">
        <v>0.43511802072782202</v>
      </c>
      <c r="AK1584" s="17">
        <v>0.64433631395907798</v>
      </c>
      <c r="AL1584" s="17">
        <v>0.78356510120724099</v>
      </c>
      <c r="AM1584" s="17">
        <v>0.307644984091269</v>
      </c>
      <c r="AN1584" s="17">
        <v>0.34563626545467002</v>
      </c>
      <c r="AO1584" s="17"/>
      <c r="AP1584" s="17">
        <v>0.48381923765539497</v>
      </c>
      <c r="AQ1584" s="17">
        <v>0.63137237995194395</v>
      </c>
      <c r="AR1584" s="17">
        <v>0.75769681076416495</v>
      </c>
      <c r="AS1584" s="17"/>
      <c r="AT1584" s="17">
        <v>0.45526134544687902</v>
      </c>
      <c r="AU1584" s="17">
        <v>0.42241814977243702</v>
      </c>
      <c r="AV1584" s="17">
        <v>0.63250165117629498</v>
      </c>
      <c r="AW1584" s="17">
        <v>0.63003966915420595</v>
      </c>
      <c r="AX1584" s="17">
        <v>0.57588875387975702</v>
      </c>
    </row>
    <row r="1585" spans="2:50">
      <c r="C1585" s="17"/>
      <c r="D1585" s="17"/>
      <c r="E1585" s="17"/>
      <c r="F1585" s="17"/>
      <c r="G1585" s="17"/>
      <c r="H1585" s="17"/>
      <c r="I1585" s="17"/>
      <c r="J1585" s="17"/>
      <c r="K1585" s="17"/>
      <c r="L1585" s="17"/>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7"/>
      <c r="AI1585" s="17"/>
      <c r="AJ1585" s="17"/>
      <c r="AK1585" s="17"/>
      <c r="AL1585" s="17"/>
      <c r="AM1585" s="17"/>
      <c r="AN1585" s="17"/>
      <c r="AO1585" s="17"/>
      <c r="AP1585" s="17"/>
      <c r="AQ1585" s="17"/>
      <c r="AR1585" s="17"/>
      <c r="AS1585" s="17"/>
      <c r="AT1585" s="17"/>
      <c r="AU1585" s="17"/>
      <c r="AV1585" s="17"/>
      <c r="AW1585" s="17"/>
      <c r="AX1585" s="17"/>
    </row>
    <row r="1586" spans="2:50">
      <c r="B1586" s="6" t="s">
        <v>430</v>
      </c>
      <c r="C1586" s="17"/>
      <c r="D1586" s="17"/>
      <c r="E1586" s="17"/>
      <c r="F1586" s="17"/>
      <c r="G1586" s="17"/>
      <c r="H1586" s="17"/>
      <c r="I1586" s="17"/>
      <c r="J1586" s="17"/>
      <c r="K1586" s="17"/>
      <c r="L1586" s="17"/>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7"/>
      <c r="AI1586" s="17"/>
      <c r="AJ1586" s="17"/>
      <c r="AK1586" s="17"/>
      <c r="AL1586" s="17"/>
      <c r="AM1586" s="17"/>
      <c r="AN1586" s="17"/>
      <c r="AO1586" s="17"/>
      <c r="AP1586" s="17"/>
      <c r="AQ1586" s="17"/>
      <c r="AR1586" s="17"/>
      <c r="AS1586" s="17"/>
      <c r="AT1586" s="17"/>
      <c r="AU1586" s="17"/>
      <c r="AV1586" s="17"/>
      <c r="AW1586" s="17"/>
      <c r="AX1586" s="17"/>
    </row>
    <row r="1587" spans="2:50">
      <c r="B1587" s="24" t="s">
        <v>17</v>
      </c>
      <c r="C1587" s="17"/>
      <c r="D1587" s="17"/>
      <c r="E1587" s="17"/>
      <c r="F1587" s="17"/>
      <c r="G1587" s="17"/>
      <c r="H1587" s="17"/>
      <c r="I1587" s="17"/>
      <c r="J1587" s="17"/>
      <c r="K1587" s="17"/>
      <c r="L1587" s="17"/>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7"/>
      <c r="AI1587" s="17"/>
      <c r="AJ1587" s="17"/>
      <c r="AK1587" s="17"/>
      <c r="AL1587" s="17"/>
      <c r="AM1587" s="17"/>
      <c r="AN1587" s="17"/>
      <c r="AO1587" s="17"/>
      <c r="AP1587" s="17"/>
      <c r="AQ1587" s="17"/>
      <c r="AR1587" s="17"/>
      <c r="AS1587" s="17"/>
      <c r="AT1587" s="17"/>
      <c r="AU1587" s="17"/>
      <c r="AV1587" s="17"/>
      <c r="AW1587" s="17"/>
      <c r="AX1587" s="17"/>
    </row>
    <row r="1588" spans="2:50">
      <c r="B1588" t="s">
        <v>244</v>
      </c>
      <c r="C1588" s="17">
        <v>7.34047226913047E-2</v>
      </c>
      <c r="D1588" s="17">
        <v>8.7369182090076394E-2</v>
      </c>
      <c r="E1588" s="17">
        <v>5.9991786560072098E-2</v>
      </c>
      <c r="F1588" s="17"/>
      <c r="G1588" s="17">
        <v>7.0615690342773804E-2</v>
      </c>
      <c r="H1588" s="17">
        <v>0.15262564968717901</v>
      </c>
      <c r="I1588" s="17">
        <v>6.4120587729786405E-2</v>
      </c>
      <c r="J1588" s="17">
        <v>7.7180199119561699E-2</v>
      </c>
      <c r="K1588" s="17">
        <v>4.7525392097033901E-2</v>
      </c>
      <c r="L1588" s="17">
        <v>5.2571291637710002E-2</v>
      </c>
      <c r="M1588" s="17"/>
      <c r="N1588" s="17">
        <v>7.1322291670243301E-2</v>
      </c>
      <c r="O1588" s="17">
        <v>6.4745547969123393E-2</v>
      </c>
      <c r="P1588" s="17">
        <v>9.0037653953837699E-2</v>
      </c>
      <c r="Q1588" s="17">
        <v>7.0365209076192495E-2</v>
      </c>
      <c r="R1588" s="17"/>
      <c r="S1588" s="17">
        <v>8.9784308955223102E-2</v>
      </c>
      <c r="T1588" s="17">
        <v>4.2005042004762801E-2</v>
      </c>
      <c r="U1588" s="17">
        <v>0.14775556133774401</v>
      </c>
      <c r="V1588" s="17">
        <v>9.7017159499305602E-2</v>
      </c>
      <c r="W1588" s="17">
        <v>3.0850265794890901E-2</v>
      </c>
      <c r="X1588" s="17">
        <v>0.121210963369466</v>
      </c>
      <c r="Y1588" s="17">
        <v>2.6225941559225301E-2</v>
      </c>
      <c r="Z1588" s="17">
        <v>0.12295821844174799</v>
      </c>
      <c r="AA1588" s="17">
        <v>4.4404372034858197E-2</v>
      </c>
      <c r="AB1588" s="17">
        <v>3.4032669965741301E-2</v>
      </c>
      <c r="AC1588" s="17">
        <v>9.2915565381766804E-2</v>
      </c>
      <c r="AD1588" s="17">
        <v>0.104499066151775</v>
      </c>
      <c r="AE1588" s="17"/>
      <c r="AF1588" s="17">
        <v>8.7622360870598298E-2</v>
      </c>
      <c r="AG1588" s="17">
        <v>6.6414000077411703E-2</v>
      </c>
      <c r="AH1588" s="17">
        <v>7.4388263597476204E-2</v>
      </c>
      <c r="AI1588" s="17"/>
      <c r="AJ1588" s="17">
        <v>8.5155760608580405E-2</v>
      </c>
      <c r="AK1588" s="17">
        <v>5.9150132471555102E-2</v>
      </c>
      <c r="AL1588" s="17">
        <v>6.87774467847376E-2</v>
      </c>
      <c r="AM1588" s="17">
        <v>0.21643014915167</v>
      </c>
      <c r="AN1588" s="17">
        <v>1.36903204781851E-2</v>
      </c>
      <c r="AO1588" s="17"/>
      <c r="AP1588" s="17">
        <v>7.8790335446214096E-2</v>
      </c>
      <c r="AQ1588" s="17">
        <v>5.48711130204435E-2</v>
      </c>
      <c r="AR1588" s="17">
        <v>0.107838994761668</v>
      </c>
      <c r="AS1588" s="17"/>
      <c r="AT1588" s="17">
        <v>8.0802149023928196E-2</v>
      </c>
      <c r="AU1588" s="17">
        <v>0.101400570803295</v>
      </c>
      <c r="AV1588" s="17">
        <v>4.9415430805715699E-2</v>
      </c>
      <c r="AW1588" s="17">
        <v>0.110077898756026</v>
      </c>
      <c r="AX1588" s="17">
        <v>8.4439556951288297E-2</v>
      </c>
    </row>
    <row r="1589" spans="2:50">
      <c r="B1589" t="s">
        <v>245</v>
      </c>
      <c r="C1589" s="17">
        <v>0.18998536299535301</v>
      </c>
      <c r="D1589" s="17">
        <v>0.18044776033512699</v>
      </c>
      <c r="E1589" s="17">
        <v>0.20077206332997599</v>
      </c>
      <c r="F1589" s="17"/>
      <c r="G1589" s="17">
        <v>0.20355150712536199</v>
      </c>
      <c r="H1589" s="17">
        <v>0.19178358510507501</v>
      </c>
      <c r="I1589" s="17">
        <v>0.206101671949841</v>
      </c>
      <c r="J1589" s="17">
        <v>0.25175419846874802</v>
      </c>
      <c r="K1589" s="17">
        <v>0.17880246005375999</v>
      </c>
      <c r="L1589" s="17">
        <v>0.12506782293059601</v>
      </c>
      <c r="M1589" s="17"/>
      <c r="N1589" s="17">
        <v>0.180700510195408</v>
      </c>
      <c r="O1589" s="17">
        <v>0.15912216593791101</v>
      </c>
      <c r="P1589" s="17">
        <v>0.19846668235915099</v>
      </c>
      <c r="Q1589" s="17">
        <v>0.23146743340656301</v>
      </c>
      <c r="R1589" s="17"/>
      <c r="S1589" s="17">
        <v>0.244463388363554</v>
      </c>
      <c r="T1589" s="17">
        <v>0.126470981825486</v>
      </c>
      <c r="U1589" s="17">
        <v>0.21054746470503299</v>
      </c>
      <c r="V1589" s="17">
        <v>0.28964115399721702</v>
      </c>
      <c r="W1589" s="17">
        <v>6.9700790526709605E-2</v>
      </c>
      <c r="X1589" s="17">
        <v>0.22748049485725999</v>
      </c>
      <c r="Y1589" s="17">
        <v>0.22143345456837801</v>
      </c>
      <c r="Z1589" s="17">
        <v>0.194505989025686</v>
      </c>
      <c r="AA1589" s="17">
        <v>0.21540083560679599</v>
      </c>
      <c r="AB1589" s="17">
        <v>7.1096893476669198E-2</v>
      </c>
      <c r="AC1589" s="17">
        <v>0.13817318883872601</v>
      </c>
      <c r="AD1589" s="17">
        <v>0.27607974944081998</v>
      </c>
      <c r="AE1589" s="17"/>
      <c r="AF1589" s="17">
        <v>0.20333201472046</v>
      </c>
      <c r="AG1589" s="17">
        <v>0.17716475366513901</v>
      </c>
      <c r="AH1589" s="17">
        <v>0.14204351022431</v>
      </c>
      <c r="AI1589" s="17"/>
      <c r="AJ1589" s="17">
        <v>0.16780529797438701</v>
      </c>
      <c r="AK1589" s="17">
        <v>0.208380757343824</v>
      </c>
      <c r="AL1589" s="17">
        <v>0.20409124050182101</v>
      </c>
      <c r="AM1589" s="17">
        <v>0.11918553568614999</v>
      </c>
      <c r="AN1589" s="17">
        <v>0.18278047088803501</v>
      </c>
      <c r="AO1589" s="17"/>
      <c r="AP1589" s="17">
        <v>0.19804247574657999</v>
      </c>
      <c r="AQ1589" s="17">
        <v>0.20797949294757601</v>
      </c>
      <c r="AR1589" s="17">
        <v>0.23625566453006999</v>
      </c>
      <c r="AS1589" s="17"/>
      <c r="AT1589" s="17">
        <v>0.20553667346146601</v>
      </c>
      <c r="AU1589" s="17">
        <v>0.16676556179297999</v>
      </c>
      <c r="AV1589" s="17">
        <v>0.20749817993733299</v>
      </c>
      <c r="AW1589" s="17">
        <v>0.170229687193273</v>
      </c>
      <c r="AX1589" s="17">
        <v>0.129756453075243</v>
      </c>
    </row>
    <row r="1590" spans="2:50">
      <c r="B1590" t="s">
        <v>246</v>
      </c>
      <c r="C1590" s="17">
        <v>0.32445829807457199</v>
      </c>
      <c r="D1590" s="17">
        <v>0.32534390948056902</v>
      </c>
      <c r="E1590" s="17">
        <v>0.32317118630756397</v>
      </c>
      <c r="F1590" s="17"/>
      <c r="G1590" s="17">
        <v>0.36776465337811198</v>
      </c>
      <c r="H1590" s="17">
        <v>0.28997407039048401</v>
      </c>
      <c r="I1590" s="17">
        <v>0.28580785408991899</v>
      </c>
      <c r="J1590" s="17">
        <v>0.276431395528486</v>
      </c>
      <c r="K1590" s="17">
        <v>0.34253022091067897</v>
      </c>
      <c r="L1590" s="17">
        <v>0.37414801891832999</v>
      </c>
      <c r="M1590" s="17"/>
      <c r="N1590" s="17">
        <v>0.29354595859003402</v>
      </c>
      <c r="O1590" s="17">
        <v>0.29723011263104199</v>
      </c>
      <c r="P1590" s="17">
        <v>0.34309647880124899</v>
      </c>
      <c r="Q1590" s="17">
        <v>0.367967347916758</v>
      </c>
      <c r="R1590" s="17"/>
      <c r="S1590" s="17">
        <v>0.22985112199923999</v>
      </c>
      <c r="T1590" s="17">
        <v>0.39174810999600801</v>
      </c>
      <c r="U1590" s="17">
        <v>0.23345878296561701</v>
      </c>
      <c r="V1590" s="17">
        <v>0.17893337642874499</v>
      </c>
      <c r="W1590" s="17">
        <v>0.57078541359087898</v>
      </c>
      <c r="X1590" s="17">
        <v>0.349066010932643</v>
      </c>
      <c r="Y1590" s="17">
        <v>0.39294458714479102</v>
      </c>
      <c r="Z1590" s="17">
        <v>0.269916949435342</v>
      </c>
      <c r="AA1590" s="17">
        <v>0.33779688985943002</v>
      </c>
      <c r="AB1590" s="17">
        <v>0.381107526525853</v>
      </c>
      <c r="AC1590" s="17">
        <v>0.29034722274774</v>
      </c>
      <c r="AD1590" s="17">
        <v>0.34877011020069498</v>
      </c>
      <c r="AE1590" s="17"/>
      <c r="AF1590" s="17">
        <v>0.32942553204686598</v>
      </c>
      <c r="AG1590" s="17">
        <v>0.300809139087306</v>
      </c>
      <c r="AH1590" s="17">
        <v>0.419521605984079</v>
      </c>
      <c r="AI1590" s="17"/>
      <c r="AJ1590" s="17">
        <v>0.37782717086261203</v>
      </c>
      <c r="AK1590" s="17">
        <v>0.30188431910713098</v>
      </c>
      <c r="AL1590" s="17">
        <v>0.23472434478298901</v>
      </c>
      <c r="AM1590" s="17">
        <v>0.54629277088885997</v>
      </c>
      <c r="AN1590" s="17">
        <v>0.33624250396504302</v>
      </c>
      <c r="AO1590" s="17"/>
      <c r="AP1590" s="17">
        <v>0.35055383055315698</v>
      </c>
      <c r="AQ1590" s="17">
        <v>0.28113905925212601</v>
      </c>
      <c r="AR1590" s="17">
        <v>0.23691613110491599</v>
      </c>
      <c r="AS1590" s="17"/>
      <c r="AT1590" s="17">
        <v>0.35851102159072301</v>
      </c>
      <c r="AU1590" s="17">
        <v>0.349983428194306</v>
      </c>
      <c r="AV1590" s="17">
        <v>0.284037606639715</v>
      </c>
      <c r="AW1590" s="17">
        <v>0.245547577768474</v>
      </c>
      <c r="AX1590" s="17">
        <v>0.20975973714496199</v>
      </c>
    </row>
    <row r="1591" spans="2:50">
      <c r="B1591" t="s">
        <v>247</v>
      </c>
      <c r="C1591" s="17">
        <v>0.26602108327000601</v>
      </c>
      <c r="D1591" s="17">
        <v>0.26616962257104199</v>
      </c>
      <c r="E1591" s="17">
        <v>0.263505337701683</v>
      </c>
      <c r="F1591" s="17"/>
      <c r="G1591" s="17">
        <v>0.23283524180941001</v>
      </c>
      <c r="H1591" s="17">
        <v>0.240763622396307</v>
      </c>
      <c r="I1591" s="17">
        <v>0.26682929115806098</v>
      </c>
      <c r="J1591" s="17">
        <v>0.21940144472320999</v>
      </c>
      <c r="K1591" s="17">
        <v>0.29784089154622101</v>
      </c>
      <c r="L1591" s="17">
        <v>0.31864212485923998</v>
      </c>
      <c r="M1591" s="17"/>
      <c r="N1591" s="17">
        <v>0.31785538843501798</v>
      </c>
      <c r="O1591" s="17">
        <v>0.30079547726927103</v>
      </c>
      <c r="P1591" s="17">
        <v>0.25271726993496102</v>
      </c>
      <c r="Q1591" s="17">
        <v>0.189504238207548</v>
      </c>
      <c r="R1591" s="17"/>
      <c r="S1591" s="17">
        <v>0.263350885986328</v>
      </c>
      <c r="T1591" s="17">
        <v>0.26434418803642501</v>
      </c>
      <c r="U1591" s="17">
        <v>0.30826753874892898</v>
      </c>
      <c r="V1591" s="17">
        <v>0.24718571584683599</v>
      </c>
      <c r="W1591" s="17">
        <v>0.236116877842975</v>
      </c>
      <c r="X1591" s="17">
        <v>0.14168711396432701</v>
      </c>
      <c r="Y1591" s="17">
        <v>0.26512782215690001</v>
      </c>
      <c r="Z1591" s="17">
        <v>0.25637682884229901</v>
      </c>
      <c r="AA1591" s="17">
        <v>0.27794773682699903</v>
      </c>
      <c r="AB1591" s="17">
        <v>0.33066902689184302</v>
      </c>
      <c r="AC1591" s="17">
        <v>0.36177560100262901</v>
      </c>
      <c r="AD1591" s="17">
        <v>0.18392837365448</v>
      </c>
      <c r="AE1591" s="17"/>
      <c r="AF1591" s="17">
        <v>0.225135066410181</v>
      </c>
      <c r="AG1591" s="17">
        <v>0.32664574922078099</v>
      </c>
      <c r="AH1591" s="17">
        <v>0.21988920658313399</v>
      </c>
      <c r="AI1591" s="17"/>
      <c r="AJ1591" s="17">
        <v>0.242018359341796</v>
      </c>
      <c r="AK1591" s="17">
        <v>0.31499612256869403</v>
      </c>
      <c r="AL1591" s="17">
        <v>0.322595791458822</v>
      </c>
      <c r="AM1591" s="17">
        <v>0.118091544273319</v>
      </c>
      <c r="AN1591" s="17">
        <v>0.202081895352267</v>
      </c>
      <c r="AO1591" s="17"/>
      <c r="AP1591" s="17">
        <v>0.27004224794377302</v>
      </c>
      <c r="AQ1591" s="17">
        <v>0.31023907177322502</v>
      </c>
      <c r="AR1591" s="17">
        <v>0.276958348857343</v>
      </c>
      <c r="AS1591" s="17"/>
      <c r="AT1591" s="17">
        <v>0.23296816367013201</v>
      </c>
      <c r="AU1591" s="17">
        <v>0.27036165366873399</v>
      </c>
      <c r="AV1591" s="17">
        <v>0.28150950101660099</v>
      </c>
      <c r="AW1591" s="17">
        <v>0.29784921110434598</v>
      </c>
      <c r="AX1591" s="17">
        <v>0.29920052793873803</v>
      </c>
    </row>
    <row r="1592" spans="2:50">
      <c r="B1592" t="s">
        <v>248</v>
      </c>
      <c r="C1592" s="17">
        <v>7.8651235441617895E-2</v>
      </c>
      <c r="D1592" s="17">
        <v>9.5079780222523794E-2</v>
      </c>
      <c r="E1592" s="17">
        <v>6.2819357047560004E-2</v>
      </c>
      <c r="F1592" s="17"/>
      <c r="G1592" s="17">
        <v>4.8007766749732797E-2</v>
      </c>
      <c r="H1592" s="17">
        <v>5.1471210302048702E-2</v>
      </c>
      <c r="I1592" s="17">
        <v>9.6906386190831806E-2</v>
      </c>
      <c r="J1592" s="17">
        <v>9.6030316768809201E-2</v>
      </c>
      <c r="K1592" s="17">
        <v>8.0466765574907798E-2</v>
      </c>
      <c r="L1592" s="17">
        <v>8.3259866056407394E-2</v>
      </c>
      <c r="M1592" s="17"/>
      <c r="N1592" s="17">
        <v>8.7606139343751194E-2</v>
      </c>
      <c r="O1592" s="17">
        <v>0.107854548904849</v>
      </c>
      <c r="P1592" s="17">
        <v>4.75245034360392E-2</v>
      </c>
      <c r="Q1592" s="17">
        <v>5.8110615033611902E-2</v>
      </c>
      <c r="R1592" s="17"/>
      <c r="S1592" s="17">
        <v>0.104068653521097</v>
      </c>
      <c r="T1592" s="17">
        <v>8.2380428407158798E-2</v>
      </c>
      <c r="U1592" s="17">
        <v>7.4643703856714899E-2</v>
      </c>
      <c r="V1592" s="17">
        <v>8.4794679129625294E-2</v>
      </c>
      <c r="W1592" s="17">
        <v>6.1696386449655097E-2</v>
      </c>
      <c r="X1592" s="17">
        <v>5.36316274977994E-2</v>
      </c>
      <c r="Y1592" s="17">
        <v>7.0594600515436701E-2</v>
      </c>
      <c r="Z1592" s="17">
        <v>0.10940494645116999</v>
      </c>
      <c r="AA1592" s="17">
        <v>6.5917021771583997E-2</v>
      </c>
      <c r="AB1592" s="17">
        <v>0.112784136230203</v>
      </c>
      <c r="AC1592" s="17">
        <v>3.0279683326147298E-2</v>
      </c>
      <c r="AD1592" s="17">
        <v>8.6722700552230497E-2</v>
      </c>
      <c r="AE1592" s="17"/>
      <c r="AF1592" s="17">
        <v>8.4872506269269996E-2</v>
      </c>
      <c r="AG1592" s="17">
        <v>7.9838561531754004E-2</v>
      </c>
      <c r="AH1592" s="17">
        <v>6.0519947945190999E-2</v>
      </c>
      <c r="AI1592" s="17"/>
      <c r="AJ1592" s="17">
        <v>6.6814045539691003E-2</v>
      </c>
      <c r="AK1592" s="17">
        <v>7.6024913548502604E-2</v>
      </c>
      <c r="AL1592" s="17">
        <v>0.118227867760481</v>
      </c>
      <c r="AM1592" s="17">
        <v>0</v>
      </c>
      <c r="AN1592" s="17">
        <v>0.107330444985276</v>
      </c>
      <c r="AO1592" s="17"/>
      <c r="AP1592" s="17">
        <v>8.0505758186139406E-2</v>
      </c>
      <c r="AQ1592" s="17">
        <v>0.100697535037407</v>
      </c>
      <c r="AR1592" s="17">
        <v>0.118724991074588</v>
      </c>
      <c r="AS1592" s="17"/>
      <c r="AT1592" s="17">
        <v>3.2915790831236101E-2</v>
      </c>
      <c r="AU1592" s="17">
        <v>5.4453585461701703E-2</v>
      </c>
      <c r="AV1592" s="17">
        <v>0.117895687567488</v>
      </c>
      <c r="AW1592" s="17">
        <v>0.150875955394498</v>
      </c>
      <c r="AX1592" s="17">
        <v>0.27684372488976999</v>
      </c>
    </row>
    <row r="1593" spans="2:50">
      <c r="B1593" t="s">
        <v>92</v>
      </c>
      <c r="C1593" s="17">
        <v>6.7479297527146098E-2</v>
      </c>
      <c r="D1593" s="17">
        <v>4.5589745300661698E-2</v>
      </c>
      <c r="E1593" s="17">
        <v>8.9740269053145499E-2</v>
      </c>
      <c r="F1593" s="17"/>
      <c r="G1593" s="17">
        <v>7.7225140594609207E-2</v>
      </c>
      <c r="H1593" s="17">
        <v>7.3381862118906405E-2</v>
      </c>
      <c r="I1593" s="17">
        <v>8.02342088815612E-2</v>
      </c>
      <c r="J1593" s="17">
        <v>7.9202445391184303E-2</v>
      </c>
      <c r="K1593" s="17">
        <v>5.2834269817398097E-2</v>
      </c>
      <c r="L1593" s="17">
        <v>4.6310875597715399E-2</v>
      </c>
      <c r="M1593" s="17"/>
      <c r="N1593" s="17">
        <v>4.89697117655453E-2</v>
      </c>
      <c r="O1593" s="17">
        <v>7.0252147287803504E-2</v>
      </c>
      <c r="P1593" s="17">
        <v>6.81574115147624E-2</v>
      </c>
      <c r="Q1593" s="17">
        <v>8.2585156359327505E-2</v>
      </c>
      <c r="R1593" s="17"/>
      <c r="S1593" s="17">
        <v>6.8481641174557406E-2</v>
      </c>
      <c r="T1593" s="17">
        <v>9.3051249730159102E-2</v>
      </c>
      <c r="U1593" s="17">
        <v>2.5326948385962601E-2</v>
      </c>
      <c r="V1593" s="17">
        <v>0.10242791509827</v>
      </c>
      <c r="W1593" s="17">
        <v>3.0850265794890901E-2</v>
      </c>
      <c r="X1593" s="17">
        <v>0.106923789378506</v>
      </c>
      <c r="Y1593" s="17">
        <v>2.3673594055269601E-2</v>
      </c>
      <c r="Z1593" s="17">
        <v>4.6837067803756197E-2</v>
      </c>
      <c r="AA1593" s="17">
        <v>5.85331439003339E-2</v>
      </c>
      <c r="AB1593" s="17">
        <v>7.0309746909690607E-2</v>
      </c>
      <c r="AC1593" s="17">
        <v>8.6508738702991098E-2</v>
      </c>
      <c r="AD1593" s="17">
        <v>0</v>
      </c>
      <c r="AE1593" s="17"/>
      <c r="AF1593" s="17">
        <v>6.9612519682624399E-2</v>
      </c>
      <c r="AG1593" s="17">
        <v>4.91277964176089E-2</v>
      </c>
      <c r="AH1593" s="17">
        <v>8.3637465665810595E-2</v>
      </c>
      <c r="AI1593" s="17"/>
      <c r="AJ1593" s="17">
        <v>6.0379365672934497E-2</v>
      </c>
      <c r="AK1593" s="17">
        <v>3.9563754960293102E-2</v>
      </c>
      <c r="AL1593" s="17">
        <v>5.1583308711150501E-2</v>
      </c>
      <c r="AM1593" s="17">
        <v>0</v>
      </c>
      <c r="AN1593" s="17">
        <v>0.15787436433119401</v>
      </c>
      <c r="AO1593" s="17"/>
      <c r="AP1593" s="17">
        <v>2.20653521241365E-2</v>
      </c>
      <c r="AQ1593" s="17">
        <v>4.50737279692228E-2</v>
      </c>
      <c r="AR1593" s="17">
        <v>2.33058696714156E-2</v>
      </c>
      <c r="AS1593" s="17"/>
      <c r="AT1593" s="17">
        <v>8.9266201422515595E-2</v>
      </c>
      <c r="AU1593" s="17">
        <v>5.70352000789821E-2</v>
      </c>
      <c r="AV1593" s="17">
        <v>5.9643594033147097E-2</v>
      </c>
      <c r="AW1593" s="17">
        <v>2.54196697833824E-2</v>
      </c>
      <c r="AX1593" s="17">
        <v>0</v>
      </c>
    </row>
    <row r="1594" spans="2:50">
      <c r="B1594" t="s">
        <v>249</v>
      </c>
      <c r="C1594" s="17">
        <v>0.263390085686658</v>
      </c>
      <c r="D1594" s="17">
        <v>0.26781694242520399</v>
      </c>
      <c r="E1594" s="17">
        <v>0.26076384989004803</v>
      </c>
      <c r="F1594" s="17"/>
      <c r="G1594" s="17">
        <v>0.274167197468136</v>
      </c>
      <c r="H1594" s="17">
        <v>0.34440923479225399</v>
      </c>
      <c r="I1594" s="17">
        <v>0.27022225967962699</v>
      </c>
      <c r="J1594" s="17">
        <v>0.32893439758831</v>
      </c>
      <c r="K1594" s="17">
        <v>0.22632785215079401</v>
      </c>
      <c r="L1594" s="17">
        <v>0.177639114568306</v>
      </c>
      <c r="M1594" s="17"/>
      <c r="N1594" s="17">
        <v>0.25202280186565101</v>
      </c>
      <c r="O1594" s="17">
        <v>0.223867713907035</v>
      </c>
      <c r="P1594" s="17">
        <v>0.288504336312989</v>
      </c>
      <c r="Q1594" s="17">
        <v>0.30183264248275499</v>
      </c>
      <c r="R1594" s="17"/>
      <c r="S1594" s="17">
        <v>0.33424769731877801</v>
      </c>
      <c r="T1594" s="17">
        <v>0.16847602383024901</v>
      </c>
      <c r="U1594" s="17">
        <v>0.35830302604277697</v>
      </c>
      <c r="V1594" s="17">
        <v>0.38665831349652302</v>
      </c>
      <c r="W1594" s="17">
        <v>0.1005510563216</v>
      </c>
      <c r="X1594" s="17">
        <v>0.34869145822672598</v>
      </c>
      <c r="Y1594" s="17">
        <v>0.24765939612760299</v>
      </c>
      <c r="Z1594" s="17">
        <v>0.31746420746743398</v>
      </c>
      <c r="AA1594" s="17">
        <v>0.25980520764165399</v>
      </c>
      <c r="AB1594" s="17">
        <v>0.10512956344241001</v>
      </c>
      <c r="AC1594" s="17">
        <v>0.23108875422049299</v>
      </c>
      <c r="AD1594" s="17">
        <v>0.38057881559259499</v>
      </c>
      <c r="AE1594" s="17"/>
      <c r="AF1594" s="17">
        <v>0.29095437559105802</v>
      </c>
      <c r="AG1594" s="17">
        <v>0.24357875374255</v>
      </c>
      <c r="AH1594" s="17">
        <v>0.21643177382178599</v>
      </c>
      <c r="AI1594" s="17"/>
      <c r="AJ1594" s="17">
        <v>0.25296105858296702</v>
      </c>
      <c r="AK1594" s="17">
        <v>0.26753088981537898</v>
      </c>
      <c r="AL1594" s="17">
        <v>0.272868687286559</v>
      </c>
      <c r="AM1594" s="17">
        <v>0.335615684837821</v>
      </c>
      <c r="AN1594" s="17">
        <v>0.19647079136622</v>
      </c>
      <c r="AO1594" s="17"/>
      <c r="AP1594" s="17">
        <v>0.27683281119279501</v>
      </c>
      <c r="AQ1594" s="17">
        <v>0.26285060596801901</v>
      </c>
      <c r="AR1594" s="17">
        <v>0.34409465929173799</v>
      </c>
      <c r="AS1594" s="17"/>
      <c r="AT1594" s="17">
        <v>0.286338822485394</v>
      </c>
      <c r="AU1594" s="17">
        <v>0.26816613259627597</v>
      </c>
      <c r="AV1594" s="17">
        <v>0.25691361074304903</v>
      </c>
      <c r="AW1594" s="17">
        <v>0.280307585949299</v>
      </c>
      <c r="AX1594" s="17">
        <v>0.21419601002653099</v>
      </c>
    </row>
    <row r="1595" spans="2:50">
      <c r="B1595" t="s">
        <v>250</v>
      </c>
      <c r="C1595" s="17">
        <v>0.34467231871162402</v>
      </c>
      <c r="D1595" s="17">
        <v>0.36124940279356599</v>
      </c>
      <c r="E1595" s="17">
        <v>0.32632469474924303</v>
      </c>
      <c r="F1595" s="17"/>
      <c r="G1595" s="17">
        <v>0.28084300855914301</v>
      </c>
      <c r="H1595" s="17">
        <v>0.29223483269835598</v>
      </c>
      <c r="I1595" s="17">
        <v>0.36373567734889301</v>
      </c>
      <c r="J1595" s="17">
        <v>0.31543176149202001</v>
      </c>
      <c r="K1595" s="17">
        <v>0.37830765712112902</v>
      </c>
      <c r="L1595" s="17">
        <v>0.40190199091564799</v>
      </c>
      <c r="M1595" s="17"/>
      <c r="N1595" s="17">
        <v>0.40546152777876898</v>
      </c>
      <c r="O1595" s="17">
        <v>0.40865002617412</v>
      </c>
      <c r="P1595" s="17">
        <v>0.300241773371</v>
      </c>
      <c r="Q1595" s="17">
        <v>0.24761485324115901</v>
      </c>
      <c r="R1595" s="17"/>
      <c r="S1595" s="17">
        <v>0.36741953950742501</v>
      </c>
      <c r="T1595" s="17">
        <v>0.34672461644358399</v>
      </c>
      <c r="U1595" s="17">
        <v>0.38291124260564402</v>
      </c>
      <c r="V1595" s="17">
        <v>0.33198039497646098</v>
      </c>
      <c r="W1595" s="17">
        <v>0.29781326429263</v>
      </c>
      <c r="X1595" s="17">
        <v>0.19531874146212599</v>
      </c>
      <c r="Y1595" s="17">
        <v>0.33572242267233599</v>
      </c>
      <c r="Z1595" s="17">
        <v>0.365781775293469</v>
      </c>
      <c r="AA1595" s="17">
        <v>0.34386475859858301</v>
      </c>
      <c r="AB1595" s="17">
        <v>0.44345316312204602</v>
      </c>
      <c r="AC1595" s="17">
        <v>0.39205528432877601</v>
      </c>
      <c r="AD1595" s="17">
        <v>0.27065107420670997</v>
      </c>
      <c r="AE1595" s="17"/>
      <c r="AF1595" s="17">
        <v>0.310007572679451</v>
      </c>
      <c r="AG1595" s="17">
        <v>0.40648431075253499</v>
      </c>
      <c r="AH1595" s="17">
        <v>0.28040915452832499</v>
      </c>
      <c r="AI1595" s="17"/>
      <c r="AJ1595" s="17">
        <v>0.308832404881487</v>
      </c>
      <c r="AK1595" s="17">
        <v>0.39102103611719702</v>
      </c>
      <c r="AL1595" s="17">
        <v>0.440823659219302</v>
      </c>
      <c r="AM1595" s="17">
        <v>0.118091544273319</v>
      </c>
      <c r="AN1595" s="17">
        <v>0.309412340337543</v>
      </c>
      <c r="AO1595" s="17"/>
      <c r="AP1595" s="17">
        <v>0.35054800612991199</v>
      </c>
      <c r="AQ1595" s="17">
        <v>0.41093660681063199</v>
      </c>
      <c r="AR1595" s="17">
        <v>0.395683339931931</v>
      </c>
      <c r="AS1595" s="17"/>
      <c r="AT1595" s="17">
        <v>0.26588395450136798</v>
      </c>
      <c r="AU1595" s="17">
        <v>0.32481523913043597</v>
      </c>
      <c r="AV1595" s="17">
        <v>0.39940518858408902</v>
      </c>
      <c r="AW1595" s="17">
        <v>0.44872516649884497</v>
      </c>
      <c r="AX1595" s="17">
        <v>0.57604425282850702</v>
      </c>
    </row>
    <row r="1596" spans="2:50">
      <c r="B1596" t="s">
        <v>251</v>
      </c>
      <c r="C1596" s="17">
        <v>-8.1282233024966302E-2</v>
      </c>
      <c r="D1596" s="17">
        <v>-9.3432460368361794E-2</v>
      </c>
      <c r="E1596" s="17">
        <v>-6.5560844859194695E-2</v>
      </c>
      <c r="F1596" s="17"/>
      <c r="G1596" s="17">
        <v>-6.6758110910068403E-3</v>
      </c>
      <c r="H1596" s="17">
        <v>5.2174402093898099E-2</v>
      </c>
      <c r="I1596" s="17">
        <v>-9.3513417669265894E-2</v>
      </c>
      <c r="J1596" s="17">
        <v>1.3502636096290399E-2</v>
      </c>
      <c r="K1596" s="17">
        <v>-0.151979804970336</v>
      </c>
      <c r="L1596" s="17">
        <v>-0.22426287634734099</v>
      </c>
      <c r="M1596" s="17"/>
      <c r="N1596" s="17">
        <v>-0.153438725913118</v>
      </c>
      <c r="O1596" s="17">
        <v>-0.184782312267085</v>
      </c>
      <c r="P1596" s="17">
        <v>-1.1737437058011099E-2</v>
      </c>
      <c r="Q1596" s="17">
        <v>5.4217789241596002E-2</v>
      </c>
      <c r="R1596" s="17"/>
      <c r="S1596" s="17">
        <v>-3.3171842188647702E-2</v>
      </c>
      <c r="T1596" s="17">
        <v>-0.17824859261333501</v>
      </c>
      <c r="U1596" s="17">
        <v>-2.46082165628673E-2</v>
      </c>
      <c r="V1596" s="17">
        <v>5.4677918520061299E-2</v>
      </c>
      <c r="W1596" s="17">
        <v>-0.197262207971029</v>
      </c>
      <c r="X1596" s="17">
        <v>0.15337271676459999</v>
      </c>
      <c r="Y1596" s="17">
        <v>-8.8063026544733705E-2</v>
      </c>
      <c r="Z1596" s="17">
        <v>-4.8317567826035003E-2</v>
      </c>
      <c r="AA1596" s="17">
        <v>-8.4059550956928894E-2</v>
      </c>
      <c r="AB1596" s="17">
        <v>-0.33832359967963499</v>
      </c>
      <c r="AC1596" s="17">
        <v>-0.16096653010828299</v>
      </c>
      <c r="AD1596" s="17">
        <v>0.109927741385885</v>
      </c>
      <c r="AE1596" s="17"/>
      <c r="AF1596" s="17">
        <v>-1.9053197088392398E-2</v>
      </c>
      <c r="AG1596" s="17">
        <v>-0.16290555700998399</v>
      </c>
      <c r="AH1596" s="17">
        <v>-6.3977380706538897E-2</v>
      </c>
      <c r="AI1596" s="17"/>
      <c r="AJ1596" s="17">
        <v>-5.5871346298519899E-2</v>
      </c>
      <c r="AK1596" s="17">
        <v>-0.123490146301818</v>
      </c>
      <c r="AL1596" s="17">
        <v>-0.167954971932744</v>
      </c>
      <c r="AM1596" s="17">
        <v>0.21752414056450101</v>
      </c>
      <c r="AN1596" s="17">
        <v>-0.112941548971323</v>
      </c>
      <c r="AO1596" s="17"/>
      <c r="AP1596" s="17">
        <v>-7.3715194937117895E-2</v>
      </c>
      <c r="AQ1596" s="17">
        <v>-0.148086000842613</v>
      </c>
      <c r="AR1596" s="17">
        <v>-5.1588680640192702E-2</v>
      </c>
      <c r="AS1596" s="17"/>
      <c r="AT1596" s="17">
        <v>2.0454867984026001E-2</v>
      </c>
      <c r="AU1596" s="17">
        <v>-5.6649106534160297E-2</v>
      </c>
      <c r="AV1596" s="17">
        <v>-0.14249157784104</v>
      </c>
      <c r="AW1596" s="17">
        <v>-0.168417580549546</v>
      </c>
      <c r="AX1596" s="17">
        <v>-0.36184824280197703</v>
      </c>
    </row>
    <row r="1597" spans="2:50">
      <c r="C1597" s="17"/>
      <c r="D1597" s="17"/>
      <c r="E1597" s="17"/>
      <c r="F1597" s="17"/>
      <c r="G1597" s="17"/>
      <c r="H1597" s="17"/>
      <c r="I1597" s="17"/>
      <c r="J1597" s="17"/>
      <c r="K1597" s="17"/>
      <c r="L1597" s="17"/>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7"/>
      <c r="AI1597" s="17"/>
      <c r="AJ1597" s="17"/>
      <c r="AK1597" s="17"/>
      <c r="AL1597" s="17"/>
      <c r="AM1597" s="17"/>
      <c r="AN1597" s="17"/>
      <c r="AO1597" s="17"/>
      <c r="AP1597" s="17"/>
      <c r="AQ1597" s="17"/>
      <c r="AR1597" s="17"/>
      <c r="AS1597" s="17"/>
      <c r="AT1597" s="17"/>
      <c r="AU1597" s="17"/>
      <c r="AV1597" s="17"/>
      <c r="AW1597" s="17"/>
      <c r="AX1597" s="17"/>
    </row>
    <row r="1598" spans="2:50">
      <c r="B1598" s="6" t="s">
        <v>431</v>
      </c>
      <c r="C1598" s="17"/>
      <c r="D1598" s="17"/>
      <c r="E1598" s="17"/>
      <c r="F1598" s="17"/>
      <c r="G1598" s="17"/>
      <c r="H1598" s="17"/>
      <c r="I1598" s="17"/>
      <c r="J1598" s="17"/>
      <c r="K1598" s="17"/>
      <c r="L1598" s="17"/>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7"/>
      <c r="AI1598" s="17"/>
      <c r="AJ1598" s="17"/>
      <c r="AK1598" s="17"/>
      <c r="AL1598" s="17"/>
      <c r="AM1598" s="17"/>
      <c r="AN1598" s="17"/>
      <c r="AO1598" s="17"/>
      <c r="AP1598" s="17"/>
      <c r="AQ1598" s="17"/>
      <c r="AR1598" s="17"/>
      <c r="AS1598" s="17"/>
      <c r="AT1598" s="17"/>
      <c r="AU1598" s="17"/>
      <c r="AV1598" s="17"/>
      <c r="AW1598" s="17"/>
      <c r="AX1598" s="17"/>
    </row>
    <row r="1599" spans="2:50">
      <c r="B1599" s="24" t="s">
        <v>17</v>
      </c>
      <c r="C1599" s="17"/>
      <c r="D1599" s="17"/>
      <c r="E1599" s="17"/>
      <c r="F1599" s="17"/>
      <c r="G1599" s="17"/>
      <c r="H1599" s="17"/>
      <c r="I1599" s="17"/>
      <c r="J1599" s="17"/>
      <c r="K1599" s="17"/>
      <c r="L1599" s="17"/>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7"/>
      <c r="AI1599" s="17"/>
      <c r="AJ1599" s="17"/>
      <c r="AK1599" s="17"/>
      <c r="AL1599" s="17"/>
      <c r="AM1599" s="17"/>
      <c r="AN1599" s="17"/>
      <c r="AO1599" s="17"/>
      <c r="AP1599" s="17"/>
      <c r="AQ1599" s="17"/>
      <c r="AR1599" s="17"/>
      <c r="AS1599" s="17"/>
      <c r="AT1599" s="17"/>
      <c r="AU1599" s="17"/>
      <c r="AV1599" s="17"/>
      <c r="AW1599" s="17"/>
      <c r="AX1599" s="17"/>
    </row>
    <row r="1600" spans="2:50">
      <c r="B1600" t="s">
        <v>244</v>
      </c>
      <c r="C1600" s="17">
        <v>0.216695436223036</v>
      </c>
      <c r="D1600" s="17">
        <v>0.24969925923896599</v>
      </c>
      <c r="E1600" s="17">
        <v>0.18528765125782101</v>
      </c>
      <c r="F1600" s="17"/>
      <c r="G1600" s="17">
        <v>0.18676522544114901</v>
      </c>
      <c r="H1600" s="17">
        <v>0.193843854872051</v>
      </c>
      <c r="I1600" s="17">
        <v>0.233711754686551</v>
      </c>
      <c r="J1600" s="17">
        <v>0.20954817917173299</v>
      </c>
      <c r="K1600" s="17">
        <v>0.24177474246596301</v>
      </c>
      <c r="L1600" s="17">
        <v>0.225471539380558</v>
      </c>
      <c r="M1600" s="17"/>
      <c r="N1600" s="17">
        <v>0.20397270948881799</v>
      </c>
      <c r="O1600" s="17">
        <v>0.18110387798165101</v>
      </c>
      <c r="P1600" s="17">
        <v>0.26503795781325901</v>
      </c>
      <c r="Q1600" s="17">
        <v>0.227352921302967</v>
      </c>
      <c r="R1600" s="17"/>
      <c r="S1600" s="17">
        <v>0.33887673947021002</v>
      </c>
      <c r="T1600" s="17">
        <v>0.107619025885477</v>
      </c>
      <c r="U1600" s="17">
        <v>0.20980805102462399</v>
      </c>
      <c r="V1600" s="17">
        <v>0.29268451349892</v>
      </c>
      <c r="W1600" s="17">
        <v>0.15448426186650599</v>
      </c>
      <c r="X1600" s="17">
        <v>0.301328018164014</v>
      </c>
      <c r="Y1600" s="17">
        <v>0.15333082154635</v>
      </c>
      <c r="Z1600" s="17">
        <v>0.21863730079016899</v>
      </c>
      <c r="AA1600" s="17">
        <v>0.119853082261228</v>
      </c>
      <c r="AB1600" s="17">
        <v>0.18753020949871599</v>
      </c>
      <c r="AC1600" s="17">
        <v>0.337762178211788</v>
      </c>
      <c r="AD1600" s="17">
        <v>0.18935704888858901</v>
      </c>
      <c r="AE1600" s="17"/>
      <c r="AF1600" s="17">
        <v>0.32334280207459998</v>
      </c>
      <c r="AG1600" s="17">
        <v>0.124969913523097</v>
      </c>
      <c r="AH1600" s="17">
        <v>0.14805390485247899</v>
      </c>
      <c r="AI1600" s="17"/>
      <c r="AJ1600" s="17">
        <v>0.28431615118625098</v>
      </c>
      <c r="AK1600" s="17">
        <v>0.152952854953463</v>
      </c>
      <c r="AL1600" s="17">
        <v>0.22484934579555499</v>
      </c>
      <c r="AM1600" s="17">
        <v>0.59524986994512497</v>
      </c>
      <c r="AN1600" s="17">
        <v>0.10577348898198</v>
      </c>
      <c r="AO1600" s="17"/>
      <c r="AP1600" s="17">
        <v>0.260378064121638</v>
      </c>
      <c r="AQ1600" s="17">
        <v>0.21039009063059699</v>
      </c>
      <c r="AR1600" s="17">
        <v>0.223098440220903</v>
      </c>
      <c r="AS1600" s="17"/>
      <c r="AT1600" s="17">
        <v>0.25272459492013899</v>
      </c>
      <c r="AU1600" s="17">
        <v>0.20448563151334101</v>
      </c>
      <c r="AV1600" s="17">
        <v>0.16399660521935899</v>
      </c>
      <c r="AW1600" s="17">
        <v>0.25813848753083501</v>
      </c>
      <c r="AX1600" s="17">
        <v>8.4439556951288297E-2</v>
      </c>
    </row>
    <row r="1601" spans="2:50">
      <c r="B1601" t="s">
        <v>245</v>
      </c>
      <c r="C1601" s="17">
        <v>0.318469146559685</v>
      </c>
      <c r="D1601" s="17">
        <v>0.32983231747758901</v>
      </c>
      <c r="E1601" s="17">
        <v>0.30930660220408801</v>
      </c>
      <c r="F1601" s="17"/>
      <c r="G1601" s="17">
        <v>0.29296811092324299</v>
      </c>
      <c r="H1601" s="17">
        <v>0.30726108984265199</v>
      </c>
      <c r="I1601" s="17">
        <v>0.27491450406392898</v>
      </c>
      <c r="J1601" s="17">
        <v>0.35195126205220401</v>
      </c>
      <c r="K1601" s="17">
        <v>0.32273408258229802</v>
      </c>
      <c r="L1601" s="17">
        <v>0.34980416111633</v>
      </c>
      <c r="M1601" s="17"/>
      <c r="N1601" s="17">
        <v>0.34116032616609898</v>
      </c>
      <c r="O1601" s="17">
        <v>0.29075212069838702</v>
      </c>
      <c r="P1601" s="17">
        <v>0.30360209351255601</v>
      </c>
      <c r="Q1601" s="17">
        <v>0.34373600686446898</v>
      </c>
      <c r="R1601" s="17"/>
      <c r="S1601" s="17">
        <v>0.29639116895360801</v>
      </c>
      <c r="T1601" s="17">
        <v>0.39964442701284703</v>
      </c>
      <c r="U1601" s="17">
        <v>0.30162745484011799</v>
      </c>
      <c r="V1601" s="17">
        <v>0.29402401113552001</v>
      </c>
      <c r="W1601" s="17">
        <v>0.23308949988282199</v>
      </c>
      <c r="X1601" s="17">
        <v>0.35273016034870502</v>
      </c>
      <c r="Y1601" s="17">
        <v>0.35791499675873101</v>
      </c>
      <c r="Z1601" s="17">
        <v>0.18401987135658401</v>
      </c>
      <c r="AA1601" s="17">
        <v>0.30280688023250002</v>
      </c>
      <c r="AB1601" s="17">
        <v>0.35471686778783701</v>
      </c>
      <c r="AC1601" s="17">
        <v>0.29460575131861899</v>
      </c>
      <c r="AD1601" s="17">
        <v>0.26598343904095301</v>
      </c>
      <c r="AE1601" s="17"/>
      <c r="AF1601" s="17">
        <v>0.33331594847120199</v>
      </c>
      <c r="AG1601" s="17">
        <v>0.29206738872111898</v>
      </c>
      <c r="AH1601" s="17">
        <v>0.366389610330213</v>
      </c>
      <c r="AI1601" s="17"/>
      <c r="AJ1601" s="17">
        <v>0.33963852179621201</v>
      </c>
      <c r="AK1601" s="17">
        <v>0.27653438340552799</v>
      </c>
      <c r="AL1601" s="17">
        <v>0.34095017316164</v>
      </c>
      <c r="AM1601" s="17">
        <v>0.15951557488802701</v>
      </c>
      <c r="AN1601" s="17">
        <v>0.31377422149705197</v>
      </c>
      <c r="AO1601" s="17"/>
      <c r="AP1601" s="17">
        <v>0.404109564956315</v>
      </c>
      <c r="AQ1601" s="17">
        <v>0.22725699434624999</v>
      </c>
      <c r="AR1601" s="17">
        <v>0.41551436883466297</v>
      </c>
      <c r="AS1601" s="17"/>
      <c r="AT1601" s="17">
        <v>0.34163977262925599</v>
      </c>
      <c r="AU1601" s="17">
        <v>0.42506928069188699</v>
      </c>
      <c r="AV1601" s="17">
        <v>0.29242862387385399</v>
      </c>
      <c r="AW1601" s="17">
        <v>0.242513311582568</v>
      </c>
      <c r="AX1601" s="17">
        <v>0.14805842055986501</v>
      </c>
    </row>
    <row r="1602" spans="2:50">
      <c r="B1602" t="s">
        <v>246</v>
      </c>
      <c r="C1602" s="17">
        <v>0.234974174754294</v>
      </c>
      <c r="D1602" s="17">
        <v>0.19200492251287299</v>
      </c>
      <c r="E1602" s="17">
        <v>0.27676483348708097</v>
      </c>
      <c r="F1602" s="17"/>
      <c r="G1602" s="17">
        <v>0.14737991890756699</v>
      </c>
      <c r="H1602" s="17">
        <v>0.26902725031587599</v>
      </c>
      <c r="I1602" s="17">
        <v>0.28268037744406399</v>
      </c>
      <c r="J1602" s="17">
        <v>0.18543130172581301</v>
      </c>
      <c r="K1602" s="17">
        <v>0.30767983286996298</v>
      </c>
      <c r="L1602" s="17">
        <v>0.231245241152996</v>
      </c>
      <c r="M1602" s="17"/>
      <c r="N1602" s="17">
        <v>0.23775684934193</v>
      </c>
      <c r="O1602" s="17">
        <v>0.24903672121332401</v>
      </c>
      <c r="P1602" s="17">
        <v>0.18695224949308201</v>
      </c>
      <c r="Q1602" s="17">
        <v>0.25867852277834402</v>
      </c>
      <c r="R1602" s="17"/>
      <c r="S1602" s="17">
        <v>0.18186454515588901</v>
      </c>
      <c r="T1602" s="17">
        <v>0.27621696341041002</v>
      </c>
      <c r="U1602" s="17">
        <v>0.29434557361901798</v>
      </c>
      <c r="V1602" s="17">
        <v>0.13645715170690501</v>
      </c>
      <c r="W1602" s="17">
        <v>0.423025442347641</v>
      </c>
      <c r="X1602" s="17">
        <v>0.18121432344934199</v>
      </c>
      <c r="Y1602" s="17">
        <v>0.27720548989047999</v>
      </c>
      <c r="Z1602" s="17">
        <v>0.36254765383695398</v>
      </c>
      <c r="AA1602" s="17">
        <v>0.25259167283234202</v>
      </c>
      <c r="AB1602" s="17">
        <v>0.20129594833691999</v>
      </c>
      <c r="AC1602" s="17">
        <v>0.10135336979790099</v>
      </c>
      <c r="AD1602" s="17">
        <v>0.37925438796861399</v>
      </c>
      <c r="AE1602" s="17"/>
      <c r="AF1602" s="17">
        <v>0.17921682565693201</v>
      </c>
      <c r="AG1602" s="17">
        <v>0.31270235477629998</v>
      </c>
      <c r="AH1602" s="17">
        <v>0.22917540452348401</v>
      </c>
      <c r="AI1602" s="17"/>
      <c r="AJ1602" s="17">
        <v>0.19573453883779199</v>
      </c>
      <c r="AK1602" s="17">
        <v>0.33429645541507702</v>
      </c>
      <c r="AL1602" s="17">
        <v>0.26196378698707601</v>
      </c>
      <c r="AM1602" s="17">
        <v>0</v>
      </c>
      <c r="AN1602" s="17">
        <v>0.29096904082417802</v>
      </c>
      <c r="AO1602" s="17"/>
      <c r="AP1602" s="17">
        <v>0.17652180068398499</v>
      </c>
      <c r="AQ1602" s="17">
        <v>0.27732703794744701</v>
      </c>
      <c r="AR1602" s="17">
        <v>0.16964523248525701</v>
      </c>
      <c r="AS1602" s="17"/>
      <c r="AT1602" s="17">
        <v>0.20527281968813299</v>
      </c>
      <c r="AU1602" s="17">
        <v>0.16916970319273</v>
      </c>
      <c r="AV1602" s="17">
        <v>0.27756478336599499</v>
      </c>
      <c r="AW1602" s="17">
        <v>0.276258728961216</v>
      </c>
      <c r="AX1602" s="17">
        <v>0.33951619022020402</v>
      </c>
    </row>
    <row r="1603" spans="2:50">
      <c r="B1603" t="s">
        <v>247</v>
      </c>
      <c r="C1603" s="17">
        <v>0.122540745026466</v>
      </c>
      <c r="D1603" s="17">
        <v>0.10996853829941999</v>
      </c>
      <c r="E1603" s="17">
        <v>0.135893553667745</v>
      </c>
      <c r="F1603" s="17"/>
      <c r="G1603" s="17">
        <v>0.14427145573700501</v>
      </c>
      <c r="H1603" s="17">
        <v>0.107423814809749</v>
      </c>
      <c r="I1603" s="17">
        <v>8.98849795463465E-2</v>
      </c>
      <c r="J1603" s="17">
        <v>0.147615042715038</v>
      </c>
      <c r="K1603" s="17">
        <v>8.9676599818261302E-2</v>
      </c>
      <c r="L1603" s="17">
        <v>0.14310903808038899</v>
      </c>
      <c r="M1603" s="17"/>
      <c r="N1603" s="17">
        <v>0.13471757332563</v>
      </c>
      <c r="O1603" s="17">
        <v>0.163007011873815</v>
      </c>
      <c r="P1603" s="17">
        <v>0.12958114252469299</v>
      </c>
      <c r="Q1603" s="17">
        <v>5.5245925753431298E-2</v>
      </c>
      <c r="R1603" s="17"/>
      <c r="S1603" s="17">
        <v>0.117728164355271</v>
      </c>
      <c r="T1603" s="17">
        <v>7.2278296972205197E-2</v>
      </c>
      <c r="U1603" s="17">
        <v>9.4759258613678801E-2</v>
      </c>
      <c r="V1603" s="17">
        <v>0.121256884918862</v>
      </c>
      <c r="W1603" s="17">
        <v>8.6322665443026095E-2</v>
      </c>
      <c r="X1603" s="17">
        <v>8.4748299540324201E-2</v>
      </c>
      <c r="Y1603" s="17">
        <v>9.2508649404688295E-2</v>
      </c>
      <c r="Z1603" s="17">
        <v>0.187958106212536</v>
      </c>
      <c r="AA1603" s="17">
        <v>0.18122587526143</v>
      </c>
      <c r="AB1603" s="17">
        <v>0.180306271269421</v>
      </c>
      <c r="AC1603" s="17">
        <v>0.15463178120336801</v>
      </c>
      <c r="AD1603" s="17">
        <v>0.16540512410184299</v>
      </c>
      <c r="AE1603" s="17"/>
      <c r="AF1603" s="17">
        <v>8.3383852788716406E-2</v>
      </c>
      <c r="AG1603" s="17">
        <v>0.18974342198783101</v>
      </c>
      <c r="AH1603" s="17">
        <v>5.6262595140581802E-2</v>
      </c>
      <c r="AI1603" s="17"/>
      <c r="AJ1603" s="17">
        <v>0.1127661321238</v>
      </c>
      <c r="AK1603" s="17">
        <v>0.157243457769464</v>
      </c>
      <c r="AL1603" s="17">
        <v>9.8685021171535395E-2</v>
      </c>
      <c r="AM1603" s="17">
        <v>0.118091544273319</v>
      </c>
      <c r="AN1603" s="17">
        <v>6.3972509364010402E-2</v>
      </c>
      <c r="AO1603" s="17"/>
      <c r="AP1603" s="17">
        <v>0.12061560196243699</v>
      </c>
      <c r="AQ1603" s="17">
        <v>0.18295971439132899</v>
      </c>
      <c r="AR1603" s="17">
        <v>9.2197127475912993E-2</v>
      </c>
      <c r="AS1603" s="17"/>
      <c r="AT1603" s="17">
        <v>9.5670830631022899E-2</v>
      </c>
      <c r="AU1603" s="17">
        <v>8.6304510521044694E-2</v>
      </c>
      <c r="AV1603" s="17">
        <v>0.18818397236406101</v>
      </c>
      <c r="AW1603" s="17">
        <v>0.118667411142304</v>
      </c>
      <c r="AX1603" s="17">
        <v>8.4595055900039101E-2</v>
      </c>
    </row>
    <row r="1604" spans="2:50">
      <c r="B1604" t="s">
        <v>248</v>
      </c>
      <c r="C1604" s="17">
        <v>5.64305006217709E-2</v>
      </c>
      <c r="D1604" s="17">
        <v>7.4684216061839906E-2</v>
      </c>
      <c r="E1604" s="17">
        <v>3.44611903721386E-2</v>
      </c>
      <c r="F1604" s="17"/>
      <c r="G1604" s="17">
        <v>0.132811493807105</v>
      </c>
      <c r="H1604" s="17">
        <v>6.6344793108763206E-2</v>
      </c>
      <c r="I1604" s="17">
        <v>6.3101427093765497E-2</v>
      </c>
      <c r="J1604" s="17">
        <v>3.7069530997122402E-2</v>
      </c>
      <c r="K1604" s="17">
        <v>2.57493351665526E-2</v>
      </c>
      <c r="L1604" s="17">
        <v>2.7649844747120799E-2</v>
      </c>
      <c r="M1604" s="17"/>
      <c r="N1604" s="17">
        <v>4.5254019115352102E-2</v>
      </c>
      <c r="O1604" s="17">
        <v>6.9447003127848794E-2</v>
      </c>
      <c r="P1604" s="17">
        <v>5.53813662778753E-2</v>
      </c>
      <c r="Q1604" s="17">
        <v>5.3253625598497903E-2</v>
      </c>
      <c r="R1604" s="17"/>
      <c r="S1604" s="17">
        <v>6.5139382065022899E-2</v>
      </c>
      <c r="T1604" s="17">
        <v>5.1190036988901302E-2</v>
      </c>
      <c r="U1604" s="17">
        <v>7.4132713516598905E-2</v>
      </c>
      <c r="V1604" s="17">
        <v>9.0473155681575504E-2</v>
      </c>
      <c r="W1604" s="17">
        <v>7.22278646651143E-2</v>
      </c>
      <c r="X1604" s="17">
        <v>2.8331467637691201E-2</v>
      </c>
      <c r="Y1604" s="17">
        <v>7.0594600515436701E-2</v>
      </c>
      <c r="Z1604" s="17">
        <v>0</v>
      </c>
      <c r="AA1604" s="17">
        <v>7.3015454049366005E-2</v>
      </c>
      <c r="AB1604" s="17">
        <v>4.76435680827157E-2</v>
      </c>
      <c r="AC1604" s="17">
        <v>0</v>
      </c>
      <c r="AD1604" s="17">
        <v>0</v>
      </c>
      <c r="AE1604" s="17"/>
      <c r="AF1604" s="17">
        <v>4.2439685711114797E-2</v>
      </c>
      <c r="AG1604" s="17">
        <v>4.50720089455037E-2</v>
      </c>
      <c r="AH1604" s="17">
        <v>9.79940505488862E-2</v>
      </c>
      <c r="AI1604" s="17"/>
      <c r="AJ1604" s="17">
        <v>2.19045373038309E-2</v>
      </c>
      <c r="AK1604" s="17">
        <v>6.2121329083995799E-2</v>
      </c>
      <c r="AL1604" s="17">
        <v>4.6737241437840298E-2</v>
      </c>
      <c r="AM1604" s="17">
        <v>0.127143010893528</v>
      </c>
      <c r="AN1604" s="17">
        <v>8.4408165890868497E-2</v>
      </c>
      <c r="AO1604" s="17"/>
      <c r="AP1604" s="17">
        <v>2.18170556020909E-2</v>
      </c>
      <c r="AQ1604" s="17">
        <v>6.3916666846996997E-2</v>
      </c>
      <c r="AR1604" s="17">
        <v>5.6588629051148899E-2</v>
      </c>
      <c r="AS1604" s="17"/>
      <c r="AT1604" s="17">
        <v>2.8175538228716102E-2</v>
      </c>
      <c r="AU1604" s="17">
        <v>6.9897406882050706E-2</v>
      </c>
      <c r="AV1604" s="17">
        <v>5.9283078736129001E-2</v>
      </c>
      <c r="AW1604" s="17">
        <v>7.9002390999693597E-2</v>
      </c>
      <c r="AX1604" s="17">
        <v>0.34339077636860299</v>
      </c>
    </row>
    <row r="1605" spans="2:50">
      <c r="B1605" t="s">
        <v>92</v>
      </c>
      <c r="C1605" s="17">
        <v>5.0889996814747401E-2</v>
      </c>
      <c r="D1605" s="17">
        <v>4.3810746409312498E-2</v>
      </c>
      <c r="E1605" s="17">
        <v>5.8286169011127001E-2</v>
      </c>
      <c r="F1605" s="17"/>
      <c r="G1605" s="17">
        <v>9.5803795183929993E-2</v>
      </c>
      <c r="H1605" s="17">
        <v>5.6099197050907802E-2</v>
      </c>
      <c r="I1605" s="17">
        <v>5.5706957165344399E-2</v>
      </c>
      <c r="J1605" s="17">
        <v>6.83846833380896E-2</v>
      </c>
      <c r="K1605" s="17">
        <v>1.23854070969625E-2</v>
      </c>
      <c r="L1605" s="17">
        <v>2.27201755226062E-2</v>
      </c>
      <c r="M1605" s="17"/>
      <c r="N1605" s="17">
        <v>3.7138522562172399E-2</v>
      </c>
      <c r="O1605" s="17">
        <v>4.6653265104974702E-2</v>
      </c>
      <c r="P1605" s="17">
        <v>5.9445190378535802E-2</v>
      </c>
      <c r="Q1605" s="17">
        <v>6.1732997702290501E-2</v>
      </c>
      <c r="R1605" s="17"/>
      <c r="S1605" s="17">
        <v>0</v>
      </c>
      <c r="T1605" s="17">
        <v>9.3051249730159102E-2</v>
      </c>
      <c r="U1605" s="17">
        <v>2.5326948385962601E-2</v>
      </c>
      <c r="V1605" s="17">
        <v>6.5104283058217999E-2</v>
      </c>
      <c r="W1605" s="17">
        <v>3.0850265794890901E-2</v>
      </c>
      <c r="X1605" s="17">
        <v>5.1647730859924301E-2</v>
      </c>
      <c r="Y1605" s="17">
        <v>4.84454418843141E-2</v>
      </c>
      <c r="Z1605" s="17">
        <v>4.6837067803756197E-2</v>
      </c>
      <c r="AA1605" s="17">
        <v>7.0507035363133699E-2</v>
      </c>
      <c r="AB1605" s="17">
        <v>2.8507135024389899E-2</v>
      </c>
      <c r="AC1605" s="17">
        <v>0.111646919468324</v>
      </c>
      <c r="AD1605" s="17">
        <v>0</v>
      </c>
      <c r="AE1605" s="17"/>
      <c r="AF1605" s="17">
        <v>3.83008852974345E-2</v>
      </c>
      <c r="AG1605" s="17">
        <v>3.54449120461496E-2</v>
      </c>
      <c r="AH1605" s="17">
        <v>0.102124434604356</v>
      </c>
      <c r="AI1605" s="17"/>
      <c r="AJ1605" s="17">
        <v>4.56401187521134E-2</v>
      </c>
      <c r="AK1605" s="17">
        <v>1.68515193724725E-2</v>
      </c>
      <c r="AL1605" s="17">
        <v>2.6814431446353801E-2</v>
      </c>
      <c r="AM1605" s="17">
        <v>0</v>
      </c>
      <c r="AN1605" s="17">
        <v>0.14110257344191099</v>
      </c>
      <c r="AO1605" s="17"/>
      <c r="AP1605" s="17">
        <v>1.6557912673534101E-2</v>
      </c>
      <c r="AQ1605" s="17">
        <v>3.8149495837378797E-2</v>
      </c>
      <c r="AR1605" s="17">
        <v>4.2956201932115301E-2</v>
      </c>
      <c r="AS1605" s="17"/>
      <c r="AT1605" s="17">
        <v>7.6516443902733502E-2</v>
      </c>
      <c r="AU1605" s="17">
        <v>4.50734671989469E-2</v>
      </c>
      <c r="AV1605" s="17">
        <v>1.8542936440603199E-2</v>
      </c>
      <c r="AW1605" s="17">
        <v>2.54196697833824E-2</v>
      </c>
      <c r="AX1605" s="17">
        <v>0</v>
      </c>
    </row>
    <row r="1606" spans="2:50">
      <c r="B1606" t="s">
        <v>249</v>
      </c>
      <c r="C1606" s="17">
        <v>0.53516458278272105</v>
      </c>
      <c r="D1606" s="17">
        <v>0.57953157671655497</v>
      </c>
      <c r="E1606" s="17">
        <v>0.49459425346190899</v>
      </c>
      <c r="F1606" s="17"/>
      <c r="G1606" s="17">
        <v>0.47973333636439303</v>
      </c>
      <c r="H1606" s="17">
        <v>0.50110494471470302</v>
      </c>
      <c r="I1606" s="17">
        <v>0.50862625875047995</v>
      </c>
      <c r="J1606" s="17">
        <v>0.56149944122393702</v>
      </c>
      <c r="K1606" s="17">
        <v>0.56450882504826105</v>
      </c>
      <c r="L1606" s="17">
        <v>0.57527570049688803</v>
      </c>
      <c r="M1606" s="17"/>
      <c r="N1606" s="17">
        <v>0.545133035654916</v>
      </c>
      <c r="O1606" s="17">
        <v>0.47185599868003802</v>
      </c>
      <c r="P1606" s="17">
        <v>0.56864005132581497</v>
      </c>
      <c r="Q1606" s="17">
        <v>0.57108892816743695</v>
      </c>
      <c r="R1606" s="17"/>
      <c r="S1606" s="17">
        <v>0.63526790842381797</v>
      </c>
      <c r="T1606" s="17">
        <v>0.50726345289832397</v>
      </c>
      <c r="U1606" s="17">
        <v>0.51143550586474196</v>
      </c>
      <c r="V1606" s="17">
        <v>0.58670852463443901</v>
      </c>
      <c r="W1606" s="17">
        <v>0.38757376174932801</v>
      </c>
      <c r="X1606" s="17">
        <v>0.65405817851271897</v>
      </c>
      <c r="Y1606" s="17">
        <v>0.51124581830507998</v>
      </c>
      <c r="Z1606" s="17">
        <v>0.40265717214675301</v>
      </c>
      <c r="AA1606" s="17">
        <v>0.422659962493728</v>
      </c>
      <c r="AB1606" s="17">
        <v>0.54224707728655297</v>
      </c>
      <c r="AC1606" s="17">
        <v>0.63236792953040699</v>
      </c>
      <c r="AD1606" s="17">
        <v>0.45534048792954301</v>
      </c>
      <c r="AE1606" s="17"/>
      <c r="AF1606" s="17">
        <v>0.65665875054580303</v>
      </c>
      <c r="AG1606" s="17">
        <v>0.41703730224421498</v>
      </c>
      <c r="AH1606" s="17">
        <v>0.51444351518269205</v>
      </c>
      <c r="AI1606" s="17"/>
      <c r="AJ1606" s="17">
        <v>0.62395467298246399</v>
      </c>
      <c r="AK1606" s="17">
        <v>0.42948723835899</v>
      </c>
      <c r="AL1606" s="17">
        <v>0.56579951895719505</v>
      </c>
      <c r="AM1606" s="17">
        <v>0.754765444833153</v>
      </c>
      <c r="AN1606" s="17">
        <v>0.419547710479032</v>
      </c>
      <c r="AO1606" s="17"/>
      <c r="AP1606" s="17">
        <v>0.664487629077953</v>
      </c>
      <c r="AQ1606" s="17">
        <v>0.43764708497684701</v>
      </c>
      <c r="AR1606" s="17">
        <v>0.63861280905556606</v>
      </c>
      <c r="AS1606" s="17"/>
      <c r="AT1606" s="17">
        <v>0.59436436754939503</v>
      </c>
      <c r="AU1606" s="17">
        <v>0.62955491220522797</v>
      </c>
      <c r="AV1606" s="17">
        <v>0.45642522909321198</v>
      </c>
      <c r="AW1606" s="17">
        <v>0.50065179911340396</v>
      </c>
      <c r="AX1606" s="17">
        <v>0.232497977511153</v>
      </c>
    </row>
    <row r="1607" spans="2:50">
      <c r="B1607" t="s">
        <v>250</v>
      </c>
      <c r="C1607" s="17">
        <v>0.17897124564823699</v>
      </c>
      <c r="D1607" s="17">
        <v>0.18465275436126</v>
      </c>
      <c r="E1607" s="17">
        <v>0.17035474403988299</v>
      </c>
      <c r="F1607" s="17"/>
      <c r="G1607" s="17">
        <v>0.27708294954411</v>
      </c>
      <c r="H1607" s="17">
        <v>0.17376860791851201</v>
      </c>
      <c r="I1607" s="17">
        <v>0.15298640664011201</v>
      </c>
      <c r="J1607" s="17">
        <v>0.18468457371215999</v>
      </c>
      <c r="K1607" s="17">
        <v>0.115425934984814</v>
      </c>
      <c r="L1607" s="17">
        <v>0.17075888282750901</v>
      </c>
      <c r="M1607" s="17"/>
      <c r="N1607" s="17">
        <v>0.17997159244098199</v>
      </c>
      <c r="O1607" s="17">
        <v>0.23245401500166299</v>
      </c>
      <c r="P1607" s="17">
        <v>0.18496250880256801</v>
      </c>
      <c r="Q1607" s="17">
        <v>0.108499551351929</v>
      </c>
      <c r="R1607" s="17"/>
      <c r="S1607" s="17">
        <v>0.18286754642029401</v>
      </c>
      <c r="T1607" s="17">
        <v>0.123468333961106</v>
      </c>
      <c r="U1607" s="17">
        <v>0.16889197213027801</v>
      </c>
      <c r="V1607" s="17">
        <v>0.21173004060043699</v>
      </c>
      <c r="W1607" s="17">
        <v>0.15855053010813999</v>
      </c>
      <c r="X1607" s="17">
        <v>0.113079767178015</v>
      </c>
      <c r="Y1607" s="17">
        <v>0.16310324992012501</v>
      </c>
      <c r="Z1607" s="17">
        <v>0.187958106212536</v>
      </c>
      <c r="AA1607" s="17">
        <v>0.25424132931079602</v>
      </c>
      <c r="AB1607" s="17">
        <v>0.227949839352136</v>
      </c>
      <c r="AC1607" s="17">
        <v>0.15463178120336801</v>
      </c>
      <c r="AD1607" s="17">
        <v>0.16540512410184299</v>
      </c>
      <c r="AE1607" s="17"/>
      <c r="AF1607" s="17">
        <v>0.12582353849983099</v>
      </c>
      <c r="AG1607" s="17">
        <v>0.23481543093333501</v>
      </c>
      <c r="AH1607" s="17">
        <v>0.15425664568946801</v>
      </c>
      <c r="AI1607" s="17"/>
      <c r="AJ1607" s="17">
        <v>0.13467066942763101</v>
      </c>
      <c r="AK1607" s="17">
        <v>0.21936478685346</v>
      </c>
      <c r="AL1607" s="17">
        <v>0.14542226260937599</v>
      </c>
      <c r="AM1607" s="17">
        <v>0.245234555166847</v>
      </c>
      <c r="AN1607" s="17">
        <v>0.148380675254879</v>
      </c>
      <c r="AO1607" s="17"/>
      <c r="AP1607" s="17">
        <v>0.142432657564528</v>
      </c>
      <c r="AQ1607" s="17">
        <v>0.246876381238326</v>
      </c>
      <c r="AR1607" s="17">
        <v>0.148785756527062</v>
      </c>
      <c r="AS1607" s="17"/>
      <c r="AT1607" s="17">
        <v>0.123846368859739</v>
      </c>
      <c r="AU1607" s="17">
        <v>0.156201917403095</v>
      </c>
      <c r="AV1607" s="17">
        <v>0.24746705110018999</v>
      </c>
      <c r="AW1607" s="17">
        <v>0.197669802141998</v>
      </c>
      <c r="AX1607" s="17">
        <v>0.42798583226864201</v>
      </c>
    </row>
    <row r="1608" spans="2:50">
      <c r="B1608" t="s">
        <v>251</v>
      </c>
      <c r="C1608" s="17">
        <v>0.35619333713448398</v>
      </c>
      <c r="D1608" s="17">
        <v>0.39487882235529498</v>
      </c>
      <c r="E1608" s="17">
        <v>0.32423950942202601</v>
      </c>
      <c r="F1608" s="17"/>
      <c r="G1608" s="17">
        <v>0.202650386820283</v>
      </c>
      <c r="H1608" s="17">
        <v>0.32733633679619101</v>
      </c>
      <c r="I1608" s="17">
        <v>0.35563985211036803</v>
      </c>
      <c r="J1608" s="17">
        <v>0.37681486751177701</v>
      </c>
      <c r="K1608" s="17">
        <v>0.44908289006344698</v>
      </c>
      <c r="L1608" s="17">
        <v>0.40451681766937903</v>
      </c>
      <c r="M1608" s="17"/>
      <c r="N1608" s="17">
        <v>0.36516144321393501</v>
      </c>
      <c r="O1608" s="17">
        <v>0.23940198367837501</v>
      </c>
      <c r="P1608" s="17">
        <v>0.38367754252324698</v>
      </c>
      <c r="Q1608" s="17">
        <v>0.46258937681550699</v>
      </c>
      <c r="R1608" s="17"/>
      <c r="S1608" s="17">
        <v>0.45240036200352401</v>
      </c>
      <c r="T1608" s="17">
        <v>0.38379511893721802</v>
      </c>
      <c r="U1608" s="17">
        <v>0.342543533734464</v>
      </c>
      <c r="V1608" s="17">
        <v>0.37497848403400202</v>
      </c>
      <c r="W1608" s="17">
        <v>0.22902323164118801</v>
      </c>
      <c r="X1608" s="17">
        <v>0.54097841133470304</v>
      </c>
      <c r="Y1608" s="17">
        <v>0.348142568384955</v>
      </c>
      <c r="Z1608" s="17">
        <v>0.214699065934217</v>
      </c>
      <c r="AA1608" s="17">
        <v>0.16841863318293199</v>
      </c>
      <c r="AB1608" s="17">
        <v>0.314297237934417</v>
      </c>
      <c r="AC1608" s="17">
        <v>0.47773614832703898</v>
      </c>
      <c r="AD1608" s="17">
        <v>0.28993536382769902</v>
      </c>
      <c r="AE1608" s="17"/>
      <c r="AF1608" s="17">
        <v>0.53083521204597195</v>
      </c>
      <c r="AG1608" s="17">
        <v>0.182221871310881</v>
      </c>
      <c r="AH1608" s="17">
        <v>0.36018686949322398</v>
      </c>
      <c r="AI1608" s="17"/>
      <c r="AJ1608" s="17">
        <v>0.48928400355483198</v>
      </c>
      <c r="AK1608" s="17">
        <v>0.21012245150552999</v>
      </c>
      <c r="AL1608" s="17">
        <v>0.42037725634781897</v>
      </c>
      <c r="AM1608" s="17">
        <v>0.509530889666305</v>
      </c>
      <c r="AN1608" s="17">
        <v>0.27116703522415297</v>
      </c>
      <c r="AO1608" s="17"/>
      <c r="AP1608" s="17">
        <v>0.52205497151342495</v>
      </c>
      <c r="AQ1608" s="17">
        <v>0.19077070373852101</v>
      </c>
      <c r="AR1608" s="17">
        <v>0.489827052528504</v>
      </c>
      <c r="AS1608" s="17"/>
      <c r="AT1608" s="17">
        <v>0.47051799868965599</v>
      </c>
      <c r="AU1608" s="17">
        <v>0.473352994802132</v>
      </c>
      <c r="AV1608" s="17">
        <v>0.20895817799302199</v>
      </c>
      <c r="AW1608" s="17">
        <v>0.30298199697140599</v>
      </c>
      <c r="AX1608" s="17">
        <v>-0.195487854757489</v>
      </c>
    </row>
    <row r="1609" spans="2:50">
      <c r="C1609" s="17"/>
      <c r="D1609" s="17"/>
      <c r="E1609" s="17"/>
      <c r="F1609" s="17"/>
      <c r="G1609" s="17"/>
      <c r="H1609" s="17"/>
      <c r="I1609" s="17"/>
      <c r="J1609" s="17"/>
      <c r="K1609" s="17"/>
      <c r="L1609" s="17"/>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7"/>
      <c r="AI1609" s="17"/>
      <c r="AJ1609" s="17"/>
      <c r="AK1609" s="17"/>
      <c r="AL1609" s="17"/>
      <c r="AM1609" s="17"/>
      <c r="AN1609" s="17"/>
      <c r="AO1609" s="17"/>
      <c r="AP1609" s="17"/>
      <c r="AQ1609" s="17"/>
      <c r="AR1609" s="17"/>
      <c r="AS1609" s="17"/>
      <c r="AT1609" s="17"/>
      <c r="AU1609" s="17"/>
      <c r="AV1609" s="17"/>
      <c r="AW1609" s="17"/>
      <c r="AX1609" s="17"/>
    </row>
    <row r="1610" spans="2:50">
      <c r="B1610" s="6" t="s">
        <v>432</v>
      </c>
      <c r="C1610" s="17"/>
      <c r="D1610" s="17"/>
      <c r="E1610" s="17"/>
      <c r="F1610" s="17"/>
      <c r="G1610" s="17"/>
      <c r="H1610" s="17"/>
      <c r="I1610" s="17"/>
      <c r="J1610" s="17"/>
      <c r="K1610" s="17"/>
      <c r="L1610" s="17"/>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7"/>
      <c r="AI1610" s="17"/>
      <c r="AJ1610" s="17"/>
      <c r="AK1610" s="17"/>
      <c r="AL1610" s="17"/>
      <c r="AM1610" s="17"/>
      <c r="AN1610" s="17"/>
      <c r="AO1610" s="17"/>
      <c r="AP1610" s="17"/>
      <c r="AQ1610" s="17"/>
      <c r="AR1610" s="17"/>
      <c r="AS1610" s="17"/>
      <c r="AT1610" s="17"/>
      <c r="AU1610" s="17"/>
      <c r="AV1610" s="17"/>
      <c r="AW1610" s="17"/>
      <c r="AX1610" s="17"/>
    </row>
    <row r="1611" spans="2:50">
      <c r="B1611" s="24" t="s">
        <v>17</v>
      </c>
      <c r="C1611" s="17"/>
      <c r="D1611" s="17"/>
      <c r="E1611" s="17"/>
      <c r="F1611" s="17"/>
      <c r="G1611" s="17"/>
      <c r="H1611" s="17"/>
      <c r="I1611" s="17"/>
      <c r="J1611" s="17"/>
      <c r="K1611" s="17"/>
      <c r="L1611" s="17"/>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7"/>
      <c r="AI1611" s="17"/>
      <c r="AJ1611" s="17"/>
      <c r="AK1611" s="17"/>
      <c r="AL1611" s="17"/>
      <c r="AM1611" s="17"/>
      <c r="AN1611" s="17"/>
      <c r="AO1611" s="17"/>
      <c r="AP1611" s="17"/>
      <c r="AQ1611" s="17"/>
      <c r="AR1611" s="17"/>
      <c r="AS1611" s="17"/>
      <c r="AT1611" s="17"/>
      <c r="AU1611" s="17"/>
      <c r="AV1611" s="17"/>
      <c r="AW1611" s="17"/>
      <c r="AX1611" s="17"/>
    </row>
    <row r="1612" spans="2:50">
      <c r="B1612" t="s">
        <v>244</v>
      </c>
      <c r="C1612" s="17">
        <v>0.122337787243343</v>
      </c>
      <c r="D1612" s="17">
        <v>0.12591394106815501</v>
      </c>
      <c r="E1612" s="17">
        <v>0.120097760006374</v>
      </c>
      <c r="F1612" s="17"/>
      <c r="G1612" s="17">
        <v>8.0389639689174494E-2</v>
      </c>
      <c r="H1612" s="17">
        <v>0.14357683741510699</v>
      </c>
      <c r="I1612" s="17">
        <v>0.17171013451964301</v>
      </c>
      <c r="J1612" s="17">
        <v>8.0534460714932296E-2</v>
      </c>
      <c r="K1612" s="17">
        <v>0.170020015974755</v>
      </c>
      <c r="L1612" s="17">
        <v>8.7156485552073906E-2</v>
      </c>
      <c r="M1612" s="17"/>
      <c r="N1612" s="17">
        <v>0.112640535409087</v>
      </c>
      <c r="O1612" s="17">
        <v>6.9623193249752802E-2</v>
      </c>
      <c r="P1612" s="17">
        <v>0.16402055134701801</v>
      </c>
      <c r="Q1612" s="17">
        <v>0.14671208689857701</v>
      </c>
      <c r="R1612" s="17"/>
      <c r="S1612" s="17">
        <v>0.12876277245220399</v>
      </c>
      <c r="T1612" s="17">
        <v>0.118372006806494</v>
      </c>
      <c r="U1612" s="17">
        <v>9.3809596135108198E-2</v>
      </c>
      <c r="V1612" s="17">
        <v>8.3305645679735807E-2</v>
      </c>
      <c r="W1612" s="17">
        <v>7.67013044419598E-2</v>
      </c>
      <c r="X1612" s="17">
        <v>0.13930323932452501</v>
      </c>
      <c r="Y1612" s="17">
        <v>0.15645954951306401</v>
      </c>
      <c r="Z1612" s="17">
        <v>0.20920585414515</v>
      </c>
      <c r="AA1612" s="17">
        <v>7.4341611282908407E-2</v>
      </c>
      <c r="AB1612" s="17">
        <v>0.15213605260788199</v>
      </c>
      <c r="AC1612" s="17">
        <v>0.131507555052989</v>
      </c>
      <c r="AD1612" s="17">
        <v>0.195730306350133</v>
      </c>
      <c r="AE1612" s="17"/>
      <c r="AF1612" s="17">
        <v>0.14786584587792101</v>
      </c>
      <c r="AG1612" s="17">
        <v>0.102161787187669</v>
      </c>
      <c r="AH1612" s="17">
        <v>0.11713670934642</v>
      </c>
      <c r="AI1612" s="17"/>
      <c r="AJ1612" s="17">
        <v>0.13265922202084399</v>
      </c>
      <c r="AK1612" s="17">
        <v>9.5709127311934802E-2</v>
      </c>
      <c r="AL1612" s="17">
        <v>0.13928315958760301</v>
      </c>
      <c r="AM1612" s="17">
        <v>0.30384996093009298</v>
      </c>
      <c r="AN1612" s="17">
        <v>0.14087270536396099</v>
      </c>
      <c r="AO1612" s="17"/>
      <c r="AP1612" s="17">
        <v>0.15008434809006399</v>
      </c>
      <c r="AQ1612" s="17">
        <v>0.11528445448832</v>
      </c>
      <c r="AR1612" s="17">
        <v>8.4371879719909004E-2</v>
      </c>
      <c r="AS1612" s="17"/>
      <c r="AT1612" s="17">
        <v>0.148082674673266</v>
      </c>
      <c r="AU1612" s="17">
        <v>7.7733334542331903E-2</v>
      </c>
      <c r="AV1612" s="17">
        <v>0.12450403610062</v>
      </c>
      <c r="AW1612" s="17">
        <v>0.174586951166458</v>
      </c>
      <c r="AX1612" s="17">
        <v>8.7733530736911106E-2</v>
      </c>
    </row>
    <row r="1613" spans="2:50">
      <c r="B1613" t="s">
        <v>245</v>
      </c>
      <c r="C1613" s="17">
        <v>0.37448228050908</v>
      </c>
      <c r="D1613" s="17">
        <v>0.361819841232775</v>
      </c>
      <c r="E1613" s="17">
        <v>0.38948199050691701</v>
      </c>
      <c r="F1613" s="17"/>
      <c r="G1613" s="17">
        <v>0.46767744541596901</v>
      </c>
      <c r="H1613" s="17">
        <v>0.46189033761001302</v>
      </c>
      <c r="I1613" s="17">
        <v>0.314911990249997</v>
      </c>
      <c r="J1613" s="17">
        <v>0.42176560871991198</v>
      </c>
      <c r="K1613" s="17">
        <v>0.32761951936854899</v>
      </c>
      <c r="L1613" s="17">
        <v>0.28204145564362698</v>
      </c>
      <c r="M1613" s="17"/>
      <c r="N1613" s="17">
        <v>0.41742670834921602</v>
      </c>
      <c r="O1613" s="17">
        <v>0.395641495403249</v>
      </c>
      <c r="P1613" s="17">
        <v>0.32019197030001001</v>
      </c>
      <c r="Q1613" s="17">
        <v>0.35361454248968299</v>
      </c>
      <c r="R1613" s="17"/>
      <c r="S1613" s="17">
        <v>0.41360156203048098</v>
      </c>
      <c r="T1613" s="17">
        <v>0.35941370874509199</v>
      </c>
      <c r="U1613" s="17">
        <v>0.37131228474341998</v>
      </c>
      <c r="V1613" s="17">
        <v>0.39443456333355098</v>
      </c>
      <c r="W1613" s="17">
        <v>0.36840367730798201</v>
      </c>
      <c r="X1613" s="17">
        <v>0.31790441984437601</v>
      </c>
      <c r="Y1613" s="17">
        <v>0.41038051278743198</v>
      </c>
      <c r="Z1613" s="17">
        <v>0.49113643970863802</v>
      </c>
      <c r="AA1613" s="17">
        <v>0.36071619773595198</v>
      </c>
      <c r="AB1613" s="17">
        <v>0.29254449168903401</v>
      </c>
      <c r="AC1613" s="17">
        <v>0.312433980037856</v>
      </c>
      <c r="AD1613" s="17">
        <v>0.49241628440551599</v>
      </c>
      <c r="AE1613" s="17"/>
      <c r="AF1613" s="17">
        <v>0.39767094064548297</v>
      </c>
      <c r="AG1613" s="17">
        <v>0.342563330723893</v>
      </c>
      <c r="AH1613" s="17">
        <v>0.40853669657005598</v>
      </c>
      <c r="AI1613" s="17"/>
      <c r="AJ1613" s="17">
        <v>0.39817463092859401</v>
      </c>
      <c r="AK1613" s="17">
        <v>0.356556322271179</v>
      </c>
      <c r="AL1613" s="17">
        <v>0.47861472148570899</v>
      </c>
      <c r="AM1613" s="17">
        <v>0.54261525441589897</v>
      </c>
      <c r="AN1613" s="17">
        <v>0.39857446136160202</v>
      </c>
      <c r="AO1613" s="17"/>
      <c r="AP1613" s="17">
        <v>0.38268760614604802</v>
      </c>
      <c r="AQ1613" s="17">
        <v>0.36653184894526097</v>
      </c>
      <c r="AR1613" s="17">
        <v>0.442625490628408</v>
      </c>
      <c r="AS1613" s="17"/>
      <c r="AT1613" s="17">
        <v>0.31675056560326498</v>
      </c>
      <c r="AU1613" s="17">
        <v>0.38289935621879501</v>
      </c>
      <c r="AV1613" s="17">
        <v>0.422990635622431</v>
      </c>
      <c r="AW1613" s="17">
        <v>0.52521840500487305</v>
      </c>
      <c r="AX1613" s="17">
        <v>0.49558406215516898</v>
      </c>
    </row>
    <row r="1614" spans="2:50">
      <c r="B1614" t="s">
        <v>246</v>
      </c>
      <c r="C1614" s="17">
        <v>0.27251044638511301</v>
      </c>
      <c r="D1614" s="17">
        <v>0.28377975902915098</v>
      </c>
      <c r="E1614" s="17">
        <v>0.26446261938066601</v>
      </c>
      <c r="F1614" s="17"/>
      <c r="G1614" s="17">
        <v>0.23062921929928801</v>
      </c>
      <c r="H1614" s="17">
        <v>0.22653537559508699</v>
      </c>
      <c r="I1614" s="17">
        <v>0.304907686067383</v>
      </c>
      <c r="J1614" s="17">
        <v>0.27465725031455401</v>
      </c>
      <c r="K1614" s="17">
        <v>0.26791358862801201</v>
      </c>
      <c r="L1614" s="17">
        <v>0.31753011964726502</v>
      </c>
      <c r="M1614" s="17"/>
      <c r="N1614" s="17">
        <v>0.21316672124776401</v>
      </c>
      <c r="O1614" s="17">
        <v>0.314945646304437</v>
      </c>
      <c r="P1614" s="17">
        <v>0.31649104901150799</v>
      </c>
      <c r="Q1614" s="17">
        <v>0.26096748496420102</v>
      </c>
      <c r="R1614" s="17"/>
      <c r="S1614" s="17">
        <v>0.32187097813346199</v>
      </c>
      <c r="T1614" s="17">
        <v>0.26009303582560001</v>
      </c>
      <c r="U1614" s="17">
        <v>0.29072650328392002</v>
      </c>
      <c r="V1614" s="17">
        <v>0.27765025503288199</v>
      </c>
      <c r="W1614" s="17">
        <v>0.37744005637678901</v>
      </c>
      <c r="X1614" s="17">
        <v>0.248631222428848</v>
      </c>
      <c r="Y1614" s="17">
        <v>0.24190649507124401</v>
      </c>
      <c r="Z1614" s="17">
        <v>0.120584502601935</v>
      </c>
      <c r="AA1614" s="17">
        <v>0.29038134730162501</v>
      </c>
      <c r="AB1614" s="17">
        <v>0.25097494686758298</v>
      </c>
      <c r="AC1614" s="17">
        <v>0.37161447165268602</v>
      </c>
      <c r="AD1614" s="17">
        <v>0.103762392760633</v>
      </c>
      <c r="AE1614" s="17"/>
      <c r="AF1614" s="17">
        <v>0.25603503561115198</v>
      </c>
      <c r="AG1614" s="17">
        <v>0.27961836028531001</v>
      </c>
      <c r="AH1614" s="17">
        <v>0.26025584501561999</v>
      </c>
      <c r="AI1614" s="17"/>
      <c r="AJ1614" s="17">
        <v>0.306691745682032</v>
      </c>
      <c r="AK1614" s="17">
        <v>0.24784401367474099</v>
      </c>
      <c r="AL1614" s="17">
        <v>0.136322072218969</v>
      </c>
      <c r="AM1614" s="17">
        <v>0.15353478465400799</v>
      </c>
      <c r="AN1614" s="17">
        <v>0.26569745799538103</v>
      </c>
      <c r="AO1614" s="17"/>
      <c r="AP1614" s="17">
        <v>0.29827768195586801</v>
      </c>
      <c r="AQ1614" s="17">
        <v>0.235312074862249</v>
      </c>
      <c r="AR1614" s="17">
        <v>0.15023420291168799</v>
      </c>
      <c r="AS1614" s="17"/>
      <c r="AT1614" s="17">
        <v>0.33702523775184201</v>
      </c>
      <c r="AU1614" s="17">
        <v>0.35943500978321802</v>
      </c>
      <c r="AV1614" s="17">
        <v>0.245348334848941</v>
      </c>
      <c r="AW1614" s="17">
        <v>8.6755249386746197E-2</v>
      </c>
      <c r="AX1614" s="17">
        <v>0.214721287896181</v>
      </c>
    </row>
    <row r="1615" spans="2:50">
      <c r="B1615" t="s">
        <v>247</v>
      </c>
      <c r="C1615" s="17">
        <v>0.15364122596221499</v>
      </c>
      <c r="D1615" s="17">
        <v>0.163745865402664</v>
      </c>
      <c r="E1615" s="17">
        <v>0.14088318173203401</v>
      </c>
      <c r="F1615" s="17"/>
      <c r="G1615" s="17">
        <v>0.13637966128922699</v>
      </c>
      <c r="H1615" s="17">
        <v>0.11861874323514</v>
      </c>
      <c r="I1615" s="17">
        <v>9.1819478607227903E-2</v>
      </c>
      <c r="J1615" s="17">
        <v>0.158428305229147</v>
      </c>
      <c r="K1615" s="17">
        <v>0.16894273087506201</v>
      </c>
      <c r="L1615" s="17">
        <v>0.223308171792646</v>
      </c>
      <c r="M1615" s="17"/>
      <c r="N1615" s="17">
        <v>0.178885001349955</v>
      </c>
      <c r="O1615" s="17">
        <v>0.124114404093008</v>
      </c>
      <c r="P1615" s="17">
        <v>0.148637079993751</v>
      </c>
      <c r="Q1615" s="17">
        <v>0.157611452927028</v>
      </c>
      <c r="R1615" s="17"/>
      <c r="S1615" s="17">
        <v>7.2297526253336394E-2</v>
      </c>
      <c r="T1615" s="17">
        <v>0.177876521201558</v>
      </c>
      <c r="U1615" s="17">
        <v>0.15937141635121099</v>
      </c>
      <c r="V1615" s="17">
        <v>0.101774652362792</v>
      </c>
      <c r="W1615" s="17">
        <v>6.4692410464616004E-2</v>
      </c>
      <c r="X1615" s="17">
        <v>0.17510671346211401</v>
      </c>
      <c r="Y1615" s="17">
        <v>0.121965687067766</v>
      </c>
      <c r="Z1615" s="17">
        <v>0.179073203544277</v>
      </c>
      <c r="AA1615" s="17">
        <v>0.207682568661021</v>
      </c>
      <c r="AB1615" s="17">
        <v>0.26419699739790597</v>
      </c>
      <c r="AC1615" s="17">
        <v>0.18444399325646901</v>
      </c>
      <c r="AD1615" s="17">
        <v>0.110191391899242</v>
      </c>
      <c r="AE1615" s="17"/>
      <c r="AF1615" s="17">
        <v>0.129750383372395</v>
      </c>
      <c r="AG1615" s="17">
        <v>0.204606208768707</v>
      </c>
      <c r="AH1615" s="17">
        <v>0.106955733187911</v>
      </c>
      <c r="AI1615" s="17"/>
      <c r="AJ1615" s="17">
        <v>0.110158530896607</v>
      </c>
      <c r="AK1615" s="17">
        <v>0.21261159229052401</v>
      </c>
      <c r="AL1615" s="17">
        <v>0.20402670092858499</v>
      </c>
      <c r="AM1615" s="17">
        <v>0</v>
      </c>
      <c r="AN1615" s="17">
        <v>0.10074723558714101</v>
      </c>
      <c r="AO1615" s="17"/>
      <c r="AP1615" s="17">
        <v>0.11180995724786801</v>
      </c>
      <c r="AQ1615" s="17">
        <v>0.19746863572478801</v>
      </c>
      <c r="AR1615" s="17">
        <v>0.25479951420011099</v>
      </c>
      <c r="AS1615" s="17"/>
      <c r="AT1615" s="17">
        <v>0.123284718199257</v>
      </c>
      <c r="AU1615" s="17">
        <v>0.12268117935718199</v>
      </c>
      <c r="AV1615" s="17">
        <v>0.15451160200602601</v>
      </c>
      <c r="AW1615" s="17">
        <v>0.13507263086292001</v>
      </c>
      <c r="AX1615" s="17">
        <v>0</v>
      </c>
    </row>
    <row r="1616" spans="2:50">
      <c r="B1616" t="s">
        <v>248</v>
      </c>
      <c r="C1616" s="17">
        <v>3.4318760753012198E-2</v>
      </c>
      <c r="D1616" s="17">
        <v>4.9860377899074597E-2</v>
      </c>
      <c r="E1616" s="17">
        <v>2.0231250547437001E-2</v>
      </c>
      <c r="F1616" s="17"/>
      <c r="G1616" s="17">
        <v>3.2523987525573998E-2</v>
      </c>
      <c r="H1616" s="17">
        <v>7.3385968097885801E-3</v>
      </c>
      <c r="I1616" s="17">
        <v>3.3562463893784998E-2</v>
      </c>
      <c r="J1616" s="17">
        <v>3.1396386507920197E-2</v>
      </c>
      <c r="K1616" s="17">
        <v>1.7879450294006401E-2</v>
      </c>
      <c r="L1616" s="17">
        <v>7.7332661598640703E-2</v>
      </c>
      <c r="M1616" s="17"/>
      <c r="N1616" s="17">
        <v>7.0580888501856107E-2</v>
      </c>
      <c r="O1616" s="17">
        <v>3.5407481725814503E-2</v>
      </c>
      <c r="P1616" s="17">
        <v>8.9228375291168192E-3</v>
      </c>
      <c r="Q1616" s="17">
        <v>1.49762992381664E-2</v>
      </c>
      <c r="R1616" s="17"/>
      <c r="S1616" s="17">
        <v>6.3467161130516994E-2</v>
      </c>
      <c r="T1616" s="17">
        <v>3.15740773481289E-2</v>
      </c>
      <c r="U1616" s="17">
        <v>2.5522404897151001E-2</v>
      </c>
      <c r="V1616" s="17">
        <v>2.08168389934296E-2</v>
      </c>
      <c r="W1616" s="17">
        <v>7.3481628879324801E-2</v>
      </c>
      <c r="X1616" s="17">
        <v>4.98176210360399E-2</v>
      </c>
      <c r="Y1616" s="17">
        <v>4.2786927771047402E-2</v>
      </c>
      <c r="Z1616" s="17">
        <v>0</v>
      </c>
      <c r="AA1616" s="17">
        <v>3.53181073113083E-2</v>
      </c>
      <c r="AB1616" s="17">
        <v>0</v>
      </c>
      <c r="AC1616" s="17">
        <v>0</v>
      </c>
      <c r="AD1616" s="17">
        <v>5.1876740278921703E-2</v>
      </c>
      <c r="AE1616" s="17"/>
      <c r="AF1616" s="17">
        <v>3.4319140367763297E-2</v>
      </c>
      <c r="AG1616" s="17">
        <v>4.0882510404311602E-2</v>
      </c>
      <c r="AH1616" s="17">
        <v>0</v>
      </c>
      <c r="AI1616" s="17"/>
      <c r="AJ1616" s="17">
        <v>4.0774857477832098E-2</v>
      </c>
      <c r="AK1616" s="17">
        <v>4.39381388608076E-2</v>
      </c>
      <c r="AL1616" s="17">
        <v>4.1753345779134102E-2</v>
      </c>
      <c r="AM1616" s="17">
        <v>0</v>
      </c>
      <c r="AN1616" s="17">
        <v>0</v>
      </c>
      <c r="AO1616" s="17"/>
      <c r="AP1616" s="17">
        <v>5.7140406560152103E-2</v>
      </c>
      <c r="AQ1616" s="17">
        <v>4.1113725094697802E-2</v>
      </c>
      <c r="AR1616" s="17">
        <v>6.7968912539884005E-2</v>
      </c>
      <c r="AS1616" s="17"/>
      <c r="AT1616" s="17">
        <v>2.4759481437168201E-2</v>
      </c>
      <c r="AU1616" s="17">
        <v>3.1519294657485097E-2</v>
      </c>
      <c r="AV1616" s="17">
        <v>2.4067100109390099E-2</v>
      </c>
      <c r="AW1616" s="17">
        <v>7.8366763579003698E-2</v>
      </c>
      <c r="AX1616" s="17">
        <v>0</v>
      </c>
    </row>
    <row r="1617" spans="2:50">
      <c r="B1617" t="s">
        <v>92</v>
      </c>
      <c r="C1617" s="17">
        <v>4.2709499147236603E-2</v>
      </c>
      <c r="D1617" s="17">
        <v>1.48802153681799E-2</v>
      </c>
      <c r="E1617" s="17">
        <v>6.4843197826571497E-2</v>
      </c>
      <c r="F1617" s="17"/>
      <c r="G1617" s="17">
        <v>5.2400046780768102E-2</v>
      </c>
      <c r="H1617" s="17">
        <v>4.2040109334863802E-2</v>
      </c>
      <c r="I1617" s="17">
        <v>8.3088246661964099E-2</v>
      </c>
      <c r="J1617" s="17">
        <v>3.3217988513534601E-2</v>
      </c>
      <c r="K1617" s="17">
        <v>4.7624694859615797E-2</v>
      </c>
      <c r="L1617" s="17">
        <v>1.2631105765748E-2</v>
      </c>
      <c r="M1617" s="17"/>
      <c r="N1617" s="17">
        <v>7.30014514212219E-3</v>
      </c>
      <c r="O1617" s="17">
        <v>6.0267779223738598E-2</v>
      </c>
      <c r="P1617" s="17">
        <v>4.1736511818594502E-2</v>
      </c>
      <c r="Q1617" s="17">
        <v>6.6118133482345298E-2</v>
      </c>
      <c r="R1617" s="17"/>
      <c r="S1617" s="17">
        <v>0</v>
      </c>
      <c r="T1617" s="17">
        <v>5.2670650073126601E-2</v>
      </c>
      <c r="U1617" s="17">
        <v>5.92577945891897E-2</v>
      </c>
      <c r="V1617" s="17">
        <v>0.12201804459761</v>
      </c>
      <c r="W1617" s="17">
        <v>3.9280922529328202E-2</v>
      </c>
      <c r="X1617" s="17">
        <v>6.9236783904097099E-2</v>
      </c>
      <c r="Y1617" s="17">
        <v>2.65008277894473E-2</v>
      </c>
      <c r="Z1617" s="17">
        <v>0</v>
      </c>
      <c r="AA1617" s="17">
        <v>3.1560167707185498E-2</v>
      </c>
      <c r="AB1617" s="17">
        <v>4.0147511437594603E-2</v>
      </c>
      <c r="AC1617" s="17">
        <v>0</v>
      </c>
      <c r="AD1617" s="17">
        <v>4.6022884305554602E-2</v>
      </c>
      <c r="AE1617" s="17"/>
      <c r="AF1617" s="17">
        <v>3.43586541252855E-2</v>
      </c>
      <c r="AG1617" s="17">
        <v>3.0167802630110201E-2</v>
      </c>
      <c r="AH1617" s="17">
        <v>0.107115015879994</v>
      </c>
      <c r="AI1617" s="17"/>
      <c r="AJ1617" s="17">
        <v>1.15410129940907E-2</v>
      </c>
      <c r="AK1617" s="17">
        <v>4.33408055908137E-2</v>
      </c>
      <c r="AL1617" s="17">
        <v>0</v>
      </c>
      <c r="AM1617" s="17">
        <v>0</v>
      </c>
      <c r="AN1617" s="17">
        <v>9.4108139691914297E-2</v>
      </c>
      <c r="AO1617" s="17"/>
      <c r="AP1617" s="17">
        <v>0</v>
      </c>
      <c r="AQ1617" s="17">
        <v>4.4289260884683303E-2</v>
      </c>
      <c r="AR1617" s="17">
        <v>0</v>
      </c>
      <c r="AS1617" s="17"/>
      <c r="AT1617" s="17">
        <v>5.0097322335202102E-2</v>
      </c>
      <c r="AU1617" s="17">
        <v>2.5731825440987802E-2</v>
      </c>
      <c r="AV1617" s="17">
        <v>2.85782913125921E-2</v>
      </c>
      <c r="AW1617" s="17">
        <v>0</v>
      </c>
      <c r="AX1617" s="17">
        <v>0.20196111921173901</v>
      </c>
    </row>
    <row r="1618" spans="2:50">
      <c r="B1618" t="s">
        <v>249</v>
      </c>
      <c r="C1618" s="17">
        <v>0.49682006775242299</v>
      </c>
      <c r="D1618" s="17">
        <v>0.48773378230093001</v>
      </c>
      <c r="E1618" s="17">
        <v>0.50957975051329096</v>
      </c>
      <c r="F1618" s="17"/>
      <c r="G1618" s="17">
        <v>0.54806708510514401</v>
      </c>
      <c r="H1618" s="17">
        <v>0.60546717502512004</v>
      </c>
      <c r="I1618" s="17">
        <v>0.48662212476964001</v>
      </c>
      <c r="J1618" s="17">
        <v>0.50230006943484495</v>
      </c>
      <c r="K1618" s="17">
        <v>0.49763953534330402</v>
      </c>
      <c r="L1618" s="17">
        <v>0.36919794119570098</v>
      </c>
      <c r="M1618" s="17"/>
      <c r="N1618" s="17">
        <v>0.53006724375830205</v>
      </c>
      <c r="O1618" s="17">
        <v>0.46526468865300202</v>
      </c>
      <c r="P1618" s="17">
        <v>0.48421252164702899</v>
      </c>
      <c r="Q1618" s="17">
        <v>0.50032662938826</v>
      </c>
      <c r="R1618" s="17"/>
      <c r="S1618" s="17">
        <v>0.54236433448268495</v>
      </c>
      <c r="T1618" s="17">
        <v>0.477785715551586</v>
      </c>
      <c r="U1618" s="17">
        <v>0.46512188087852802</v>
      </c>
      <c r="V1618" s="17">
        <v>0.47774020901328701</v>
      </c>
      <c r="W1618" s="17">
        <v>0.44510498174994201</v>
      </c>
      <c r="X1618" s="17">
        <v>0.45720765916889999</v>
      </c>
      <c r="Y1618" s="17">
        <v>0.56684006230049599</v>
      </c>
      <c r="Z1618" s="17">
        <v>0.70034229385378799</v>
      </c>
      <c r="AA1618" s="17">
        <v>0.43505780901886099</v>
      </c>
      <c r="AB1618" s="17">
        <v>0.444680544296916</v>
      </c>
      <c r="AC1618" s="17">
        <v>0.443941535090845</v>
      </c>
      <c r="AD1618" s="17">
        <v>0.68814659075564899</v>
      </c>
      <c r="AE1618" s="17"/>
      <c r="AF1618" s="17">
        <v>0.54553678652340298</v>
      </c>
      <c r="AG1618" s="17">
        <v>0.444725117911562</v>
      </c>
      <c r="AH1618" s="17">
        <v>0.52567340591647604</v>
      </c>
      <c r="AI1618" s="17"/>
      <c r="AJ1618" s="17">
        <v>0.53083385294943797</v>
      </c>
      <c r="AK1618" s="17">
        <v>0.45226544958311399</v>
      </c>
      <c r="AL1618" s="17">
        <v>0.61789788107331201</v>
      </c>
      <c r="AM1618" s="17">
        <v>0.84646521534599195</v>
      </c>
      <c r="AN1618" s="17">
        <v>0.53944716672556403</v>
      </c>
      <c r="AO1618" s="17"/>
      <c r="AP1618" s="17">
        <v>0.53277195423611201</v>
      </c>
      <c r="AQ1618" s="17">
        <v>0.48181630343358101</v>
      </c>
      <c r="AR1618" s="17">
        <v>0.52699737034831695</v>
      </c>
      <c r="AS1618" s="17"/>
      <c r="AT1618" s="17">
        <v>0.464833240276531</v>
      </c>
      <c r="AU1618" s="17">
        <v>0.46063269076112701</v>
      </c>
      <c r="AV1618" s="17">
        <v>0.54749467172305</v>
      </c>
      <c r="AW1618" s="17">
        <v>0.69980535617133099</v>
      </c>
      <c r="AX1618" s="17">
        <v>0.58331759289207996</v>
      </c>
    </row>
    <row r="1619" spans="2:50">
      <c r="B1619" t="s">
        <v>250</v>
      </c>
      <c r="C1619" s="17">
        <v>0.18795998671522701</v>
      </c>
      <c r="D1619" s="17">
        <v>0.213606243301739</v>
      </c>
      <c r="E1619" s="17">
        <v>0.161114432279471</v>
      </c>
      <c r="F1619" s="17"/>
      <c r="G1619" s="17">
        <v>0.16890364881480099</v>
      </c>
      <c r="H1619" s="17">
        <v>0.12595734004492901</v>
      </c>
      <c r="I1619" s="17">
        <v>0.12538194250101301</v>
      </c>
      <c r="J1619" s="17">
        <v>0.18982469173706701</v>
      </c>
      <c r="K1619" s="17">
        <v>0.18682218116906801</v>
      </c>
      <c r="L1619" s="17">
        <v>0.300640833391286</v>
      </c>
      <c r="M1619" s="17"/>
      <c r="N1619" s="17">
        <v>0.24946588985181101</v>
      </c>
      <c r="O1619" s="17">
        <v>0.15952188581882301</v>
      </c>
      <c r="P1619" s="17">
        <v>0.15755991752286799</v>
      </c>
      <c r="Q1619" s="17">
        <v>0.17258775216519501</v>
      </c>
      <c r="R1619" s="17"/>
      <c r="S1619" s="17">
        <v>0.135764687383853</v>
      </c>
      <c r="T1619" s="17">
        <v>0.20945059854968701</v>
      </c>
      <c r="U1619" s="17">
        <v>0.18489382124836201</v>
      </c>
      <c r="V1619" s="17">
        <v>0.12259149135622199</v>
      </c>
      <c r="W1619" s="17">
        <v>0.13817403934394101</v>
      </c>
      <c r="X1619" s="17">
        <v>0.22492433449815399</v>
      </c>
      <c r="Y1619" s="17">
        <v>0.16475261483881301</v>
      </c>
      <c r="Z1619" s="17">
        <v>0.179073203544277</v>
      </c>
      <c r="AA1619" s="17">
        <v>0.24300067597232899</v>
      </c>
      <c r="AB1619" s="17">
        <v>0.26419699739790597</v>
      </c>
      <c r="AC1619" s="17">
        <v>0.18444399325646901</v>
      </c>
      <c r="AD1619" s="17">
        <v>0.16206813217816399</v>
      </c>
      <c r="AE1619" s="17"/>
      <c r="AF1619" s="17">
        <v>0.16406952374015901</v>
      </c>
      <c r="AG1619" s="17">
        <v>0.24548871917301801</v>
      </c>
      <c r="AH1619" s="17">
        <v>0.106955733187911</v>
      </c>
      <c r="AI1619" s="17"/>
      <c r="AJ1619" s="17">
        <v>0.15093338837443901</v>
      </c>
      <c r="AK1619" s="17">
        <v>0.25654973115133101</v>
      </c>
      <c r="AL1619" s="17">
        <v>0.245780046707719</v>
      </c>
      <c r="AM1619" s="17">
        <v>0</v>
      </c>
      <c r="AN1619" s="17">
        <v>0.10074723558714101</v>
      </c>
      <c r="AO1619" s="17"/>
      <c r="AP1619" s="17">
        <v>0.16895036380802</v>
      </c>
      <c r="AQ1619" s="17">
        <v>0.238582360819486</v>
      </c>
      <c r="AR1619" s="17">
        <v>0.32276842673999501</v>
      </c>
      <c r="AS1619" s="17"/>
      <c r="AT1619" s="17">
        <v>0.14804419963642501</v>
      </c>
      <c r="AU1619" s="17">
        <v>0.15420047401466699</v>
      </c>
      <c r="AV1619" s="17">
        <v>0.17857870211541599</v>
      </c>
      <c r="AW1619" s="17">
        <v>0.213439394441923</v>
      </c>
      <c r="AX1619" s="17">
        <v>0</v>
      </c>
    </row>
    <row r="1620" spans="2:50">
      <c r="B1620" t="s">
        <v>251</v>
      </c>
      <c r="C1620" s="17">
        <v>0.30886008103719598</v>
      </c>
      <c r="D1620" s="17">
        <v>0.27412753899919101</v>
      </c>
      <c r="E1620" s="17">
        <v>0.34846531823381999</v>
      </c>
      <c r="F1620" s="17"/>
      <c r="G1620" s="17">
        <v>0.37916343629034299</v>
      </c>
      <c r="H1620" s="17">
        <v>0.47950983498019101</v>
      </c>
      <c r="I1620" s="17">
        <v>0.36124018226862797</v>
      </c>
      <c r="J1620" s="17">
        <v>0.312475377697777</v>
      </c>
      <c r="K1620" s="17">
        <v>0.310817354174236</v>
      </c>
      <c r="L1620" s="17">
        <v>6.8557107804414694E-2</v>
      </c>
      <c r="M1620" s="17"/>
      <c r="N1620" s="17">
        <v>0.28060135390649099</v>
      </c>
      <c r="O1620" s="17">
        <v>0.30574280283417898</v>
      </c>
      <c r="P1620" s="17">
        <v>0.32665260412416097</v>
      </c>
      <c r="Q1620" s="17">
        <v>0.32773887722306499</v>
      </c>
      <c r="R1620" s="17"/>
      <c r="S1620" s="17">
        <v>0.40659964709883101</v>
      </c>
      <c r="T1620" s="17">
        <v>0.26833511700189799</v>
      </c>
      <c r="U1620" s="17">
        <v>0.280228059630166</v>
      </c>
      <c r="V1620" s="17">
        <v>0.35514871765706502</v>
      </c>
      <c r="W1620" s="17">
        <v>0.30693094240600099</v>
      </c>
      <c r="X1620" s="17">
        <v>0.232283324670746</v>
      </c>
      <c r="Y1620" s="17">
        <v>0.40208744746168301</v>
      </c>
      <c r="Z1620" s="17">
        <v>0.52126909030951096</v>
      </c>
      <c r="AA1620" s="17">
        <v>0.19205713304653199</v>
      </c>
      <c r="AB1620" s="17">
        <v>0.18048354689901</v>
      </c>
      <c r="AC1620" s="17">
        <v>0.25949754183437601</v>
      </c>
      <c r="AD1620" s="17">
        <v>0.52607845857748503</v>
      </c>
      <c r="AE1620" s="17"/>
      <c r="AF1620" s="17">
        <v>0.381467262783245</v>
      </c>
      <c r="AG1620" s="17">
        <v>0.19923639873854301</v>
      </c>
      <c r="AH1620" s="17">
        <v>0.41871767272856503</v>
      </c>
      <c r="AI1620" s="17"/>
      <c r="AJ1620" s="17">
        <v>0.37990046457499899</v>
      </c>
      <c r="AK1620" s="17">
        <v>0.19571571843178201</v>
      </c>
      <c r="AL1620" s="17">
        <v>0.37211783436559298</v>
      </c>
      <c r="AM1620" s="17">
        <v>0.84646521534599195</v>
      </c>
      <c r="AN1620" s="17">
        <v>0.43869993113842198</v>
      </c>
      <c r="AO1620" s="17"/>
      <c r="AP1620" s="17">
        <v>0.36382159042809198</v>
      </c>
      <c r="AQ1620" s="17">
        <v>0.24323394261409501</v>
      </c>
      <c r="AR1620" s="17">
        <v>0.204228943608321</v>
      </c>
      <c r="AS1620" s="17"/>
      <c r="AT1620" s="17">
        <v>0.31678904064010599</v>
      </c>
      <c r="AU1620" s="17">
        <v>0.30643221674645998</v>
      </c>
      <c r="AV1620" s="17">
        <v>0.36891596960763401</v>
      </c>
      <c r="AW1620" s="17">
        <v>0.48636596172940699</v>
      </c>
      <c r="AX1620" s="17">
        <v>0.58331759289207996</v>
      </c>
    </row>
    <row r="1621" spans="2:50">
      <c r="C1621" s="17"/>
      <c r="D1621" s="17"/>
      <c r="E1621" s="17"/>
      <c r="F1621" s="17"/>
      <c r="G1621" s="17"/>
      <c r="H1621" s="17"/>
      <c r="I1621" s="17"/>
      <c r="J1621" s="17"/>
      <c r="K1621" s="17"/>
      <c r="L1621" s="17"/>
      <c r="M1621" s="17"/>
      <c r="N1621" s="17"/>
      <c r="O1621" s="17"/>
      <c r="P1621" s="17"/>
      <c r="Q1621" s="17"/>
      <c r="R1621" s="17"/>
      <c r="S1621" s="17"/>
      <c r="T1621" s="17"/>
      <c r="U1621" s="17"/>
      <c r="V1621" s="17"/>
      <c r="W1621" s="17"/>
      <c r="X1621" s="17"/>
      <c r="Y1621" s="17"/>
      <c r="Z1621" s="17"/>
      <c r="AA1621" s="17"/>
      <c r="AB1621" s="17"/>
      <c r="AC1621" s="17"/>
      <c r="AD1621" s="17"/>
      <c r="AE1621" s="17"/>
      <c r="AF1621" s="17"/>
      <c r="AG1621" s="17"/>
      <c r="AH1621" s="17"/>
      <c r="AI1621" s="17"/>
      <c r="AJ1621" s="17"/>
      <c r="AK1621" s="17"/>
      <c r="AL1621" s="17"/>
      <c r="AM1621" s="17"/>
      <c r="AN1621" s="17"/>
      <c r="AO1621" s="17"/>
      <c r="AP1621" s="17"/>
      <c r="AQ1621" s="17"/>
      <c r="AR1621" s="17"/>
      <c r="AS1621" s="17"/>
      <c r="AT1621" s="17"/>
      <c r="AU1621" s="17"/>
      <c r="AV1621" s="17"/>
      <c r="AW1621" s="17"/>
      <c r="AX1621" s="17"/>
    </row>
    <row r="1622" spans="2:50">
      <c r="B1622" s="6" t="s">
        <v>433</v>
      </c>
      <c r="C1622" s="17"/>
      <c r="D1622" s="17"/>
      <c r="E1622" s="17"/>
      <c r="F1622" s="17"/>
      <c r="G1622" s="17"/>
      <c r="H1622" s="17"/>
      <c r="I1622" s="17"/>
      <c r="J1622" s="17"/>
      <c r="K1622" s="17"/>
      <c r="L1622" s="17"/>
      <c r="M1622" s="17"/>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7"/>
      <c r="AI1622" s="17"/>
      <c r="AJ1622" s="17"/>
      <c r="AK1622" s="17"/>
      <c r="AL1622" s="17"/>
      <c r="AM1622" s="17"/>
      <c r="AN1622" s="17"/>
      <c r="AO1622" s="17"/>
      <c r="AP1622" s="17"/>
      <c r="AQ1622" s="17"/>
      <c r="AR1622" s="17"/>
      <c r="AS1622" s="17"/>
      <c r="AT1622" s="17"/>
      <c r="AU1622" s="17"/>
      <c r="AV1622" s="17"/>
      <c r="AW1622" s="17"/>
      <c r="AX1622" s="17"/>
    </row>
    <row r="1623" spans="2:50">
      <c r="B1623" s="24" t="s">
        <v>17</v>
      </c>
      <c r="C1623" s="17"/>
      <c r="D1623" s="17"/>
      <c r="E1623" s="17"/>
      <c r="F1623" s="17"/>
      <c r="G1623" s="17"/>
      <c r="H1623" s="17"/>
      <c r="I1623" s="17"/>
      <c r="J1623" s="17"/>
      <c r="K1623" s="17"/>
      <c r="L1623" s="17"/>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7"/>
      <c r="AI1623" s="17"/>
      <c r="AJ1623" s="17"/>
      <c r="AK1623" s="17"/>
      <c r="AL1623" s="17"/>
      <c r="AM1623" s="17"/>
      <c r="AN1623" s="17"/>
      <c r="AO1623" s="17"/>
      <c r="AP1623" s="17"/>
      <c r="AQ1623" s="17"/>
      <c r="AR1623" s="17"/>
      <c r="AS1623" s="17"/>
      <c r="AT1623" s="17"/>
      <c r="AU1623" s="17"/>
      <c r="AV1623" s="17"/>
      <c r="AW1623" s="17"/>
      <c r="AX1623" s="17"/>
    </row>
    <row r="1624" spans="2:50">
      <c r="B1624" t="s">
        <v>244</v>
      </c>
      <c r="C1624" s="17">
        <v>0.22925173468902399</v>
      </c>
      <c r="D1624" s="17">
        <v>0.260673958706506</v>
      </c>
      <c r="E1624" s="17">
        <v>0.19742037020262099</v>
      </c>
      <c r="F1624" s="17"/>
      <c r="G1624" s="17">
        <v>0.25502688510314703</v>
      </c>
      <c r="H1624" s="17">
        <v>0.204397305721156</v>
      </c>
      <c r="I1624" s="17">
        <v>0.26051265758429898</v>
      </c>
      <c r="J1624" s="17">
        <v>0.25361140087760897</v>
      </c>
      <c r="K1624" s="17">
        <v>0.154533898693583</v>
      </c>
      <c r="L1624" s="17">
        <v>0.25708866417366599</v>
      </c>
      <c r="M1624" s="17"/>
      <c r="N1624" s="17">
        <v>0.21408256660288399</v>
      </c>
      <c r="O1624" s="17">
        <v>0.28341591597482102</v>
      </c>
      <c r="P1624" s="17">
        <v>0.198940161663274</v>
      </c>
      <c r="Q1624" s="17">
        <v>0.221221649785907</v>
      </c>
      <c r="R1624" s="17"/>
      <c r="S1624" s="17">
        <v>0.27449041162412002</v>
      </c>
      <c r="T1624" s="17">
        <v>0.22956189259038601</v>
      </c>
      <c r="U1624" s="17">
        <v>0.19720259920824701</v>
      </c>
      <c r="V1624" s="17">
        <v>0.15498949056035799</v>
      </c>
      <c r="W1624" s="17">
        <v>0.17699325694423201</v>
      </c>
      <c r="X1624" s="17">
        <v>0.327330251555912</v>
      </c>
      <c r="Y1624" s="17">
        <v>0.234975842297341</v>
      </c>
      <c r="Z1624" s="17">
        <v>0.32567471801560099</v>
      </c>
      <c r="AA1624" s="17">
        <v>0.19786315367976501</v>
      </c>
      <c r="AB1624" s="17">
        <v>0.18907333534257101</v>
      </c>
      <c r="AC1624" s="17">
        <v>0.16089722656682001</v>
      </c>
      <c r="AD1624" s="17">
        <v>0.35558206582003798</v>
      </c>
      <c r="AE1624" s="17"/>
      <c r="AF1624" s="17">
        <v>0.1963486288506</v>
      </c>
      <c r="AG1624" s="17">
        <v>0.28738416030019798</v>
      </c>
      <c r="AH1624" s="17">
        <v>0.15932144990156399</v>
      </c>
      <c r="AI1624" s="17"/>
      <c r="AJ1624" s="17">
        <v>0.22042399624340001</v>
      </c>
      <c r="AK1624" s="17">
        <v>0.28783648785553201</v>
      </c>
      <c r="AL1624" s="17">
        <v>0.25891206984702497</v>
      </c>
      <c r="AM1624" s="17">
        <v>0</v>
      </c>
      <c r="AN1624" s="17">
        <v>0.107008244855193</v>
      </c>
      <c r="AO1624" s="17"/>
      <c r="AP1624" s="17">
        <v>0.26569583252701301</v>
      </c>
      <c r="AQ1624" s="17">
        <v>0.25443652872935402</v>
      </c>
      <c r="AR1624" s="17">
        <v>0.222080012483275</v>
      </c>
      <c r="AS1624" s="17"/>
      <c r="AT1624" s="17">
        <v>0.19151397543996801</v>
      </c>
      <c r="AU1624" s="17">
        <v>0.246919991936216</v>
      </c>
      <c r="AV1624" s="17">
        <v>0.24198950534083799</v>
      </c>
      <c r="AW1624" s="17">
        <v>0.28949069416843598</v>
      </c>
      <c r="AX1624" s="17">
        <v>0.28558026067366499</v>
      </c>
    </row>
    <row r="1625" spans="2:50">
      <c r="B1625" t="s">
        <v>245</v>
      </c>
      <c r="C1625" s="17">
        <v>0.47029633161780898</v>
      </c>
      <c r="D1625" s="17">
        <v>0.42150649256127198</v>
      </c>
      <c r="E1625" s="17">
        <v>0.51957996644281901</v>
      </c>
      <c r="F1625" s="17"/>
      <c r="G1625" s="17">
        <v>0.32664546480189199</v>
      </c>
      <c r="H1625" s="17">
        <v>0.49123171207590899</v>
      </c>
      <c r="I1625" s="17">
        <v>0.47147363299756001</v>
      </c>
      <c r="J1625" s="17">
        <v>0.455596471372961</v>
      </c>
      <c r="K1625" s="17">
        <v>0.47961120522553402</v>
      </c>
      <c r="L1625" s="17">
        <v>0.537891121581064</v>
      </c>
      <c r="M1625" s="17"/>
      <c r="N1625" s="17">
        <v>0.52046601999108499</v>
      </c>
      <c r="O1625" s="17">
        <v>0.39849588899650201</v>
      </c>
      <c r="P1625" s="17">
        <v>0.48723822115432203</v>
      </c>
      <c r="Q1625" s="17">
        <v>0.46759941222206303</v>
      </c>
      <c r="R1625" s="17"/>
      <c r="S1625" s="17">
        <v>0.404010100517598</v>
      </c>
      <c r="T1625" s="17">
        <v>0.44859654290956003</v>
      </c>
      <c r="U1625" s="17">
        <v>0.53571052787031104</v>
      </c>
      <c r="V1625" s="17">
        <v>0.49753931571565502</v>
      </c>
      <c r="W1625" s="17">
        <v>0.480270131918142</v>
      </c>
      <c r="X1625" s="17">
        <v>0.43651841100966998</v>
      </c>
      <c r="Y1625" s="17">
        <v>0.51136637733963697</v>
      </c>
      <c r="Z1625" s="17">
        <v>0.46018466976404299</v>
      </c>
      <c r="AA1625" s="17">
        <v>0.47575837356654499</v>
      </c>
      <c r="AB1625" s="17">
        <v>0.52274561819009802</v>
      </c>
      <c r="AC1625" s="17">
        <v>0.43191082922250201</v>
      </c>
      <c r="AD1625" s="17">
        <v>0.448182050323637</v>
      </c>
      <c r="AE1625" s="17"/>
      <c r="AF1625" s="17">
        <v>0.50803186419631197</v>
      </c>
      <c r="AG1625" s="17">
        <v>0.473860732317962</v>
      </c>
      <c r="AH1625" s="17">
        <v>0.41359798051068603</v>
      </c>
      <c r="AI1625" s="17"/>
      <c r="AJ1625" s="17">
        <v>0.51686925048499899</v>
      </c>
      <c r="AK1625" s="17">
        <v>0.46224273431787499</v>
      </c>
      <c r="AL1625" s="17">
        <v>0.57653012101514001</v>
      </c>
      <c r="AM1625" s="17">
        <v>0.31644533555419702</v>
      </c>
      <c r="AN1625" s="17">
        <v>0.40447928797157501</v>
      </c>
      <c r="AO1625" s="17"/>
      <c r="AP1625" s="17">
        <v>0.46699004281786899</v>
      </c>
      <c r="AQ1625" s="17">
        <v>0.48853393075550899</v>
      </c>
      <c r="AR1625" s="17">
        <v>0.67331735597222797</v>
      </c>
      <c r="AS1625" s="17"/>
      <c r="AT1625" s="17">
        <v>0.48065981931912699</v>
      </c>
      <c r="AU1625" s="17">
        <v>0.41776649030850699</v>
      </c>
      <c r="AV1625" s="17">
        <v>0.498921798639401</v>
      </c>
      <c r="AW1625" s="17">
        <v>0.50143799651615395</v>
      </c>
      <c r="AX1625" s="17">
        <v>0.11092338713932499</v>
      </c>
    </row>
    <row r="1626" spans="2:50">
      <c r="B1626" t="s">
        <v>246</v>
      </c>
      <c r="C1626" s="17">
        <v>0.20657899231629401</v>
      </c>
      <c r="D1626" s="17">
        <v>0.239600109805745</v>
      </c>
      <c r="E1626" s="17">
        <v>0.17781715092192901</v>
      </c>
      <c r="F1626" s="17"/>
      <c r="G1626" s="17">
        <v>0.28104308419470703</v>
      </c>
      <c r="H1626" s="17">
        <v>0.20255850393719699</v>
      </c>
      <c r="I1626" s="17">
        <v>0.160097126555895</v>
      </c>
      <c r="J1626" s="17">
        <v>0.208617291323835</v>
      </c>
      <c r="K1626" s="17">
        <v>0.25380007664425602</v>
      </c>
      <c r="L1626" s="17">
        <v>0.15890457600966501</v>
      </c>
      <c r="M1626" s="17"/>
      <c r="N1626" s="17">
        <v>0.16369407224791599</v>
      </c>
      <c r="O1626" s="17">
        <v>0.25830633686450999</v>
      </c>
      <c r="P1626" s="17">
        <v>0.21137805103006799</v>
      </c>
      <c r="Q1626" s="17">
        <v>0.201515439154443</v>
      </c>
      <c r="R1626" s="17"/>
      <c r="S1626" s="17">
        <v>0.26686069896980102</v>
      </c>
      <c r="T1626" s="17">
        <v>0.20672168985655601</v>
      </c>
      <c r="U1626" s="17">
        <v>0.11435526413606099</v>
      </c>
      <c r="V1626" s="17">
        <v>0.251947189792951</v>
      </c>
      <c r="W1626" s="17">
        <v>0.22954113840884499</v>
      </c>
      <c r="X1626" s="17">
        <v>0.129801642367977</v>
      </c>
      <c r="Y1626" s="17">
        <v>0.151397249422979</v>
      </c>
      <c r="Z1626" s="17">
        <v>8.7697994923512906E-2</v>
      </c>
      <c r="AA1626" s="17">
        <v>0.247519580951853</v>
      </c>
      <c r="AB1626" s="17">
        <v>0.222510276839404</v>
      </c>
      <c r="AC1626" s="17">
        <v>0.407191944210678</v>
      </c>
      <c r="AD1626" s="17">
        <v>6.00328323171418E-2</v>
      </c>
      <c r="AE1626" s="17"/>
      <c r="AF1626" s="17">
        <v>0.188750945766051</v>
      </c>
      <c r="AG1626" s="17">
        <v>0.165445513030261</v>
      </c>
      <c r="AH1626" s="17">
        <v>0.28799800913318901</v>
      </c>
      <c r="AI1626" s="17"/>
      <c r="AJ1626" s="17">
        <v>0.190538753403829</v>
      </c>
      <c r="AK1626" s="17">
        <v>0.173424249305416</v>
      </c>
      <c r="AL1626" s="17">
        <v>0.12109518830475099</v>
      </c>
      <c r="AM1626" s="17">
        <v>0.68355466444580304</v>
      </c>
      <c r="AN1626" s="17">
        <v>0.32719708340474801</v>
      </c>
      <c r="AO1626" s="17"/>
      <c r="AP1626" s="17">
        <v>0.20632446637330801</v>
      </c>
      <c r="AQ1626" s="17">
        <v>0.192465751343426</v>
      </c>
      <c r="AR1626" s="17">
        <v>6.9970508204518098E-2</v>
      </c>
      <c r="AS1626" s="17"/>
      <c r="AT1626" s="17">
        <v>0.22715583984746399</v>
      </c>
      <c r="AU1626" s="17">
        <v>0.29446863456482397</v>
      </c>
      <c r="AV1626" s="17">
        <v>0.156258880340332</v>
      </c>
      <c r="AW1626" s="17">
        <v>0.18632169016550501</v>
      </c>
      <c r="AX1626" s="17">
        <v>0.30053690517583698</v>
      </c>
    </row>
    <row r="1627" spans="2:50">
      <c r="B1627" t="s">
        <v>247</v>
      </c>
      <c r="C1627" s="17">
        <v>3.02850497168679E-2</v>
      </c>
      <c r="D1627" s="17">
        <v>2.2494153164827599E-2</v>
      </c>
      <c r="E1627" s="17">
        <v>3.7762613012533697E-2</v>
      </c>
      <c r="F1627" s="17"/>
      <c r="G1627" s="17">
        <v>3.7089682114250899E-2</v>
      </c>
      <c r="H1627" s="17">
        <v>3.8171516394815301E-2</v>
      </c>
      <c r="I1627" s="17">
        <v>2.8911563892105599E-2</v>
      </c>
      <c r="J1627" s="17">
        <v>3.1355045604025002E-2</v>
      </c>
      <c r="K1627" s="17">
        <v>1.8897599754996601E-2</v>
      </c>
      <c r="L1627" s="17">
        <v>2.8890865468821102E-2</v>
      </c>
      <c r="M1627" s="17"/>
      <c r="N1627" s="17">
        <v>5.3739004456109303E-2</v>
      </c>
      <c r="O1627" s="17">
        <v>1.50657519832018E-2</v>
      </c>
      <c r="P1627" s="17">
        <v>4.1799658371969299E-2</v>
      </c>
      <c r="Q1627" s="17">
        <v>8.9043039842139002E-3</v>
      </c>
      <c r="R1627" s="17"/>
      <c r="S1627" s="17">
        <v>2.67949209595882E-2</v>
      </c>
      <c r="T1627" s="17">
        <v>4.5549836867741597E-2</v>
      </c>
      <c r="U1627" s="17">
        <v>7.0405811142670596E-2</v>
      </c>
      <c r="V1627" s="17">
        <v>0</v>
      </c>
      <c r="W1627" s="17">
        <v>0</v>
      </c>
      <c r="X1627" s="17">
        <v>3.4774568946473502E-2</v>
      </c>
      <c r="Y1627" s="17">
        <v>2.7269289437655098E-2</v>
      </c>
      <c r="Z1627" s="17">
        <v>8.68495206204941E-2</v>
      </c>
      <c r="AA1627" s="17">
        <v>0</v>
      </c>
      <c r="AB1627" s="17">
        <v>2.0006868331477599E-2</v>
      </c>
      <c r="AC1627" s="17">
        <v>0</v>
      </c>
      <c r="AD1627" s="17">
        <v>9.6696951536452594E-2</v>
      </c>
      <c r="AE1627" s="17"/>
      <c r="AF1627" s="17">
        <v>4.1898754335856499E-2</v>
      </c>
      <c r="AG1627" s="17">
        <v>2.3111572599298202E-2</v>
      </c>
      <c r="AH1627" s="17">
        <v>1.5993785940777699E-2</v>
      </c>
      <c r="AI1627" s="17"/>
      <c r="AJ1627" s="17">
        <v>3.8579432835252697E-2</v>
      </c>
      <c r="AK1627" s="17">
        <v>1.20294989589318E-2</v>
      </c>
      <c r="AL1627" s="17">
        <v>4.3462620833083901E-2</v>
      </c>
      <c r="AM1627" s="17">
        <v>0</v>
      </c>
      <c r="AN1627" s="17">
        <v>3.90440566466616E-2</v>
      </c>
      <c r="AO1627" s="17"/>
      <c r="AP1627" s="17">
        <v>2.8825124397974099E-2</v>
      </c>
      <c r="AQ1627" s="17">
        <v>2.3136826372593601E-2</v>
      </c>
      <c r="AR1627" s="17">
        <v>3.4632123339978699E-2</v>
      </c>
      <c r="AS1627" s="17"/>
      <c r="AT1627" s="17">
        <v>1.26669279048164E-2</v>
      </c>
      <c r="AU1627" s="17">
        <v>2.4768265716949001E-2</v>
      </c>
      <c r="AV1627" s="17">
        <v>3.7462357286770401E-2</v>
      </c>
      <c r="AW1627" s="17">
        <v>0</v>
      </c>
      <c r="AX1627" s="17">
        <v>8.7733530736911106E-2</v>
      </c>
    </row>
    <row r="1628" spans="2:50">
      <c r="B1628" t="s">
        <v>248</v>
      </c>
      <c r="C1628" s="17">
        <v>1.8865393785238001E-2</v>
      </c>
      <c r="D1628" s="17">
        <v>1.9031960823921699E-2</v>
      </c>
      <c r="E1628" s="17">
        <v>1.8876293320025501E-2</v>
      </c>
      <c r="F1628" s="17"/>
      <c r="G1628" s="17">
        <v>1.8047457649602298E-2</v>
      </c>
      <c r="H1628" s="17">
        <v>7.3385968097885801E-3</v>
      </c>
      <c r="I1628" s="17">
        <v>1.4644861219389E-2</v>
      </c>
      <c r="J1628" s="17">
        <v>1.27709079424758E-2</v>
      </c>
      <c r="K1628" s="17">
        <v>5.53379145420567E-2</v>
      </c>
      <c r="L1628" s="17">
        <v>7.18996786620391E-3</v>
      </c>
      <c r="M1628" s="17"/>
      <c r="N1628" s="17">
        <v>3.4246144956018097E-2</v>
      </c>
      <c r="O1628" s="17">
        <v>0</v>
      </c>
      <c r="P1628" s="17">
        <v>1.80959989445575E-2</v>
      </c>
      <c r="Q1628" s="17">
        <v>2.0166049326429101E-2</v>
      </c>
      <c r="R1628" s="17"/>
      <c r="S1628" s="17">
        <v>9.8712388966221906E-3</v>
      </c>
      <c r="T1628" s="17">
        <v>2.8611937056687398E-2</v>
      </c>
      <c r="U1628" s="17">
        <v>0</v>
      </c>
      <c r="V1628" s="17">
        <v>0</v>
      </c>
      <c r="W1628" s="17">
        <v>3.99526908689165E-2</v>
      </c>
      <c r="X1628" s="17">
        <v>0</v>
      </c>
      <c r="Y1628" s="17">
        <v>4.8490413712941501E-2</v>
      </c>
      <c r="Z1628" s="17">
        <v>3.9593096676348402E-2</v>
      </c>
      <c r="AA1628" s="17">
        <v>1.6270554593647499E-2</v>
      </c>
      <c r="AB1628" s="17">
        <v>2.6364086017248201E-2</v>
      </c>
      <c r="AC1628" s="17">
        <v>0</v>
      </c>
      <c r="AD1628" s="17">
        <v>3.9506100002731102E-2</v>
      </c>
      <c r="AE1628" s="17"/>
      <c r="AF1628" s="17">
        <v>1.8636774581088401E-2</v>
      </c>
      <c r="AG1628" s="17">
        <v>1.97942076668173E-2</v>
      </c>
      <c r="AH1628" s="17">
        <v>2.35773969034326E-2</v>
      </c>
      <c r="AI1628" s="17"/>
      <c r="AJ1628" s="17">
        <v>2.09821825613354E-2</v>
      </c>
      <c r="AK1628" s="17">
        <v>1.1916926476085001E-2</v>
      </c>
      <c r="AL1628" s="17">
        <v>0</v>
      </c>
      <c r="AM1628" s="17">
        <v>0</v>
      </c>
      <c r="AN1628" s="17">
        <v>4.6893940158910699E-2</v>
      </c>
      <c r="AO1628" s="17"/>
      <c r="AP1628" s="17">
        <v>3.2164533883836798E-2</v>
      </c>
      <c r="AQ1628" s="17">
        <v>6.3888133209246602E-3</v>
      </c>
      <c r="AR1628" s="17">
        <v>0</v>
      </c>
      <c r="AS1628" s="17"/>
      <c r="AT1628" s="17">
        <v>1.8079548577008699E-2</v>
      </c>
      <c r="AU1628" s="17">
        <v>0</v>
      </c>
      <c r="AV1628" s="17">
        <v>1.34661482604016E-2</v>
      </c>
      <c r="AW1628" s="17">
        <v>2.2749619149905899E-2</v>
      </c>
      <c r="AX1628" s="17">
        <v>0.13530850954943799</v>
      </c>
    </row>
    <row r="1629" spans="2:50">
      <c r="B1629" t="s">
        <v>92</v>
      </c>
      <c r="C1629" s="17">
        <v>4.4722497874767599E-2</v>
      </c>
      <c r="D1629" s="17">
        <v>3.6693324937727999E-2</v>
      </c>
      <c r="E1629" s="17">
        <v>4.8543606100072502E-2</v>
      </c>
      <c r="F1629" s="17"/>
      <c r="G1629" s="17">
        <v>8.2147426136400803E-2</v>
      </c>
      <c r="H1629" s="17">
        <v>5.6302365061134202E-2</v>
      </c>
      <c r="I1629" s="17">
        <v>6.4360157750751101E-2</v>
      </c>
      <c r="J1629" s="17">
        <v>3.8048882879094401E-2</v>
      </c>
      <c r="K1629" s="17">
        <v>3.7819305139574301E-2</v>
      </c>
      <c r="L1629" s="17">
        <v>1.00348049005796E-2</v>
      </c>
      <c r="M1629" s="17"/>
      <c r="N1629" s="17">
        <v>1.3772191745988101E-2</v>
      </c>
      <c r="O1629" s="17">
        <v>4.4716106180965998E-2</v>
      </c>
      <c r="P1629" s="17">
        <v>4.2547908835808897E-2</v>
      </c>
      <c r="Q1629" s="17">
        <v>8.0593145526943105E-2</v>
      </c>
      <c r="R1629" s="17"/>
      <c r="S1629" s="17">
        <v>1.79726290322707E-2</v>
      </c>
      <c r="T1629" s="17">
        <v>4.09581007190691E-2</v>
      </c>
      <c r="U1629" s="17">
        <v>8.2325797642710002E-2</v>
      </c>
      <c r="V1629" s="17">
        <v>9.55240039310358E-2</v>
      </c>
      <c r="W1629" s="17">
        <v>7.3242781859863798E-2</v>
      </c>
      <c r="X1629" s="17">
        <v>7.1575126119967206E-2</v>
      </c>
      <c r="Y1629" s="17">
        <v>2.65008277894473E-2</v>
      </c>
      <c r="Z1629" s="17">
        <v>0</v>
      </c>
      <c r="AA1629" s="17">
        <v>6.2588337208189598E-2</v>
      </c>
      <c r="AB1629" s="17">
        <v>1.9299815279201799E-2</v>
      </c>
      <c r="AC1629" s="17">
        <v>0</v>
      </c>
      <c r="AD1629" s="17">
        <v>0</v>
      </c>
      <c r="AE1629" s="17"/>
      <c r="AF1629" s="17">
        <v>4.6333032270092701E-2</v>
      </c>
      <c r="AG1629" s="17">
        <v>3.0403814085463499E-2</v>
      </c>
      <c r="AH1629" s="17">
        <v>9.9511377610350601E-2</v>
      </c>
      <c r="AI1629" s="17"/>
      <c r="AJ1629" s="17">
        <v>1.2606384471183001E-2</v>
      </c>
      <c r="AK1629" s="17">
        <v>5.2550103086159497E-2</v>
      </c>
      <c r="AL1629" s="17">
        <v>0</v>
      </c>
      <c r="AM1629" s="17">
        <v>0</v>
      </c>
      <c r="AN1629" s="17">
        <v>7.5377386962912199E-2</v>
      </c>
      <c r="AO1629" s="17"/>
      <c r="AP1629" s="17">
        <v>0</v>
      </c>
      <c r="AQ1629" s="17">
        <v>3.50381494781929E-2</v>
      </c>
      <c r="AR1629" s="17">
        <v>0</v>
      </c>
      <c r="AS1629" s="17"/>
      <c r="AT1629" s="17">
        <v>6.9923888911615301E-2</v>
      </c>
      <c r="AU1629" s="17">
        <v>1.60766174735043E-2</v>
      </c>
      <c r="AV1629" s="17">
        <v>5.1901310132257301E-2</v>
      </c>
      <c r="AW1629" s="17">
        <v>0</v>
      </c>
      <c r="AX1629" s="17">
        <v>7.9917406724822698E-2</v>
      </c>
    </row>
    <row r="1630" spans="2:50">
      <c r="B1630" t="s">
        <v>249</v>
      </c>
      <c r="C1630" s="17">
        <v>0.69954806630683197</v>
      </c>
      <c r="D1630" s="17">
        <v>0.68218045126777804</v>
      </c>
      <c r="E1630" s="17">
        <v>0.71700033664544005</v>
      </c>
      <c r="F1630" s="17"/>
      <c r="G1630" s="17">
        <v>0.58167234990503902</v>
      </c>
      <c r="H1630" s="17">
        <v>0.69562901779706499</v>
      </c>
      <c r="I1630" s="17">
        <v>0.73198629058185904</v>
      </c>
      <c r="J1630" s="17">
        <v>0.70920787225057003</v>
      </c>
      <c r="K1630" s="17">
        <v>0.63414510391911705</v>
      </c>
      <c r="L1630" s="17">
        <v>0.79497978575473005</v>
      </c>
      <c r="M1630" s="17"/>
      <c r="N1630" s="17">
        <v>0.73454858659396904</v>
      </c>
      <c r="O1630" s="17">
        <v>0.68191180497132298</v>
      </c>
      <c r="P1630" s="17">
        <v>0.68617838281759602</v>
      </c>
      <c r="Q1630" s="17">
        <v>0.688821062007971</v>
      </c>
      <c r="R1630" s="17"/>
      <c r="S1630" s="17">
        <v>0.67850051214171803</v>
      </c>
      <c r="T1630" s="17">
        <v>0.67815843549994603</v>
      </c>
      <c r="U1630" s="17">
        <v>0.73291312707855905</v>
      </c>
      <c r="V1630" s="17">
        <v>0.65252880627601295</v>
      </c>
      <c r="W1630" s="17">
        <v>0.65726338886237401</v>
      </c>
      <c r="X1630" s="17">
        <v>0.76384866256558204</v>
      </c>
      <c r="Y1630" s="17">
        <v>0.746342219636978</v>
      </c>
      <c r="Z1630" s="17">
        <v>0.78585938777964404</v>
      </c>
      <c r="AA1630" s="17">
        <v>0.67362152724630997</v>
      </c>
      <c r="AB1630" s="17">
        <v>0.711818953532668</v>
      </c>
      <c r="AC1630" s="17">
        <v>0.59280805578932205</v>
      </c>
      <c r="AD1630" s="17">
        <v>0.80376411614367405</v>
      </c>
      <c r="AE1630" s="17"/>
      <c r="AF1630" s="17">
        <v>0.70438049304691097</v>
      </c>
      <c r="AG1630" s="17">
        <v>0.76124489261815997</v>
      </c>
      <c r="AH1630" s="17">
        <v>0.57291943041225002</v>
      </c>
      <c r="AI1630" s="17"/>
      <c r="AJ1630" s="17">
        <v>0.73729324672840002</v>
      </c>
      <c r="AK1630" s="17">
        <v>0.75007922217340794</v>
      </c>
      <c r="AL1630" s="17">
        <v>0.83544219086216498</v>
      </c>
      <c r="AM1630" s="17">
        <v>0.31644533555419702</v>
      </c>
      <c r="AN1630" s="17">
        <v>0.51148753282676696</v>
      </c>
      <c r="AO1630" s="17"/>
      <c r="AP1630" s="17">
        <v>0.73268587534488105</v>
      </c>
      <c r="AQ1630" s="17">
        <v>0.74297045948486296</v>
      </c>
      <c r="AR1630" s="17">
        <v>0.895397368455503</v>
      </c>
      <c r="AS1630" s="17"/>
      <c r="AT1630" s="17">
        <v>0.672173794759095</v>
      </c>
      <c r="AU1630" s="17">
        <v>0.66468648224472304</v>
      </c>
      <c r="AV1630" s="17">
        <v>0.74091130398023897</v>
      </c>
      <c r="AW1630" s="17">
        <v>0.79092869068459004</v>
      </c>
      <c r="AX1630" s="17">
        <v>0.39650364781299102</v>
      </c>
    </row>
    <row r="1631" spans="2:50">
      <c r="B1631" t="s">
        <v>250</v>
      </c>
      <c r="C1631" s="17">
        <v>4.9150443502105803E-2</v>
      </c>
      <c r="D1631" s="17">
        <v>4.1526113988749301E-2</v>
      </c>
      <c r="E1631" s="17">
        <v>5.6638906332559198E-2</v>
      </c>
      <c r="F1631" s="17"/>
      <c r="G1631" s="17">
        <v>5.5137139763853302E-2</v>
      </c>
      <c r="H1631" s="17">
        <v>4.5510113204603901E-2</v>
      </c>
      <c r="I1631" s="17">
        <v>4.3556425111494497E-2</v>
      </c>
      <c r="J1631" s="17">
        <v>4.4125953546500798E-2</v>
      </c>
      <c r="K1631" s="17">
        <v>7.4235514297053301E-2</v>
      </c>
      <c r="L1631" s="17">
        <v>3.6080833335025E-2</v>
      </c>
      <c r="M1631" s="17"/>
      <c r="N1631" s="17">
        <v>8.79851494121274E-2</v>
      </c>
      <c r="O1631" s="17">
        <v>1.50657519832018E-2</v>
      </c>
      <c r="P1631" s="17">
        <v>5.9895657316526803E-2</v>
      </c>
      <c r="Q1631" s="17">
        <v>2.9070353310643001E-2</v>
      </c>
      <c r="R1631" s="17"/>
      <c r="S1631" s="17">
        <v>3.6666159856210398E-2</v>
      </c>
      <c r="T1631" s="17">
        <v>7.4161773924429006E-2</v>
      </c>
      <c r="U1631" s="17">
        <v>7.0405811142670596E-2</v>
      </c>
      <c r="V1631" s="17">
        <v>0</v>
      </c>
      <c r="W1631" s="17">
        <v>3.99526908689165E-2</v>
      </c>
      <c r="X1631" s="17">
        <v>3.4774568946473502E-2</v>
      </c>
      <c r="Y1631" s="17">
        <v>7.5759703150596699E-2</v>
      </c>
      <c r="Z1631" s="17">
        <v>0.126442617296843</v>
      </c>
      <c r="AA1631" s="17">
        <v>1.6270554593647499E-2</v>
      </c>
      <c r="AB1631" s="17">
        <v>4.6370954348725797E-2</v>
      </c>
      <c r="AC1631" s="17">
        <v>0</v>
      </c>
      <c r="AD1631" s="17">
        <v>0.13620305153918399</v>
      </c>
      <c r="AE1631" s="17"/>
      <c r="AF1631" s="17">
        <v>6.05355289169449E-2</v>
      </c>
      <c r="AG1631" s="17">
        <v>4.2905780266115398E-2</v>
      </c>
      <c r="AH1631" s="17">
        <v>3.9571182844210302E-2</v>
      </c>
      <c r="AI1631" s="17"/>
      <c r="AJ1631" s="17">
        <v>5.9561615396588101E-2</v>
      </c>
      <c r="AK1631" s="17">
        <v>2.3946425435016801E-2</v>
      </c>
      <c r="AL1631" s="17">
        <v>4.3462620833083901E-2</v>
      </c>
      <c r="AM1631" s="17">
        <v>0</v>
      </c>
      <c r="AN1631" s="17">
        <v>8.5937996805572306E-2</v>
      </c>
      <c r="AO1631" s="17"/>
      <c r="AP1631" s="17">
        <v>6.0989658281810903E-2</v>
      </c>
      <c r="AQ1631" s="17">
        <v>2.9525639693518201E-2</v>
      </c>
      <c r="AR1631" s="17">
        <v>3.4632123339978699E-2</v>
      </c>
      <c r="AS1631" s="17"/>
      <c r="AT1631" s="17">
        <v>3.0746476481825099E-2</v>
      </c>
      <c r="AU1631" s="17">
        <v>2.4768265716949001E-2</v>
      </c>
      <c r="AV1631" s="17">
        <v>5.0928505547172001E-2</v>
      </c>
      <c r="AW1631" s="17">
        <v>2.2749619149905899E-2</v>
      </c>
      <c r="AX1631" s="17">
        <v>0.223042040286349</v>
      </c>
    </row>
    <row r="1632" spans="2:50">
      <c r="B1632" t="s">
        <v>251</v>
      </c>
      <c r="C1632" s="17">
        <v>0.65039762280472602</v>
      </c>
      <c r="D1632" s="17">
        <v>0.64065433727902799</v>
      </c>
      <c r="E1632" s="17">
        <v>0.66036143031288097</v>
      </c>
      <c r="F1632" s="17"/>
      <c r="G1632" s="17">
        <v>0.52653521014118598</v>
      </c>
      <c r="H1632" s="17">
        <v>0.65011890459246102</v>
      </c>
      <c r="I1632" s="17">
        <v>0.688429865470365</v>
      </c>
      <c r="J1632" s="17">
        <v>0.66508191870406896</v>
      </c>
      <c r="K1632" s="17">
        <v>0.55990958962206305</v>
      </c>
      <c r="L1632" s="17">
        <v>0.75889895241970495</v>
      </c>
      <c r="M1632" s="17"/>
      <c r="N1632" s="17">
        <v>0.64656343718184195</v>
      </c>
      <c r="O1632" s="17">
        <v>0.66684605298812105</v>
      </c>
      <c r="P1632" s="17">
        <v>0.626282725501069</v>
      </c>
      <c r="Q1632" s="17">
        <v>0.65975070869732799</v>
      </c>
      <c r="R1632" s="17"/>
      <c r="S1632" s="17">
        <v>0.641834352285508</v>
      </c>
      <c r="T1632" s="17">
        <v>0.60399666157551701</v>
      </c>
      <c r="U1632" s="17">
        <v>0.66250731593588796</v>
      </c>
      <c r="V1632" s="17">
        <v>0.65252880627601295</v>
      </c>
      <c r="W1632" s="17">
        <v>0.61731069799345795</v>
      </c>
      <c r="X1632" s="17">
        <v>0.72907409361910902</v>
      </c>
      <c r="Y1632" s="17">
        <v>0.67058251648638101</v>
      </c>
      <c r="Z1632" s="17">
        <v>0.65941677048280201</v>
      </c>
      <c r="AA1632" s="17">
        <v>0.65735097265266296</v>
      </c>
      <c r="AB1632" s="17">
        <v>0.66544799918394204</v>
      </c>
      <c r="AC1632" s="17">
        <v>0.59280805578932205</v>
      </c>
      <c r="AD1632" s="17">
        <v>0.66756106460449105</v>
      </c>
      <c r="AE1632" s="17"/>
      <c r="AF1632" s="17">
        <v>0.64384496412996695</v>
      </c>
      <c r="AG1632" s="17">
        <v>0.71833911235204395</v>
      </c>
      <c r="AH1632" s="17">
        <v>0.53334824756804</v>
      </c>
      <c r="AI1632" s="17"/>
      <c r="AJ1632" s="17">
        <v>0.67773163133181202</v>
      </c>
      <c r="AK1632" s="17">
        <v>0.72613279673839104</v>
      </c>
      <c r="AL1632" s="17">
        <v>0.79197957002908104</v>
      </c>
      <c r="AM1632" s="17">
        <v>0.31644533555419702</v>
      </c>
      <c r="AN1632" s="17">
        <v>0.425549536021195</v>
      </c>
      <c r="AO1632" s="17"/>
      <c r="AP1632" s="17">
        <v>0.67169621706307003</v>
      </c>
      <c r="AQ1632" s="17">
        <v>0.713444819791345</v>
      </c>
      <c r="AR1632" s="17">
        <v>0.86076524511552499</v>
      </c>
      <c r="AS1632" s="17"/>
      <c r="AT1632" s="17">
        <v>0.64142731827726995</v>
      </c>
      <c r="AU1632" s="17">
        <v>0.63991821652777403</v>
      </c>
      <c r="AV1632" s="17">
        <v>0.68998279843306698</v>
      </c>
      <c r="AW1632" s="17">
        <v>0.76817907153468401</v>
      </c>
      <c r="AX1632" s="17">
        <v>0.173461607526641</v>
      </c>
    </row>
    <row r="1633" spans="2:50">
      <c r="C1633" s="17"/>
      <c r="D1633" s="17"/>
      <c r="E1633" s="17"/>
      <c r="F1633" s="17"/>
      <c r="G1633" s="17"/>
      <c r="H1633" s="17"/>
      <c r="I1633" s="17"/>
      <c r="J1633" s="17"/>
      <c r="K1633" s="17"/>
      <c r="L1633" s="17"/>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7"/>
      <c r="AI1633" s="17"/>
      <c r="AJ1633" s="17"/>
      <c r="AK1633" s="17"/>
      <c r="AL1633" s="17"/>
      <c r="AM1633" s="17"/>
      <c r="AN1633" s="17"/>
      <c r="AO1633" s="17"/>
      <c r="AP1633" s="17"/>
      <c r="AQ1633" s="17"/>
      <c r="AR1633" s="17"/>
      <c r="AS1633" s="17"/>
      <c r="AT1633" s="17"/>
      <c r="AU1633" s="17"/>
      <c r="AV1633" s="17"/>
      <c r="AW1633" s="17"/>
      <c r="AX1633" s="17"/>
    </row>
    <row r="1634" spans="2:50">
      <c r="B1634" s="6" t="s">
        <v>434</v>
      </c>
      <c r="C1634" s="17"/>
      <c r="D1634" s="17"/>
      <c r="E1634" s="17"/>
      <c r="F1634" s="17"/>
      <c r="G1634" s="17"/>
      <c r="H1634" s="17"/>
      <c r="I1634" s="17"/>
      <c r="J1634" s="17"/>
      <c r="K1634" s="17"/>
      <c r="L1634" s="17"/>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7"/>
      <c r="AI1634" s="17"/>
      <c r="AJ1634" s="17"/>
      <c r="AK1634" s="17"/>
      <c r="AL1634" s="17"/>
      <c r="AM1634" s="17"/>
      <c r="AN1634" s="17"/>
      <c r="AO1634" s="17"/>
      <c r="AP1634" s="17"/>
      <c r="AQ1634" s="17"/>
      <c r="AR1634" s="17"/>
      <c r="AS1634" s="17"/>
      <c r="AT1634" s="17"/>
      <c r="AU1634" s="17"/>
      <c r="AV1634" s="17"/>
      <c r="AW1634" s="17"/>
      <c r="AX1634" s="17"/>
    </row>
    <row r="1635" spans="2:50">
      <c r="B1635" s="24" t="s">
        <v>17</v>
      </c>
      <c r="C1635" s="17"/>
      <c r="D1635" s="17"/>
      <c r="E1635" s="17"/>
      <c r="F1635" s="17"/>
      <c r="G1635" s="17"/>
      <c r="H1635" s="17"/>
      <c r="I1635" s="17"/>
      <c r="J1635" s="17"/>
      <c r="K1635" s="17"/>
      <c r="L1635" s="17"/>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7"/>
      <c r="AI1635" s="17"/>
      <c r="AJ1635" s="17"/>
      <c r="AK1635" s="17"/>
      <c r="AL1635" s="17"/>
      <c r="AM1635" s="17"/>
      <c r="AN1635" s="17"/>
      <c r="AO1635" s="17"/>
      <c r="AP1635" s="17"/>
      <c r="AQ1635" s="17"/>
      <c r="AR1635" s="17"/>
      <c r="AS1635" s="17"/>
      <c r="AT1635" s="17"/>
      <c r="AU1635" s="17"/>
      <c r="AV1635" s="17"/>
      <c r="AW1635" s="17"/>
      <c r="AX1635" s="17"/>
    </row>
    <row r="1636" spans="2:50">
      <c r="B1636" t="s">
        <v>244</v>
      </c>
      <c r="C1636" s="17">
        <v>9.2452314598670204E-2</v>
      </c>
      <c r="D1636" s="17">
        <v>9.50648484547508E-2</v>
      </c>
      <c r="E1636" s="17">
        <v>9.0842827246484306E-2</v>
      </c>
      <c r="F1636" s="17"/>
      <c r="G1636" s="17">
        <v>0.115416688458263</v>
      </c>
      <c r="H1636" s="17">
        <v>0.127628359976552</v>
      </c>
      <c r="I1636" s="17">
        <v>0.15283787754019601</v>
      </c>
      <c r="J1636" s="17">
        <v>5.8094027191716101E-2</v>
      </c>
      <c r="K1636" s="17">
        <v>9.2126580182549295E-2</v>
      </c>
      <c r="L1636" s="17">
        <v>3.3547725738213401E-2</v>
      </c>
      <c r="M1636" s="17"/>
      <c r="N1636" s="17">
        <v>0.100149269314721</v>
      </c>
      <c r="O1636" s="17">
        <v>3.4355773236383301E-2</v>
      </c>
      <c r="P1636" s="17">
        <v>0.117684106319613</v>
      </c>
      <c r="Q1636" s="17">
        <v>0.116661849312108</v>
      </c>
      <c r="R1636" s="17"/>
      <c r="S1636" s="17">
        <v>0.15107185074412</v>
      </c>
      <c r="T1636" s="17">
        <v>5.0364321076450801E-2</v>
      </c>
      <c r="U1636" s="17">
        <v>7.1611607636538302E-2</v>
      </c>
      <c r="V1636" s="17">
        <v>1.8655897265133399E-2</v>
      </c>
      <c r="W1636" s="17">
        <v>9.71158294207074E-2</v>
      </c>
      <c r="X1636" s="17">
        <v>0.10104432209884801</v>
      </c>
      <c r="Y1636" s="17">
        <v>0.19035212604343299</v>
      </c>
      <c r="Z1636" s="17">
        <v>8.5768898284334594E-2</v>
      </c>
      <c r="AA1636" s="17">
        <v>7.0844443306292595E-2</v>
      </c>
      <c r="AB1636" s="17">
        <v>8.2227199148426106E-2</v>
      </c>
      <c r="AC1636" s="17">
        <v>8.7387735957784804E-2</v>
      </c>
      <c r="AD1636" s="17">
        <v>0.148331595456071</v>
      </c>
      <c r="AE1636" s="17"/>
      <c r="AF1636" s="17">
        <v>0.103723871181182</v>
      </c>
      <c r="AG1636" s="17">
        <v>8.2055628277603695E-2</v>
      </c>
      <c r="AH1636" s="17">
        <v>8.6780386255539396E-2</v>
      </c>
      <c r="AI1636" s="17"/>
      <c r="AJ1636" s="17">
        <v>0.106209817416168</v>
      </c>
      <c r="AK1636" s="17">
        <v>8.9075410540124494E-2</v>
      </c>
      <c r="AL1636" s="17">
        <v>8.2822739286017202E-2</v>
      </c>
      <c r="AM1636" s="17">
        <v>0</v>
      </c>
      <c r="AN1636" s="17">
        <v>8.0205374720283606E-2</v>
      </c>
      <c r="AO1636" s="17"/>
      <c r="AP1636" s="17">
        <v>0.152444593139483</v>
      </c>
      <c r="AQ1636" s="17">
        <v>0.103988453228553</v>
      </c>
      <c r="AR1636" s="17">
        <v>7.6447537526493498E-2</v>
      </c>
      <c r="AS1636" s="17"/>
      <c r="AT1636" s="17">
        <v>8.9161902320356895E-2</v>
      </c>
      <c r="AU1636" s="17">
        <v>7.7069851804776504E-2</v>
      </c>
      <c r="AV1636" s="17">
        <v>8.9195396964790896E-2</v>
      </c>
      <c r="AW1636" s="17">
        <v>0.15466287830940101</v>
      </c>
      <c r="AX1636" s="17">
        <v>0</v>
      </c>
    </row>
    <row r="1637" spans="2:50">
      <c r="B1637" t="s">
        <v>245</v>
      </c>
      <c r="C1637" s="17">
        <v>0.19476888082986901</v>
      </c>
      <c r="D1637" s="17">
        <v>0.21241544621740799</v>
      </c>
      <c r="E1637" s="17">
        <v>0.18013687221088201</v>
      </c>
      <c r="F1637" s="17"/>
      <c r="G1637" s="17">
        <v>0.20690578838276499</v>
      </c>
      <c r="H1637" s="17">
        <v>0.303678591064453</v>
      </c>
      <c r="I1637" s="17">
        <v>0.230939788046052</v>
      </c>
      <c r="J1637" s="17">
        <v>0.16889757435469399</v>
      </c>
      <c r="K1637" s="17">
        <v>0.184446541743884</v>
      </c>
      <c r="L1637" s="17">
        <v>9.2885807227871001E-2</v>
      </c>
      <c r="M1637" s="17"/>
      <c r="N1637" s="17">
        <v>0.22549152706124301</v>
      </c>
      <c r="O1637" s="17">
        <v>0.20448925426547601</v>
      </c>
      <c r="P1637" s="17">
        <v>0.178940895053776</v>
      </c>
      <c r="Q1637" s="17">
        <v>0.165371682897859</v>
      </c>
      <c r="R1637" s="17"/>
      <c r="S1637" s="17">
        <v>0.203790016226476</v>
      </c>
      <c r="T1637" s="17">
        <v>0.20445103482263399</v>
      </c>
      <c r="U1637" s="17">
        <v>0.195350427470461</v>
      </c>
      <c r="V1637" s="17">
        <v>0.26603399686658702</v>
      </c>
      <c r="W1637" s="17">
        <v>0.151230636283295</v>
      </c>
      <c r="X1637" s="17">
        <v>0.212061740161124</v>
      </c>
      <c r="Y1637" s="17">
        <v>0.121329361890069</v>
      </c>
      <c r="Z1637" s="17">
        <v>0.33601151919377198</v>
      </c>
      <c r="AA1637" s="17">
        <v>0.112496678072221</v>
      </c>
      <c r="AB1637" s="17">
        <v>0.209951099500121</v>
      </c>
      <c r="AC1637" s="17">
        <v>0.25516076779062302</v>
      </c>
      <c r="AD1637" s="17">
        <v>0.101451598314429</v>
      </c>
      <c r="AE1637" s="17"/>
      <c r="AF1637" s="17">
        <v>0.17662549221437401</v>
      </c>
      <c r="AG1637" s="17">
        <v>0.217006484237495</v>
      </c>
      <c r="AH1637" s="17">
        <v>0.22545913343058199</v>
      </c>
      <c r="AI1637" s="17"/>
      <c r="AJ1637" s="17">
        <v>0.19044934988499701</v>
      </c>
      <c r="AK1637" s="17">
        <v>0.232765478069379</v>
      </c>
      <c r="AL1637" s="17">
        <v>0.12986910156171499</v>
      </c>
      <c r="AM1637" s="17">
        <v>0.30384996093009298</v>
      </c>
      <c r="AN1637" s="17">
        <v>0.201877135366264</v>
      </c>
      <c r="AO1637" s="17"/>
      <c r="AP1637" s="17">
        <v>0.219300655676402</v>
      </c>
      <c r="AQ1637" s="17">
        <v>0.20569326609455499</v>
      </c>
      <c r="AR1637" s="17">
        <v>0.118998758884583</v>
      </c>
      <c r="AS1637" s="17"/>
      <c r="AT1637" s="17">
        <v>0.21038835080681201</v>
      </c>
      <c r="AU1637" s="17">
        <v>0.181882748804298</v>
      </c>
      <c r="AV1637" s="17">
        <v>0.241443022350044</v>
      </c>
      <c r="AW1637" s="17">
        <v>0.156616494291445</v>
      </c>
      <c r="AX1637" s="17">
        <v>0.32927902839335699</v>
      </c>
    </row>
    <row r="1638" spans="2:50">
      <c r="B1638" t="s">
        <v>246</v>
      </c>
      <c r="C1638" s="17">
        <v>0.27404901760714301</v>
      </c>
      <c r="D1638" s="17">
        <v>0.31275220357293598</v>
      </c>
      <c r="E1638" s="17">
        <v>0.240617394380676</v>
      </c>
      <c r="F1638" s="17"/>
      <c r="G1638" s="17">
        <v>0.31616014631088402</v>
      </c>
      <c r="H1638" s="17">
        <v>0.26220890937561597</v>
      </c>
      <c r="I1638" s="17">
        <v>0.21542322872724101</v>
      </c>
      <c r="J1638" s="17">
        <v>0.27558442894227902</v>
      </c>
      <c r="K1638" s="17">
        <v>0.31332320731060698</v>
      </c>
      <c r="L1638" s="17">
        <v>0.26823470276572697</v>
      </c>
      <c r="M1638" s="17"/>
      <c r="N1638" s="17">
        <v>0.25594026959285299</v>
      </c>
      <c r="O1638" s="17">
        <v>0.25630499941488799</v>
      </c>
      <c r="P1638" s="17">
        <v>0.34516786533590998</v>
      </c>
      <c r="Q1638" s="17">
        <v>0.25017178415888702</v>
      </c>
      <c r="R1638" s="17"/>
      <c r="S1638" s="17">
        <v>0.28429842803604299</v>
      </c>
      <c r="T1638" s="17">
        <v>0.30269596382490499</v>
      </c>
      <c r="U1638" s="17">
        <v>0.33229704601397902</v>
      </c>
      <c r="V1638" s="17">
        <v>0.31885358610673498</v>
      </c>
      <c r="W1638" s="17">
        <v>0.27224756220484397</v>
      </c>
      <c r="X1638" s="17">
        <v>0.18339479968358299</v>
      </c>
      <c r="Y1638" s="17">
        <v>0.21465032152233199</v>
      </c>
      <c r="Z1638" s="17">
        <v>0.13694246588674</v>
      </c>
      <c r="AA1638" s="17">
        <v>0.33718114974068902</v>
      </c>
      <c r="AB1638" s="17">
        <v>0.141596446911464</v>
      </c>
      <c r="AC1638" s="17">
        <v>0.243957719432597</v>
      </c>
      <c r="AD1638" s="17">
        <v>0.53879460735108997</v>
      </c>
      <c r="AE1638" s="17"/>
      <c r="AF1638" s="17">
        <v>0.27370006629708699</v>
      </c>
      <c r="AG1638" s="17">
        <v>0.226027289178206</v>
      </c>
      <c r="AH1638" s="17">
        <v>0.35903421738055302</v>
      </c>
      <c r="AI1638" s="17"/>
      <c r="AJ1638" s="17">
        <v>0.26651294318310897</v>
      </c>
      <c r="AK1638" s="17">
        <v>0.19297112511952599</v>
      </c>
      <c r="AL1638" s="17">
        <v>0.18921354300205701</v>
      </c>
      <c r="AM1638" s="17">
        <v>0.54642510852173698</v>
      </c>
      <c r="AN1638" s="17">
        <v>0.34752607395067098</v>
      </c>
      <c r="AO1638" s="17"/>
      <c r="AP1638" s="17">
        <v>0.22983883562806301</v>
      </c>
      <c r="AQ1638" s="17">
        <v>0.201645014507843</v>
      </c>
      <c r="AR1638" s="17">
        <v>0.119713911787992</v>
      </c>
      <c r="AS1638" s="17"/>
      <c r="AT1638" s="17">
        <v>0.28385671718209399</v>
      </c>
      <c r="AU1638" s="17">
        <v>0.37311589700778303</v>
      </c>
      <c r="AV1638" s="17">
        <v>0.20979055355326801</v>
      </c>
      <c r="AW1638" s="17">
        <v>0.26276209209989299</v>
      </c>
      <c r="AX1638" s="17">
        <v>0.223042040286349</v>
      </c>
    </row>
    <row r="1639" spans="2:50">
      <c r="B1639" t="s">
        <v>247</v>
      </c>
      <c r="C1639" s="17">
        <v>0.28873924007251101</v>
      </c>
      <c r="D1639" s="17">
        <v>0.23441056866702001</v>
      </c>
      <c r="E1639" s="17">
        <v>0.34156161733569201</v>
      </c>
      <c r="F1639" s="17"/>
      <c r="G1639" s="17">
        <v>0.21986352155437</v>
      </c>
      <c r="H1639" s="17">
        <v>0.16825472260378299</v>
      </c>
      <c r="I1639" s="17">
        <v>0.222294631676066</v>
      </c>
      <c r="J1639" s="17">
        <v>0.34814516979944798</v>
      </c>
      <c r="K1639" s="17">
        <v>0.26687461462567802</v>
      </c>
      <c r="L1639" s="17">
        <v>0.45396274059488501</v>
      </c>
      <c r="M1639" s="17"/>
      <c r="N1639" s="17">
        <v>0.28103237957000299</v>
      </c>
      <c r="O1639" s="17">
        <v>0.32694910331662902</v>
      </c>
      <c r="P1639" s="17">
        <v>0.222177140878415</v>
      </c>
      <c r="Q1639" s="17">
        <v>0.31808578511719499</v>
      </c>
      <c r="R1639" s="17"/>
      <c r="S1639" s="17">
        <v>0.24317699545264301</v>
      </c>
      <c r="T1639" s="17">
        <v>0.27022239027540601</v>
      </c>
      <c r="U1639" s="17">
        <v>0.27322016413928202</v>
      </c>
      <c r="V1639" s="17">
        <v>0.253140277732184</v>
      </c>
      <c r="W1639" s="17">
        <v>0.25784432506463201</v>
      </c>
      <c r="X1639" s="17">
        <v>0.34499614398862299</v>
      </c>
      <c r="Y1639" s="17">
        <v>0.29226967362054701</v>
      </c>
      <c r="Z1639" s="17">
        <v>0.35742874740234398</v>
      </c>
      <c r="AA1639" s="17">
        <v>0.313629657567213</v>
      </c>
      <c r="AB1639" s="17">
        <v>0.39139886492982801</v>
      </c>
      <c r="AC1639" s="17">
        <v>0.325037515464148</v>
      </c>
      <c r="AD1639" s="17">
        <v>0.111448233488497</v>
      </c>
      <c r="AE1639" s="17"/>
      <c r="AF1639" s="17">
        <v>0.29378045764121402</v>
      </c>
      <c r="AG1639" s="17">
        <v>0.324359330000486</v>
      </c>
      <c r="AH1639" s="17">
        <v>0.17517410121549301</v>
      </c>
      <c r="AI1639" s="17"/>
      <c r="AJ1639" s="17">
        <v>0.305959129128415</v>
      </c>
      <c r="AK1639" s="17">
        <v>0.33928157010516902</v>
      </c>
      <c r="AL1639" s="17">
        <v>0.47290616412708503</v>
      </c>
      <c r="AM1639" s="17">
        <v>0</v>
      </c>
      <c r="AN1639" s="17">
        <v>0.156825350132071</v>
      </c>
      <c r="AO1639" s="17"/>
      <c r="AP1639" s="17">
        <v>0.28588967996044401</v>
      </c>
      <c r="AQ1639" s="17">
        <v>0.34421412505892801</v>
      </c>
      <c r="AR1639" s="17">
        <v>0.51457314839069401</v>
      </c>
      <c r="AS1639" s="17"/>
      <c r="AT1639" s="17">
        <v>0.25367140167477398</v>
      </c>
      <c r="AU1639" s="17">
        <v>0.271620644496881</v>
      </c>
      <c r="AV1639" s="17">
        <v>0.32083182960652501</v>
      </c>
      <c r="AW1639" s="17">
        <v>0.23696462709600599</v>
      </c>
      <c r="AX1639" s="17">
        <v>0</v>
      </c>
    </row>
    <row r="1640" spans="2:50">
      <c r="B1640" t="s">
        <v>248</v>
      </c>
      <c r="C1640" s="17">
        <v>0.104985577250565</v>
      </c>
      <c r="D1640" s="17">
        <v>0.116557606263216</v>
      </c>
      <c r="E1640" s="17">
        <v>9.0443266743087905E-2</v>
      </c>
      <c r="F1640" s="17"/>
      <c r="G1640" s="17">
        <v>8.9253808512949798E-2</v>
      </c>
      <c r="H1640" s="17">
        <v>8.22699533457278E-2</v>
      </c>
      <c r="I1640" s="17">
        <v>8.3377850761946898E-2</v>
      </c>
      <c r="J1640" s="17">
        <v>0.12524406186276399</v>
      </c>
      <c r="K1640" s="17">
        <v>9.4607895047733995E-2</v>
      </c>
      <c r="L1640" s="17">
        <v>0.141690597122023</v>
      </c>
      <c r="M1640" s="17"/>
      <c r="N1640" s="17">
        <v>0.113792179958613</v>
      </c>
      <c r="O1640" s="17">
        <v>0.114728272710198</v>
      </c>
      <c r="P1640" s="17">
        <v>0.117316019184217</v>
      </c>
      <c r="Q1640" s="17">
        <v>7.5785466628324499E-2</v>
      </c>
      <c r="R1640" s="17"/>
      <c r="S1640" s="17">
        <v>0.10423614853678</v>
      </c>
      <c r="T1640" s="17">
        <v>0.13130818928153501</v>
      </c>
      <c r="U1640" s="17">
        <v>6.8482476307915E-2</v>
      </c>
      <c r="V1640" s="17">
        <v>4.7792238098325203E-2</v>
      </c>
      <c r="W1640" s="17">
        <v>0.18228072449719299</v>
      </c>
      <c r="X1640" s="17">
        <v>8.77666089218372E-2</v>
      </c>
      <c r="Y1640" s="17">
        <v>0.15489768913417201</v>
      </c>
      <c r="Z1640" s="17">
        <v>8.3848369232809195E-2</v>
      </c>
      <c r="AA1640" s="17">
        <v>9.6173109310887003E-2</v>
      </c>
      <c r="AB1640" s="17">
        <v>0.13467887807256701</v>
      </c>
      <c r="AC1640" s="17">
        <v>4.2705416601885801E-2</v>
      </c>
      <c r="AD1640" s="17">
        <v>9.9973965389913294E-2</v>
      </c>
      <c r="AE1640" s="17"/>
      <c r="AF1640" s="17">
        <v>0.11463200733159599</v>
      </c>
      <c r="AG1640" s="17">
        <v>0.11235978916553301</v>
      </c>
      <c r="AH1640" s="17">
        <v>5.0872223600554899E-2</v>
      </c>
      <c r="AI1640" s="17"/>
      <c r="AJ1640" s="17">
        <v>0.118454277243272</v>
      </c>
      <c r="AK1640" s="17">
        <v>0.105184790654386</v>
      </c>
      <c r="AL1640" s="17">
        <v>0.12518845202312601</v>
      </c>
      <c r="AM1640" s="17">
        <v>0.14972493054816999</v>
      </c>
      <c r="AN1640" s="17">
        <v>8.5330828847433496E-2</v>
      </c>
      <c r="AO1640" s="17"/>
      <c r="AP1640" s="17">
        <v>0.103660732233781</v>
      </c>
      <c r="AQ1640" s="17">
        <v>0.112326851449764</v>
      </c>
      <c r="AR1640" s="17">
        <v>0.17026664341023801</v>
      </c>
      <c r="AS1640" s="17"/>
      <c r="AT1640" s="17">
        <v>9.9514723849323999E-2</v>
      </c>
      <c r="AU1640" s="17">
        <v>8.0234240412756702E-2</v>
      </c>
      <c r="AV1640" s="17">
        <v>9.9470562565161805E-2</v>
      </c>
      <c r="AW1640" s="17">
        <v>0.156336920661933</v>
      </c>
      <c r="AX1640" s="17">
        <v>0.13479442496923</v>
      </c>
    </row>
    <row r="1641" spans="2:50">
      <c r="B1641" t="s">
        <v>92</v>
      </c>
      <c r="C1641" s="17">
        <v>4.50049696412426E-2</v>
      </c>
      <c r="D1641" s="17">
        <v>2.8799326824669499E-2</v>
      </c>
      <c r="E1641" s="17">
        <v>5.6398022083178199E-2</v>
      </c>
      <c r="F1641" s="17"/>
      <c r="G1641" s="17">
        <v>5.2400046780768102E-2</v>
      </c>
      <c r="H1641" s="17">
        <v>5.5959463633868001E-2</v>
      </c>
      <c r="I1641" s="17">
        <v>9.5126623248497799E-2</v>
      </c>
      <c r="J1641" s="17">
        <v>2.4034737849099298E-2</v>
      </c>
      <c r="K1641" s="17">
        <v>4.8621161089547803E-2</v>
      </c>
      <c r="L1641" s="17">
        <v>9.6784265512815295E-3</v>
      </c>
      <c r="M1641" s="17"/>
      <c r="N1641" s="17">
        <v>2.35943745025676E-2</v>
      </c>
      <c r="O1641" s="17">
        <v>6.3172597056425694E-2</v>
      </c>
      <c r="P1641" s="17">
        <v>1.8713973228068701E-2</v>
      </c>
      <c r="Q1641" s="17">
        <v>7.3923431885627694E-2</v>
      </c>
      <c r="R1641" s="17"/>
      <c r="S1641" s="17">
        <v>1.34265610039376E-2</v>
      </c>
      <c r="T1641" s="17">
        <v>4.09581007190691E-2</v>
      </c>
      <c r="U1641" s="17">
        <v>5.90382784318252E-2</v>
      </c>
      <c r="V1641" s="17">
        <v>9.55240039310358E-2</v>
      </c>
      <c r="W1641" s="17">
        <v>3.9280922529328202E-2</v>
      </c>
      <c r="X1641" s="17">
        <v>7.0736385145984695E-2</v>
      </c>
      <c r="Y1641" s="17">
        <v>2.65008277894473E-2</v>
      </c>
      <c r="Z1641" s="17">
        <v>0</v>
      </c>
      <c r="AA1641" s="17">
        <v>6.9674962002697696E-2</v>
      </c>
      <c r="AB1641" s="17">
        <v>4.0147511437594603E-2</v>
      </c>
      <c r="AC1641" s="17">
        <v>4.5750844752961102E-2</v>
      </c>
      <c r="AD1641" s="17">
        <v>0</v>
      </c>
      <c r="AE1641" s="17"/>
      <c r="AF1641" s="17">
        <v>3.7538105334547898E-2</v>
      </c>
      <c r="AG1641" s="17">
        <v>3.81914791406767E-2</v>
      </c>
      <c r="AH1641" s="17">
        <v>0.10267993811727801</v>
      </c>
      <c r="AI1641" s="17"/>
      <c r="AJ1641" s="17">
        <v>1.2414483144039E-2</v>
      </c>
      <c r="AK1641" s="17">
        <v>4.0721625511415498E-2</v>
      </c>
      <c r="AL1641" s="17">
        <v>0</v>
      </c>
      <c r="AM1641" s="17">
        <v>0</v>
      </c>
      <c r="AN1641" s="17">
        <v>0.12823523698327799</v>
      </c>
      <c r="AO1641" s="17"/>
      <c r="AP1641" s="17">
        <v>8.8655033618274294E-3</v>
      </c>
      <c r="AQ1641" s="17">
        <v>3.2132289660356202E-2</v>
      </c>
      <c r="AR1641" s="17">
        <v>0</v>
      </c>
      <c r="AS1641" s="17"/>
      <c r="AT1641" s="17">
        <v>6.3406904166639105E-2</v>
      </c>
      <c r="AU1641" s="17">
        <v>1.60766174735043E-2</v>
      </c>
      <c r="AV1641" s="17">
        <v>3.9268634960210803E-2</v>
      </c>
      <c r="AW1641" s="17">
        <v>3.2656987541323103E-2</v>
      </c>
      <c r="AX1641" s="17">
        <v>0.31288450635106402</v>
      </c>
    </row>
    <row r="1642" spans="2:50">
      <c r="B1642" t="s">
        <v>249</v>
      </c>
      <c r="C1642" s="17">
        <v>0.28722119542853902</v>
      </c>
      <c r="D1642" s="17">
        <v>0.30748029467215798</v>
      </c>
      <c r="E1642" s="17">
        <v>0.270979699457366</v>
      </c>
      <c r="F1642" s="17"/>
      <c r="G1642" s="17">
        <v>0.32232247684102799</v>
      </c>
      <c r="H1642" s="17">
        <v>0.43130695104100503</v>
      </c>
      <c r="I1642" s="17">
        <v>0.38377766558624798</v>
      </c>
      <c r="J1642" s="17">
        <v>0.22699160154640999</v>
      </c>
      <c r="K1642" s="17">
        <v>0.27657312192643302</v>
      </c>
      <c r="L1642" s="17">
        <v>0.12643353296608401</v>
      </c>
      <c r="M1642" s="17"/>
      <c r="N1642" s="17">
        <v>0.32564079637596399</v>
      </c>
      <c r="O1642" s="17">
        <v>0.23884502750185899</v>
      </c>
      <c r="P1642" s="17">
        <v>0.29662500137338998</v>
      </c>
      <c r="Q1642" s="17">
        <v>0.28203353220996602</v>
      </c>
      <c r="R1642" s="17"/>
      <c r="S1642" s="17">
        <v>0.35486186697059602</v>
      </c>
      <c r="T1642" s="17">
        <v>0.254815355899084</v>
      </c>
      <c r="U1642" s="17">
        <v>0.26696203510699901</v>
      </c>
      <c r="V1642" s="17">
        <v>0.28468989413172002</v>
      </c>
      <c r="W1642" s="17">
        <v>0.24834646570400301</v>
      </c>
      <c r="X1642" s="17">
        <v>0.31310606225997201</v>
      </c>
      <c r="Y1642" s="17">
        <v>0.31168148793350198</v>
      </c>
      <c r="Z1642" s="17">
        <v>0.42178041747810702</v>
      </c>
      <c r="AA1642" s="17">
        <v>0.18334112137851299</v>
      </c>
      <c r="AB1642" s="17">
        <v>0.292178298648547</v>
      </c>
      <c r="AC1642" s="17">
        <v>0.34254850374840801</v>
      </c>
      <c r="AD1642" s="17">
        <v>0.24978319377050001</v>
      </c>
      <c r="AE1642" s="17"/>
      <c r="AF1642" s="17">
        <v>0.28034936339555599</v>
      </c>
      <c r="AG1642" s="17">
        <v>0.29906211251509901</v>
      </c>
      <c r="AH1642" s="17">
        <v>0.31223951968612101</v>
      </c>
      <c r="AI1642" s="17"/>
      <c r="AJ1642" s="17">
        <v>0.29665916730116498</v>
      </c>
      <c r="AK1642" s="17">
        <v>0.321840888609503</v>
      </c>
      <c r="AL1642" s="17">
        <v>0.21269184084773199</v>
      </c>
      <c r="AM1642" s="17">
        <v>0.30384996093009298</v>
      </c>
      <c r="AN1642" s="17">
        <v>0.282082510086547</v>
      </c>
      <c r="AO1642" s="17"/>
      <c r="AP1642" s="17">
        <v>0.371745248815885</v>
      </c>
      <c r="AQ1642" s="17">
        <v>0.30968171932310801</v>
      </c>
      <c r="AR1642" s="17">
        <v>0.195446296411076</v>
      </c>
      <c r="AS1642" s="17"/>
      <c r="AT1642" s="17">
        <v>0.29955025312716899</v>
      </c>
      <c r="AU1642" s="17">
        <v>0.25895260060907499</v>
      </c>
      <c r="AV1642" s="17">
        <v>0.33063841931483501</v>
      </c>
      <c r="AW1642" s="17">
        <v>0.31127937260084598</v>
      </c>
      <c r="AX1642" s="17">
        <v>0.32927902839335699</v>
      </c>
    </row>
    <row r="1643" spans="2:50">
      <c r="B1643" t="s">
        <v>250</v>
      </c>
      <c r="C1643" s="17">
        <v>0.39372481732307602</v>
      </c>
      <c r="D1643" s="17">
        <v>0.35096817493023602</v>
      </c>
      <c r="E1643" s="17">
        <v>0.43200488407878002</v>
      </c>
      <c r="F1643" s="17"/>
      <c r="G1643" s="17">
        <v>0.30911733006732001</v>
      </c>
      <c r="H1643" s="17">
        <v>0.250524675949511</v>
      </c>
      <c r="I1643" s="17">
        <v>0.30567248243801298</v>
      </c>
      <c r="J1643" s="17">
        <v>0.47338923166221197</v>
      </c>
      <c r="K1643" s="17">
        <v>0.361482509673412</v>
      </c>
      <c r="L1643" s="17">
        <v>0.59565333771690698</v>
      </c>
      <c r="M1643" s="17"/>
      <c r="N1643" s="17">
        <v>0.394824559528616</v>
      </c>
      <c r="O1643" s="17">
        <v>0.44167737602682799</v>
      </c>
      <c r="P1643" s="17">
        <v>0.33949316006263203</v>
      </c>
      <c r="Q1643" s="17">
        <v>0.39387125174551901</v>
      </c>
      <c r="R1643" s="17"/>
      <c r="S1643" s="17">
        <v>0.34741314398942302</v>
      </c>
      <c r="T1643" s="17">
        <v>0.40153057955694099</v>
      </c>
      <c r="U1643" s="17">
        <v>0.341702640447197</v>
      </c>
      <c r="V1643" s="17">
        <v>0.30093251583050901</v>
      </c>
      <c r="W1643" s="17">
        <v>0.44012504956182502</v>
      </c>
      <c r="X1643" s="17">
        <v>0.43276275291046101</v>
      </c>
      <c r="Y1643" s="17">
        <v>0.44716736275471902</v>
      </c>
      <c r="Z1643" s="17">
        <v>0.44127711663515401</v>
      </c>
      <c r="AA1643" s="17">
        <v>0.40980276687810002</v>
      </c>
      <c r="AB1643" s="17">
        <v>0.52607774300239496</v>
      </c>
      <c r="AC1643" s="17">
        <v>0.36774293206603398</v>
      </c>
      <c r="AD1643" s="17">
        <v>0.21142219887840999</v>
      </c>
      <c r="AE1643" s="17"/>
      <c r="AF1643" s="17">
        <v>0.40841246497280997</v>
      </c>
      <c r="AG1643" s="17">
        <v>0.43671911916601902</v>
      </c>
      <c r="AH1643" s="17">
        <v>0.226046324816048</v>
      </c>
      <c r="AI1643" s="17"/>
      <c r="AJ1643" s="17">
        <v>0.42441340637168701</v>
      </c>
      <c r="AK1643" s="17">
        <v>0.44446636075955498</v>
      </c>
      <c r="AL1643" s="17">
        <v>0.59809461615021098</v>
      </c>
      <c r="AM1643" s="17">
        <v>0.14972493054816999</v>
      </c>
      <c r="AN1643" s="17">
        <v>0.24215617897950401</v>
      </c>
      <c r="AO1643" s="17"/>
      <c r="AP1643" s="17">
        <v>0.38955041219422398</v>
      </c>
      <c r="AQ1643" s="17">
        <v>0.45654097650869302</v>
      </c>
      <c r="AR1643" s="17">
        <v>0.68483979180093102</v>
      </c>
      <c r="AS1643" s="17"/>
      <c r="AT1643" s="17">
        <v>0.353186125524098</v>
      </c>
      <c r="AU1643" s="17">
        <v>0.35185488490963801</v>
      </c>
      <c r="AV1643" s="17">
        <v>0.42030239217168702</v>
      </c>
      <c r="AW1643" s="17">
        <v>0.39330154775793802</v>
      </c>
      <c r="AX1643" s="17">
        <v>0.13479442496923</v>
      </c>
    </row>
    <row r="1644" spans="2:50">
      <c r="B1644" t="s">
        <v>251</v>
      </c>
      <c r="C1644" s="17">
        <v>-0.10650362189453701</v>
      </c>
      <c r="D1644" s="17">
        <v>-4.3487880258077899E-2</v>
      </c>
      <c r="E1644" s="17">
        <v>-0.16102518462141399</v>
      </c>
      <c r="F1644" s="17"/>
      <c r="G1644" s="17">
        <v>1.3205146773707901E-2</v>
      </c>
      <c r="H1644" s="17">
        <v>0.180782275091494</v>
      </c>
      <c r="I1644" s="17">
        <v>7.8105183148235197E-2</v>
      </c>
      <c r="J1644" s="17">
        <v>-0.24639763011580099</v>
      </c>
      <c r="K1644" s="17">
        <v>-8.4909387746979398E-2</v>
      </c>
      <c r="L1644" s="17">
        <v>-0.46921980475082298</v>
      </c>
      <c r="M1644" s="17"/>
      <c r="N1644" s="17">
        <v>-6.9183763152652206E-2</v>
      </c>
      <c r="O1644" s="17">
        <v>-0.20283234852496901</v>
      </c>
      <c r="P1644" s="17">
        <v>-4.2868158689242403E-2</v>
      </c>
      <c r="Q1644" s="17">
        <v>-0.11183771953555301</v>
      </c>
      <c r="R1644" s="17"/>
      <c r="S1644" s="17">
        <v>7.4487229811729403E-3</v>
      </c>
      <c r="T1644" s="17">
        <v>-0.146715223657857</v>
      </c>
      <c r="U1644" s="17">
        <v>-7.4740605340198205E-2</v>
      </c>
      <c r="V1644" s="17">
        <v>-1.6242621698789199E-2</v>
      </c>
      <c r="W1644" s="17">
        <v>-0.19177858385782201</v>
      </c>
      <c r="X1644" s="17">
        <v>-0.11965669065048901</v>
      </c>
      <c r="Y1644" s="17">
        <v>-0.13548587482121699</v>
      </c>
      <c r="Z1644" s="17">
        <v>-1.9496699157046899E-2</v>
      </c>
      <c r="AA1644" s="17">
        <v>-0.226461645499587</v>
      </c>
      <c r="AB1644" s="17">
        <v>-0.23389944435384799</v>
      </c>
      <c r="AC1644" s="17">
        <v>-2.5194428317626399E-2</v>
      </c>
      <c r="AD1644" s="17">
        <v>3.83609948920898E-2</v>
      </c>
      <c r="AE1644" s="17"/>
      <c r="AF1644" s="17">
        <v>-0.12806310157725401</v>
      </c>
      <c r="AG1644" s="17">
        <v>-0.13765700665092001</v>
      </c>
      <c r="AH1644" s="17">
        <v>8.6193194870073694E-2</v>
      </c>
      <c r="AI1644" s="17"/>
      <c r="AJ1644" s="17">
        <v>-0.127754239070522</v>
      </c>
      <c r="AK1644" s="17">
        <v>-0.122625472150052</v>
      </c>
      <c r="AL1644" s="17">
        <v>-0.38540277530247902</v>
      </c>
      <c r="AM1644" s="17">
        <v>0.15412503038192299</v>
      </c>
      <c r="AN1644" s="17">
        <v>3.9926331107042801E-2</v>
      </c>
      <c r="AO1644" s="17"/>
      <c r="AP1644" s="17">
        <v>-1.7805163378339699E-2</v>
      </c>
      <c r="AQ1644" s="17">
        <v>-0.14685925718558501</v>
      </c>
      <c r="AR1644" s="17">
        <v>-0.48939349538985499</v>
      </c>
      <c r="AS1644" s="17"/>
      <c r="AT1644" s="17">
        <v>-5.3635872396928602E-2</v>
      </c>
      <c r="AU1644" s="17">
        <v>-9.2902284300562896E-2</v>
      </c>
      <c r="AV1644" s="17">
        <v>-8.9663972856852098E-2</v>
      </c>
      <c r="AW1644" s="17">
        <v>-8.2022175157092703E-2</v>
      </c>
      <c r="AX1644" s="17">
        <v>0.19448460342412699</v>
      </c>
    </row>
    <row r="1645" spans="2:50">
      <c r="C1645" s="17"/>
      <c r="D1645" s="17"/>
      <c r="E1645" s="17"/>
      <c r="F1645" s="17"/>
      <c r="G1645" s="17"/>
      <c r="H1645" s="17"/>
      <c r="I1645" s="17"/>
      <c r="J1645" s="17"/>
      <c r="K1645" s="17"/>
      <c r="L1645" s="17"/>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7"/>
      <c r="AI1645" s="17"/>
      <c r="AJ1645" s="17"/>
      <c r="AK1645" s="17"/>
      <c r="AL1645" s="17"/>
      <c r="AM1645" s="17"/>
      <c r="AN1645" s="17"/>
      <c r="AO1645" s="17"/>
      <c r="AP1645" s="17"/>
      <c r="AQ1645" s="17"/>
      <c r="AR1645" s="17"/>
      <c r="AS1645" s="17"/>
      <c r="AT1645" s="17"/>
      <c r="AU1645" s="17"/>
      <c r="AV1645" s="17"/>
      <c r="AW1645" s="17"/>
      <c r="AX1645" s="17"/>
    </row>
    <row r="1646" spans="2:50">
      <c r="B1646" s="6" t="s">
        <v>435</v>
      </c>
      <c r="C1646" s="17"/>
      <c r="D1646" s="17"/>
      <c r="E1646" s="17"/>
      <c r="F1646" s="17"/>
      <c r="G1646" s="17"/>
      <c r="H1646" s="17"/>
      <c r="I1646" s="17"/>
      <c r="J1646" s="17"/>
      <c r="K1646" s="17"/>
      <c r="L1646" s="17"/>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7"/>
      <c r="AI1646" s="17"/>
      <c r="AJ1646" s="17"/>
      <c r="AK1646" s="17"/>
      <c r="AL1646" s="17"/>
      <c r="AM1646" s="17"/>
      <c r="AN1646" s="17"/>
      <c r="AO1646" s="17"/>
      <c r="AP1646" s="17"/>
      <c r="AQ1646" s="17"/>
      <c r="AR1646" s="17"/>
      <c r="AS1646" s="17"/>
      <c r="AT1646" s="17"/>
      <c r="AU1646" s="17"/>
      <c r="AV1646" s="17"/>
      <c r="AW1646" s="17"/>
      <c r="AX1646" s="17"/>
    </row>
    <row r="1647" spans="2:50">
      <c r="B1647" s="24" t="s">
        <v>17</v>
      </c>
      <c r="C1647" s="17"/>
      <c r="D1647" s="17"/>
      <c r="E1647" s="17"/>
      <c r="F1647" s="17"/>
      <c r="G1647" s="17"/>
      <c r="H1647" s="17"/>
      <c r="I1647" s="17"/>
      <c r="J1647" s="17"/>
      <c r="K1647" s="17"/>
      <c r="L1647" s="17"/>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7"/>
      <c r="AI1647" s="17"/>
      <c r="AJ1647" s="17"/>
      <c r="AK1647" s="17"/>
      <c r="AL1647" s="17"/>
      <c r="AM1647" s="17"/>
      <c r="AN1647" s="17"/>
      <c r="AO1647" s="17"/>
      <c r="AP1647" s="17"/>
      <c r="AQ1647" s="17"/>
      <c r="AR1647" s="17"/>
      <c r="AS1647" s="17"/>
      <c r="AT1647" s="17"/>
      <c r="AU1647" s="17"/>
      <c r="AV1647" s="17"/>
      <c r="AW1647" s="17"/>
      <c r="AX1647" s="17"/>
    </row>
    <row r="1648" spans="2:50">
      <c r="B1648" t="s">
        <v>244</v>
      </c>
      <c r="C1648" s="17">
        <v>0.18450336295123601</v>
      </c>
      <c r="D1648" s="17">
        <v>0.20220181967588</v>
      </c>
      <c r="E1648" s="17">
        <v>0.169733476242691</v>
      </c>
      <c r="F1648" s="17"/>
      <c r="G1648" s="17">
        <v>0.17519715643285499</v>
      </c>
      <c r="H1648" s="17">
        <v>0.17982568925727699</v>
      </c>
      <c r="I1648" s="17">
        <v>0.24600367995823799</v>
      </c>
      <c r="J1648" s="17">
        <v>0.10162385742887101</v>
      </c>
      <c r="K1648" s="17">
        <v>0.27861496504158401</v>
      </c>
      <c r="L1648" s="17">
        <v>0.14195309623544999</v>
      </c>
      <c r="M1648" s="17"/>
      <c r="N1648" s="17">
        <v>0.17965134698051499</v>
      </c>
      <c r="O1648" s="17">
        <v>0.121266933103156</v>
      </c>
      <c r="P1648" s="17">
        <v>0.24395495785351801</v>
      </c>
      <c r="Q1648" s="17">
        <v>0.19827841058078399</v>
      </c>
      <c r="R1648" s="17"/>
      <c r="S1648" s="17">
        <v>0.24336443581606301</v>
      </c>
      <c r="T1648" s="17">
        <v>0.12952806695420299</v>
      </c>
      <c r="U1648" s="17">
        <v>0.17776270512318801</v>
      </c>
      <c r="V1648" s="17">
        <v>0.204088671884913</v>
      </c>
      <c r="W1648" s="17">
        <v>0.14011928365366899</v>
      </c>
      <c r="X1648" s="17">
        <v>0.20288121236774601</v>
      </c>
      <c r="Y1648" s="17">
        <v>0.157702975373575</v>
      </c>
      <c r="Z1648" s="17">
        <v>0.30731548900515898</v>
      </c>
      <c r="AA1648" s="17">
        <v>0.153944542232794</v>
      </c>
      <c r="AB1648" s="17">
        <v>0.24135198223420201</v>
      </c>
      <c r="AC1648" s="17">
        <v>9.1706009300690797E-2</v>
      </c>
      <c r="AD1648" s="17">
        <v>0.13709942371679101</v>
      </c>
      <c r="AE1648" s="17"/>
      <c r="AF1648" s="17">
        <v>0.225565663656699</v>
      </c>
      <c r="AG1648" s="17">
        <v>0.148734102658933</v>
      </c>
      <c r="AH1648" s="17">
        <v>0.16840512023123699</v>
      </c>
      <c r="AI1648" s="17"/>
      <c r="AJ1648" s="17">
        <v>0.21409485720236701</v>
      </c>
      <c r="AK1648" s="17">
        <v>0.184468656843885</v>
      </c>
      <c r="AL1648" s="17">
        <v>0.19075697698329599</v>
      </c>
      <c r="AM1648" s="17">
        <v>0.32025518966003502</v>
      </c>
      <c r="AN1648" s="17">
        <v>0.17194699009188999</v>
      </c>
      <c r="AO1648" s="17"/>
      <c r="AP1648" s="17">
        <v>0.245822276430643</v>
      </c>
      <c r="AQ1648" s="17">
        <v>0.18952809763647199</v>
      </c>
      <c r="AR1648" s="17">
        <v>0.16613114676099999</v>
      </c>
      <c r="AS1648" s="17"/>
      <c r="AT1648" s="17">
        <v>0.20726793344941999</v>
      </c>
      <c r="AU1648" s="17">
        <v>0.166906867641474</v>
      </c>
      <c r="AV1648" s="17">
        <v>0.195268399110027</v>
      </c>
      <c r="AW1648" s="17">
        <v>0.19295259288507099</v>
      </c>
      <c r="AX1648" s="17">
        <v>0.238519366441347</v>
      </c>
    </row>
    <row r="1649" spans="2:50">
      <c r="B1649" t="s">
        <v>245</v>
      </c>
      <c r="C1649" s="17">
        <v>0.26937510261435099</v>
      </c>
      <c r="D1649" s="17">
        <v>0.271245518243798</v>
      </c>
      <c r="E1649" s="17">
        <v>0.27000098634460801</v>
      </c>
      <c r="F1649" s="17"/>
      <c r="G1649" s="17">
        <v>0.20181852579405199</v>
      </c>
      <c r="H1649" s="17">
        <v>0.34518503870351702</v>
      </c>
      <c r="I1649" s="17">
        <v>0.21972968452077801</v>
      </c>
      <c r="J1649" s="17">
        <v>0.30641221338114</v>
      </c>
      <c r="K1649" s="17">
        <v>0.18911917367914099</v>
      </c>
      <c r="L1649" s="17">
        <v>0.31055887579729402</v>
      </c>
      <c r="M1649" s="17"/>
      <c r="N1649" s="17">
        <v>0.249538505832754</v>
      </c>
      <c r="O1649" s="17">
        <v>0.29725590982917999</v>
      </c>
      <c r="P1649" s="17">
        <v>0.28268101009839502</v>
      </c>
      <c r="Q1649" s="17">
        <v>0.25395470426934402</v>
      </c>
      <c r="R1649" s="17"/>
      <c r="S1649" s="17">
        <v>0.27381041085332902</v>
      </c>
      <c r="T1649" s="17">
        <v>0.38614313285892699</v>
      </c>
      <c r="U1649" s="17">
        <v>0.28923147708893998</v>
      </c>
      <c r="V1649" s="17">
        <v>0.184324005293306</v>
      </c>
      <c r="W1649" s="17">
        <v>0.195030038047529</v>
      </c>
      <c r="X1649" s="17">
        <v>0.19653067084508699</v>
      </c>
      <c r="Y1649" s="17">
        <v>0.23534741323706401</v>
      </c>
      <c r="Z1649" s="17">
        <v>0.51901990404245602</v>
      </c>
      <c r="AA1649" s="17">
        <v>0.297080647538217</v>
      </c>
      <c r="AB1649" s="17">
        <v>0.166823159387926</v>
      </c>
      <c r="AC1649" s="17">
        <v>0.24144617720697301</v>
      </c>
      <c r="AD1649" s="17">
        <v>0.233039052815743</v>
      </c>
      <c r="AE1649" s="17"/>
      <c r="AF1649" s="17">
        <v>0.28178909160911902</v>
      </c>
      <c r="AG1649" s="17">
        <v>0.25443244724707897</v>
      </c>
      <c r="AH1649" s="17">
        <v>0.31260413802016601</v>
      </c>
      <c r="AI1649" s="17"/>
      <c r="AJ1649" s="17">
        <v>0.30138591424292299</v>
      </c>
      <c r="AK1649" s="17">
        <v>0.29599926518285602</v>
      </c>
      <c r="AL1649" s="17">
        <v>0.19666990905527101</v>
      </c>
      <c r="AM1649" s="17">
        <v>0.334597785610728</v>
      </c>
      <c r="AN1649" s="17">
        <v>0.18693635440039799</v>
      </c>
      <c r="AO1649" s="17"/>
      <c r="AP1649" s="17">
        <v>0.322535690261601</v>
      </c>
      <c r="AQ1649" s="17">
        <v>0.26937102303923999</v>
      </c>
      <c r="AR1649" s="17">
        <v>0.167933234721615</v>
      </c>
      <c r="AS1649" s="17"/>
      <c r="AT1649" s="17">
        <v>0.23595303578299701</v>
      </c>
      <c r="AU1649" s="17">
        <v>0.30823838062277698</v>
      </c>
      <c r="AV1649" s="17">
        <v>0.21115179225241201</v>
      </c>
      <c r="AW1649" s="17">
        <v>0.34037972290670498</v>
      </c>
      <c r="AX1649" s="17">
        <v>0.21000380148150299</v>
      </c>
    </row>
    <row r="1650" spans="2:50">
      <c r="B1650" t="s">
        <v>246</v>
      </c>
      <c r="C1650" s="17">
        <v>0.28233884924811298</v>
      </c>
      <c r="D1650" s="17">
        <v>0.28361943253806998</v>
      </c>
      <c r="E1650" s="17">
        <v>0.28362423050736901</v>
      </c>
      <c r="F1650" s="17"/>
      <c r="G1650" s="17">
        <v>0.30372613805944398</v>
      </c>
      <c r="H1650" s="17">
        <v>0.245266380081959</v>
      </c>
      <c r="I1650" s="17">
        <v>0.29372070565016301</v>
      </c>
      <c r="J1650" s="17">
        <v>0.316470588626307</v>
      </c>
      <c r="K1650" s="17">
        <v>0.296263770211594</v>
      </c>
      <c r="L1650" s="17">
        <v>0.25404736643419301</v>
      </c>
      <c r="M1650" s="17"/>
      <c r="N1650" s="17">
        <v>0.24500923775599301</v>
      </c>
      <c r="O1650" s="17">
        <v>0.28398725089042998</v>
      </c>
      <c r="P1650" s="17">
        <v>0.30050362721660201</v>
      </c>
      <c r="Q1650" s="17">
        <v>0.30643822497405099</v>
      </c>
      <c r="R1650" s="17"/>
      <c r="S1650" s="17">
        <v>0.287076064112744</v>
      </c>
      <c r="T1650" s="17">
        <v>0.25641836551615999</v>
      </c>
      <c r="U1650" s="17">
        <v>0.31388229607271401</v>
      </c>
      <c r="V1650" s="17">
        <v>0.33274645425071597</v>
      </c>
      <c r="W1650" s="17">
        <v>0.42397187901855898</v>
      </c>
      <c r="X1650" s="17">
        <v>0.27733422012393999</v>
      </c>
      <c r="Y1650" s="17">
        <v>0.322049737980803</v>
      </c>
      <c r="Z1650" s="17">
        <v>8.9779858360317696E-2</v>
      </c>
      <c r="AA1650" s="17">
        <v>0.21692049167189301</v>
      </c>
      <c r="AB1650" s="17">
        <v>0.27670589908816301</v>
      </c>
      <c r="AC1650" s="17">
        <v>0.199955543064126</v>
      </c>
      <c r="AD1650" s="17">
        <v>0.41375952304007302</v>
      </c>
      <c r="AE1650" s="17"/>
      <c r="AF1650" s="17">
        <v>0.30283090673553698</v>
      </c>
      <c r="AG1650" s="17">
        <v>0.248679439551557</v>
      </c>
      <c r="AH1650" s="17">
        <v>0.32099372948482202</v>
      </c>
      <c r="AI1650" s="17"/>
      <c r="AJ1650" s="17">
        <v>0.31774657273000101</v>
      </c>
      <c r="AK1650" s="17">
        <v>0.22692678780743999</v>
      </c>
      <c r="AL1650" s="17">
        <v>0.16583344363966701</v>
      </c>
      <c r="AM1650" s="17">
        <v>0.34514702472923597</v>
      </c>
      <c r="AN1650" s="17">
        <v>0.35888342805967699</v>
      </c>
      <c r="AO1650" s="17"/>
      <c r="AP1650" s="17">
        <v>0.275318884701655</v>
      </c>
      <c r="AQ1650" s="17">
        <v>0.274073621756796</v>
      </c>
      <c r="AR1650" s="17">
        <v>0.17871776373361301</v>
      </c>
      <c r="AS1650" s="17"/>
      <c r="AT1650" s="17">
        <v>0.347018629560153</v>
      </c>
      <c r="AU1650" s="17">
        <v>0.29395336830996799</v>
      </c>
      <c r="AV1650" s="17">
        <v>0.25387561416559001</v>
      </c>
      <c r="AW1650" s="17">
        <v>0.23748446479016999</v>
      </c>
      <c r="AX1650" s="17">
        <v>0</v>
      </c>
    </row>
    <row r="1651" spans="2:50">
      <c r="B1651" t="s">
        <v>247</v>
      </c>
      <c r="C1651" s="17">
        <v>0.14767416568497799</v>
      </c>
      <c r="D1651" s="17">
        <v>0.13530210972620299</v>
      </c>
      <c r="E1651" s="17">
        <v>0.160420130926933</v>
      </c>
      <c r="F1651" s="17"/>
      <c r="G1651" s="17">
        <v>0.138921434895841</v>
      </c>
      <c r="H1651" s="17">
        <v>0.13191501566206101</v>
      </c>
      <c r="I1651" s="17">
        <v>9.4462870661961199E-2</v>
      </c>
      <c r="J1651" s="17">
        <v>0.15860197424887401</v>
      </c>
      <c r="K1651" s="17">
        <v>0.13389910738466199</v>
      </c>
      <c r="L1651" s="17">
        <v>0.20792918293044199</v>
      </c>
      <c r="M1651" s="17"/>
      <c r="N1651" s="17">
        <v>0.20626332224675301</v>
      </c>
      <c r="O1651" s="17">
        <v>0.138835488553023</v>
      </c>
      <c r="P1651" s="17">
        <v>8.3793288267861296E-2</v>
      </c>
      <c r="Q1651" s="17">
        <v>0.14565479173440299</v>
      </c>
      <c r="R1651" s="17"/>
      <c r="S1651" s="17">
        <v>0.104355483293088</v>
      </c>
      <c r="T1651" s="17">
        <v>0.11206666671852</v>
      </c>
      <c r="U1651" s="17">
        <v>0.15303940378087599</v>
      </c>
      <c r="V1651" s="17">
        <v>0.15019987453012701</v>
      </c>
      <c r="W1651" s="17">
        <v>0.16223477570742101</v>
      </c>
      <c r="X1651" s="17">
        <v>0.237776843793856</v>
      </c>
      <c r="Y1651" s="17">
        <v>0.112938588052946</v>
      </c>
      <c r="Z1651" s="17">
        <v>8.3884748592068098E-2</v>
      </c>
      <c r="AA1651" s="17">
        <v>0.155407498549227</v>
      </c>
      <c r="AB1651" s="17">
        <v>0.20118393323890399</v>
      </c>
      <c r="AC1651" s="17">
        <v>0.27179836020355402</v>
      </c>
      <c r="AD1651" s="17">
        <v>5.9571493209575103E-2</v>
      </c>
      <c r="AE1651" s="17"/>
      <c r="AF1651" s="17">
        <v>0.12375191205746799</v>
      </c>
      <c r="AG1651" s="17">
        <v>0.19488344325491</v>
      </c>
      <c r="AH1651" s="17">
        <v>9.6903441243304897E-2</v>
      </c>
      <c r="AI1651" s="17"/>
      <c r="AJ1651" s="17">
        <v>0.111258849577425</v>
      </c>
      <c r="AK1651" s="17">
        <v>0.16607547824202701</v>
      </c>
      <c r="AL1651" s="17">
        <v>0.27711341153310598</v>
      </c>
      <c r="AM1651" s="17">
        <v>0</v>
      </c>
      <c r="AN1651" s="17">
        <v>0.142697187511831</v>
      </c>
      <c r="AO1651" s="17"/>
      <c r="AP1651" s="17">
        <v>9.4544104545320098E-2</v>
      </c>
      <c r="AQ1651" s="17">
        <v>0.146582826669753</v>
      </c>
      <c r="AR1651" s="17">
        <v>0.31735654803701802</v>
      </c>
      <c r="AS1651" s="17"/>
      <c r="AT1651" s="17">
        <v>0.118961990304519</v>
      </c>
      <c r="AU1651" s="17">
        <v>8.7102831119433705E-2</v>
      </c>
      <c r="AV1651" s="17">
        <v>0.21118483524668499</v>
      </c>
      <c r="AW1651" s="17">
        <v>0.15418348823471301</v>
      </c>
      <c r="AX1651" s="17">
        <v>0.214721287896181</v>
      </c>
    </row>
    <row r="1652" spans="2:50">
      <c r="B1652" t="s">
        <v>248</v>
      </c>
      <c r="C1652" s="17">
        <v>7.4241302189010205E-2</v>
      </c>
      <c r="D1652" s="17">
        <v>8.1153640329877097E-2</v>
      </c>
      <c r="E1652" s="17">
        <v>6.3743700905655398E-2</v>
      </c>
      <c r="F1652" s="17"/>
      <c r="G1652" s="17">
        <v>0.10247297229803599</v>
      </c>
      <c r="H1652" s="17">
        <v>6.4841615838430205E-2</v>
      </c>
      <c r="I1652" s="17">
        <v>6.2283564783281301E-2</v>
      </c>
      <c r="J1652" s="17">
        <v>9.2856628465708593E-2</v>
      </c>
      <c r="K1652" s="17">
        <v>5.4478288823403498E-2</v>
      </c>
      <c r="L1652" s="17">
        <v>7.5833052051340194E-2</v>
      </c>
      <c r="M1652" s="17"/>
      <c r="N1652" s="17">
        <v>0.105342937095229</v>
      </c>
      <c r="O1652" s="17">
        <v>8.60402707643598E-2</v>
      </c>
      <c r="P1652" s="17">
        <v>5.8521174215623403E-2</v>
      </c>
      <c r="Q1652" s="17">
        <v>4.2401840910080001E-2</v>
      </c>
      <c r="R1652" s="17"/>
      <c r="S1652" s="17">
        <v>7.2666432092077196E-2</v>
      </c>
      <c r="T1652" s="17">
        <v>7.4885667233119999E-2</v>
      </c>
      <c r="U1652" s="17">
        <v>2.5522404897151001E-2</v>
      </c>
      <c r="V1652" s="17">
        <v>3.3116990109902697E-2</v>
      </c>
      <c r="W1652" s="17">
        <v>3.9363101043494303E-2</v>
      </c>
      <c r="X1652" s="17">
        <v>4.98176210360399E-2</v>
      </c>
      <c r="Y1652" s="17">
        <v>0.14546045756616499</v>
      </c>
      <c r="Z1652" s="17">
        <v>0</v>
      </c>
      <c r="AA1652" s="17">
        <v>0.14508665230068399</v>
      </c>
      <c r="AB1652" s="17">
        <v>7.3787514613209398E-2</v>
      </c>
      <c r="AC1652" s="17">
        <v>7.9986044206562495E-2</v>
      </c>
      <c r="AD1652" s="17">
        <v>0.110507622912263</v>
      </c>
      <c r="AE1652" s="17"/>
      <c r="AF1652" s="17">
        <v>3.7407005662639499E-2</v>
      </c>
      <c r="AG1652" s="17">
        <v>0.120060080030405</v>
      </c>
      <c r="AH1652" s="17">
        <v>1.17510912919315E-2</v>
      </c>
      <c r="AI1652" s="17"/>
      <c r="AJ1652" s="17">
        <v>4.3099323103244297E-2</v>
      </c>
      <c r="AK1652" s="17">
        <v>0.10050811500883</v>
      </c>
      <c r="AL1652" s="17">
        <v>0.16962625878866</v>
      </c>
      <c r="AM1652" s="17">
        <v>0</v>
      </c>
      <c r="AN1652" s="17">
        <v>4.5427900244289499E-2</v>
      </c>
      <c r="AO1652" s="17"/>
      <c r="AP1652" s="17">
        <v>5.2913540698953203E-2</v>
      </c>
      <c r="AQ1652" s="17">
        <v>9.6418892220654806E-2</v>
      </c>
      <c r="AR1652" s="17">
        <v>0.16986130674675301</v>
      </c>
      <c r="AS1652" s="17"/>
      <c r="AT1652" s="17">
        <v>3.3734815664934498E-2</v>
      </c>
      <c r="AU1652" s="17">
        <v>0.112368963715409</v>
      </c>
      <c r="AV1652" s="17">
        <v>8.6680106798496998E-2</v>
      </c>
      <c r="AW1652" s="17">
        <v>7.4999731183341106E-2</v>
      </c>
      <c r="AX1652" s="17">
        <v>0.13479442496923</v>
      </c>
    </row>
    <row r="1653" spans="2:50">
      <c r="B1653" t="s">
        <v>92</v>
      </c>
      <c r="C1653" s="17">
        <v>4.18672173123118E-2</v>
      </c>
      <c r="D1653" s="17">
        <v>2.6477479486171799E-2</v>
      </c>
      <c r="E1653" s="17">
        <v>5.2477475072744001E-2</v>
      </c>
      <c r="F1653" s="17"/>
      <c r="G1653" s="17">
        <v>7.7863772519771599E-2</v>
      </c>
      <c r="H1653" s="17">
        <v>3.2966260456754798E-2</v>
      </c>
      <c r="I1653" s="17">
        <v>8.3799494425578103E-2</v>
      </c>
      <c r="J1653" s="17">
        <v>2.4034737849099298E-2</v>
      </c>
      <c r="K1653" s="17">
        <v>4.7624694859615797E-2</v>
      </c>
      <c r="L1653" s="17">
        <v>9.6784265512815295E-3</v>
      </c>
      <c r="M1653" s="17"/>
      <c r="N1653" s="17">
        <v>1.41946500887565E-2</v>
      </c>
      <c r="O1653" s="17">
        <v>7.2614146859850806E-2</v>
      </c>
      <c r="P1653" s="17">
        <v>3.0545942348000499E-2</v>
      </c>
      <c r="Q1653" s="17">
        <v>5.3272027531338098E-2</v>
      </c>
      <c r="R1653" s="17"/>
      <c r="S1653" s="17">
        <v>1.8727173832698701E-2</v>
      </c>
      <c r="T1653" s="17">
        <v>4.09581007190691E-2</v>
      </c>
      <c r="U1653" s="17">
        <v>4.0561713037130902E-2</v>
      </c>
      <c r="V1653" s="17">
        <v>9.55240039310358E-2</v>
      </c>
      <c r="W1653" s="17">
        <v>3.9280922529328202E-2</v>
      </c>
      <c r="X1653" s="17">
        <v>3.5659431833331499E-2</v>
      </c>
      <c r="Y1653" s="17">
        <v>2.65008277894473E-2</v>
      </c>
      <c r="Z1653" s="17">
        <v>0</v>
      </c>
      <c r="AA1653" s="17">
        <v>3.1560167707185498E-2</v>
      </c>
      <c r="AB1653" s="17">
        <v>4.0147511437594603E-2</v>
      </c>
      <c r="AC1653" s="17">
        <v>0.115107866018094</v>
      </c>
      <c r="AD1653" s="17">
        <v>4.6022884305554602E-2</v>
      </c>
      <c r="AE1653" s="17"/>
      <c r="AF1653" s="17">
        <v>2.8655420278537701E-2</v>
      </c>
      <c r="AG1653" s="17">
        <v>3.32104872571145E-2</v>
      </c>
      <c r="AH1653" s="17">
        <v>8.9342479728539106E-2</v>
      </c>
      <c r="AI1653" s="17"/>
      <c r="AJ1653" s="17">
        <v>1.2414483144039E-2</v>
      </c>
      <c r="AK1653" s="17">
        <v>2.6021696914962401E-2</v>
      </c>
      <c r="AL1653" s="17">
        <v>0</v>
      </c>
      <c r="AM1653" s="17">
        <v>0</v>
      </c>
      <c r="AN1653" s="17">
        <v>9.4108139691914297E-2</v>
      </c>
      <c r="AO1653" s="17"/>
      <c r="AP1653" s="17">
        <v>8.8655033618274294E-3</v>
      </c>
      <c r="AQ1653" s="17">
        <v>2.4025538677084401E-2</v>
      </c>
      <c r="AR1653" s="17">
        <v>0</v>
      </c>
      <c r="AS1653" s="17"/>
      <c r="AT1653" s="17">
        <v>5.7063595237976203E-2</v>
      </c>
      <c r="AU1653" s="17">
        <v>3.1429588590936801E-2</v>
      </c>
      <c r="AV1653" s="17">
        <v>4.1839252426789403E-2</v>
      </c>
      <c r="AW1653" s="17">
        <v>0</v>
      </c>
      <c r="AX1653" s="17">
        <v>0.20196111921173901</v>
      </c>
    </row>
    <row r="1654" spans="2:50">
      <c r="B1654" t="s">
        <v>249</v>
      </c>
      <c r="C1654" s="17">
        <v>0.45387846556558797</v>
      </c>
      <c r="D1654" s="17">
        <v>0.47344733791967802</v>
      </c>
      <c r="E1654" s="17">
        <v>0.43973446258729898</v>
      </c>
      <c r="F1654" s="17"/>
      <c r="G1654" s="17">
        <v>0.37701568222690701</v>
      </c>
      <c r="H1654" s="17">
        <v>0.52501072796079495</v>
      </c>
      <c r="I1654" s="17">
        <v>0.46573336447901598</v>
      </c>
      <c r="J1654" s="17">
        <v>0.40803607081001197</v>
      </c>
      <c r="K1654" s="17">
        <v>0.467734138720725</v>
      </c>
      <c r="L1654" s="17">
        <v>0.45251197203274401</v>
      </c>
      <c r="M1654" s="17"/>
      <c r="N1654" s="17">
        <v>0.42918985281326899</v>
      </c>
      <c r="O1654" s="17">
        <v>0.41852284293233599</v>
      </c>
      <c r="P1654" s="17">
        <v>0.52663596795191303</v>
      </c>
      <c r="Q1654" s="17">
        <v>0.45223311485012802</v>
      </c>
      <c r="R1654" s="17"/>
      <c r="S1654" s="17">
        <v>0.51717484666939195</v>
      </c>
      <c r="T1654" s="17">
        <v>0.51567119981313003</v>
      </c>
      <c r="U1654" s="17">
        <v>0.46699418221212802</v>
      </c>
      <c r="V1654" s="17">
        <v>0.38841267717821798</v>
      </c>
      <c r="W1654" s="17">
        <v>0.33514932170119799</v>
      </c>
      <c r="X1654" s="17">
        <v>0.399411883212833</v>
      </c>
      <c r="Y1654" s="17">
        <v>0.39305038861063901</v>
      </c>
      <c r="Z1654" s="17">
        <v>0.82633539304761405</v>
      </c>
      <c r="AA1654" s="17">
        <v>0.45102518977101003</v>
      </c>
      <c r="AB1654" s="17">
        <v>0.40817514162212898</v>
      </c>
      <c r="AC1654" s="17">
        <v>0.33315218650766298</v>
      </c>
      <c r="AD1654" s="17">
        <v>0.37013847653253401</v>
      </c>
      <c r="AE1654" s="17"/>
      <c r="AF1654" s="17">
        <v>0.50735475526581797</v>
      </c>
      <c r="AG1654" s="17">
        <v>0.40316654990601303</v>
      </c>
      <c r="AH1654" s="17">
        <v>0.481009258251403</v>
      </c>
      <c r="AI1654" s="17"/>
      <c r="AJ1654" s="17">
        <v>0.51548077144529003</v>
      </c>
      <c r="AK1654" s="17">
        <v>0.48046792202674099</v>
      </c>
      <c r="AL1654" s="17">
        <v>0.38742688603856701</v>
      </c>
      <c r="AM1654" s="17">
        <v>0.65485297527076403</v>
      </c>
      <c r="AN1654" s="17">
        <v>0.35888334449228898</v>
      </c>
      <c r="AO1654" s="17"/>
      <c r="AP1654" s="17">
        <v>0.56835796669224403</v>
      </c>
      <c r="AQ1654" s="17">
        <v>0.45889912067571198</v>
      </c>
      <c r="AR1654" s="17">
        <v>0.33406438148261502</v>
      </c>
      <c r="AS1654" s="17"/>
      <c r="AT1654" s="17">
        <v>0.44322096923241699</v>
      </c>
      <c r="AU1654" s="17">
        <v>0.47514524826425197</v>
      </c>
      <c r="AV1654" s="17">
        <v>0.40642019136243901</v>
      </c>
      <c r="AW1654" s="17">
        <v>0.53333231579177598</v>
      </c>
      <c r="AX1654" s="17">
        <v>0.44852316792285002</v>
      </c>
    </row>
    <row r="1655" spans="2:50">
      <c r="B1655" t="s">
        <v>250</v>
      </c>
      <c r="C1655" s="17">
        <v>0.221915467873988</v>
      </c>
      <c r="D1655" s="17">
        <v>0.21645575005608</v>
      </c>
      <c r="E1655" s="17">
        <v>0.22416383183258801</v>
      </c>
      <c r="F1655" s="17"/>
      <c r="G1655" s="17">
        <v>0.241394407193877</v>
      </c>
      <c r="H1655" s="17">
        <v>0.196756631500492</v>
      </c>
      <c r="I1655" s="17">
        <v>0.156746435445243</v>
      </c>
      <c r="J1655" s="17">
        <v>0.25145860271458198</v>
      </c>
      <c r="K1655" s="17">
        <v>0.18837739620806501</v>
      </c>
      <c r="L1655" s="17">
        <v>0.28376223498178199</v>
      </c>
      <c r="M1655" s="17"/>
      <c r="N1655" s="17">
        <v>0.311606259341981</v>
      </c>
      <c r="O1655" s="17">
        <v>0.22487575931738299</v>
      </c>
      <c r="P1655" s="17">
        <v>0.142314462483485</v>
      </c>
      <c r="Q1655" s="17">
        <v>0.188056632644483</v>
      </c>
      <c r="R1655" s="17"/>
      <c r="S1655" s="17">
        <v>0.17702191538516501</v>
      </c>
      <c r="T1655" s="17">
        <v>0.18695233395163999</v>
      </c>
      <c r="U1655" s="17">
        <v>0.17856180867802701</v>
      </c>
      <c r="V1655" s="17">
        <v>0.18331686464003</v>
      </c>
      <c r="W1655" s="17">
        <v>0.20159787675091501</v>
      </c>
      <c r="X1655" s="17">
        <v>0.28759446482989598</v>
      </c>
      <c r="Y1655" s="17">
        <v>0.25839904561911098</v>
      </c>
      <c r="Z1655" s="17">
        <v>8.3884748592068098E-2</v>
      </c>
      <c r="AA1655" s="17">
        <v>0.30049415084991099</v>
      </c>
      <c r="AB1655" s="17">
        <v>0.27497144785211303</v>
      </c>
      <c r="AC1655" s="17">
        <v>0.35178440441011599</v>
      </c>
      <c r="AD1655" s="17">
        <v>0.17007911612183901</v>
      </c>
      <c r="AE1655" s="17"/>
      <c r="AF1655" s="17">
        <v>0.16115891772010699</v>
      </c>
      <c r="AG1655" s="17">
        <v>0.314943523285316</v>
      </c>
      <c r="AH1655" s="17">
        <v>0.10865453253523601</v>
      </c>
      <c r="AI1655" s="17"/>
      <c r="AJ1655" s="17">
        <v>0.15435817268067001</v>
      </c>
      <c r="AK1655" s="17">
        <v>0.26658359325085701</v>
      </c>
      <c r="AL1655" s="17">
        <v>0.44673967032176598</v>
      </c>
      <c r="AM1655" s="17">
        <v>0</v>
      </c>
      <c r="AN1655" s="17">
        <v>0.188125087756121</v>
      </c>
      <c r="AO1655" s="17"/>
      <c r="AP1655" s="17">
        <v>0.14745764524427299</v>
      </c>
      <c r="AQ1655" s="17">
        <v>0.243001718890407</v>
      </c>
      <c r="AR1655" s="17">
        <v>0.487217854783772</v>
      </c>
      <c r="AS1655" s="17"/>
      <c r="AT1655" s="17">
        <v>0.15269680596945401</v>
      </c>
      <c r="AU1655" s="17">
        <v>0.19947179483484301</v>
      </c>
      <c r="AV1655" s="17">
        <v>0.29786494204518199</v>
      </c>
      <c r="AW1655" s="17">
        <v>0.229183219418054</v>
      </c>
      <c r="AX1655" s="17">
        <v>0.349515712865411</v>
      </c>
    </row>
    <row r="1656" spans="2:50">
      <c r="B1656" t="s">
        <v>251</v>
      </c>
      <c r="C1656" s="17">
        <v>0.2319629976916</v>
      </c>
      <c r="D1656" s="17">
        <v>0.25699158786359799</v>
      </c>
      <c r="E1656" s="17">
        <v>0.215570630754711</v>
      </c>
      <c r="F1656" s="17"/>
      <c r="G1656" s="17">
        <v>0.13562127503303101</v>
      </c>
      <c r="H1656" s="17">
        <v>0.32825409646030301</v>
      </c>
      <c r="I1656" s="17">
        <v>0.30898692903377301</v>
      </c>
      <c r="J1656" s="17">
        <v>0.156577468095429</v>
      </c>
      <c r="K1656" s="17">
        <v>0.27935674251266002</v>
      </c>
      <c r="L1656" s="17">
        <v>0.168749737050962</v>
      </c>
      <c r="M1656" s="17"/>
      <c r="N1656" s="17">
        <v>0.11758359347128799</v>
      </c>
      <c r="O1656" s="17">
        <v>0.193647083614953</v>
      </c>
      <c r="P1656" s="17">
        <v>0.38432150546842803</v>
      </c>
      <c r="Q1656" s="17">
        <v>0.26417648220564499</v>
      </c>
      <c r="R1656" s="17"/>
      <c r="S1656" s="17">
        <v>0.34015293128422702</v>
      </c>
      <c r="T1656" s="17">
        <v>0.32871886586149002</v>
      </c>
      <c r="U1656" s="17">
        <v>0.288432373534102</v>
      </c>
      <c r="V1656" s="17">
        <v>0.20509581253818901</v>
      </c>
      <c r="W1656" s="17">
        <v>0.13355144495028201</v>
      </c>
      <c r="X1656" s="17">
        <v>0.111817418382937</v>
      </c>
      <c r="Y1656" s="17">
        <v>0.13465134299152801</v>
      </c>
      <c r="Z1656" s="17">
        <v>0.74245064445554598</v>
      </c>
      <c r="AA1656" s="17">
        <v>0.15053103892110001</v>
      </c>
      <c r="AB1656" s="17">
        <v>0.13320369377001601</v>
      </c>
      <c r="AC1656" s="17">
        <v>-1.86322179024528E-2</v>
      </c>
      <c r="AD1656" s="17">
        <v>0.200059360410695</v>
      </c>
      <c r="AE1656" s="17"/>
      <c r="AF1656" s="17">
        <v>0.34619583754571098</v>
      </c>
      <c r="AG1656" s="17">
        <v>8.8223026620696907E-2</v>
      </c>
      <c r="AH1656" s="17">
        <v>0.37235472571616701</v>
      </c>
      <c r="AI1656" s="17"/>
      <c r="AJ1656" s="17">
        <v>0.36112259876462</v>
      </c>
      <c r="AK1656" s="17">
        <v>0.21388432877588401</v>
      </c>
      <c r="AL1656" s="17">
        <v>-5.9312784283199298E-2</v>
      </c>
      <c r="AM1656" s="17">
        <v>0.65485297527076403</v>
      </c>
      <c r="AN1656" s="17">
        <v>0.17075825673616801</v>
      </c>
      <c r="AO1656" s="17"/>
      <c r="AP1656" s="17">
        <v>0.42090032144797102</v>
      </c>
      <c r="AQ1656" s="17">
        <v>0.215897401785305</v>
      </c>
      <c r="AR1656" s="17">
        <v>-0.153153473301156</v>
      </c>
      <c r="AS1656" s="17"/>
      <c r="AT1656" s="17">
        <v>0.29052416326296399</v>
      </c>
      <c r="AU1656" s="17">
        <v>0.27567345342940902</v>
      </c>
      <c r="AV1656" s="17">
        <v>0.108555249317257</v>
      </c>
      <c r="AW1656" s="17">
        <v>0.30414909637372201</v>
      </c>
      <c r="AX1656" s="17">
        <v>9.90074550574392E-2</v>
      </c>
    </row>
    <row r="1657" spans="2:50">
      <c r="C1657" s="17"/>
      <c r="D1657" s="17"/>
      <c r="E1657" s="17"/>
      <c r="F1657" s="17"/>
      <c r="G1657" s="17"/>
      <c r="H1657" s="17"/>
      <c r="I1657" s="17"/>
      <c r="J1657" s="17"/>
      <c r="K1657" s="17"/>
      <c r="L1657" s="17"/>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7"/>
      <c r="AI1657" s="17"/>
      <c r="AJ1657" s="17"/>
      <c r="AK1657" s="17"/>
      <c r="AL1657" s="17"/>
      <c r="AM1657" s="17"/>
      <c r="AN1657" s="17"/>
      <c r="AO1657" s="17"/>
      <c r="AP1657" s="17"/>
      <c r="AQ1657" s="17"/>
      <c r="AR1657" s="17"/>
      <c r="AS1657" s="17"/>
      <c r="AT1657" s="17"/>
      <c r="AU1657" s="17"/>
      <c r="AV1657" s="17"/>
      <c r="AW1657" s="17"/>
      <c r="AX1657" s="17"/>
    </row>
    <row r="1658" spans="2:50">
      <c r="B1658" s="6" t="s">
        <v>436</v>
      </c>
      <c r="C1658" s="17"/>
      <c r="D1658" s="17"/>
      <c r="E1658" s="17"/>
      <c r="F1658" s="17"/>
      <c r="G1658" s="17"/>
      <c r="H1658" s="17"/>
      <c r="I1658" s="17"/>
      <c r="J1658" s="17"/>
      <c r="K1658" s="17"/>
      <c r="L1658" s="17"/>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7"/>
      <c r="AI1658" s="17"/>
      <c r="AJ1658" s="17"/>
      <c r="AK1658" s="17"/>
      <c r="AL1658" s="17"/>
      <c r="AM1658" s="17"/>
      <c r="AN1658" s="17"/>
      <c r="AO1658" s="17"/>
      <c r="AP1658" s="17"/>
      <c r="AQ1658" s="17"/>
      <c r="AR1658" s="17"/>
      <c r="AS1658" s="17"/>
      <c r="AT1658" s="17"/>
      <c r="AU1658" s="17"/>
      <c r="AV1658" s="17"/>
      <c r="AW1658" s="17"/>
      <c r="AX1658" s="17"/>
    </row>
    <row r="1659" spans="2:50">
      <c r="B1659" s="24" t="s">
        <v>17</v>
      </c>
      <c r="C1659" s="17"/>
      <c r="D1659" s="17"/>
      <c r="E1659" s="17"/>
      <c r="F1659" s="17"/>
      <c r="G1659" s="17"/>
      <c r="H1659" s="17"/>
      <c r="I1659" s="17"/>
      <c r="J1659" s="17"/>
      <c r="K1659" s="17"/>
      <c r="L1659" s="17"/>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7"/>
      <c r="AI1659" s="17"/>
      <c r="AJ1659" s="17"/>
      <c r="AK1659" s="17"/>
      <c r="AL1659" s="17"/>
      <c r="AM1659" s="17"/>
      <c r="AN1659" s="17"/>
      <c r="AO1659" s="17"/>
      <c r="AP1659" s="17"/>
      <c r="AQ1659" s="17"/>
      <c r="AR1659" s="17"/>
      <c r="AS1659" s="17"/>
      <c r="AT1659" s="17"/>
      <c r="AU1659" s="17"/>
      <c r="AV1659" s="17"/>
      <c r="AW1659" s="17"/>
      <c r="AX1659" s="17"/>
    </row>
    <row r="1660" spans="2:50">
      <c r="B1660" t="s">
        <v>244</v>
      </c>
      <c r="C1660" s="17">
        <v>0.139135798776752</v>
      </c>
      <c r="D1660" s="17">
        <v>0.18256730413309799</v>
      </c>
      <c r="E1660" s="17">
        <v>9.7946379967764202E-2</v>
      </c>
      <c r="F1660" s="17"/>
      <c r="G1660" s="17">
        <v>9.8885592286007906E-2</v>
      </c>
      <c r="H1660" s="17">
        <v>0.19746921027535</v>
      </c>
      <c r="I1660" s="17">
        <v>0.17716427839159801</v>
      </c>
      <c r="J1660" s="17">
        <v>9.5415862380039698E-2</v>
      </c>
      <c r="K1660" s="17">
        <v>0.14282338123143401</v>
      </c>
      <c r="L1660" s="17">
        <v>0.120988735443003</v>
      </c>
      <c r="M1660" s="17"/>
      <c r="N1660" s="17">
        <v>0.153146956380557</v>
      </c>
      <c r="O1660" s="17">
        <v>9.6072881950803907E-2</v>
      </c>
      <c r="P1660" s="17">
        <v>0.16648711549283199</v>
      </c>
      <c r="Q1660" s="17">
        <v>0.142884966728656</v>
      </c>
      <c r="R1660" s="17"/>
      <c r="S1660" s="17">
        <v>0.139477802690882</v>
      </c>
      <c r="T1660" s="17">
        <v>9.2476721440905102E-2</v>
      </c>
      <c r="U1660" s="17">
        <v>0.10811536194313701</v>
      </c>
      <c r="V1660" s="17">
        <v>8.5799857869262294E-2</v>
      </c>
      <c r="W1660" s="17">
        <v>0.18530944657453899</v>
      </c>
      <c r="X1660" s="17">
        <v>0.118160317059626</v>
      </c>
      <c r="Y1660" s="17">
        <v>0.203209321651736</v>
      </c>
      <c r="Z1660" s="17">
        <v>0.13074505192292701</v>
      </c>
      <c r="AA1660" s="17">
        <v>0.16126887819983499</v>
      </c>
      <c r="AB1660" s="17">
        <v>0.14339641317636601</v>
      </c>
      <c r="AC1660" s="17">
        <v>0.18851539027893499</v>
      </c>
      <c r="AD1660" s="17">
        <v>0.16001648401896101</v>
      </c>
      <c r="AE1660" s="17"/>
      <c r="AF1660" s="17">
        <v>0.14867432265723399</v>
      </c>
      <c r="AG1660" s="17">
        <v>0.15157953263445401</v>
      </c>
      <c r="AH1660" s="17">
        <v>0.13596329626499801</v>
      </c>
      <c r="AI1660" s="17"/>
      <c r="AJ1660" s="17">
        <v>0.184646958508078</v>
      </c>
      <c r="AK1660" s="17">
        <v>0.113780122568403</v>
      </c>
      <c r="AL1660" s="17">
        <v>0.19435374943389799</v>
      </c>
      <c r="AM1660" s="17">
        <v>0</v>
      </c>
      <c r="AN1660" s="17">
        <v>0.115318656179207</v>
      </c>
      <c r="AO1660" s="17"/>
      <c r="AP1660" s="17">
        <v>0.19107477575587301</v>
      </c>
      <c r="AQ1660" s="17">
        <v>0.11614664039662601</v>
      </c>
      <c r="AR1660" s="17">
        <v>0.196393309477291</v>
      </c>
      <c r="AS1660" s="17"/>
      <c r="AT1660" s="17">
        <v>0.19876320457411301</v>
      </c>
      <c r="AU1660" s="17">
        <v>0.130839013778378</v>
      </c>
      <c r="AV1660" s="17">
        <v>9.2196979937240894E-2</v>
      </c>
      <c r="AW1660" s="17">
        <v>0.20808500130612001</v>
      </c>
      <c r="AX1660" s="17">
        <v>0.12835108432001199</v>
      </c>
    </row>
    <row r="1661" spans="2:50">
      <c r="B1661" t="s">
        <v>245</v>
      </c>
      <c r="C1661" s="17">
        <v>0.38910180490863</v>
      </c>
      <c r="D1661" s="17">
        <v>0.38367228708130102</v>
      </c>
      <c r="E1661" s="17">
        <v>0.39425103199357298</v>
      </c>
      <c r="F1661" s="17"/>
      <c r="G1661" s="17">
        <v>0.43395647692487499</v>
      </c>
      <c r="H1661" s="17">
        <v>0.444680170959042</v>
      </c>
      <c r="I1661" s="17">
        <v>0.44983660848231699</v>
      </c>
      <c r="J1661" s="17">
        <v>0.36037165747920602</v>
      </c>
      <c r="K1661" s="17">
        <v>0.36914474412690801</v>
      </c>
      <c r="L1661" s="17">
        <v>0.303547986870571</v>
      </c>
      <c r="M1661" s="17"/>
      <c r="N1661" s="17">
        <v>0.42808153561651302</v>
      </c>
      <c r="O1661" s="17">
        <v>0.31069899694693698</v>
      </c>
      <c r="P1661" s="17">
        <v>0.41269477257485099</v>
      </c>
      <c r="Q1661" s="17">
        <v>0.42655399379242898</v>
      </c>
      <c r="R1661" s="17"/>
      <c r="S1661" s="17">
        <v>0.45126236492516802</v>
      </c>
      <c r="T1661" s="17">
        <v>0.35728249158244801</v>
      </c>
      <c r="U1661" s="17">
        <v>0.26964082407134699</v>
      </c>
      <c r="V1661" s="17">
        <v>0.453861238269747</v>
      </c>
      <c r="W1661" s="17">
        <v>0.33448276522763498</v>
      </c>
      <c r="X1661" s="17">
        <v>0.48149427442015602</v>
      </c>
      <c r="Y1661" s="17">
        <v>0.32796921075048702</v>
      </c>
      <c r="Z1661" s="17">
        <v>0.55791607723796299</v>
      </c>
      <c r="AA1661" s="17">
        <v>0.33658741472701098</v>
      </c>
      <c r="AB1661" s="17">
        <v>0.37449798276166202</v>
      </c>
      <c r="AC1661" s="17">
        <v>0.204072993785054</v>
      </c>
      <c r="AD1661" s="17">
        <v>0.47602362167905499</v>
      </c>
      <c r="AE1661" s="17"/>
      <c r="AF1661" s="17">
        <v>0.39863865307733898</v>
      </c>
      <c r="AG1661" s="17">
        <v>0.38601246885195301</v>
      </c>
      <c r="AH1661" s="17">
        <v>0.319572508203949</v>
      </c>
      <c r="AI1661" s="17"/>
      <c r="AJ1661" s="17">
        <v>0.41409654514968602</v>
      </c>
      <c r="AK1661" s="17">
        <v>0.39385544534028699</v>
      </c>
      <c r="AL1661" s="17">
        <v>0.36030606873604998</v>
      </c>
      <c r="AM1661" s="17">
        <v>0.55487573796967804</v>
      </c>
      <c r="AN1661" s="17">
        <v>0.26214124607943901</v>
      </c>
      <c r="AO1661" s="17"/>
      <c r="AP1661" s="17">
        <v>0.40427971089085502</v>
      </c>
      <c r="AQ1661" s="17">
        <v>0.42103821760778598</v>
      </c>
      <c r="AR1661" s="17">
        <v>0.35409762602123601</v>
      </c>
      <c r="AS1661" s="17"/>
      <c r="AT1661" s="17">
        <v>0.31709257563839</v>
      </c>
      <c r="AU1661" s="17">
        <v>0.41783772294203297</v>
      </c>
      <c r="AV1661" s="17">
        <v>0.42134533046000899</v>
      </c>
      <c r="AW1661" s="17">
        <v>0.415086712277624</v>
      </c>
      <c r="AX1661" s="17">
        <v>0.51510473863242601</v>
      </c>
    </row>
    <row r="1662" spans="2:50">
      <c r="B1662" t="s">
        <v>246</v>
      </c>
      <c r="C1662" s="17">
        <v>0.24148619333462801</v>
      </c>
      <c r="D1662" s="17">
        <v>0.20926638297845301</v>
      </c>
      <c r="E1662" s="17">
        <v>0.27204270413981402</v>
      </c>
      <c r="F1662" s="17"/>
      <c r="G1662" s="17">
        <v>0.25191819805999799</v>
      </c>
      <c r="H1662" s="17">
        <v>0.15048965936919401</v>
      </c>
      <c r="I1662" s="17">
        <v>0.22869848556032099</v>
      </c>
      <c r="J1662" s="17">
        <v>0.27582671513152102</v>
      </c>
      <c r="K1662" s="17">
        <v>0.23703201862113499</v>
      </c>
      <c r="L1662" s="17">
        <v>0.29481090729128401</v>
      </c>
      <c r="M1662" s="17"/>
      <c r="N1662" s="17">
        <v>0.198276566498644</v>
      </c>
      <c r="O1662" s="17">
        <v>0.29948616638896403</v>
      </c>
      <c r="P1662" s="17">
        <v>0.25408537856124302</v>
      </c>
      <c r="Q1662" s="17">
        <v>0.205969545905729</v>
      </c>
      <c r="R1662" s="17"/>
      <c r="S1662" s="17">
        <v>0.25881873926156101</v>
      </c>
      <c r="T1662" s="17">
        <v>0.20537293414209101</v>
      </c>
      <c r="U1662" s="17">
        <v>0.42625513711549301</v>
      </c>
      <c r="V1662" s="17">
        <v>0.183896237588377</v>
      </c>
      <c r="W1662" s="17">
        <v>0.32188957739809199</v>
      </c>
      <c r="X1662" s="17">
        <v>0.23622434348381999</v>
      </c>
      <c r="Y1662" s="17">
        <v>0.199007965177636</v>
      </c>
      <c r="Z1662" s="17">
        <v>8.8520230242880901E-2</v>
      </c>
      <c r="AA1662" s="17">
        <v>0.29798289412725998</v>
      </c>
      <c r="AB1662" s="17">
        <v>0.17248532878242101</v>
      </c>
      <c r="AC1662" s="17">
        <v>0.237444623792195</v>
      </c>
      <c r="AD1662" s="17">
        <v>0.14419774144748099</v>
      </c>
      <c r="AE1662" s="17"/>
      <c r="AF1662" s="17">
        <v>0.25533379740136403</v>
      </c>
      <c r="AG1662" s="17">
        <v>0.213446812707516</v>
      </c>
      <c r="AH1662" s="17">
        <v>0.286067151332702</v>
      </c>
      <c r="AI1662" s="17"/>
      <c r="AJ1662" s="17">
        <v>0.22821583350784899</v>
      </c>
      <c r="AK1662" s="17">
        <v>0.25967771772972897</v>
      </c>
      <c r="AL1662" s="17">
        <v>0.221477746473174</v>
      </c>
      <c r="AM1662" s="17">
        <v>0.32862373237099202</v>
      </c>
      <c r="AN1662" s="17">
        <v>0.27964400208099799</v>
      </c>
      <c r="AO1662" s="17"/>
      <c r="AP1662" s="17">
        <v>0.24474192551343499</v>
      </c>
      <c r="AQ1662" s="17">
        <v>0.22249220852986201</v>
      </c>
      <c r="AR1662" s="17">
        <v>0.205997738146459</v>
      </c>
      <c r="AS1662" s="17"/>
      <c r="AT1662" s="17">
        <v>0.27635667912717599</v>
      </c>
      <c r="AU1662" s="17">
        <v>0.181589811839348</v>
      </c>
      <c r="AV1662" s="17">
        <v>0.236863807963511</v>
      </c>
      <c r="AW1662" s="17">
        <v>0.20008645676720099</v>
      </c>
      <c r="AX1662" s="17">
        <v>0.15604146581645401</v>
      </c>
    </row>
    <row r="1663" spans="2:50">
      <c r="B1663" t="s">
        <v>247</v>
      </c>
      <c r="C1663" s="17">
        <v>0.11145965495266</v>
      </c>
      <c r="D1663" s="17">
        <v>0.119882414192777</v>
      </c>
      <c r="E1663" s="17">
        <v>0.103471708068894</v>
      </c>
      <c r="F1663" s="17"/>
      <c r="G1663" s="17">
        <v>9.8285006238513994E-2</v>
      </c>
      <c r="H1663" s="17">
        <v>0.11927267349479</v>
      </c>
      <c r="I1663" s="17">
        <v>6.9039114606962396E-2</v>
      </c>
      <c r="J1663" s="17">
        <v>5.2845021286877097E-2</v>
      </c>
      <c r="K1663" s="17">
        <v>0.14286964464582899</v>
      </c>
      <c r="L1663" s="17">
        <v>0.16869907371992299</v>
      </c>
      <c r="M1663" s="17"/>
      <c r="N1663" s="17">
        <v>0.13491365633039601</v>
      </c>
      <c r="O1663" s="17">
        <v>0.15103757886760899</v>
      </c>
      <c r="P1663" s="17">
        <v>8.6483368493415799E-2</v>
      </c>
      <c r="Q1663" s="17">
        <v>6.7457000803287204E-2</v>
      </c>
      <c r="R1663" s="17"/>
      <c r="S1663" s="17">
        <v>3.6357149263703897E-2</v>
      </c>
      <c r="T1663" s="17">
        <v>0.189089265304662</v>
      </c>
      <c r="U1663" s="17">
        <v>0.102900060960831</v>
      </c>
      <c r="V1663" s="17">
        <v>0.17668565637726799</v>
      </c>
      <c r="W1663" s="17">
        <v>0.116164155128486</v>
      </c>
      <c r="X1663" s="17">
        <v>6.17794986219374E-2</v>
      </c>
      <c r="Y1663" s="17">
        <v>0.118102241713076</v>
      </c>
      <c r="Z1663" s="17">
        <v>0.152218925264301</v>
      </c>
      <c r="AA1663" s="17">
        <v>6.5186815679572199E-2</v>
      </c>
      <c r="AB1663" s="17">
        <v>0.14332205566770201</v>
      </c>
      <c r="AC1663" s="17">
        <v>0.181155924257967</v>
      </c>
      <c r="AD1663" s="17">
        <v>9.08667829349529E-2</v>
      </c>
      <c r="AE1663" s="17"/>
      <c r="AF1663" s="17">
        <v>9.3820331385923397E-2</v>
      </c>
      <c r="AG1663" s="17">
        <v>0.13973503439339499</v>
      </c>
      <c r="AH1663" s="17">
        <v>5.66225823877443E-2</v>
      </c>
      <c r="AI1663" s="17"/>
      <c r="AJ1663" s="17">
        <v>0.107396636363603</v>
      </c>
      <c r="AK1663" s="17">
        <v>0.10778240748076701</v>
      </c>
      <c r="AL1663" s="17">
        <v>0.16332292602818499</v>
      </c>
      <c r="AM1663" s="17">
        <v>0</v>
      </c>
      <c r="AN1663" s="17">
        <v>0.121141338260952</v>
      </c>
      <c r="AO1663" s="17"/>
      <c r="AP1663" s="17">
        <v>0.10234919481524</v>
      </c>
      <c r="AQ1663" s="17">
        <v>0.11929926909854401</v>
      </c>
      <c r="AR1663" s="17">
        <v>0.18555787324366599</v>
      </c>
      <c r="AS1663" s="17"/>
      <c r="AT1663" s="17">
        <v>9.5274864334452397E-2</v>
      </c>
      <c r="AU1663" s="17">
        <v>0.13539337773364499</v>
      </c>
      <c r="AV1663" s="17">
        <v>0.133289282090436</v>
      </c>
      <c r="AW1663" s="17">
        <v>0.12293068604627</v>
      </c>
      <c r="AX1663" s="17">
        <v>9.4299555225556206E-2</v>
      </c>
    </row>
    <row r="1664" spans="2:50">
      <c r="B1664" t="s">
        <v>248</v>
      </c>
      <c r="C1664" s="17">
        <v>5.5644785717130399E-2</v>
      </c>
      <c r="D1664" s="17">
        <v>4.68418058954784E-2</v>
      </c>
      <c r="E1664" s="17">
        <v>6.3993324863221096E-2</v>
      </c>
      <c r="F1664" s="17"/>
      <c r="G1664" s="17">
        <v>4.1689854670842498E-2</v>
      </c>
      <c r="H1664" s="17">
        <v>5.2689919928542099E-2</v>
      </c>
      <c r="I1664" s="17">
        <v>0</v>
      </c>
      <c r="J1664" s="17">
        <v>7.9727712563176595E-2</v>
      </c>
      <c r="K1664" s="17">
        <v>7.0317987869063306E-2</v>
      </c>
      <c r="L1664" s="17">
        <v>8.1109879410559693E-2</v>
      </c>
      <c r="M1664" s="17"/>
      <c r="N1664" s="17">
        <v>3.9675536169099197E-2</v>
      </c>
      <c r="O1664" s="17">
        <v>7.8868206529167803E-2</v>
      </c>
      <c r="P1664" s="17">
        <v>2.6794136013191801E-2</v>
      </c>
      <c r="Q1664" s="17">
        <v>6.4803726034089196E-2</v>
      </c>
      <c r="R1664" s="17"/>
      <c r="S1664" s="17">
        <v>4.4841043007574702E-2</v>
      </c>
      <c r="T1664" s="17">
        <v>6.2386281702421699E-2</v>
      </c>
      <c r="U1664" s="17">
        <v>2.5315083478583199E-2</v>
      </c>
      <c r="V1664" s="17">
        <v>7.04582449687986E-2</v>
      </c>
      <c r="W1664" s="17">
        <v>1.94711633530734E-2</v>
      </c>
      <c r="X1664" s="17">
        <v>0.102341566414461</v>
      </c>
      <c r="Y1664" s="17">
        <v>4.97678757809914E-2</v>
      </c>
      <c r="Z1664" s="17">
        <v>0</v>
      </c>
      <c r="AA1664" s="17">
        <v>4.2713692141210999E-2</v>
      </c>
      <c r="AB1664" s="17">
        <v>9.7924187246976699E-2</v>
      </c>
      <c r="AC1664" s="17">
        <v>8.5282297288868394E-2</v>
      </c>
      <c r="AD1664" s="17">
        <v>5.9930986338802297E-2</v>
      </c>
      <c r="AE1664" s="17"/>
      <c r="AF1664" s="17">
        <v>5.2364183492539601E-2</v>
      </c>
      <c r="AG1664" s="17">
        <v>6.4680751996911007E-2</v>
      </c>
      <c r="AH1664" s="17">
        <v>2.4855228526046502E-2</v>
      </c>
      <c r="AI1664" s="17"/>
      <c r="AJ1664" s="17">
        <v>3.3194721206702998E-2</v>
      </c>
      <c r="AK1664" s="17">
        <v>8.7131706133044398E-2</v>
      </c>
      <c r="AL1664" s="17">
        <v>3.55155152272527E-2</v>
      </c>
      <c r="AM1664" s="17">
        <v>0</v>
      </c>
      <c r="AN1664" s="17">
        <v>3.8411844609418697E-2</v>
      </c>
      <c r="AO1664" s="17"/>
      <c r="AP1664" s="17">
        <v>2.3961739258136501E-2</v>
      </c>
      <c r="AQ1664" s="17">
        <v>6.76130387503555E-2</v>
      </c>
      <c r="AR1664" s="17">
        <v>2.8275572424306099E-2</v>
      </c>
      <c r="AS1664" s="17"/>
      <c r="AT1664" s="17">
        <v>3.2120914321375503E-2</v>
      </c>
      <c r="AU1664" s="17">
        <v>7.0861330768946601E-2</v>
      </c>
      <c r="AV1664" s="17">
        <v>7.41495130978405E-2</v>
      </c>
      <c r="AW1664" s="17">
        <v>3.09891136835043E-2</v>
      </c>
      <c r="AX1664" s="17">
        <v>0.106203156005552</v>
      </c>
    </row>
    <row r="1665" spans="2:50">
      <c r="B1665" t="s">
        <v>92</v>
      </c>
      <c r="C1665" s="17">
        <v>6.3171762310199303E-2</v>
      </c>
      <c r="D1665" s="17">
        <v>5.7769805718892897E-2</v>
      </c>
      <c r="E1665" s="17">
        <v>6.8294850966733406E-2</v>
      </c>
      <c r="F1665" s="17"/>
      <c r="G1665" s="17">
        <v>7.5264871819762005E-2</v>
      </c>
      <c r="H1665" s="17">
        <v>3.53983659730824E-2</v>
      </c>
      <c r="I1665" s="17">
        <v>7.5261512958801804E-2</v>
      </c>
      <c r="J1665" s="17">
        <v>0.135813031159181</v>
      </c>
      <c r="K1665" s="17">
        <v>3.78122235056308E-2</v>
      </c>
      <c r="L1665" s="17">
        <v>3.08434172646605E-2</v>
      </c>
      <c r="M1665" s="17"/>
      <c r="N1665" s="17">
        <v>4.5905749004791101E-2</v>
      </c>
      <c r="O1665" s="17">
        <v>6.3836169316517602E-2</v>
      </c>
      <c r="P1665" s="17">
        <v>5.34552288644667E-2</v>
      </c>
      <c r="Q1665" s="17">
        <v>9.2330766735809394E-2</v>
      </c>
      <c r="R1665" s="17"/>
      <c r="S1665" s="17">
        <v>6.9242900851110498E-2</v>
      </c>
      <c r="T1665" s="17">
        <v>9.3392305827472294E-2</v>
      </c>
      <c r="U1665" s="17">
        <v>6.7773532430609407E-2</v>
      </c>
      <c r="V1665" s="17">
        <v>2.9298764926546698E-2</v>
      </c>
      <c r="W1665" s="17">
        <v>2.2682892318174799E-2</v>
      </c>
      <c r="X1665" s="17">
        <v>0</v>
      </c>
      <c r="Y1665" s="17">
        <v>0.10194338492607299</v>
      </c>
      <c r="Z1665" s="17">
        <v>7.05997153319287E-2</v>
      </c>
      <c r="AA1665" s="17">
        <v>9.6260305125110898E-2</v>
      </c>
      <c r="AB1665" s="17">
        <v>6.8374032364872203E-2</v>
      </c>
      <c r="AC1665" s="17">
        <v>0.103528770596981</v>
      </c>
      <c r="AD1665" s="17">
        <v>6.8964383580748106E-2</v>
      </c>
      <c r="AE1665" s="17"/>
      <c r="AF1665" s="17">
        <v>5.1168711985600399E-2</v>
      </c>
      <c r="AG1665" s="17">
        <v>4.4545399415769703E-2</v>
      </c>
      <c r="AH1665" s="17">
        <v>0.17691923328456</v>
      </c>
      <c r="AI1665" s="17"/>
      <c r="AJ1665" s="17">
        <v>3.2449305264081997E-2</v>
      </c>
      <c r="AK1665" s="17">
        <v>3.7772600747770099E-2</v>
      </c>
      <c r="AL1665" s="17">
        <v>2.5023994101440499E-2</v>
      </c>
      <c r="AM1665" s="17">
        <v>0.11650052965933</v>
      </c>
      <c r="AN1665" s="17">
        <v>0.18334291278998499</v>
      </c>
      <c r="AO1665" s="17"/>
      <c r="AP1665" s="17">
        <v>3.3592653766460999E-2</v>
      </c>
      <c r="AQ1665" s="17">
        <v>5.3410625616825698E-2</v>
      </c>
      <c r="AR1665" s="17">
        <v>2.9677880687041299E-2</v>
      </c>
      <c r="AS1665" s="17"/>
      <c r="AT1665" s="17">
        <v>8.0391762004492801E-2</v>
      </c>
      <c r="AU1665" s="17">
        <v>6.3478742937649393E-2</v>
      </c>
      <c r="AV1665" s="17">
        <v>4.2155086450962699E-2</v>
      </c>
      <c r="AW1665" s="17">
        <v>2.28220299192806E-2</v>
      </c>
      <c r="AX1665" s="17">
        <v>0</v>
      </c>
    </row>
    <row r="1666" spans="2:50">
      <c r="B1666" t="s">
        <v>249</v>
      </c>
      <c r="C1666" s="17">
        <v>0.52823760368538197</v>
      </c>
      <c r="D1666" s="17">
        <v>0.56623959121439804</v>
      </c>
      <c r="E1666" s="17">
        <v>0.49219741196133698</v>
      </c>
      <c r="F1666" s="17"/>
      <c r="G1666" s="17">
        <v>0.53284206921088295</v>
      </c>
      <c r="H1666" s="17">
        <v>0.64214938123439202</v>
      </c>
      <c r="I1666" s="17">
        <v>0.62700088687391498</v>
      </c>
      <c r="J1666" s="17">
        <v>0.45578751985924498</v>
      </c>
      <c r="K1666" s="17">
        <v>0.51196812535834202</v>
      </c>
      <c r="L1666" s="17">
        <v>0.42453672231357398</v>
      </c>
      <c r="M1666" s="17"/>
      <c r="N1666" s="17">
        <v>0.58122849199707005</v>
      </c>
      <c r="O1666" s="17">
        <v>0.40677187889774102</v>
      </c>
      <c r="P1666" s="17">
        <v>0.579181888067683</v>
      </c>
      <c r="Q1666" s="17">
        <v>0.569438960521085</v>
      </c>
      <c r="R1666" s="17"/>
      <c r="S1666" s="17">
        <v>0.59074016761604997</v>
      </c>
      <c r="T1666" s="17">
        <v>0.44975921302335298</v>
      </c>
      <c r="U1666" s="17">
        <v>0.37775618601448402</v>
      </c>
      <c r="V1666" s="17">
        <v>0.53966109613900903</v>
      </c>
      <c r="W1666" s="17">
        <v>0.51979221180217405</v>
      </c>
      <c r="X1666" s="17">
        <v>0.59965459147978095</v>
      </c>
      <c r="Y1666" s="17">
        <v>0.53117853240222401</v>
      </c>
      <c r="Z1666" s="17">
        <v>0.68866112916088995</v>
      </c>
      <c r="AA1666" s="17">
        <v>0.49785629292684602</v>
      </c>
      <c r="AB1666" s="17">
        <v>0.517894395938028</v>
      </c>
      <c r="AC1666" s="17">
        <v>0.39258838406398899</v>
      </c>
      <c r="AD1666" s="17">
        <v>0.63604010569801495</v>
      </c>
      <c r="AE1666" s="17"/>
      <c r="AF1666" s="17">
        <v>0.54731297573457305</v>
      </c>
      <c r="AG1666" s="17">
        <v>0.53759200148640696</v>
      </c>
      <c r="AH1666" s="17">
        <v>0.45553580446894798</v>
      </c>
      <c r="AI1666" s="17"/>
      <c r="AJ1666" s="17">
        <v>0.59874350365776297</v>
      </c>
      <c r="AK1666" s="17">
        <v>0.50763556790868902</v>
      </c>
      <c r="AL1666" s="17">
        <v>0.55465981816994803</v>
      </c>
      <c r="AM1666" s="17">
        <v>0.55487573796967804</v>
      </c>
      <c r="AN1666" s="17">
        <v>0.37745990225864601</v>
      </c>
      <c r="AO1666" s="17"/>
      <c r="AP1666" s="17">
        <v>0.59535448664672697</v>
      </c>
      <c r="AQ1666" s="17">
        <v>0.53718485800441296</v>
      </c>
      <c r="AR1666" s="17">
        <v>0.55049093549852701</v>
      </c>
      <c r="AS1666" s="17"/>
      <c r="AT1666" s="17">
        <v>0.515855780212503</v>
      </c>
      <c r="AU1666" s="17">
        <v>0.54867673672041095</v>
      </c>
      <c r="AV1666" s="17">
        <v>0.51354231039724996</v>
      </c>
      <c r="AW1666" s="17">
        <v>0.62317171358374301</v>
      </c>
      <c r="AX1666" s="17">
        <v>0.64345582295243697</v>
      </c>
    </row>
    <row r="1667" spans="2:50">
      <c r="B1667" t="s">
        <v>250</v>
      </c>
      <c r="C1667" s="17">
        <v>0.16710444066978999</v>
      </c>
      <c r="D1667" s="17">
        <v>0.16672422008825499</v>
      </c>
      <c r="E1667" s="17">
        <v>0.16746503293211501</v>
      </c>
      <c r="F1667" s="17"/>
      <c r="G1667" s="17">
        <v>0.13997486090935601</v>
      </c>
      <c r="H1667" s="17">
        <v>0.17196259342333201</v>
      </c>
      <c r="I1667" s="17">
        <v>6.9039114606962396E-2</v>
      </c>
      <c r="J1667" s="17">
        <v>0.132572733850054</v>
      </c>
      <c r="K1667" s="17">
        <v>0.21318763251489201</v>
      </c>
      <c r="L1667" s="17">
        <v>0.24980895313048199</v>
      </c>
      <c r="M1667" s="17"/>
      <c r="N1667" s="17">
        <v>0.17458919249949501</v>
      </c>
      <c r="O1667" s="17">
        <v>0.229905785396777</v>
      </c>
      <c r="P1667" s="17">
        <v>0.11327750450660801</v>
      </c>
      <c r="Q1667" s="17">
        <v>0.132260726837376</v>
      </c>
      <c r="R1667" s="17"/>
      <c r="S1667" s="17">
        <v>8.1198192271278599E-2</v>
      </c>
      <c r="T1667" s="17">
        <v>0.25147554700708302</v>
      </c>
      <c r="U1667" s="17">
        <v>0.12821514443941401</v>
      </c>
      <c r="V1667" s="17">
        <v>0.24714390134606701</v>
      </c>
      <c r="W1667" s="17">
        <v>0.13563531848155899</v>
      </c>
      <c r="X1667" s="17">
        <v>0.16412106503639801</v>
      </c>
      <c r="Y1667" s="17">
        <v>0.16787011749406799</v>
      </c>
      <c r="Z1667" s="17">
        <v>0.152218925264301</v>
      </c>
      <c r="AA1667" s="17">
        <v>0.107900507820783</v>
      </c>
      <c r="AB1667" s="17">
        <v>0.241246242914679</v>
      </c>
      <c r="AC1667" s="17">
        <v>0.266438221546836</v>
      </c>
      <c r="AD1667" s="17">
        <v>0.15079776927375499</v>
      </c>
      <c r="AE1667" s="17"/>
      <c r="AF1667" s="17">
        <v>0.14618451487846301</v>
      </c>
      <c r="AG1667" s="17">
        <v>0.204415786390306</v>
      </c>
      <c r="AH1667" s="17">
        <v>8.1477810913790805E-2</v>
      </c>
      <c r="AI1667" s="17"/>
      <c r="AJ1667" s="17">
        <v>0.140591357570306</v>
      </c>
      <c r="AK1667" s="17">
        <v>0.194914113613811</v>
      </c>
      <c r="AL1667" s="17">
        <v>0.19883844125543801</v>
      </c>
      <c r="AM1667" s="17">
        <v>0</v>
      </c>
      <c r="AN1667" s="17">
        <v>0.15955318287036999</v>
      </c>
      <c r="AO1667" s="17"/>
      <c r="AP1667" s="17">
        <v>0.12631093407337601</v>
      </c>
      <c r="AQ1667" s="17">
        <v>0.18691230784890001</v>
      </c>
      <c r="AR1667" s="17">
        <v>0.21383344566797199</v>
      </c>
      <c r="AS1667" s="17"/>
      <c r="AT1667" s="17">
        <v>0.12739577865582799</v>
      </c>
      <c r="AU1667" s="17">
        <v>0.20625470850259101</v>
      </c>
      <c r="AV1667" s="17">
        <v>0.20743879518827599</v>
      </c>
      <c r="AW1667" s="17">
        <v>0.15391979972977499</v>
      </c>
      <c r="AX1667" s="17">
        <v>0.20050271123110799</v>
      </c>
    </row>
    <row r="1668" spans="2:50">
      <c r="B1668" t="s">
        <v>251</v>
      </c>
      <c r="C1668" s="17">
        <v>0.36113316301559201</v>
      </c>
      <c r="D1668" s="17">
        <v>0.39951537112614299</v>
      </c>
      <c r="E1668" s="17">
        <v>0.32473237902922197</v>
      </c>
      <c r="F1668" s="17"/>
      <c r="G1668" s="17">
        <v>0.39286720830152699</v>
      </c>
      <c r="H1668" s="17">
        <v>0.47018678781105899</v>
      </c>
      <c r="I1668" s="17">
        <v>0.55796177226695198</v>
      </c>
      <c r="J1668" s="17">
        <v>0.32321478600919201</v>
      </c>
      <c r="K1668" s="17">
        <v>0.29878049284344999</v>
      </c>
      <c r="L1668" s="17">
        <v>0.17472776918309099</v>
      </c>
      <c r="M1668" s="17"/>
      <c r="N1668" s="17">
        <v>0.40663929949757499</v>
      </c>
      <c r="O1668" s="17">
        <v>0.17686609350096399</v>
      </c>
      <c r="P1668" s="17">
        <v>0.465904383561076</v>
      </c>
      <c r="Q1668" s="17">
        <v>0.43717823368370901</v>
      </c>
      <c r="R1668" s="17"/>
      <c r="S1668" s="17">
        <v>0.50954197534477097</v>
      </c>
      <c r="T1668" s="17">
        <v>0.19828366601627001</v>
      </c>
      <c r="U1668" s="17">
        <v>0.24954104157507001</v>
      </c>
      <c r="V1668" s="17">
        <v>0.29251719479294203</v>
      </c>
      <c r="W1668" s="17">
        <v>0.38415689332061398</v>
      </c>
      <c r="X1668" s="17">
        <v>0.435533526443383</v>
      </c>
      <c r="Y1668" s="17">
        <v>0.36330841490815602</v>
      </c>
      <c r="Z1668" s="17">
        <v>0.53644220389658903</v>
      </c>
      <c r="AA1668" s="17">
        <v>0.38995578510606199</v>
      </c>
      <c r="AB1668" s="17">
        <v>0.276648153023349</v>
      </c>
      <c r="AC1668" s="17">
        <v>0.126150162517153</v>
      </c>
      <c r="AD1668" s="17">
        <v>0.48524233642426001</v>
      </c>
      <c r="AE1668" s="17"/>
      <c r="AF1668" s="17">
        <v>0.40112846085610998</v>
      </c>
      <c r="AG1668" s="17">
        <v>0.33317621509610101</v>
      </c>
      <c r="AH1668" s="17">
        <v>0.37405799355515701</v>
      </c>
      <c r="AI1668" s="17"/>
      <c r="AJ1668" s="17">
        <v>0.45815214608745802</v>
      </c>
      <c r="AK1668" s="17">
        <v>0.31272145429487902</v>
      </c>
      <c r="AL1668" s="17">
        <v>0.35582137691450999</v>
      </c>
      <c r="AM1668" s="17">
        <v>0.55487573796967804</v>
      </c>
      <c r="AN1668" s="17">
        <v>0.21790671938827599</v>
      </c>
      <c r="AO1668" s="17"/>
      <c r="AP1668" s="17">
        <v>0.46904355257335101</v>
      </c>
      <c r="AQ1668" s="17">
        <v>0.35027255015551301</v>
      </c>
      <c r="AR1668" s="17">
        <v>0.33665748983055499</v>
      </c>
      <c r="AS1668" s="17"/>
      <c r="AT1668" s="17">
        <v>0.38846000155667498</v>
      </c>
      <c r="AU1668" s="17">
        <v>0.34242202821781897</v>
      </c>
      <c r="AV1668" s="17">
        <v>0.306103515208973</v>
      </c>
      <c r="AW1668" s="17">
        <v>0.46925191385396797</v>
      </c>
      <c r="AX1668" s="17">
        <v>0.44295311172132901</v>
      </c>
    </row>
    <row r="1669" spans="2:50">
      <c r="C1669" s="17"/>
      <c r="D1669" s="17"/>
      <c r="E1669" s="17"/>
      <c r="F1669" s="17"/>
      <c r="G1669" s="17"/>
      <c r="H1669" s="17"/>
      <c r="I1669" s="17"/>
      <c r="J1669" s="17"/>
      <c r="K1669" s="17"/>
      <c r="L1669" s="17"/>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7"/>
      <c r="AI1669" s="17"/>
      <c r="AJ1669" s="17"/>
      <c r="AK1669" s="17"/>
      <c r="AL1669" s="17"/>
      <c r="AM1669" s="17"/>
      <c r="AN1669" s="17"/>
      <c r="AO1669" s="17"/>
      <c r="AP1669" s="17"/>
      <c r="AQ1669" s="17"/>
      <c r="AR1669" s="17"/>
      <c r="AS1669" s="17"/>
      <c r="AT1669" s="17"/>
      <c r="AU1669" s="17"/>
      <c r="AV1669" s="17"/>
      <c r="AW1669" s="17"/>
      <c r="AX1669" s="17"/>
    </row>
    <row r="1670" spans="2:50">
      <c r="B1670" s="6" t="s">
        <v>437</v>
      </c>
      <c r="C1670" s="17"/>
      <c r="D1670" s="17"/>
      <c r="E1670" s="17"/>
      <c r="F1670" s="17"/>
      <c r="G1670" s="17"/>
      <c r="H1670" s="17"/>
      <c r="I1670" s="17"/>
      <c r="J1670" s="17"/>
      <c r="K1670" s="17"/>
      <c r="L1670" s="17"/>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7"/>
      <c r="AI1670" s="17"/>
      <c r="AJ1670" s="17"/>
      <c r="AK1670" s="17"/>
      <c r="AL1670" s="17"/>
      <c r="AM1670" s="17"/>
      <c r="AN1670" s="17"/>
      <c r="AO1670" s="17"/>
      <c r="AP1670" s="17"/>
      <c r="AQ1670" s="17"/>
      <c r="AR1670" s="17"/>
      <c r="AS1670" s="17"/>
      <c r="AT1670" s="17"/>
      <c r="AU1670" s="17"/>
      <c r="AV1670" s="17"/>
      <c r="AW1670" s="17"/>
      <c r="AX1670" s="17"/>
    </row>
    <row r="1671" spans="2:50">
      <c r="B1671" s="24" t="s">
        <v>17</v>
      </c>
      <c r="C1671" s="17"/>
      <c r="D1671" s="17"/>
      <c r="E1671" s="17"/>
      <c r="F1671" s="17"/>
      <c r="G1671" s="17"/>
      <c r="H1671" s="17"/>
      <c r="I1671" s="17"/>
      <c r="J1671" s="17"/>
      <c r="K1671" s="17"/>
      <c r="L1671" s="17"/>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7"/>
      <c r="AI1671" s="17"/>
      <c r="AJ1671" s="17"/>
      <c r="AK1671" s="17"/>
      <c r="AL1671" s="17"/>
      <c r="AM1671" s="17"/>
      <c r="AN1671" s="17"/>
      <c r="AO1671" s="17"/>
      <c r="AP1671" s="17"/>
      <c r="AQ1671" s="17"/>
      <c r="AR1671" s="17"/>
      <c r="AS1671" s="17"/>
      <c r="AT1671" s="17"/>
      <c r="AU1671" s="17"/>
      <c r="AV1671" s="17"/>
      <c r="AW1671" s="17"/>
      <c r="AX1671" s="17"/>
    </row>
    <row r="1672" spans="2:50">
      <c r="B1672" t="s">
        <v>244</v>
      </c>
      <c r="C1672" s="17">
        <v>0.25192008111382702</v>
      </c>
      <c r="D1672" s="17">
        <v>0.25161949683175699</v>
      </c>
      <c r="E1672" s="17">
        <v>0.25220514818161499</v>
      </c>
      <c r="F1672" s="17"/>
      <c r="G1672" s="17">
        <v>0.23067336143404499</v>
      </c>
      <c r="H1672" s="17">
        <v>0.25973531086340002</v>
      </c>
      <c r="I1672" s="17">
        <v>0.28604375773812801</v>
      </c>
      <c r="J1672" s="17">
        <v>0.212912746147675</v>
      </c>
      <c r="K1672" s="17">
        <v>0.20009476228394699</v>
      </c>
      <c r="L1672" s="17">
        <v>0.29605631421994399</v>
      </c>
      <c r="M1672" s="17"/>
      <c r="N1672" s="17">
        <v>0.29200119577522299</v>
      </c>
      <c r="O1672" s="17">
        <v>0.247019508875505</v>
      </c>
      <c r="P1672" s="17">
        <v>0.231336319000395</v>
      </c>
      <c r="Q1672" s="17">
        <v>0.22095286024069399</v>
      </c>
      <c r="R1672" s="17"/>
      <c r="S1672" s="17">
        <v>0.210713376599686</v>
      </c>
      <c r="T1672" s="17">
        <v>0.23194938545583599</v>
      </c>
      <c r="U1672" s="17">
        <v>0.13657430896654199</v>
      </c>
      <c r="V1672" s="17">
        <v>0.25640019056412899</v>
      </c>
      <c r="W1672" s="17">
        <v>0.36081023157926101</v>
      </c>
      <c r="X1672" s="17">
        <v>0.30036299175577802</v>
      </c>
      <c r="Y1672" s="17">
        <v>0.316319841408427</v>
      </c>
      <c r="Z1672" s="17">
        <v>0.26776608823098103</v>
      </c>
      <c r="AA1672" s="17">
        <v>0.16049602789526701</v>
      </c>
      <c r="AB1672" s="17">
        <v>0.25940310082850598</v>
      </c>
      <c r="AC1672" s="17">
        <v>0.32969764581818001</v>
      </c>
      <c r="AD1672" s="17">
        <v>0.28638397081376998</v>
      </c>
      <c r="AE1672" s="17"/>
      <c r="AF1672" s="17">
        <v>0.22625679667082699</v>
      </c>
      <c r="AG1672" s="17">
        <v>0.29591447871188098</v>
      </c>
      <c r="AH1672" s="17">
        <v>0.21596993736021</v>
      </c>
      <c r="AI1672" s="17"/>
      <c r="AJ1672" s="17">
        <v>0.27003129149668698</v>
      </c>
      <c r="AK1672" s="17">
        <v>0.27851707535020598</v>
      </c>
      <c r="AL1672" s="17">
        <v>0.18830027349530101</v>
      </c>
      <c r="AM1672" s="17">
        <v>0</v>
      </c>
      <c r="AN1672" s="17">
        <v>0.164184077370996</v>
      </c>
      <c r="AO1672" s="17"/>
      <c r="AP1672" s="17">
        <v>0.298028236429425</v>
      </c>
      <c r="AQ1672" s="17">
        <v>0.25039586896407601</v>
      </c>
      <c r="AR1672" s="17">
        <v>0.325034491968206</v>
      </c>
      <c r="AS1672" s="17"/>
      <c r="AT1672" s="17">
        <v>0.227502051464056</v>
      </c>
      <c r="AU1672" s="17">
        <v>0.257488247321008</v>
      </c>
      <c r="AV1672" s="17">
        <v>0.29406501516932998</v>
      </c>
      <c r="AW1672" s="17">
        <v>0.341046984746399</v>
      </c>
      <c r="AX1672" s="17">
        <v>0.89839620386262597</v>
      </c>
    </row>
    <row r="1673" spans="2:50">
      <c r="B1673" t="s">
        <v>245</v>
      </c>
      <c r="C1673" s="17">
        <v>0.45201733445067199</v>
      </c>
      <c r="D1673" s="17">
        <v>0.454166855314458</v>
      </c>
      <c r="E1673" s="17">
        <v>0.44997877938860997</v>
      </c>
      <c r="F1673" s="17"/>
      <c r="G1673" s="17">
        <v>0.42721004322067802</v>
      </c>
      <c r="H1673" s="17">
        <v>0.47446401679410899</v>
      </c>
      <c r="I1673" s="17">
        <v>0.38938552047068198</v>
      </c>
      <c r="J1673" s="17">
        <v>0.45887296640535002</v>
      </c>
      <c r="K1673" s="17">
        <v>0.46488847929669502</v>
      </c>
      <c r="L1673" s="17">
        <v>0.48318249437055799</v>
      </c>
      <c r="M1673" s="17"/>
      <c r="N1673" s="17">
        <v>0.49621731229194999</v>
      </c>
      <c r="O1673" s="17">
        <v>0.419690202340953</v>
      </c>
      <c r="P1673" s="17">
        <v>0.42176587041102598</v>
      </c>
      <c r="Q1673" s="17">
        <v>0.47315449067022203</v>
      </c>
      <c r="R1673" s="17"/>
      <c r="S1673" s="17">
        <v>0.49669168123834001</v>
      </c>
      <c r="T1673" s="17">
        <v>0.39264333822500602</v>
      </c>
      <c r="U1673" s="17">
        <v>0.59351971794568403</v>
      </c>
      <c r="V1673" s="17">
        <v>0.52619433456506703</v>
      </c>
      <c r="W1673" s="17">
        <v>0.36033061890326601</v>
      </c>
      <c r="X1673" s="17">
        <v>0.392944874023956</v>
      </c>
      <c r="Y1673" s="17">
        <v>0.425295953268508</v>
      </c>
      <c r="Z1673" s="17">
        <v>0.47817318087012101</v>
      </c>
      <c r="AA1673" s="17">
        <v>0.45460176269549801</v>
      </c>
      <c r="AB1673" s="17">
        <v>0.443855454978199</v>
      </c>
      <c r="AC1673" s="17">
        <v>0.34448325110255201</v>
      </c>
      <c r="AD1673" s="17">
        <v>0.49518350954057799</v>
      </c>
      <c r="AE1673" s="17"/>
      <c r="AF1673" s="17">
        <v>0.47745055008479897</v>
      </c>
      <c r="AG1673" s="17">
        <v>0.441340201825209</v>
      </c>
      <c r="AH1673" s="17">
        <v>0.39173976949454897</v>
      </c>
      <c r="AI1673" s="17"/>
      <c r="AJ1673" s="17">
        <v>0.48651158407652401</v>
      </c>
      <c r="AK1673" s="17">
        <v>0.40156756300893598</v>
      </c>
      <c r="AL1673" s="17">
        <v>0.72291228281408604</v>
      </c>
      <c r="AM1673" s="17">
        <v>0.52535548042312796</v>
      </c>
      <c r="AN1673" s="17">
        <v>0.37363115079474302</v>
      </c>
      <c r="AO1673" s="17"/>
      <c r="AP1673" s="17">
        <v>0.43857167780315498</v>
      </c>
      <c r="AQ1673" s="17">
        <v>0.493747051290999</v>
      </c>
      <c r="AR1673" s="17">
        <v>0.54101660696297904</v>
      </c>
      <c r="AS1673" s="17"/>
      <c r="AT1673" s="17">
        <v>0.372664145226904</v>
      </c>
      <c r="AU1673" s="17">
        <v>0.53471914924333597</v>
      </c>
      <c r="AV1673" s="17">
        <v>0.52471217912340695</v>
      </c>
      <c r="AW1673" s="17">
        <v>0.37829654266649798</v>
      </c>
      <c r="AX1673" s="17">
        <v>0.101603796137374</v>
      </c>
    </row>
    <row r="1674" spans="2:50">
      <c r="B1674" t="s">
        <v>246</v>
      </c>
      <c r="C1674" s="17">
        <v>0.18257951300508399</v>
      </c>
      <c r="D1674" s="17">
        <v>0.16382952820205099</v>
      </c>
      <c r="E1674" s="17">
        <v>0.20036155786808801</v>
      </c>
      <c r="F1674" s="17"/>
      <c r="G1674" s="17">
        <v>0.196801976775556</v>
      </c>
      <c r="H1674" s="17">
        <v>0.18442414792954301</v>
      </c>
      <c r="I1674" s="17">
        <v>0.145396349233091</v>
      </c>
      <c r="J1674" s="17">
        <v>0.19795483114225201</v>
      </c>
      <c r="K1674" s="17">
        <v>0.24159623373090999</v>
      </c>
      <c r="L1674" s="17">
        <v>0.150537737940385</v>
      </c>
      <c r="M1674" s="17"/>
      <c r="N1674" s="17">
        <v>0.139052826663562</v>
      </c>
      <c r="O1674" s="17">
        <v>0.21055298784915899</v>
      </c>
      <c r="P1674" s="17">
        <v>0.19862748922536599</v>
      </c>
      <c r="Q1674" s="17">
        <v>0.18816087372349699</v>
      </c>
      <c r="R1674" s="17"/>
      <c r="S1674" s="17">
        <v>0.19718775664385299</v>
      </c>
      <c r="T1674" s="17">
        <v>0.22257511819266801</v>
      </c>
      <c r="U1674" s="17">
        <v>0.131126391627921</v>
      </c>
      <c r="V1674" s="17">
        <v>0.134002669920568</v>
      </c>
      <c r="W1674" s="17">
        <v>0.234228469714063</v>
      </c>
      <c r="X1674" s="17">
        <v>0.184392997270313</v>
      </c>
      <c r="Y1674" s="17">
        <v>0.13772441006582001</v>
      </c>
      <c r="Z1674" s="17">
        <v>0.183461015566969</v>
      </c>
      <c r="AA1674" s="17">
        <v>0.16517330878580899</v>
      </c>
      <c r="AB1674" s="17">
        <v>0.20885338375604601</v>
      </c>
      <c r="AC1674" s="17">
        <v>0.21000356805905401</v>
      </c>
      <c r="AD1674" s="17">
        <v>0.149468136064904</v>
      </c>
      <c r="AE1674" s="17"/>
      <c r="AF1674" s="17">
        <v>0.18149409288881099</v>
      </c>
      <c r="AG1674" s="17">
        <v>0.157123199925228</v>
      </c>
      <c r="AH1674" s="17">
        <v>0.225485248990107</v>
      </c>
      <c r="AI1674" s="17"/>
      <c r="AJ1674" s="17">
        <v>0.14930102234697401</v>
      </c>
      <c r="AK1674" s="17">
        <v>0.19885712148290399</v>
      </c>
      <c r="AL1674" s="17">
        <v>6.3763449589172905E-2</v>
      </c>
      <c r="AM1674" s="17">
        <v>0.23110238707870401</v>
      </c>
      <c r="AN1674" s="17">
        <v>0.30945512075683401</v>
      </c>
      <c r="AO1674" s="17"/>
      <c r="AP1674" s="17">
        <v>0.17042231089769</v>
      </c>
      <c r="AQ1674" s="17">
        <v>0.136522616178225</v>
      </c>
      <c r="AR1674" s="17">
        <v>0.10427102038177399</v>
      </c>
      <c r="AS1674" s="17"/>
      <c r="AT1674" s="17">
        <v>0.239800498621911</v>
      </c>
      <c r="AU1674" s="17">
        <v>9.7651322568674398E-2</v>
      </c>
      <c r="AV1674" s="17">
        <v>0.14251197505165999</v>
      </c>
      <c r="AW1674" s="17">
        <v>0.25783444266782302</v>
      </c>
      <c r="AX1674" s="17">
        <v>0</v>
      </c>
    </row>
    <row r="1675" spans="2:50">
      <c r="B1675" t="s">
        <v>247</v>
      </c>
      <c r="C1675" s="17">
        <v>4.7865955066463302E-2</v>
      </c>
      <c r="D1675" s="17">
        <v>5.8457683293566501E-2</v>
      </c>
      <c r="E1675" s="17">
        <v>3.7821008977727298E-2</v>
      </c>
      <c r="F1675" s="17"/>
      <c r="G1675" s="17">
        <v>7.0090914123078704E-2</v>
      </c>
      <c r="H1675" s="17">
        <v>3.6486846360899702E-2</v>
      </c>
      <c r="I1675" s="17">
        <v>7.2529568249219606E-2</v>
      </c>
      <c r="J1675" s="17">
        <v>4.9525881658548099E-2</v>
      </c>
      <c r="K1675" s="17">
        <v>6.86168912029229E-2</v>
      </c>
      <c r="L1675" s="17">
        <v>9.9548135764383205E-3</v>
      </c>
      <c r="M1675" s="17"/>
      <c r="N1675" s="17">
        <v>3.2204144010728297E-2</v>
      </c>
      <c r="O1675" s="17">
        <v>7.2221632829585394E-2</v>
      </c>
      <c r="P1675" s="17">
        <v>6.7830598979189305E-2</v>
      </c>
      <c r="Q1675" s="17">
        <v>1.9447412405550101E-2</v>
      </c>
      <c r="R1675" s="17"/>
      <c r="S1675" s="17">
        <v>4.0470845459355503E-2</v>
      </c>
      <c r="T1675" s="17">
        <v>8.29847120396488E-2</v>
      </c>
      <c r="U1675" s="17">
        <v>6.15490775190582E-2</v>
      </c>
      <c r="V1675" s="17">
        <v>5.4104040023689799E-2</v>
      </c>
      <c r="W1675" s="17">
        <v>0</v>
      </c>
      <c r="X1675" s="17">
        <v>9.7691986190674596E-2</v>
      </c>
      <c r="Y1675" s="17">
        <v>2.5728869894075201E-2</v>
      </c>
      <c r="Z1675" s="17">
        <v>0</v>
      </c>
      <c r="AA1675" s="17">
        <v>0.10584517680724501</v>
      </c>
      <c r="AB1675" s="17">
        <v>1.8914645198021902E-2</v>
      </c>
      <c r="AC1675" s="17">
        <v>0</v>
      </c>
      <c r="AD1675" s="17">
        <v>0</v>
      </c>
      <c r="AE1675" s="17"/>
      <c r="AF1675" s="17">
        <v>4.9951713365971803E-2</v>
      </c>
      <c r="AG1675" s="17">
        <v>5.6337697310134202E-2</v>
      </c>
      <c r="AH1675" s="17">
        <v>1.6470991501807999E-2</v>
      </c>
      <c r="AI1675" s="17"/>
      <c r="AJ1675" s="17">
        <v>4.8229871560843698E-2</v>
      </c>
      <c r="AK1675" s="17">
        <v>6.9334050771324096E-2</v>
      </c>
      <c r="AL1675" s="17">
        <v>0</v>
      </c>
      <c r="AM1675" s="17">
        <v>0.127041602838839</v>
      </c>
      <c r="AN1675" s="17">
        <v>0</v>
      </c>
      <c r="AO1675" s="17"/>
      <c r="AP1675" s="17">
        <v>5.1251225315551902E-2</v>
      </c>
      <c r="AQ1675" s="17">
        <v>5.3738474080611998E-2</v>
      </c>
      <c r="AR1675" s="17">
        <v>0</v>
      </c>
      <c r="AS1675" s="17"/>
      <c r="AT1675" s="17">
        <v>2.8377885628177699E-2</v>
      </c>
      <c r="AU1675" s="17">
        <v>6.6033664818911195E-2</v>
      </c>
      <c r="AV1675" s="17">
        <v>2.2464668704763199E-2</v>
      </c>
      <c r="AW1675" s="17">
        <v>0</v>
      </c>
      <c r="AX1675" s="17">
        <v>0</v>
      </c>
    </row>
    <row r="1676" spans="2:50">
      <c r="B1676" t="s">
        <v>248</v>
      </c>
      <c r="C1676" s="17">
        <v>1.6230243978487598E-2</v>
      </c>
      <c r="D1676" s="17">
        <v>2.1554696546552999E-2</v>
      </c>
      <c r="E1676" s="17">
        <v>1.11806583158392E-2</v>
      </c>
      <c r="F1676" s="17"/>
      <c r="G1676" s="17">
        <v>2.4020084090331999E-2</v>
      </c>
      <c r="H1676" s="17">
        <v>9.4913120789664601E-3</v>
      </c>
      <c r="I1676" s="17">
        <v>1.57899536925333E-2</v>
      </c>
      <c r="J1676" s="17">
        <v>1.2911384472636201E-2</v>
      </c>
      <c r="K1676" s="17">
        <v>0</v>
      </c>
      <c r="L1676" s="17">
        <v>2.9423016119767099E-2</v>
      </c>
      <c r="M1676" s="17"/>
      <c r="N1676" s="17">
        <v>0</v>
      </c>
      <c r="O1676" s="17">
        <v>9.2737628194837392E-3</v>
      </c>
      <c r="P1676" s="17">
        <v>2.6686104213934501E-2</v>
      </c>
      <c r="Q1676" s="17">
        <v>3.2496731664851397E-2</v>
      </c>
      <c r="R1676" s="17"/>
      <c r="S1676" s="17">
        <v>2.30702978731636E-2</v>
      </c>
      <c r="T1676" s="17">
        <v>0</v>
      </c>
      <c r="U1676" s="17">
        <v>3.1937147227804399E-2</v>
      </c>
      <c r="V1676" s="17">
        <v>0</v>
      </c>
      <c r="W1676" s="17">
        <v>0</v>
      </c>
      <c r="X1676" s="17">
        <v>2.4607150759278999E-2</v>
      </c>
      <c r="Y1676" s="17">
        <v>5.0415126173843701E-2</v>
      </c>
      <c r="Z1676" s="17">
        <v>0</v>
      </c>
      <c r="AA1676" s="17">
        <v>1.7623418691070099E-2</v>
      </c>
      <c r="AB1676" s="17">
        <v>2.3605186442105599E-2</v>
      </c>
      <c r="AC1676" s="17">
        <v>0</v>
      </c>
      <c r="AD1676" s="17">
        <v>0</v>
      </c>
      <c r="AE1676" s="17"/>
      <c r="AF1676" s="17">
        <v>1.80034354709643E-2</v>
      </c>
      <c r="AG1676" s="17">
        <v>1.41234257271653E-2</v>
      </c>
      <c r="AH1676" s="17">
        <v>2.8945601977199201E-2</v>
      </c>
      <c r="AI1676" s="17"/>
      <c r="AJ1676" s="17">
        <v>1.9984893207220501E-2</v>
      </c>
      <c r="AK1676" s="17">
        <v>1.1635688555478E-2</v>
      </c>
      <c r="AL1676" s="17">
        <v>0</v>
      </c>
      <c r="AM1676" s="17">
        <v>0</v>
      </c>
      <c r="AN1676" s="17">
        <v>3.25033319141428E-2</v>
      </c>
      <c r="AO1676" s="17"/>
      <c r="AP1676" s="17">
        <v>1.6551336421064801E-2</v>
      </c>
      <c r="AQ1676" s="17">
        <v>1.0162649042202499E-2</v>
      </c>
      <c r="AR1676" s="17">
        <v>0</v>
      </c>
      <c r="AS1676" s="17"/>
      <c r="AT1676" s="17">
        <v>5.2691312748637302E-2</v>
      </c>
      <c r="AU1676" s="17">
        <v>0</v>
      </c>
      <c r="AV1676" s="17">
        <v>0</v>
      </c>
      <c r="AW1676" s="17">
        <v>0</v>
      </c>
      <c r="AX1676" s="17">
        <v>0</v>
      </c>
    </row>
    <row r="1677" spans="2:50">
      <c r="B1677" t="s">
        <v>92</v>
      </c>
      <c r="C1677" s="17">
        <v>4.9386872385466497E-2</v>
      </c>
      <c r="D1677" s="17">
        <v>5.0371739811614601E-2</v>
      </c>
      <c r="E1677" s="17">
        <v>4.8452847268121199E-2</v>
      </c>
      <c r="F1677" s="17"/>
      <c r="G1677" s="17">
        <v>5.1203620356310299E-2</v>
      </c>
      <c r="H1677" s="17">
        <v>3.53983659730824E-2</v>
      </c>
      <c r="I1677" s="17">
        <v>9.0854850616346003E-2</v>
      </c>
      <c r="J1677" s="17">
        <v>6.7822190173538702E-2</v>
      </c>
      <c r="K1677" s="17">
        <v>2.4803633485524699E-2</v>
      </c>
      <c r="L1677" s="17">
        <v>3.08456237729074E-2</v>
      </c>
      <c r="M1677" s="17"/>
      <c r="N1677" s="17">
        <v>4.0524521258537102E-2</v>
      </c>
      <c r="O1677" s="17">
        <v>4.1241905285313997E-2</v>
      </c>
      <c r="P1677" s="17">
        <v>5.3753618170089501E-2</v>
      </c>
      <c r="Q1677" s="17">
        <v>6.5787631295184806E-2</v>
      </c>
      <c r="R1677" s="17"/>
      <c r="S1677" s="17">
        <v>3.1866042185602399E-2</v>
      </c>
      <c r="T1677" s="17">
        <v>6.9847446086841E-2</v>
      </c>
      <c r="U1677" s="17">
        <v>4.5293356712989397E-2</v>
      </c>
      <c r="V1677" s="17">
        <v>2.9298764926546698E-2</v>
      </c>
      <c r="W1677" s="17">
        <v>4.4630679803409297E-2</v>
      </c>
      <c r="X1677" s="17">
        <v>0</v>
      </c>
      <c r="Y1677" s="17">
        <v>4.45157991893253E-2</v>
      </c>
      <c r="Z1677" s="17">
        <v>7.05997153319287E-2</v>
      </c>
      <c r="AA1677" s="17">
        <v>9.6260305125110898E-2</v>
      </c>
      <c r="AB1677" s="17">
        <v>4.5368228797120803E-2</v>
      </c>
      <c r="AC1677" s="17">
        <v>0.11581553502021399</v>
      </c>
      <c r="AD1677" s="17">
        <v>6.8964383580748106E-2</v>
      </c>
      <c r="AE1677" s="17"/>
      <c r="AF1677" s="17">
        <v>4.6843411518626601E-2</v>
      </c>
      <c r="AG1677" s="17">
        <v>3.5160996500382201E-2</v>
      </c>
      <c r="AH1677" s="17">
        <v>0.121388450676126</v>
      </c>
      <c r="AI1677" s="17"/>
      <c r="AJ1677" s="17">
        <v>2.5941337311750998E-2</v>
      </c>
      <c r="AK1677" s="17">
        <v>4.0088500831152001E-2</v>
      </c>
      <c r="AL1677" s="17">
        <v>2.5023994101440499E-2</v>
      </c>
      <c r="AM1677" s="17">
        <v>0.11650052965933</v>
      </c>
      <c r="AN1677" s="17">
        <v>0.12022631916328499</v>
      </c>
      <c r="AO1677" s="17"/>
      <c r="AP1677" s="17">
        <v>2.5175213133113401E-2</v>
      </c>
      <c r="AQ1677" s="17">
        <v>5.5433340443885697E-2</v>
      </c>
      <c r="AR1677" s="17">
        <v>2.9677880687041299E-2</v>
      </c>
      <c r="AS1677" s="17"/>
      <c r="AT1677" s="17">
        <v>7.8964106310313906E-2</v>
      </c>
      <c r="AU1677" s="17">
        <v>4.41076160480708E-2</v>
      </c>
      <c r="AV1677" s="17">
        <v>1.6246161950839302E-2</v>
      </c>
      <c r="AW1677" s="17">
        <v>2.28220299192806E-2</v>
      </c>
      <c r="AX1677" s="17">
        <v>0</v>
      </c>
    </row>
    <row r="1678" spans="2:50">
      <c r="B1678" t="s">
        <v>249</v>
      </c>
      <c r="C1678" s="17">
        <v>0.70393741556449796</v>
      </c>
      <c r="D1678" s="17">
        <v>0.70578635214621499</v>
      </c>
      <c r="E1678" s="17">
        <v>0.70218392757022496</v>
      </c>
      <c r="F1678" s="17"/>
      <c r="G1678" s="17">
        <v>0.65788340465472295</v>
      </c>
      <c r="H1678" s="17">
        <v>0.73419932765750795</v>
      </c>
      <c r="I1678" s="17">
        <v>0.67542927820881005</v>
      </c>
      <c r="J1678" s="17">
        <v>0.67178571255302499</v>
      </c>
      <c r="K1678" s="17">
        <v>0.66498324158064204</v>
      </c>
      <c r="L1678" s="17">
        <v>0.77923880859050199</v>
      </c>
      <c r="M1678" s="17"/>
      <c r="N1678" s="17">
        <v>0.78821850806717297</v>
      </c>
      <c r="O1678" s="17">
        <v>0.66670971121645795</v>
      </c>
      <c r="P1678" s="17">
        <v>0.65310218941142095</v>
      </c>
      <c r="Q1678" s="17">
        <v>0.69410735091091602</v>
      </c>
      <c r="R1678" s="17"/>
      <c r="S1678" s="17">
        <v>0.70740505783802499</v>
      </c>
      <c r="T1678" s="17">
        <v>0.62459272368084195</v>
      </c>
      <c r="U1678" s="17">
        <v>0.73009402691222702</v>
      </c>
      <c r="V1678" s="17">
        <v>0.78259452512919503</v>
      </c>
      <c r="W1678" s="17">
        <v>0.72114085048252796</v>
      </c>
      <c r="X1678" s="17">
        <v>0.69330786577973402</v>
      </c>
      <c r="Y1678" s="17">
        <v>0.74161579467693595</v>
      </c>
      <c r="Z1678" s="17">
        <v>0.74593926910110198</v>
      </c>
      <c r="AA1678" s="17">
        <v>0.61509779059076497</v>
      </c>
      <c r="AB1678" s="17">
        <v>0.70325855580670504</v>
      </c>
      <c r="AC1678" s="17">
        <v>0.67418089692073302</v>
      </c>
      <c r="AD1678" s="17">
        <v>0.78156748035434798</v>
      </c>
      <c r="AE1678" s="17"/>
      <c r="AF1678" s="17">
        <v>0.70370734675562696</v>
      </c>
      <c r="AG1678" s="17">
        <v>0.73725468053709098</v>
      </c>
      <c r="AH1678" s="17">
        <v>0.60770970685476</v>
      </c>
      <c r="AI1678" s="17"/>
      <c r="AJ1678" s="17">
        <v>0.75654287557321098</v>
      </c>
      <c r="AK1678" s="17">
        <v>0.68008463835914201</v>
      </c>
      <c r="AL1678" s="17">
        <v>0.91121255630938702</v>
      </c>
      <c r="AM1678" s="17">
        <v>0.52535548042312796</v>
      </c>
      <c r="AN1678" s="17">
        <v>0.53781522816573901</v>
      </c>
      <c r="AO1678" s="17"/>
      <c r="AP1678" s="17">
        <v>0.73659991423257998</v>
      </c>
      <c r="AQ1678" s="17">
        <v>0.744142920255075</v>
      </c>
      <c r="AR1678" s="17">
        <v>0.86605109893118404</v>
      </c>
      <c r="AS1678" s="17"/>
      <c r="AT1678" s="17">
        <v>0.60016619669096005</v>
      </c>
      <c r="AU1678" s="17">
        <v>0.79220739656434402</v>
      </c>
      <c r="AV1678" s="17">
        <v>0.81877719429273699</v>
      </c>
      <c r="AW1678" s="17">
        <v>0.71934352741289698</v>
      </c>
      <c r="AX1678" s="17">
        <v>1</v>
      </c>
    </row>
    <row r="1679" spans="2:50">
      <c r="B1679" t="s">
        <v>250</v>
      </c>
      <c r="C1679" s="17">
        <v>6.4096199044950897E-2</v>
      </c>
      <c r="D1679" s="17">
        <v>8.0012379840119496E-2</v>
      </c>
      <c r="E1679" s="17">
        <v>4.9001667293566503E-2</v>
      </c>
      <c r="F1679" s="17"/>
      <c r="G1679" s="17">
        <v>9.4110998213410693E-2</v>
      </c>
      <c r="H1679" s="17">
        <v>4.5978158439866197E-2</v>
      </c>
      <c r="I1679" s="17">
        <v>8.8319521941752993E-2</v>
      </c>
      <c r="J1679" s="17">
        <v>6.2437266131184298E-2</v>
      </c>
      <c r="K1679" s="17">
        <v>6.86168912029229E-2</v>
      </c>
      <c r="L1679" s="17">
        <v>3.9377829696205402E-2</v>
      </c>
      <c r="M1679" s="17"/>
      <c r="N1679" s="17">
        <v>3.2204144010728297E-2</v>
      </c>
      <c r="O1679" s="17">
        <v>8.1495395649069199E-2</v>
      </c>
      <c r="P1679" s="17">
        <v>9.4516703193123802E-2</v>
      </c>
      <c r="Q1679" s="17">
        <v>5.1944144070401502E-2</v>
      </c>
      <c r="R1679" s="17"/>
      <c r="S1679" s="17">
        <v>6.3541143332519104E-2</v>
      </c>
      <c r="T1679" s="17">
        <v>8.29847120396488E-2</v>
      </c>
      <c r="U1679" s="17">
        <v>9.3486224746862495E-2</v>
      </c>
      <c r="V1679" s="17">
        <v>5.4104040023689799E-2</v>
      </c>
      <c r="W1679" s="17">
        <v>0</v>
      </c>
      <c r="X1679" s="17">
        <v>0.12229913694995399</v>
      </c>
      <c r="Y1679" s="17">
        <v>7.6143996067918898E-2</v>
      </c>
      <c r="Z1679" s="17">
        <v>0</v>
      </c>
      <c r="AA1679" s="17">
        <v>0.123468595498315</v>
      </c>
      <c r="AB1679" s="17">
        <v>4.2519831640127501E-2</v>
      </c>
      <c r="AC1679" s="17">
        <v>0</v>
      </c>
      <c r="AD1679" s="17">
        <v>0</v>
      </c>
      <c r="AE1679" s="17"/>
      <c r="AF1679" s="17">
        <v>6.7955148836936194E-2</v>
      </c>
      <c r="AG1679" s="17">
        <v>7.0461123037299497E-2</v>
      </c>
      <c r="AH1679" s="17">
        <v>4.54165934790072E-2</v>
      </c>
      <c r="AI1679" s="17"/>
      <c r="AJ1679" s="17">
        <v>6.8214764768064207E-2</v>
      </c>
      <c r="AK1679" s="17">
        <v>8.0969739326802098E-2</v>
      </c>
      <c r="AL1679" s="17">
        <v>0</v>
      </c>
      <c r="AM1679" s="17">
        <v>0.127041602838839</v>
      </c>
      <c r="AN1679" s="17">
        <v>3.25033319141428E-2</v>
      </c>
      <c r="AO1679" s="17"/>
      <c r="AP1679" s="17">
        <v>6.7802561736616598E-2</v>
      </c>
      <c r="AQ1679" s="17">
        <v>6.3901123122814499E-2</v>
      </c>
      <c r="AR1679" s="17">
        <v>0</v>
      </c>
      <c r="AS1679" s="17"/>
      <c r="AT1679" s="17">
        <v>8.1069198376814894E-2</v>
      </c>
      <c r="AU1679" s="17">
        <v>6.6033664818911195E-2</v>
      </c>
      <c r="AV1679" s="17">
        <v>2.2464668704763199E-2</v>
      </c>
      <c r="AW1679" s="17">
        <v>0</v>
      </c>
      <c r="AX1679" s="17">
        <v>0</v>
      </c>
    </row>
    <row r="1680" spans="2:50">
      <c r="B1680" t="s">
        <v>251</v>
      </c>
      <c r="C1680" s="17">
        <v>0.63984121651954695</v>
      </c>
      <c r="D1680" s="17">
        <v>0.62577397230609499</v>
      </c>
      <c r="E1680" s="17">
        <v>0.65318226027665804</v>
      </c>
      <c r="F1680" s="17"/>
      <c r="G1680" s="17">
        <v>0.56377240644131199</v>
      </c>
      <c r="H1680" s="17">
        <v>0.68822116921764198</v>
      </c>
      <c r="I1680" s="17">
        <v>0.58710975626705697</v>
      </c>
      <c r="J1680" s="17">
        <v>0.60934844642184105</v>
      </c>
      <c r="K1680" s="17">
        <v>0.59636635037771901</v>
      </c>
      <c r="L1680" s="17">
        <v>0.73986097889429603</v>
      </c>
      <c r="M1680" s="17"/>
      <c r="N1680" s="17">
        <v>0.75601436405644395</v>
      </c>
      <c r="O1680" s="17">
        <v>0.58521431556738901</v>
      </c>
      <c r="P1680" s="17">
        <v>0.55858548621829696</v>
      </c>
      <c r="Q1680" s="17">
        <v>0.64216320684051498</v>
      </c>
      <c r="R1680" s="17"/>
      <c r="S1680" s="17">
        <v>0.64386391450550595</v>
      </c>
      <c r="T1680" s="17">
        <v>0.54160801164119299</v>
      </c>
      <c r="U1680" s="17">
        <v>0.63660780216536395</v>
      </c>
      <c r="V1680" s="17">
        <v>0.72849048510550596</v>
      </c>
      <c r="W1680" s="17">
        <v>0.72114085048252796</v>
      </c>
      <c r="X1680" s="17">
        <v>0.57100872882978004</v>
      </c>
      <c r="Y1680" s="17">
        <v>0.66547179860901695</v>
      </c>
      <c r="Z1680" s="17">
        <v>0.74593926910110198</v>
      </c>
      <c r="AA1680" s="17">
        <v>0.49162919509245001</v>
      </c>
      <c r="AB1680" s="17">
        <v>0.66073872416657797</v>
      </c>
      <c r="AC1680" s="17">
        <v>0.67418089692073302</v>
      </c>
      <c r="AD1680" s="17">
        <v>0.78156748035434798</v>
      </c>
      <c r="AE1680" s="17"/>
      <c r="AF1680" s="17">
        <v>0.63575219791869098</v>
      </c>
      <c r="AG1680" s="17">
        <v>0.66679355749979097</v>
      </c>
      <c r="AH1680" s="17">
        <v>0.56229311337575205</v>
      </c>
      <c r="AI1680" s="17"/>
      <c r="AJ1680" s="17">
        <v>0.688328110805147</v>
      </c>
      <c r="AK1680" s="17">
        <v>0.59911489903234005</v>
      </c>
      <c r="AL1680" s="17">
        <v>0.91121255630938702</v>
      </c>
      <c r="AM1680" s="17">
        <v>0.39831387758428799</v>
      </c>
      <c r="AN1680" s="17">
        <v>0.505311896251596</v>
      </c>
      <c r="AO1680" s="17"/>
      <c r="AP1680" s="17">
        <v>0.66879735249596295</v>
      </c>
      <c r="AQ1680" s="17">
        <v>0.68024179713225996</v>
      </c>
      <c r="AR1680" s="17">
        <v>0.86605109893118404</v>
      </c>
      <c r="AS1680" s="17"/>
      <c r="AT1680" s="17">
        <v>0.51909699831414502</v>
      </c>
      <c r="AU1680" s="17">
        <v>0.72617373174543298</v>
      </c>
      <c r="AV1680" s="17">
        <v>0.79631252558797405</v>
      </c>
      <c r="AW1680" s="17">
        <v>0.71934352741289698</v>
      </c>
      <c r="AX1680" s="17">
        <v>1</v>
      </c>
    </row>
    <row r="1681" spans="2:50">
      <c r="C1681" s="17"/>
      <c r="D1681" s="17"/>
      <c r="E1681" s="17"/>
      <c r="F1681" s="17"/>
      <c r="G1681" s="17"/>
      <c r="H1681" s="17"/>
      <c r="I1681" s="17"/>
      <c r="J1681" s="17"/>
      <c r="K1681" s="17"/>
      <c r="L1681" s="17"/>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7"/>
      <c r="AI1681" s="17"/>
      <c r="AJ1681" s="17"/>
      <c r="AK1681" s="17"/>
      <c r="AL1681" s="17"/>
      <c r="AM1681" s="17"/>
      <c r="AN1681" s="17"/>
      <c r="AO1681" s="17"/>
      <c r="AP1681" s="17"/>
      <c r="AQ1681" s="17"/>
      <c r="AR1681" s="17"/>
      <c r="AS1681" s="17"/>
      <c r="AT1681" s="17"/>
      <c r="AU1681" s="17"/>
      <c r="AV1681" s="17"/>
      <c r="AW1681" s="17"/>
      <c r="AX1681" s="17"/>
    </row>
    <row r="1682" spans="2:50">
      <c r="B1682" s="6" t="s">
        <v>438</v>
      </c>
      <c r="C1682" s="17"/>
      <c r="D1682" s="17"/>
      <c r="E1682" s="17"/>
      <c r="F1682" s="17"/>
      <c r="G1682" s="17"/>
      <c r="H1682" s="17"/>
      <c r="I1682" s="17"/>
      <c r="J1682" s="17"/>
      <c r="K1682" s="17"/>
      <c r="L1682" s="17"/>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7"/>
      <c r="AI1682" s="17"/>
      <c r="AJ1682" s="17"/>
      <c r="AK1682" s="17"/>
      <c r="AL1682" s="17"/>
      <c r="AM1682" s="17"/>
      <c r="AN1682" s="17"/>
      <c r="AO1682" s="17"/>
      <c r="AP1682" s="17"/>
      <c r="AQ1682" s="17"/>
      <c r="AR1682" s="17"/>
      <c r="AS1682" s="17"/>
      <c r="AT1682" s="17"/>
      <c r="AU1682" s="17"/>
      <c r="AV1682" s="17"/>
      <c r="AW1682" s="17"/>
      <c r="AX1682" s="17"/>
    </row>
    <row r="1683" spans="2:50">
      <c r="B1683" s="24" t="s">
        <v>17</v>
      </c>
      <c r="C1683" s="17"/>
      <c r="D1683" s="17"/>
      <c r="E1683" s="17"/>
      <c r="F1683" s="17"/>
      <c r="G1683" s="17"/>
      <c r="H1683" s="17"/>
      <c r="I1683" s="17"/>
      <c r="J1683" s="17"/>
      <c r="K1683" s="17"/>
      <c r="L1683" s="17"/>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7"/>
      <c r="AI1683" s="17"/>
      <c r="AJ1683" s="17"/>
      <c r="AK1683" s="17"/>
      <c r="AL1683" s="17"/>
      <c r="AM1683" s="17"/>
      <c r="AN1683" s="17"/>
      <c r="AO1683" s="17"/>
      <c r="AP1683" s="17"/>
      <c r="AQ1683" s="17"/>
      <c r="AR1683" s="17"/>
      <c r="AS1683" s="17"/>
      <c r="AT1683" s="17"/>
      <c r="AU1683" s="17"/>
      <c r="AV1683" s="17"/>
      <c r="AW1683" s="17"/>
      <c r="AX1683" s="17"/>
    </row>
    <row r="1684" spans="2:50">
      <c r="B1684" t="s">
        <v>244</v>
      </c>
      <c r="C1684" s="17">
        <v>0.10541681440754901</v>
      </c>
      <c r="D1684" s="17">
        <v>0.13513583588255099</v>
      </c>
      <c r="E1684" s="17">
        <v>7.7231992995450902E-2</v>
      </c>
      <c r="F1684" s="17"/>
      <c r="G1684" s="17">
        <v>9.4980077714817104E-2</v>
      </c>
      <c r="H1684" s="17">
        <v>0.185353636552406</v>
      </c>
      <c r="I1684" s="17">
        <v>0.18214707602788599</v>
      </c>
      <c r="J1684" s="17">
        <v>5.4175002013027301E-2</v>
      </c>
      <c r="K1684" s="17">
        <v>4.6723907966889203E-2</v>
      </c>
      <c r="L1684" s="17">
        <v>6.6209201103424695E-2</v>
      </c>
      <c r="M1684" s="17"/>
      <c r="N1684" s="17">
        <v>0.15137879282351399</v>
      </c>
      <c r="O1684" s="17">
        <v>5.3276927936858003E-2</v>
      </c>
      <c r="P1684" s="17">
        <v>9.3037436077156893E-2</v>
      </c>
      <c r="Q1684" s="17">
        <v>0.121421854729392</v>
      </c>
      <c r="R1684" s="17"/>
      <c r="S1684" s="17">
        <v>0.13504826104755799</v>
      </c>
      <c r="T1684" s="17">
        <v>6.8804787596036296E-2</v>
      </c>
      <c r="U1684" s="17">
        <v>3.1937147227804399E-2</v>
      </c>
      <c r="V1684" s="17">
        <v>8.5865894602980303E-2</v>
      </c>
      <c r="W1684" s="17">
        <v>0.14146490859484301</v>
      </c>
      <c r="X1684" s="17">
        <v>8.3346134390647197E-2</v>
      </c>
      <c r="Y1684" s="17">
        <v>0.104444404088905</v>
      </c>
      <c r="Z1684" s="17">
        <v>0.180249535155553</v>
      </c>
      <c r="AA1684" s="17">
        <v>0.13634436542359199</v>
      </c>
      <c r="AB1684" s="17">
        <v>8.3591838800486207E-2</v>
      </c>
      <c r="AC1684" s="17">
        <v>0.100191218266799</v>
      </c>
      <c r="AD1684" s="17">
        <v>0.138950955311434</v>
      </c>
      <c r="AE1684" s="17"/>
      <c r="AF1684" s="17">
        <v>0.113271575883177</v>
      </c>
      <c r="AG1684" s="17">
        <v>0.10566521849518</v>
      </c>
      <c r="AH1684" s="17">
        <v>0.10560906438755099</v>
      </c>
      <c r="AI1684" s="17"/>
      <c r="AJ1684" s="17">
        <v>0.14562043082096299</v>
      </c>
      <c r="AK1684" s="17">
        <v>7.7584269741580295E-2</v>
      </c>
      <c r="AL1684" s="17">
        <v>0.111330958710992</v>
      </c>
      <c r="AM1684" s="17">
        <v>0.107488939261974</v>
      </c>
      <c r="AN1684" s="17">
        <v>9.9803316812248397E-2</v>
      </c>
      <c r="AO1684" s="17"/>
      <c r="AP1684" s="17">
        <v>0.130503239053956</v>
      </c>
      <c r="AQ1684" s="17">
        <v>7.6281599481980697E-2</v>
      </c>
      <c r="AR1684" s="17">
        <v>0.14108064864391301</v>
      </c>
      <c r="AS1684" s="17"/>
      <c r="AT1684" s="17">
        <v>0.14688154473522</v>
      </c>
      <c r="AU1684" s="17">
        <v>0.11938722551542</v>
      </c>
      <c r="AV1684" s="17">
        <v>6.4851290367791595E-2</v>
      </c>
      <c r="AW1684" s="17">
        <v>0.215094605012808</v>
      </c>
      <c r="AX1684" s="17">
        <v>0</v>
      </c>
    </row>
    <row r="1685" spans="2:50">
      <c r="B1685" t="s">
        <v>245</v>
      </c>
      <c r="C1685" s="17">
        <v>0.19153123156134799</v>
      </c>
      <c r="D1685" s="17">
        <v>0.17711740521026001</v>
      </c>
      <c r="E1685" s="17">
        <v>0.205200965671272</v>
      </c>
      <c r="F1685" s="17"/>
      <c r="G1685" s="17">
        <v>0.265533100722188</v>
      </c>
      <c r="H1685" s="17">
        <v>0.24741838357250001</v>
      </c>
      <c r="I1685" s="17">
        <v>0.20280199132912699</v>
      </c>
      <c r="J1685" s="17">
        <v>0.18180551335237599</v>
      </c>
      <c r="K1685" s="17">
        <v>0.15428464853358401</v>
      </c>
      <c r="L1685" s="17">
        <v>0.119323397995917</v>
      </c>
      <c r="M1685" s="17"/>
      <c r="N1685" s="17">
        <v>0.168746567717107</v>
      </c>
      <c r="O1685" s="17">
        <v>0.15275879779234999</v>
      </c>
      <c r="P1685" s="17">
        <v>0.243624703339586</v>
      </c>
      <c r="Q1685" s="17">
        <v>0.217521769075078</v>
      </c>
      <c r="R1685" s="17"/>
      <c r="S1685" s="17">
        <v>0.165673349241415</v>
      </c>
      <c r="T1685" s="17">
        <v>0.23019316077413501</v>
      </c>
      <c r="U1685" s="17">
        <v>0.14440767172012001</v>
      </c>
      <c r="V1685" s="17">
        <v>0.18737540112418999</v>
      </c>
      <c r="W1685" s="17">
        <v>0.20359909287185099</v>
      </c>
      <c r="X1685" s="17">
        <v>0.231285852088745</v>
      </c>
      <c r="Y1685" s="17">
        <v>0.17552407453185201</v>
      </c>
      <c r="Z1685" s="17">
        <v>0.25003688286297798</v>
      </c>
      <c r="AA1685" s="17">
        <v>0.16149210582553999</v>
      </c>
      <c r="AB1685" s="17">
        <v>0.20040578708221701</v>
      </c>
      <c r="AC1685" s="17">
        <v>0.23497670457872799</v>
      </c>
      <c r="AD1685" s="17">
        <v>0.114662545572896</v>
      </c>
      <c r="AE1685" s="17"/>
      <c r="AF1685" s="17">
        <v>0.22422247177000501</v>
      </c>
      <c r="AG1685" s="17">
        <v>0.153149673128995</v>
      </c>
      <c r="AH1685" s="17">
        <v>0.13927002304831301</v>
      </c>
      <c r="AI1685" s="17"/>
      <c r="AJ1685" s="17">
        <v>0.21632787205743101</v>
      </c>
      <c r="AK1685" s="17">
        <v>0.221305196338549</v>
      </c>
      <c r="AL1685" s="17">
        <v>0.11454869791206999</v>
      </c>
      <c r="AM1685" s="17">
        <v>0.20583794603844199</v>
      </c>
      <c r="AN1685" s="17">
        <v>7.4756706359857206E-2</v>
      </c>
      <c r="AO1685" s="17"/>
      <c r="AP1685" s="17">
        <v>0.244214902847954</v>
      </c>
      <c r="AQ1685" s="17">
        <v>0.21414981658132501</v>
      </c>
      <c r="AR1685" s="17">
        <v>0.119576212321481</v>
      </c>
      <c r="AS1685" s="17"/>
      <c r="AT1685" s="17">
        <v>0.137178308897765</v>
      </c>
      <c r="AU1685" s="17">
        <v>0.168506700587744</v>
      </c>
      <c r="AV1685" s="17">
        <v>0.17830222547516</v>
      </c>
      <c r="AW1685" s="17">
        <v>0.19558475433536801</v>
      </c>
      <c r="AX1685" s="17">
        <v>0.26266042084097802</v>
      </c>
    </row>
    <row r="1686" spans="2:50">
      <c r="B1686" t="s">
        <v>246</v>
      </c>
      <c r="C1686" s="17">
        <v>0.27938978452358298</v>
      </c>
      <c r="D1686" s="17">
        <v>0.243803380278594</v>
      </c>
      <c r="E1686" s="17">
        <v>0.31313909384008898</v>
      </c>
      <c r="F1686" s="17"/>
      <c r="G1686" s="17">
        <v>0.27749990697779597</v>
      </c>
      <c r="H1686" s="17">
        <v>0.229992723196251</v>
      </c>
      <c r="I1686" s="17">
        <v>0.26652477554676102</v>
      </c>
      <c r="J1686" s="17">
        <v>0.37121393116171703</v>
      </c>
      <c r="K1686" s="17">
        <v>0.27042857629441402</v>
      </c>
      <c r="L1686" s="17">
        <v>0.267680997866518</v>
      </c>
      <c r="M1686" s="17"/>
      <c r="N1686" s="17">
        <v>0.17134765692221399</v>
      </c>
      <c r="O1686" s="17">
        <v>0.32711291489922401</v>
      </c>
      <c r="P1686" s="17">
        <v>0.317156786916444</v>
      </c>
      <c r="Q1686" s="17">
        <v>0.30358016888161599</v>
      </c>
      <c r="R1686" s="17"/>
      <c r="S1686" s="17">
        <v>0.28855097558433601</v>
      </c>
      <c r="T1686" s="17">
        <v>0.25154992809004101</v>
      </c>
      <c r="U1686" s="17">
        <v>0.41578858777891697</v>
      </c>
      <c r="V1686" s="17">
        <v>0.18810952783499599</v>
      </c>
      <c r="W1686" s="17">
        <v>0.305070961432304</v>
      </c>
      <c r="X1686" s="17">
        <v>0.31203282835846902</v>
      </c>
      <c r="Y1686" s="17">
        <v>0.40039243719176598</v>
      </c>
      <c r="Z1686" s="17">
        <v>9.9970134861803797E-2</v>
      </c>
      <c r="AA1686" s="17">
        <v>0.26254685244973502</v>
      </c>
      <c r="AB1686" s="17">
        <v>0.26241282021269202</v>
      </c>
      <c r="AC1686" s="17">
        <v>0.184437710832346</v>
      </c>
      <c r="AD1686" s="17">
        <v>0.27703387277560398</v>
      </c>
      <c r="AE1686" s="17"/>
      <c r="AF1686" s="17">
        <v>0.27662935034812303</v>
      </c>
      <c r="AG1686" s="17">
        <v>0.27221579367071003</v>
      </c>
      <c r="AH1686" s="17">
        <v>0.37506332128549902</v>
      </c>
      <c r="AI1686" s="17"/>
      <c r="AJ1686" s="17">
        <v>0.24238123168414999</v>
      </c>
      <c r="AK1686" s="17">
        <v>0.241798360864873</v>
      </c>
      <c r="AL1686" s="17">
        <v>0.33665140978087699</v>
      </c>
      <c r="AM1686" s="17">
        <v>0.57017258504025503</v>
      </c>
      <c r="AN1686" s="17">
        <v>0.51916558724188699</v>
      </c>
      <c r="AO1686" s="17"/>
      <c r="AP1686" s="17">
        <v>0.23159684357285101</v>
      </c>
      <c r="AQ1686" s="17">
        <v>0.23695996161569599</v>
      </c>
      <c r="AR1686" s="17">
        <v>0.31145311287539201</v>
      </c>
      <c r="AS1686" s="17"/>
      <c r="AT1686" s="17">
        <v>0.311684701022722</v>
      </c>
      <c r="AU1686" s="17">
        <v>0.29590980363119102</v>
      </c>
      <c r="AV1686" s="17">
        <v>0.237940045527577</v>
      </c>
      <c r="AW1686" s="17">
        <v>0.19171636576752901</v>
      </c>
      <c r="AX1686" s="17">
        <v>0</v>
      </c>
    </row>
    <row r="1687" spans="2:50">
      <c r="B1687" t="s">
        <v>247</v>
      </c>
      <c r="C1687" s="17">
        <v>0.25607488879588602</v>
      </c>
      <c r="D1687" s="17">
        <v>0.27411576387703601</v>
      </c>
      <c r="E1687" s="17">
        <v>0.23896534692527399</v>
      </c>
      <c r="F1687" s="17"/>
      <c r="G1687" s="17">
        <v>0.200326625524261</v>
      </c>
      <c r="H1687" s="17">
        <v>0.20470777513657001</v>
      </c>
      <c r="I1687" s="17">
        <v>0.14095612167522201</v>
      </c>
      <c r="J1687" s="17">
        <v>0.22597110903236101</v>
      </c>
      <c r="K1687" s="17">
        <v>0.34186700303255801</v>
      </c>
      <c r="L1687" s="17">
        <v>0.387633135159686</v>
      </c>
      <c r="M1687" s="17"/>
      <c r="N1687" s="17">
        <v>0.29393702342040301</v>
      </c>
      <c r="O1687" s="17">
        <v>0.31984080066005</v>
      </c>
      <c r="P1687" s="17">
        <v>0.192911551595144</v>
      </c>
      <c r="Q1687" s="17">
        <v>0.19864229713975701</v>
      </c>
      <c r="R1687" s="17"/>
      <c r="S1687" s="17">
        <v>0.20418195297383801</v>
      </c>
      <c r="T1687" s="17">
        <v>0.251612072404158</v>
      </c>
      <c r="U1687" s="17">
        <v>0.19874052655931501</v>
      </c>
      <c r="V1687" s="17">
        <v>0.33588978123778801</v>
      </c>
      <c r="W1687" s="17">
        <v>0.21879582421754901</v>
      </c>
      <c r="X1687" s="17">
        <v>0.22183080049333401</v>
      </c>
      <c r="Y1687" s="17">
        <v>0.204844758588592</v>
      </c>
      <c r="Z1687" s="17">
        <v>0.332501726030904</v>
      </c>
      <c r="AA1687" s="17">
        <v>0.29746102032222799</v>
      </c>
      <c r="AB1687" s="17">
        <v>0.30430894591776397</v>
      </c>
      <c r="AC1687" s="17">
        <v>0.28959528341298901</v>
      </c>
      <c r="AD1687" s="17">
        <v>0.350820286871313</v>
      </c>
      <c r="AE1687" s="17"/>
      <c r="AF1687" s="17">
        <v>0.22309133028210401</v>
      </c>
      <c r="AG1687" s="17">
        <v>0.28964620376503603</v>
      </c>
      <c r="AH1687" s="17">
        <v>0.21845187635258501</v>
      </c>
      <c r="AI1687" s="17"/>
      <c r="AJ1687" s="17">
        <v>0.24676516848413599</v>
      </c>
      <c r="AK1687" s="17">
        <v>0.29246151504434698</v>
      </c>
      <c r="AL1687" s="17">
        <v>0.32108354849207399</v>
      </c>
      <c r="AM1687" s="17">
        <v>0</v>
      </c>
      <c r="AN1687" s="17">
        <v>0.144499189862525</v>
      </c>
      <c r="AO1687" s="17"/>
      <c r="AP1687" s="17">
        <v>0.23377336335280699</v>
      </c>
      <c r="AQ1687" s="17">
        <v>0.30173528607077099</v>
      </c>
      <c r="AR1687" s="17">
        <v>0.35066502357732698</v>
      </c>
      <c r="AS1687" s="17"/>
      <c r="AT1687" s="17">
        <v>0.23458842908963001</v>
      </c>
      <c r="AU1687" s="17">
        <v>0.28180432950397499</v>
      </c>
      <c r="AV1687" s="17">
        <v>0.33733341503806502</v>
      </c>
      <c r="AW1687" s="17">
        <v>0.22211918053509899</v>
      </c>
      <c r="AX1687" s="17">
        <v>0.198184928536351</v>
      </c>
    </row>
    <row r="1688" spans="2:50">
      <c r="B1688" t="s">
        <v>248</v>
      </c>
      <c r="C1688" s="17">
        <v>0.11969611665174</v>
      </c>
      <c r="D1688" s="17">
        <v>0.120731586050169</v>
      </c>
      <c r="E1688" s="17">
        <v>0.118714101813299</v>
      </c>
      <c r="F1688" s="17"/>
      <c r="G1688" s="17">
        <v>8.62886617974815E-2</v>
      </c>
      <c r="H1688" s="17">
        <v>9.7129115569189697E-2</v>
      </c>
      <c r="I1688" s="17">
        <v>0.144578364244137</v>
      </c>
      <c r="J1688" s="17">
        <v>0.113109644046295</v>
      </c>
      <c r="K1688" s="17">
        <v>0.148883640666925</v>
      </c>
      <c r="L1688" s="17">
        <v>0.12855129553449199</v>
      </c>
      <c r="M1688" s="17"/>
      <c r="N1688" s="17">
        <v>0.176397074574353</v>
      </c>
      <c r="O1688" s="17">
        <v>0.108758506133108</v>
      </c>
      <c r="P1688" s="17">
        <v>9.9862739488922894E-2</v>
      </c>
      <c r="Q1688" s="17">
        <v>9.30462788789721E-2</v>
      </c>
      <c r="R1688" s="17"/>
      <c r="S1688" s="17">
        <v>0.14776658596084699</v>
      </c>
      <c r="T1688" s="17">
        <v>0.12799260504878901</v>
      </c>
      <c r="U1688" s="17">
        <v>0.14135253428323499</v>
      </c>
      <c r="V1688" s="17">
        <v>0.17346063027349901</v>
      </c>
      <c r="W1688" s="17">
        <v>8.4873648620411593E-2</v>
      </c>
      <c r="X1688" s="17">
        <v>0.151504384668805</v>
      </c>
      <c r="Y1688" s="17">
        <v>7.0278526409559394E-2</v>
      </c>
      <c r="Z1688" s="17">
        <v>6.6642005756831504E-2</v>
      </c>
      <c r="AA1688" s="17">
        <v>7.1179930737071198E-2</v>
      </c>
      <c r="AB1688" s="17">
        <v>0.129398533023492</v>
      </c>
      <c r="AC1688" s="17">
        <v>0.13534660967805101</v>
      </c>
      <c r="AD1688" s="17">
        <v>5.9930986338802297E-2</v>
      </c>
      <c r="AE1688" s="17"/>
      <c r="AF1688" s="17">
        <v>0.115981468871901</v>
      </c>
      <c r="AG1688" s="17">
        <v>0.14494491852011801</v>
      </c>
      <c r="AH1688" s="17">
        <v>7.8757436929767402E-2</v>
      </c>
      <c r="AI1688" s="17"/>
      <c r="AJ1688" s="17">
        <v>0.127442934915973</v>
      </c>
      <c r="AK1688" s="17">
        <v>0.12907805726288099</v>
      </c>
      <c r="AL1688" s="17">
        <v>9.1361391002546796E-2</v>
      </c>
      <c r="AM1688" s="17">
        <v>0</v>
      </c>
      <c r="AN1688" s="17">
        <v>8.4826060479551699E-2</v>
      </c>
      <c r="AO1688" s="17"/>
      <c r="AP1688" s="17">
        <v>0.13215211707145799</v>
      </c>
      <c r="AQ1688" s="17">
        <v>0.137021193088636</v>
      </c>
      <c r="AR1688" s="17">
        <v>4.7547121894845397E-2</v>
      </c>
      <c r="AS1688" s="17"/>
      <c r="AT1688" s="17">
        <v>8.8352702347101894E-2</v>
      </c>
      <c r="AU1688" s="17">
        <v>0.112667281489424</v>
      </c>
      <c r="AV1688" s="17">
        <v>0.16532686164056701</v>
      </c>
      <c r="AW1688" s="17">
        <v>0.15266306442991601</v>
      </c>
      <c r="AX1688" s="17">
        <v>0.53915465062267198</v>
      </c>
    </row>
    <row r="1689" spans="2:50">
      <c r="B1689" t="s">
        <v>92</v>
      </c>
      <c r="C1689" s="17">
        <v>4.7891164059893299E-2</v>
      </c>
      <c r="D1689" s="17">
        <v>4.90960287013898E-2</v>
      </c>
      <c r="E1689" s="17">
        <v>4.6748498754614197E-2</v>
      </c>
      <c r="F1689" s="17"/>
      <c r="G1689" s="17">
        <v>7.5371627263456503E-2</v>
      </c>
      <c r="H1689" s="17">
        <v>3.53983659730824E-2</v>
      </c>
      <c r="I1689" s="17">
        <v>6.2991671176868005E-2</v>
      </c>
      <c r="J1689" s="17">
        <v>5.3724800394223698E-2</v>
      </c>
      <c r="K1689" s="17">
        <v>3.78122235056308E-2</v>
      </c>
      <c r="L1689" s="17">
        <v>3.06019723399629E-2</v>
      </c>
      <c r="M1689" s="17"/>
      <c r="N1689" s="17">
        <v>3.8192884542408899E-2</v>
      </c>
      <c r="O1689" s="17">
        <v>3.82520525784096E-2</v>
      </c>
      <c r="P1689" s="17">
        <v>5.3406782582746101E-2</v>
      </c>
      <c r="Q1689" s="17">
        <v>6.5787631295184806E-2</v>
      </c>
      <c r="R1689" s="17"/>
      <c r="S1689" s="17">
        <v>5.8778875192006003E-2</v>
      </c>
      <c r="T1689" s="17">
        <v>6.9847446086841E-2</v>
      </c>
      <c r="U1689" s="17">
        <v>6.7773532430609407E-2</v>
      </c>
      <c r="V1689" s="17">
        <v>2.9298764926546698E-2</v>
      </c>
      <c r="W1689" s="17">
        <v>4.6195564263040598E-2</v>
      </c>
      <c r="X1689" s="17">
        <v>0</v>
      </c>
      <c r="Y1689" s="17">
        <v>4.45157991893253E-2</v>
      </c>
      <c r="Z1689" s="17">
        <v>7.05997153319287E-2</v>
      </c>
      <c r="AA1689" s="17">
        <v>7.0975725241834806E-2</v>
      </c>
      <c r="AB1689" s="17">
        <v>1.9882074963349001E-2</v>
      </c>
      <c r="AC1689" s="17">
        <v>5.5452473231086298E-2</v>
      </c>
      <c r="AD1689" s="17">
        <v>5.8601353129951399E-2</v>
      </c>
      <c r="AE1689" s="17"/>
      <c r="AF1689" s="17">
        <v>4.6803802844689803E-2</v>
      </c>
      <c r="AG1689" s="17">
        <v>3.4378192419961602E-2</v>
      </c>
      <c r="AH1689" s="17">
        <v>8.28482779962849E-2</v>
      </c>
      <c r="AI1689" s="17"/>
      <c r="AJ1689" s="17">
        <v>2.1462362037346701E-2</v>
      </c>
      <c r="AK1689" s="17">
        <v>3.7772600747770099E-2</v>
      </c>
      <c r="AL1689" s="17">
        <v>2.5023994101440499E-2</v>
      </c>
      <c r="AM1689" s="17">
        <v>0.11650052965933</v>
      </c>
      <c r="AN1689" s="17">
        <v>7.6949139243931194E-2</v>
      </c>
      <c r="AO1689" s="17"/>
      <c r="AP1689" s="17">
        <v>2.77595341009742E-2</v>
      </c>
      <c r="AQ1689" s="17">
        <v>3.3852143161590902E-2</v>
      </c>
      <c r="AR1689" s="17">
        <v>2.9677880687041299E-2</v>
      </c>
      <c r="AS1689" s="17"/>
      <c r="AT1689" s="17">
        <v>8.1314313907560401E-2</v>
      </c>
      <c r="AU1689" s="17">
        <v>2.1724659272246701E-2</v>
      </c>
      <c r="AV1689" s="17">
        <v>1.6246161950839302E-2</v>
      </c>
      <c r="AW1689" s="17">
        <v>2.28220299192806E-2</v>
      </c>
      <c r="AX1689" s="17">
        <v>0</v>
      </c>
    </row>
    <row r="1690" spans="2:50">
      <c r="B1690" t="s">
        <v>249</v>
      </c>
      <c r="C1690" s="17">
        <v>0.29694804596889701</v>
      </c>
      <c r="D1690" s="17">
        <v>0.312253241092811</v>
      </c>
      <c r="E1690" s="17">
        <v>0.28243295866672302</v>
      </c>
      <c r="F1690" s="17"/>
      <c r="G1690" s="17">
        <v>0.36051317843700498</v>
      </c>
      <c r="H1690" s="17">
        <v>0.43277202012490701</v>
      </c>
      <c r="I1690" s="17">
        <v>0.38494906735701201</v>
      </c>
      <c r="J1690" s="17">
        <v>0.23598051536540299</v>
      </c>
      <c r="K1690" s="17">
        <v>0.201008556500473</v>
      </c>
      <c r="L1690" s="17">
        <v>0.185532599099342</v>
      </c>
      <c r="M1690" s="17"/>
      <c r="N1690" s="17">
        <v>0.32012536054062102</v>
      </c>
      <c r="O1690" s="17">
        <v>0.206035725729208</v>
      </c>
      <c r="P1690" s="17">
        <v>0.336662139416743</v>
      </c>
      <c r="Q1690" s="17">
        <v>0.33894362380447002</v>
      </c>
      <c r="R1690" s="17"/>
      <c r="S1690" s="17">
        <v>0.30072161028897298</v>
      </c>
      <c r="T1690" s="17">
        <v>0.29899794837017202</v>
      </c>
      <c r="U1690" s="17">
        <v>0.176344818947924</v>
      </c>
      <c r="V1690" s="17">
        <v>0.27324129572716999</v>
      </c>
      <c r="W1690" s="17">
        <v>0.34506400146669403</v>
      </c>
      <c r="X1690" s="17">
        <v>0.314631986479392</v>
      </c>
      <c r="Y1690" s="17">
        <v>0.27996847862075802</v>
      </c>
      <c r="Z1690" s="17">
        <v>0.43028641801853201</v>
      </c>
      <c r="AA1690" s="17">
        <v>0.29783647124913099</v>
      </c>
      <c r="AB1690" s="17">
        <v>0.283997625882703</v>
      </c>
      <c r="AC1690" s="17">
        <v>0.33516792284552699</v>
      </c>
      <c r="AD1690" s="17">
        <v>0.25361350088432999</v>
      </c>
      <c r="AE1690" s="17"/>
      <c r="AF1690" s="17">
        <v>0.33749404765318203</v>
      </c>
      <c r="AG1690" s="17">
        <v>0.25881489162417498</v>
      </c>
      <c r="AH1690" s="17">
        <v>0.24487908743586401</v>
      </c>
      <c r="AI1690" s="17"/>
      <c r="AJ1690" s="17">
        <v>0.36194830287839402</v>
      </c>
      <c r="AK1690" s="17">
        <v>0.29888946608012901</v>
      </c>
      <c r="AL1690" s="17">
        <v>0.225879656623062</v>
      </c>
      <c r="AM1690" s="17">
        <v>0.31332688530041602</v>
      </c>
      <c r="AN1690" s="17">
        <v>0.174560023172106</v>
      </c>
      <c r="AO1690" s="17"/>
      <c r="AP1690" s="17">
        <v>0.37471814190191099</v>
      </c>
      <c r="AQ1690" s="17">
        <v>0.29043141606330602</v>
      </c>
      <c r="AR1690" s="17">
        <v>0.26065686096539398</v>
      </c>
      <c r="AS1690" s="17"/>
      <c r="AT1690" s="17">
        <v>0.28405985363298503</v>
      </c>
      <c r="AU1690" s="17">
        <v>0.287893926103164</v>
      </c>
      <c r="AV1690" s="17">
        <v>0.243153515842951</v>
      </c>
      <c r="AW1690" s="17">
        <v>0.41067935934817601</v>
      </c>
      <c r="AX1690" s="17">
        <v>0.26266042084097802</v>
      </c>
    </row>
    <row r="1691" spans="2:50">
      <c r="B1691" t="s">
        <v>250</v>
      </c>
      <c r="C1691" s="17">
        <v>0.37577100544762698</v>
      </c>
      <c r="D1691" s="17">
        <v>0.39484734992720499</v>
      </c>
      <c r="E1691" s="17">
        <v>0.35767944873857299</v>
      </c>
      <c r="F1691" s="17"/>
      <c r="G1691" s="17">
        <v>0.28661528732174202</v>
      </c>
      <c r="H1691" s="17">
        <v>0.30183689070575997</v>
      </c>
      <c r="I1691" s="17">
        <v>0.28553448591935898</v>
      </c>
      <c r="J1691" s="17">
        <v>0.33908075307865598</v>
      </c>
      <c r="K1691" s="17">
        <v>0.49075064369948201</v>
      </c>
      <c r="L1691" s="17">
        <v>0.51618443069417697</v>
      </c>
      <c r="M1691" s="17"/>
      <c r="N1691" s="17">
        <v>0.47033409799475601</v>
      </c>
      <c r="O1691" s="17">
        <v>0.428599306793158</v>
      </c>
      <c r="P1691" s="17">
        <v>0.292774291084067</v>
      </c>
      <c r="Q1691" s="17">
        <v>0.291688576018729</v>
      </c>
      <c r="R1691" s="17"/>
      <c r="S1691" s="17">
        <v>0.35194853893468497</v>
      </c>
      <c r="T1691" s="17">
        <v>0.37960467745294701</v>
      </c>
      <c r="U1691" s="17">
        <v>0.34009306084254998</v>
      </c>
      <c r="V1691" s="17">
        <v>0.50935041151128702</v>
      </c>
      <c r="W1691" s="17">
        <v>0.30366947283796097</v>
      </c>
      <c r="X1691" s="17">
        <v>0.37333518516213898</v>
      </c>
      <c r="Y1691" s="17">
        <v>0.27512328499815097</v>
      </c>
      <c r="Z1691" s="17">
        <v>0.39914373178773599</v>
      </c>
      <c r="AA1691" s="17">
        <v>0.368640951059299</v>
      </c>
      <c r="AB1691" s="17">
        <v>0.433707478941256</v>
      </c>
      <c r="AC1691" s="17">
        <v>0.42494189309104002</v>
      </c>
      <c r="AD1691" s="17">
        <v>0.41075127321011501</v>
      </c>
      <c r="AE1691" s="17"/>
      <c r="AF1691" s="17">
        <v>0.33907279915400501</v>
      </c>
      <c r="AG1691" s="17">
        <v>0.43459112228515401</v>
      </c>
      <c r="AH1691" s="17">
        <v>0.297209313282353</v>
      </c>
      <c r="AI1691" s="17"/>
      <c r="AJ1691" s="17">
        <v>0.37420810340010902</v>
      </c>
      <c r="AK1691" s="17">
        <v>0.42153957230722799</v>
      </c>
      <c r="AL1691" s="17">
        <v>0.41244493949462102</v>
      </c>
      <c r="AM1691" s="17">
        <v>0</v>
      </c>
      <c r="AN1691" s="17">
        <v>0.22932525034207701</v>
      </c>
      <c r="AO1691" s="17"/>
      <c r="AP1691" s="17">
        <v>0.36592548042426398</v>
      </c>
      <c r="AQ1691" s="17">
        <v>0.43875647915940702</v>
      </c>
      <c r="AR1691" s="17">
        <v>0.39821214547217199</v>
      </c>
      <c r="AS1691" s="17"/>
      <c r="AT1691" s="17">
        <v>0.32294113143673198</v>
      </c>
      <c r="AU1691" s="17">
        <v>0.394471610993399</v>
      </c>
      <c r="AV1691" s="17">
        <v>0.502660276678632</v>
      </c>
      <c r="AW1691" s="17">
        <v>0.374782244965015</v>
      </c>
      <c r="AX1691" s="17">
        <v>0.73733957915902204</v>
      </c>
    </row>
    <row r="1692" spans="2:50">
      <c r="B1692" t="s">
        <v>251</v>
      </c>
      <c r="C1692" s="17">
        <v>-7.8822959478730095E-2</v>
      </c>
      <c r="D1692" s="17">
        <v>-8.2594108834394497E-2</v>
      </c>
      <c r="E1692" s="17">
        <v>-7.5246490071850206E-2</v>
      </c>
      <c r="F1692" s="17"/>
      <c r="G1692" s="17">
        <v>7.3897891115262695E-2</v>
      </c>
      <c r="H1692" s="17">
        <v>0.13093512941914701</v>
      </c>
      <c r="I1692" s="17">
        <v>9.9414581437653304E-2</v>
      </c>
      <c r="J1692" s="17">
        <v>-0.103100237713253</v>
      </c>
      <c r="K1692" s="17">
        <v>-0.28974208719900901</v>
      </c>
      <c r="L1692" s="17">
        <v>-0.33065183159483502</v>
      </c>
      <c r="M1692" s="17"/>
      <c r="N1692" s="17">
        <v>-0.15020873745413499</v>
      </c>
      <c r="O1692" s="17">
        <v>-0.22256358106394999</v>
      </c>
      <c r="P1692" s="17">
        <v>4.3887848332675998E-2</v>
      </c>
      <c r="Q1692" s="17">
        <v>4.7255047785740197E-2</v>
      </c>
      <c r="R1692" s="17"/>
      <c r="S1692" s="17">
        <v>-5.1226928645711399E-2</v>
      </c>
      <c r="T1692" s="17">
        <v>-8.06067290827749E-2</v>
      </c>
      <c r="U1692" s="17">
        <v>-0.163748241894626</v>
      </c>
      <c r="V1692" s="17">
        <v>-0.236109115784117</v>
      </c>
      <c r="W1692" s="17">
        <v>4.13945286287331E-2</v>
      </c>
      <c r="X1692" s="17">
        <v>-5.87031986827471E-2</v>
      </c>
      <c r="Y1692" s="17">
        <v>4.8451936226063799E-3</v>
      </c>
      <c r="Z1692" s="17">
        <v>3.1142686230796201E-2</v>
      </c>
      <c r="AA1692" s="17">
        <v>-7.0804479810167395E-2</v>
      </c>
      <c r="AB1692" s="17">
        <v>-0.149709853058553</v>
      </c>
      <c r="AC1692" s="17">
        <v>-8.9773970245512993E-2</v>
      </c>
      <c r="AD1692" s="17">
        <v>-0.15713777232578599</v>
      </c>
      <c r="AE1692" s="17"/>
      <c r="AF1692" s="17">
        <v>-1.57875150082309E-3</v>
      </c>
      <c r="AG1692" s="17">
        <v>-0.175776230660978</v>
      </c>
      <c r="AH1692" s="17">
        <v>-5.2330225846488998E-2</v>
      </c>
      <c r="AI1692" s="17"/>
      <c r="AJ1692" s="17">
        <v>-1.22598005217144E-2</v>
      </c>
      <c r="AK1692" s="17">
        <v>-0.122650106227099</v>
      </c>
      <c r="AL1692" s="17">
        <v>-0.18656528287155899</v>
      </c>
      <c r="AM1692" s="17">
        <v>0.31332688530041602</v>
      </c>
      <c r="AN1692" s="17">
        <v>-5.4765227169971002E-2</v>
      </c>
      <c r="AO1692" s="17"/>
      <c r="AP1692" s="17">
        <v>8.7926614776462405E-3</v>
      </c>
      <c r="AQ1692" s="17">
        <v>-0.148325063096101</v>
      </c>
      <c r="AR1692" s="17">
        <v>-0.13755528450677801</v>
      </c>
      <c r="AS1692" s="17"/>
      <c r="AT1692" s="17">
        <v>-3.88812778037472E-2</v>
      </c>
      <c r="AU1692" s="17">
        <v>-0.106577684890235</v>
      </c>
      <c r="AV1692" s="17">
        <v>-0.25950676083568103</v>
      </c>
      <c r="AW1692" s="17">
        <v>3.5897114383160997E-2</v>
      </c>
      <c r="AX1692" s="17">
        <v>-0.47467915831804502</v>
      </c>
    </row>
    <row r="1693" spans="2:50">
      <c r="C1693" s="17"/>
      <c r="D1693" s="17"/>
      <c r="E1693" s="17"/>
      <c r="F1693" s="17"/>
      <c r="G1693" s="17"/>
      <c r="H1693" s="17"/>
      <c r="I1693" s="17"/>
      <c r="J1693" s="17"/>
      <c r="K1693" s="17"/>
      <c r="L1693" s="17"/>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7"/>
      <c r="AI1693" s="17"/>
      <c r="AJ1693" s="17"/>
      <c r="AK1693" s="17"/>
      <c r="AL1693" s="17"/>
      <c r="AM1693" s="17"/>
      <c r="AN1693" s="17"/>
      <c r="AO1693" s="17"/>
      <c r="AP1693" s="17"/>
      <c r="AQ1693" s="17"/>
      <c r="AR1693" s="17"/>
      <c r="AS1693" s="17"/>
      <c r="AT1693" s="17"/>
      <c r="AU1693" s="17"/>
      <c r="AV1693" s="17"/>
      <c r="AW1693" s="17"/>
      <c r="AX1693" s="17"/>
    </row>
    <row r="1694" spans="2:50">
      <c r="B1694" s="6" t="s">
        <v>439</v>
      </c>
      <c r="C1694" s="17"/>
      <c r="D1694" s="17"/>
      <c r="E1694" s="17"/>
      <c r="F1694" s="17"/>
      <c r="G1694" s="17"/>
      <c r="H1694" s="17"/>
      <c r="I1694" s="17"/>
      <c r="J1694" s="17"/>
      <c r="K1694" s="17"/>
      <c r="L1694" s="17"/>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7"/>
      <c r="AI1694" s="17"/>
      <c r="AJ1694" s="17"/>
      <c r="AK1694" s="17"/>
      <c r="AL1694" s="17"/>
      <c r="AM1694" s="17"/>
      <c r="AN1694" s="17"/>
      <c r="AO1694" s="17"/>
      <c r="AP1694" s="17"/>
      <c r="AQ1694" s="17"/>
      <c r="AR1694" s="17"/>
      <c r="AS1694" s="17"/>
      <c r="AT1694" s="17"/>
      <c r="AU1694" s="17"/>
      <c r="AV1694" s="17"/>
      <c r="AW1694" s="17"/>
      <c r="AX1694" s="17"/>
    </row>
    <row r="1695" spans="2:50">
      <c r="B1695" s="24" t="s">
        <v>17</v>
      </c>
      <c r="C1695" s="17"/>
      <c r="D1695" s="17"/>
      <c r="E1695" s="17"/>
      <c r="F1695" s="17"/>
      <c r="G1695" s="17"/>
      <c r="H1695" s="17"/>
      <c r="I1695" s="17"/>
      <c r="J1695" s="17"/>
      <c r="K1695" s="17"/>
      <c r="L1695" s="17"/>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7"/>
      <c r="AI1695" s="17"/>
      <c r="AJ1695" s="17"/>
      <c r="AK1695" s="17"/>
      <c r="AL1695" s="17"/>
      <c r="AM1695" s="17"/>
      <c r="AN1695" s="17"/>
      <c r="AO1695" s="17"/>
      <c r="AP1695" s="17"/>
      <c r="AQ1695" s="17"/>
      <c r="AR1695" s="17"/>
      <c r="AS1695" s="17"/>
      <c r="AT1695" s="17"/>
      <c r="AU1695" s="17"/>
      <c r="AV1695" s="17"/>
      <c r="AW1695" s="17"/>
      <c r="AX1695" s="17"/>
    </row>
    <row r="1696" spans="2:50">
      <c r="B1696" t="s">
        <v>244</v>
      </c>
      <c r="C1696" s="17">
        <v>0.160143120893489</v>
      </c>
      <c r="D1696" s="17">
        <v>0.212107808948685</v>
      </c>
      <c r="E1696" s="17">
        <v>0.11086103218800999</v>
      </c>
      <c r="F1696" s="17"/>
      <c r="G1696" s="17">
        <v>0.14360804129216601</v>
      </c>
      <c r="H1696" s="17">
        <v>0.17373934837169</v>
      </c>
      <c r="I1696" s="17">
        <v>0.18791327599940799</v>
      </c>
      <c r="J1696" s="17">
        <v>0.15291188028927899</v>
      </c>
      <c r="K1696" s="17">
        <v>0.196630788788274</v>
      </c>
      <c r="L1696" s="17">
        <v>0.12232931738052601</v>
      </c>
      <c r="M1696" s="17"/>
      <c r="N1696" s="17">
        <v>0.16103539511255999</v>
      </c>
      <c r="O1696" s="17">
        <v>9.8239339907784204E-2</v>
      </c>
      <c r="P1696" s="17">
        <v>0.23274544659858801</v>
      </c>
      <c r="Q1696" s="17">
        <v>0.15766317184077699</v>
      </c>
      <c r="R1696" s="17"/>
      <c r="S1696" s="17">
        <v>0.17851214764968301</v>
      </c>
      <c r="T1696" s="17">
        <v>7.0732077187581302E-2</v>
      </c>
      <c r="U1696" s="17">
        <v>0.10519718141958199</v>
      </c>
      <c r="V1696" s="17">
        <v>0.163647817030902</v>
      </c>
      <c r="W1696" s="17">
        <v>0.265437536495505</v>
      </c>
      <c r="X1696" s="17">
        <v>0.114414131341041</v>
      </c>
      <c r="Y1696" s="17">
        <v>0.19201229404299699</v>
      </c>
      <c r="Z1696" s="17">
        <v>0.31066787301361498</v>
      </c>
      <c r="AA1696" s="17">
        <v>9.4999855251739804E-2</v>
      </c>
      <c r="AB1696" s="17">
        <v>0.14860167931292301</v>
      </c>
      <c r="AC1696" s="17">
        <v>0.30032113735968002</v>
      </c>
      <c r="AD1696" s="17">
        <v>5.3822980782138298E-2</v>
      </c>
      <c r="AE1696" s="17"/>
      <c r="AF1696" s="17">
        <v>0.173705018948623</v>
      </c>
      <c r="AG1696" s="17">
        <v>0.161486407724106</v>
      </c>
      <c r="AH1696" s="17">
        <v>0.165613123095528</v>
      </c>
      <c r="AI1696" s="17"/>
      <c r="AJ1696" s="17">
        <v>0.20822469528638499</v>
      </c>
      <c r="AK1696" s="17">
        <v>0.134187517270004</v>
      </c>
      <c r="AL1696" s="17">
        <v>0.22127791985508999</v>
      </c>
      <c r="AM1696" s="17">
        <v>0.186285282461577</v>
      </c>
      <c r="AN1696" s="17">
        <v>0.15046435512244599</v>
      </c>
      <c r="AO1696" s="17"/>
      <c r="AP1696" s="17">
        <v>0.22841297578577799</v>
      </c>
      <c r="AQ1696" s="17">
        <v>0.113220754998185</v>
      </c>
      <c r="AR1696" s="17">
        <v>0.27659170453156401</v>
      </c>
      <c r="AS1696" s="17"/>
      <c r="AT1696" s="17">
        <v>0.221766768992261</v>
      </c>
      <c r="AU1696" s="17">
        <v>0.154957787794548</v>
      </c>
      <c r="AV1696" s="17">
        <v>7.6726449655390105E-2</v>
      </c>
      <c r="AW1696" s="17">
        <v>0.248593965020415</v>
      </c>
      <c r="AX1696" s="17">
        <v>0.101603796137374</v>
      </c>
    </row>
    <row r="1697" spans="2:50">
      <c r="B1697" t="s">
        <v>245</v>
      </c>
      <c r="C1697" s="17">
        <v>0.30249131379820199</v>
      </c>
      <c r="D1697" s="17">
        <v>0.264695530301995</v>
      </c>
      <c r="E1697" s="17">
        <v>0.338335946464422</v>
      </c>
      <c r="F1697" s="17"/>
      <c r="G1697" s="17">
        <v>0.27194127410195901</v>
      </c>
      <c r="H1697" s="17">
        <v>0.32778029231184402</v>
      </c>
      <c r="I1697" s="17">
        <v>0.37687268664817503</v>
      </c>
      <c r="J1697" s="17">
        <v>0.249155530350013</v>
      </c>
      <c r="K1697" s="17">
        <v>0.21775375207474801</v>
      </c>
      <c r="L1697" s="17">
        <v>0.34041257028416</v>
      </c>
      <c r="M1697" s="17"/>
      <c r="N1697" s="17">
        <v>0.30870079121368998</v>
      </c>
      <c r="O1697" s="17">
        <v>0.30577234597065001</v>
      </c>
      <c r="P1697" s="17">
        <v>0.32607235717703398</v>
      </c>
      <c r="Q1697" s="17">
        <v>0.27893420263329399</v>
      </c>
      <c r="R1697" s="17"/>
      <c r="S1697" s="17">
        <v>0.31179696276880298</v>
      </c>
      <c r="T1697" s="17">
        <v>0.32282756466586898</v>
      </c>
      <c r="U1697" s="17">
        <v>0.32004947614717799</v>
      </c>
      <c r="V1697" s="17">
        <v>0.29256423550615102</v>
      </c>
      <c r="W1697" s="17">
        <v>0.27126823507672199</v>
      </c>
      <c r="X1697" s="17">
        <v>0.40451205418810399</v>
      </c>
      <c r="Y1697" s="17">
        <v>0.29487016099430502</v>
      </c>
      <c r="Z1697" s="17">
        <v>0.147995278915483</v>
      </c>
      <c r="AA1697" s="17">
        <v>0.31849007968939402</v>
      </c>
      <c r="AB1697" s="17">
        <v>0.29416362061224</v>
      </c>
      <c r="AC1697" s="17">
        <v>0.18874047616457601</v>
      </c>
      <c r="AD1697" s="17">
        <v>0.32978398357421301</v>
      </c>
      <c r="AE1697" s="17"/>
      <c r="AF1697" s="17">
        <v>0.38795857919226201</v>
      </c>
      <c r="AG1697" s="17">
        <v>0.25420861042566101</v>
      </c>
      <c r="AH1697" s="17">
        <v>0.22399732701811301</v>
      </c>
      <c r="AI1697" s="17"/>
      <c r="AJ1697" s="17">
        <v>0.34404785767031498</v>
      </c>
      <c r="AK1697" s="17">
        <v>0.290733949147368</v>
      </c>
      <c r="AL1697" s="17">
        <v>0.36114128574029097</v>
      </c>
      <c r="AM1697" s="17">
        <v>0.44753732221690301</v>
      </c>
      <c r="AN1697" s="17">
        <v>0.22247689757752001</v>
      </c>
      <c r="AO1697" s="17"/>
      <c r="AP1697" s="17">
        <v>0.33266548782381999</v>
      </c>
      <c r="AQ1697" s="17">
        <v>0.30340523831678201</v>
      </c>
      <c r="AR1697" s="17">
        <v>0.24475330651813801</v>
      </c>
      <c r="AS1697" s="17"/>
      <c r="AT1697" s="17">
        <v>0.28744650071070199</v>
      </c>
      <c r="AU1697" s="17">
        <v>0.32862595755274299</v>
      </c>
      <c r="AV1697" s="17">
        <v>0.27491629671462098</v>
      </c>
      <c r="AW1697" s="17">
        <v>0.17712953486680999</v>
      </c>
      <c r="AX1697" s="17">
        <v>0.26494199801439799</v>
      </c>
    </row>
    <row r="1698" spans="2:50">
      <c r="B1698" t="s">
        <v>246</v>
      </c>
      <c r="C1698" s="17">
        <v>0.244663259434936</v>
      </c>
      <c r="D1698" s="17">
        <v>0.252275524999791</v>
      </c>
      <c r="E1698" s="17">
        <v>0.237443965701885</v>
      </c>
      <c r="F1698" s="17"/>
      <c r="G1698" s="17">
        <v>0.25624255101724103</v>
      </c>
      <c r="H1698" s="17">
        <v>0.21826521943973301</v>
      </c>
      <c r="I1698" s="17">
        <v>0.237856019283508</v>
      </c>
      <c r="J1698" s="17">
        <v>0.28873716241296099</v>
      </c>
      <c r="K1698" s="17">
        <v>0.28856427075308699</v>
      </c>
      <c r="L1698" s="17">
        <v>0.20317785144096401</v>
      </c>
      <c r="M1698" s="17"/>
      <c r="N1698" s="17">
        <v>0.189427130912067</v>
      </c>
      <c r="O1698" s="17">
        <v>0.27301669213751101</v>
      </c>
      <c r="P1698" s="17">
        <v>0.27652050817533902</v>
      </c>
      <c r="Q1698" s="17">
        <v>0.24949059242723601</v>
      </c>
      <c r="R1698" s="17"/>
      <c r="S1698" s="17">
        <v>0.29209124572786499</v>
      </c>
      <c r="T1698" s="17">
        <v>0.21551230714795</v>
      </c>
      <c r="U1698" s="17">
        <v>0.34729060411122797</v>
      </c>
      <c r="V1698" s="17">
        <v>0.23795102653362701</v>
      </c>
      <c r="W1698" s="17">
        <v>0.267592121956159</v>
      </c>
      <c r="X1698" s="17">
        <v>0.26446665685995902</v>
      </c>
      <c r="Y1698" s="17">
        <v>0.24410875860675799</v>
      </c>
      <c r="Z1698" s="17">
        <v>0.28801177504594599</v>
      </c>
      <c r="AA1698" s="17">
        <v>0.167242110781644</v>
      </c>
      <c r="AB1698" s="17">
        <v>0.20208410698777701</v>
      </c>
      <c r="AC1698" s="17">
        <v>0.13651412137316801</v>
      </c>
      <c r="AD1698" s="17">
        <v>0.167997759010168</v>
      </c>
      <c r="AE1698" s="17"/>
      <c r="AF1698" s="17">
        <v>0.258907795296351</v>
      </c>
      <c r="AG1698" s="17">
        <v>0.227068451690845</v>
      </c>
      <c r="AH1698" s="17">
        <v>0.24951650530442099</v>
      </c>
      <c r="AI1698" s="17"/>
      <c r="AJ1698" s="17">
        <v>0.24297515177409801</v>
      </c>
      <c r="AK1698" s="17">
        <v>0.25301206552025701</v>
      </c>
      <c r="AL1698" s="17">
        <v>0.158546883656913</v>
      </c>
      <c r="AM1698" s="17">
        <v>0.24967686566219099</v>
      </c>
      <c r="AN1698" s="17">
        <v>0.29863473736338703</v>
      </c>
      <c r="AO1698" s="17"/>
      <c r="AP1698" s="17">
        <v>0.226420072906341</v>
      </c>
      <c r="AQ1698" s="17">
        <v>0.21604842490156101</v>
      </c>
      <c r="AR1698" s="17">
        <v>0.20681964522985899</v>
      </c>
      <c r="AS1698" s="17"/>
      <c r="AT1698" s="17">
        <v>0.26414175281529101</v>
      </c>
      <c r="AU1698" s="17">
        <v>0.22716734692783</v>
      </c>
      <c r="AV1698" s="17">
        <v>0.22548600344710701</v>
      </c>
      <c r="AW1698" s="17">
        <v>0.269436002862601</v>
      </c>
      <c r="AX1698" s="17">
        <v>9.4299555225556206E-2</v>
      </c>
    </row>
    <row r="1699" spans="2:50">
      <c r="B1699" t="s">
        <v>247</v>
      </c>
      <c r="C1699" s="17">
        <v>0.164867461554142</v>
      </c>
      <c r="D1699" s="17">
        <v>0.12889450585162099</v>
      </c>
      <c r="E1699" s="17">
        <v>0.19898336718696</v>
      </c>
      <c r="F1699" s="17"/>
      <c r="G1699" s="17">
        <v>0.158313459442704</v>
      </c>
      <c r="H1699" s="17">
        <v>0.187396553061731</v>
      </c>
      <c r="I1699" s="17">
        <v>0.10125712251416499</v>
      </c>
      <c r="J1699" s="17">
        <v>0.17133422149830599</v>
      </c>
      <c r="K1699" s="17">
        <v>0.162247378440153</v>
      </c>
      <c r="L1699" s="17">
        <v>0.19450679807146101</v>
      </c>
      <c r="M1699" s="17"/>
      <c r="N1699" s="17">
        <v>0.224155941746017</v>
      </c>
      <c r="O1699" s="17">
        <v>0.17897144721469699</v>
      </c>
      <c r="P1699" s="17">
        <v>6.6065337437910501E-2</v>
      </c>
      <c r="Q1699" s="17">
        <v>0.171448138795702</v>
      </c>
      <c r="R1699" s="17"/>
      <c r="S1699" s="17">
        <v>0.115659065919169</v>
      </c>
      <c r="T1699" s="17">
        <v>0.22470414908768099</v>
      </c>
      <c r="U1699" s="17">
        <v>0.15685429813044</v>
      </c>
      <c r="V1699" s="17">
        <v>0.182494002341724</v>
      </c>
      <c r="W1699" s="17">
        <v>0.127604575213009</v>
      </c>
      <c r="X1699" s="17">
        <v>0.140328352231995</v>
      </c>
      <c r="Y1699" s="17">
        <v>0.185769508079725</v>
      </c>
      <c r="Z1699" s="17">
        <v>0.11226029413346</v>
      </c>
      <c r="AA1699" s="17">
        <v>0.196860511661825</v>
      </c>
      <c r="AB1699" s="17">
        <v>0.16531893596959199</v>
      </c>
      <c r="AC1699" s="17">
        <v>0.239077655424524</v>
      </c>
      <c r="AD1699" s="17">
        <v>0.20803600885968501</v>
      </c>
      <c r="AE1699" s="17"/>
      <c r="AF1699" s="17">
        <v>0.10379116928356601</v>
      </c>
      <c r="AG1699" s="17">
        <v>0.195878840778302</v>
      </c>
      <c r="AH1699" s="17">
        <v>0.20194239129103</v>
      </c>
      <c r="AI1699" s="17"/>
      <c r="AJ1699" s="17">
        <v>0.14106628840323199</v>
      </c>
      <c r="AK1699" s="17">
        <v>0.16022625248203701</v>
      </c>
      <c r="AL1699" s="17">
        <v>0.11011042045302399</v>
      </c>
      <c r="AM1699" s="17">
        <v>0</v>
      </c>
      <c r="AN1699" s="17">
        <v>0.17595985219645899</v>
      </c>
      <c r="AO1699" s="17"/>
      <c r="AP1699" s="17">
        <v>0.13944148048952101</v>
      </c>
      <c r="AQ1699" s="17">
        <v>0.215642603140243</v>
      </c>
      <c r="AR1699" s="17">
        <v>0.16870522491027401</v>
      </c>
      <c r="AS1699" s="17"/>
      <c r="AT1699" s="17">
        <v>0.111186109160512</v>
      </c>
      <c r="AU1699" s="17">
        <v>0.1747080684575</v>
      </c>
      <c r="AV1699" s="17">
        <v>0.28739317671049103</v>
      </c>
      <c r="AW1699" s="17">
        <v>0.16590289004894501</v>
      </c>
      <c r="AX1699" s="17">
        <v>0.14855894448065399</v>
      </c>
    </row>
    <row r="1700" spans="2:50">
      <c r="B1700" t="s">
        <v>248</v>
      </c>
      <c r="C1700" s="17">
        <v>7.2660353431746094E-2</v>
      </c>
      <c r="D1700" s="17">
        <v>8.3497851885799099E-2</v>
      </c>
      <c r="E1700" s="17">
        <v>6.2382324636676E-2</v>
      </c>
      <c r="F1700" s="17"/>
      <c r="G1700" s="17">
        <v>8.3484089563075098E-2</v>
      </c>
      <c r="H1700" s="17">
        <v>4.8736427281722602E-2</v>
      </c>
      <c r="I1700" s="17">
        <v>2.0839382595941699E-2</v>
      </c>
      <c r="J1700" s="17">
        <v>7.0039015275902394E-2</v>
      </c>
      <c r="K1700" s="17">
        <v>9.7765338083765196E-2</v>
      </c>
      <c r="L1700" s="17">
        <v>0.108971490482926</v>
      </c>
      <c r="M1700" s="17"/>
      <c r="N1700" s="17">
        <v>7.7379091651608597E-2</v>
      </c>
      <c r="O1700" s="17">
        <v>9.5660653733444706E-2</v>
      </c>
      <c r="P1700" s="17">
        <v>3.3121311256412302E-2</v>
      </c>
      <c r="Q1700" s="17">
        <v>7.0207837042411403E-2</v>
      </c>
      <c r="R1700" s="17"/>
      <c r="S1700" s="17">
        <v>7.0074535748877398E-2</v>
      </c>
      <c r="T1700" s="17">
        <v>9.6376455824078097E-2</v>
      </c>
      <c r="U1700" s="17">
        <v>2.5315083478583199E-2</v>
      </c>
      <c r="V1700" s="17">
        <v>9.4044153661049804E-2</v>
      </c>
      <c r="W1700" s="17">
        <v>2.19019669955638E-2</v>
      </c>
      <c r="X1700" s="17">
        <v>7.6278805378900194E-2</v>
      </c>
      <c r="Y1700" s="17">
        <v>0</v>
      </c>
      <c r="Z1700" s="17">
        <v>4.0874544820974898E-2</v>
      </c>
      <c r="AA1700" s="17">
        <v>0.126147137490287</v>
      </c>
      <c r="AB1700" s="17">
        <v>0.12552749822993001</v>
      </c>
      <c r="AC1700" s="17">
        <v>7.98941364469649E-2</v>
      </c>
      <c r="AD1700" s="17">
        <v>0.112793531063096</v>
      </c>
      <c r="AE1700" s="17"/>
      <c r="AF1700" s="17">
        <v>4.1137816685541298E-2</v>
      </c>
      <c r="AG1700" s="17">
        <v>0.117942649953971</v>
      </c>
      <c r="AH1700" s="17">
        <v>2.4855228526046502E-2</v>
      </c>
      <c r="AI1700" s="17"/>
      <c r="AJ1700" s="17">
        <v>4.3399795079949698E-2</v>
      </c>
      <c r="AK1700" s="17">
        <v>0.12440943419835999</v>
      </c>
      <c r="AL1700" s="17">
        <v>0.123899496193242</v>
      </c>
      <c r="AM1700" s="17">
        <v>0</v>
      </c>
      <c r="AN1700" s="17">
        <v>0</v>
      </c>
      <c r="AO1700" s="17"/>
      <c r="AP1700" s="17">
        <v>5.5199139528828801E-2</v>
      </c>
      <c r="AQ1700" s="17">
        <v>9.0123383205436794E-2</v>
      </c>
      <c r="AR1700" s="17">
        <v>7.3452238123124194E-2</v>
      </c>
      <c r="AS1700" s="17"/>
      <c r="AT1700" s="17">
        <v>2.3223024555137101E-2</v>
      </c>
      <c r="AU1700" s="17">
        <v>6.4240204663879599E-2</v>
      </c>
      <c r="AV1700" s="17">
        <v>0.112311863848199</v>
      </c>
      <c r="AW1700" s="17">
        <v>0.116115577281948</v>
      </c>
      <c r="AX1700" s="17">
        <v>0.390595706142018</v>
      </c>
    </row>
    <row r="1701" spans="2:50">
      <c r="B1701" t="s">
        <v>92</v>
      </c>
      <c r="C1701" s="17">
        <v>5.5174490887484703E-2</v>
      </c>
      <c r="D1701" s="17">
        <v>5.8528778012109102E-2</v>
      </c>
      <c r="E1701" s="17">
        <v>5.1993363822047403E-2</v>
      </c>
      <c r="F1701" s="17"/>
      <c r="G1701" s="17">
        <v>8.6410584582854999E-2</v>
      </c>
      <c r="H1701" s="17">
        <v>4.4082159533279298E-2</v>
      </c>
      <c r="I1701" s="17">
        <v>7.5261512958801804E-2</v>
      </c>
      <c r="J1701" s="17">
        <v>6.7822190173538702E-2</v>
      </c>
      <c r="K1701" s="17">
        <v>3.7038471859971903E-2</v>
      </c>
      <c r="L1701" s="17">
        <v>3.06019723399629E-2</v>
      </c>
      <c r="M1701" s="17"/>
      <c r="N1701" s="17">
        <v>3.93016493640575E-2</v>
      </c>
      <c r="O1701" s="17">
        <v>4.8339521035913699E-2</v>
      </c>
      <c r="P1701" s="17">
        <v>6.5475039354716505E-2</v>
      </c>
      <c r="Q1701" s="17">
        <v>7.2256057260579695E-2</v>
      </c>
      <c r="R1701" s="17"/>
      <c r="S1701" s="17">
        <v>3.1866042185602399E-2</v>
      </c>
      <c r="T1701" s="17">
        <v>6.9847446086841E-2</v>
      </c>
      <c r="U1701" s="17">
        <v>4.5293356712989397E-2</v>
      </c>
      <c r="V1701" s="17">
        <v>2.9298764926546698E-2</v>
      </c>
      <c r="W1701" s="17">
        <v>4.6195564263040598E-2</v>
      </c>
      <c r="X1701" s="17">
        <v>0</v>
      </c>
      <c r="Y1701" s="17">
        <v>8.3239278276215203E-2</v>
      </c>
      <c r="Z1701" s="17">
        <v>0.10019023407052199</v>
      </c>
      <c r="AA1701" s="17">
        <v>9.6260305125110898E-2</v>
      </c>
      <c r="AB1701" s="17">
        <v>6.4304158887538099E-2</v>
      </c>
      <c r="AC1701" s="17">
        <v>5.5452473231086298E-2</v>
      </c>
      <c r="AD1701" s="17">
        <v>0.12756573671069901</v>
      </c>
      <c r="AE1701" s="17"/>
      <c r="AF1701" s="17">
        <v>3.4499620593657701E-2</v>
      </c>
      <c r="AG1701" s="17">
        <v>4.3415039427114603E-2</v>
      </c>
      <c r="AH1701" s="17">
        <v>0.13407542476486201</v>
      </c>
      <c r="AI1701" s="17"/>
      <c r="AJ1701" s="17">
        <v>2.02862117860215E-2</v>
      </c>
      <c r="AK1701" s="17">
        <v>3.7430781381973997E-2</v>
      </c>
      <c r="AL1701" s="17">
        <v>2.5023994101440499E-2</v>
      </c>
      <c r="AM1701" s="17">
        <v>0.11650052965933</v>
      </c>
      <c r="AN1701" s="17">
        <v>0.15246415774018901</v>
      </c>
      <c r="AO1701" s="17"/>
      <c r="AP1701" s="17">
        <v>1.7860843465710999E-2</v>
      </c>
      <c r="AQ1701" s="17">
        <v>6.1559595437792297E-2</v>
      </c>
      <c r="AR1701" s="17">
        <v>2.9677880687041299E-2</v>
      </c>
      <c r="AS1701" s="17"/>
      <c r="AT1701" s="17">
        <v>9.2235843766096795E-2</v>
      </c>
      <c r="AU1701" s="17">
        <v>5.03006346034989E-2</v>
      </c>
      <c r="AV1701" s="17">
        <v>2.3166209624192802E-2</v>
      </c>
      <c r="AW1701" s="17">
        <v>2.28220299192806E-2</v>
      </c>
      <c r="AX1701" s="17">
        <v>0</v>
      </c>
    </row>
    <row r="1702" spans="2:50">
      <c r="B1702" t="s">
        <v>249</v>
      </c>
      <c r="C1702" s="17">
        <v>0.46263443469169202</v>
      </c>
      <c r="D1702" s="17">
        <v>0.47680333925068002</v>
      </c>
      <c r="E1702" s="17">
        <v>0.44919697865243202</v>
      </c>
      <c r="F1702" s="17"/>
      <c r="G1702" s="17">
        <v>0.41554931539412499</v>
      </c>
      <c r="H1702" s="17">
        <v>0.50151964068353405</v>
      </c>
      <c r="I1702" s="17">
        <v>0.56478596264758396</v>
      </c>
      <c r="J1702" s="17">
        <v>0.40206741063929202</v>
      </c>
      <c r="K1702" s="17">
        <v>0.41438454086302201</v>
      </c>
      <c r="L1702" s="17">
        <v>0.46274188766468599</v>
      </c>
      <c r="M1702" s="17"/>
      <c r="N1702" s="17">
        <v>0.46973618632625003</v>
      </c>
      <c r="O1702" s="17">
        <v>0.404011685878434</v>
      </c>
      <c r="P1702" s="17">
        <v>0.55881780377562096</v>
      </c>
      <c r="Q1702" s="17">
        <v>0.43659737447407099</v>
      </c>
      <c r="R1702" s="17"/>
      <c r="S1702" s="17">
        <v>0.49030911041848602</v>
      </c>
      <c r="T1702" s="17">
        <v>0.39355964185344999</v>
      </c>
      <c r="U1702" s="17">
        <v>0.42524665756676</v>
      </c>
      <c r="V1702" s="17">
        <v>0.45621205253705299</v>
      </c>
      <c r="W1702" s="17">
        <v>0.53670577157222699</v>
      </c>
      <c r="X1702" s="17">
        <v>0.51892618552914604</v>
      </c>
      <c r="Y1702" s="17">
        <v>0.48688245503730299</v>
      </c>
      <c r="Z1702" s="17">
        <v>0.45866315192909801</v>
      </c>
      <c r="AA1702" s="17">
        <v>0.41348993494113401</v>
      </c>
      <c r="AB1702" s="17">
        <v>0.442765299925163</v>
      </c>
      <c r="AC1702" s="17">
        <v>0.48906161352425598</v>
      </c>
      <c r="AD1702" s="17">
        <v>0.383606964356352</v>
      </c>
      <c r="AE1702" s="17"/>
      <c r="AF1702" s="17">
        <v>0.56166359814088396</v>
      </c>
      <c r="AG1702" s="17">
        <v>0.415695018149767</v>
      </c>
      <c r="AH1702" s="17">
        <v>0.38961045011364098</v>
      </c>
      <c r="AI1702" s="17"/>
      <c r="AJ1702" s="17">
        <v>0.55227255295669897</v>
      </c>
      <c r="AK1702" s="17">
        <v>0.424921466417372</v>
      </c>
      <c r="AL1702" s="17">
        <v>0.58241920559538096</v>
      </c>
      <c r="AM1702" s="17">
        <v>0.63382260467847895</v>
      </c>
      <c r="AN1702" s="17">
        <v>0.37294125269996597</v>
      </c>
      <c r="AO1702" s="17"/>
      <c r="AP1702" s="17">
        <v>0.56107846360959801</v>
      </c>
      <c r="AQ1702" s="17">
        <v>0.41662599331496702</v>
      </c>
      <c r="AR1702" s="17">
        <v>0.52134501104970099</v>
      </c>
      <c r="AS1702" s="17"/>
      <c r="AT1702" s="17">
        <v>0.50921326970296399</v>
      </c>
      <c r="AU1702" s="17">
        <v>0.48358374534729098</v>
      </c>
      <c r="AV1702" s="17">
        <v>0.35164274637001097</v>
      </c>
      <c r="AW1702" s="17">
        <v>0.42572349988722602</v>
      </c>
      <c r="AX1702" s="17">
        <v>0.36654579415177202</v>
      </c>
    </row>
    <row r="1703" spans="2:50">
      <c r="B1703" t="s">
        <v>250</v>
      </c>
      <c r="C1703" s="17">
        <v>0.23752781498588799</v>
      </c>
      <c r="D1703" s="17">
        <v>0.21239235773741999</v>
      </c>
      <c r="E1703" s="17">
        <v>0.261365691823636</v>
      </c>
      <c r="F1703" s="17"/>
      <c r="G1703" s="17">
        <v>0.24179754900577899</v>
      </c>
      <c r="H1703" s="17">
        <v>0.23613298034345301</v>
      </c>
      <c r="I1703" s="17">
        <v>0.122096505110107</v>
      </c>
      <c r="J1703" s="17">
        <v>0.24137323677420799</v>
      </c>
      <c r="K1703" s="17">
        <v>0.260012716523919</v>
      </c>
      <c r="L1703" s="17">
        <v>0.30347828855438702</v>
      </c>
      <c r="M1703" s="17"/>
      <c r="N1703" s="17">
        <v>0.301535033397626</v>
      </c>
      <c r="O1703" s="17">
        <v>0.274632100948142</v>
      </c>
      <c r="P1703" s="17">
        <v>9.9186648694322796E-2</v>
      </c>
      <c r="Q1703" s="17">
        <v>0.24165597583811299</v>
      </c>
      <c r="R1703" s="17"/>
      <c r="S1703" s="17">
        <v>0.185733601668047</v>
      </c>
      <c r="T1703" s="17">
        <v>0.32108060491175899</v>
      </c>
      <c r="U1703" s="17">
        <v>0.18216938160902299</v>
      </c>
      <c r="V1703" s="17">
        <v>0.27653815600277398</v>
      </c>
      <c r="W1703" s="17">
        <v>0.14950654220857301</v>
      </c>
      <c r="X1703" s="17">
        <v>0.216607157610896</v>
      </c>
      <c r="Y1703" s="17">
        <v>0.185769508079725</v>
      </c>
      <c r="Z1703" s="17">
        <v>0.153134838954435</v>
      </c>
      <c r="AA1703" s="17">
        <v>0.323007649152111</v>
      </c>
      <c r="AB1703" s="17">
        <v>0.290846434199522</v>
      </c>
      <c r="AC1703" s="17">
        <v>0.318971791871489</v>
      </c>
      <c r="AD1703" s="17">
        <v>0.32082953992278102</v>
      </c>
      <c r="AE1703" s="17"/>
      <c r="AF1703" s="17">
        <v>0.144928985969107</v>
      </c>
      <c r="AG1703" s="17">
        <v>0.313821490732273</v>
      </c>
      <c r="AH1703" s="17">
        <v>0.226797619817076</v>
      </c>
      <c r="AI1703" s="17"/>
      <c r="AJ1703" s="17">
        <v>0.184466083483182</v>
      </c>
      <c r="AK1703" s="17">
        <v>0.28463568668039702</v>
      </c>
      <c r="AL1703" s="17">
        <v>0.234009916646266</v>
      </c>
      <c r="AM1703" s="17">
        <v>0</v>
      </c>
      <c r="AN1703" s="17">
        <v>0.17595985219645899</v>
      </c>
      <c r="AO1703" s="17"/>
      <c r="AP1703" s="17">
        <v>0.19464062001835</v>
      </c>
      <c r="AQ1703" s="17">
        <v>0.30576598634567898</v>
      </c>
      <c r="AR1703" s="17">
        <v>0.242157463033399</v>
      </c>
      <c r="AS1703" s="17"/>
      <c r="AT1703" s="17">
        <v>0.134409133715649</v>
      </c>
      <c r="AU1703" s="17">
        <v>0.23894827312138001</v>
      </c>
      <c r="AV1703" s="17">
        <v>0.399705040558689</v>
      </c>
      <c r="AW1703" s="17">
        <v>0.28201846733089297</v>
      </c>
      <c r="AX1703" s="17">
        <v>0.53915465062267198</v>
      </c>
    </row>
    <row r="1704" spans="2:50">
      <c r="B1704" t="s">
        <v>251</v>
      </c>
      <c r="C1704" s="17">
        <v>0.22510661970580401</v>
      </c>
      <c r="D1704" s="17">
        <v>0.26441098151325998</v>
      </c>
      <c r="E1704" s="17">
        <v>0.18783128682879499</v>
      </c>
      <c r="F1704" s="17"/>
      <c r="G1704" s="17">
        <v>0.173751766388346</v>
      </c>
      <c r="H1704" s="17">
        <v>0.26538666034008102</v>
      </c>
      <c r="I1704" s="17">
        <v>0.44268945753747702</v>
      </c>
      <c r="J1704" s="17">
        <v>0.160694173865083</v>
      </c>
      <c r="K1704" s="17">
        <v>0.15437182433910401</v>
      </c>
      <c r="L1704" s="17">
        <v>0.159263599110299</v>
      </c>
      <c r="M1704" s="17"/>
      <c r="N1704" s="17">
        <v>0.168201152928624</v>
      </c>
      <c r="O1704" s="17">
        <v>0.129379584930292</v>
      </c>
      <c r="P1704" s="17">
        <v>0.45963115508129798</v>
      </c>
      <c r="Q1704" s="17">
        <v>0.194941398635958</v>
      </c>
      <c r="R1704" s="17"/>
      <c r="S1704" s="17">
        <v>0.30457550875043898</v>
      </c>
      <c r="T1704" s="17">
        <v>7.2479036941691097E-2</v>
      </c>
      <c r="U1704" s="17">
        <v>0.24307727595773601</v>
      </c>
      <c r="V1704" s="17">
        <v>0.17967389653427901</v>
      </c>
      <c r="W1704" s="17">
        <v>0.38719922936365497</v>
      </c>
      <c r="X1704" s="17">
        <v>0.30231902791824999</v>
      </c>
      <c r="Y1704" s="17">
        <v>0.30111294695757801</v>
      </c>
      <c r="Z1704" s="17">
        <v>0.30552831297466299</v>
      </c>
      <c r="AA1704" s="17">
        <v>9.0482285789022496E-2</v>
      </c>
      <c r="AB1704" s="17">
        <v>0.15191886572564101</v>
      </c>
      <c r="AC1704" s="17">
        <v>0.17008982165276701</v>
      </c>
      <c r="AD1704" s="17">
        <v>6.2777424433570803E-2</v>
      </c>
      <c r="AE1704" s="17"/>
      <c r="AF1704" s="17">
        <v>0.41673461217177699</v>
      </c>
      <c r="AG1704" s="17">
        <v>0.101873527417494</v>
      </c>
      <c r="AH1704" s="17">
        <v>0.16281283029656499</v>
      </c>
      <c r="AI1704" s="17"/>
      <c r="AJ1704" s="17">
        <v>0.36780646947351803</v>
      </c>
      <c r="AK1704" s="17">
        <v>0.14028577973697501</v>
      </c>
      <c r="AL1704" s="17">
        <v>0.34840928894911499</v>
      </c>
      <c r="AM1704" s="17">
        <v>0.63382260467847895</v>
      </c>
      <c r="AN1704" s="17">
        <v>0.19698140050350699</v>
      </c>
      <c r="AO1704" s="17"/>
      <c r="AP1704" s="17">
        <v>0.36643784359124898</v>
      </c>
      <c r="AQ1704" s="17">
        <v>0.11086000696928799</v>
      </c>
      <c r="AR1704" s="17">
        <v>0.27918754801630302</v>
      </c>
      <c r="AS1704" s="17"/>
      <c r="AT1704" s="17">
        <v>0.37480413598731499</v>
      </c>
      <c r="AU1704" s="17">
        <v>0.244635472225911</v>
      </c>
      <c r="AV1704" s="17">
        <v>-4.8062294188678502E-2</v>
      </c>
      <c r="AW1704" s="17">
        <v>0.14370503255633299</v>
      </c>
      <c r="AX1704" s="17">
        <v>-0.17260885647089999</v>
      </c>
    </row>
    <row r="1705" spans="2:50">
      <c r="C1705" s="17"/>
      <c r="D1705" s="17"/>
      <c r="E1705" s="17"/>
      <c r="F1705" s="17"/>
      <c r="G1705" s="17"/>
      <c r="H1705" s="17"/>
      <c r="I1705" s="17"/>
      <c r="J1705" s="17"/>
      <c r="K1705" s="17"/>
      <c r="L1705" s="17"/>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7"/>
      <c r="AI1705" s="17"/>
      <c r="AJ1705" s="17"/>
      <c r="AK1705" s="17"/>
      <c r="AL1705" s="17"/>
      <c r="AM1705" s="17"/>
      <c r="AN1705" s="17"/>
      <c r="AO1705" s="17"/>
      <c r="AP1705" s="17"/>
      <c r="AQ1705" s="17"/>
      <c r="AR1705" s="17"/>
      <c r="AS1705" s="17"/>
      <c r="AT1705" s="17"/>
      <c r="AU1705" s="17"/>
      <c r="AV1705" s="17"/>
      <c r="AW1705" s="17"/>
      <c r="AX1705" s="17"/>
    </row>
    <row r="1706" spans="2:50">
      <c r="B1706" s="6" t="s">
        <v>440</v>
      </c>
      <c r="C1706" s="17"/>
      <c r="D1706" s="17"/>
      <c r="E1706" s="17"/>
      <c r="F1706" s="17"/>
      <c r="G1706" s="17"/>
      <c r="H1706" s="17"/>
      <c r="I1706" s="17"/>
      <c r="J1706" s="17"/>
      <c r="K1706" s="17"/>
      <c r="L1706" s="17"/>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7"/>
      <c r="AI1706" s="17"/>
      <c r="AJ1706" s="17"/>
      <c r="AK1706" s="17"/>
      <c r="AL1706" s="17"/>
      <c r="AM1706" s="17"/>
      <c r="AN1706" s="17"/>
      <c r="AO1706" s="17"/>
      <c r="AP1706" s="17"/>
      <c r="AQ1706" s="17"/>
      <c r="AR1706" s="17"/>
      <c r="AS1706" s="17"/>
      <c r="AT1706" s="17"/>
      <c r="AU1706" s="17"/>
      <c r="AV1706" s="17"/>
      <c r="AW1706" s="17"/>
      <c r="AX1706" s="17"/>
    </row>
    <row r="1707" spans="2:50">
      <c r="B1707" s="24" t="s">
        <v>15</v>
      </c>
      <c r="C1707" s="17"/>
      <c r="D1707" s="17"/>
      <c r="E1707" s="17"/>
      <c r="F1707" s="17"/>
      <c r="G1707" s="17"/>
      <c r="H1707" s="17"/>
      <c r="I1707" s="17"/>
      <c r="J1707" s="17"/>
      <c r="K1707" s="17"/>
      <c r="L1707" s="17"/>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7"/>
      <c r="AI1707" s="17"/>
      <c r="AJ1707" s="17"/>
      <c r="AK1707" s="17"/>
      <c r="AL1707" s="17"/>
      <c r="AM1707" s="17"/>
      <c r="AN1707" s="17"/>
      <c r="AO1707" s="17"/>
      <c r="AP1707" s="17"/>
      <c r="AQ1707" s="17"/>
      <c r="AR1707" s="17"/>
      <c r="AS1707" s="17"/>
      <c r="AT1707" s="17"/>
      <c r="AU1707" s="17"/>
      <c r="AV1707" s="17"/>
      <c r="AW1707" s="17"/>
      <c r="AX1707" s="17"/>
    </row>
    <row r="1708" spans="2:50">
      <c r="B1708" t="s">
        <v>441</v>
      </c>
      <c r="C1708" s="17">
        <v>0.31258059008691602</v>
      </c>
      <c r="D1708" s="17">
        <v>0.38256409627315502</v>
      </c>
      <c r="E1708" s="17">
        <v>0.242594393716143</v>
      </c>
      <c r="F1708" s="17"/>
      <c r="G1708" s="17">
        <v>0.27496730657252599</v>
      </c>
      <c r="H1708" s="17">
        <v>0.26747806330007401</v>
      </c>
      <c r="I1708" s="17">
        <v>0.26809400758177698</v>
      </c>
      <c r="J1708" s="17">
        <v>0.32319094120229303</v>
      </c>
      <c r="K1708" s="17">
        <v>0.296581373356606</v>
      </c>
      <c r="L1708" s="17">
        <v>0.412295944274991</v>
      </c>
      <c r="M1708" s="17"/>
      <c r="N1708" s="17">
        <v>0.44219462945606502</v>
      </c>
      <c r="O1708" s="17">
        <v>0.30981830587377301</v>
      </c>
      <c r="P1708" s="17">
        <v>0.24249357045589601</v>
      </c>
      <c r="Q1708" s="17">
        <v>0.234541378548319</v>
      </c>
      <c r="R1708" s="17"/>
      <c r="S1708" s="17">
        <v>0.34434676094412597</v>
      </c>
      <c r="T1708" s="17">
        <v>0.303889047537791</v>
      </c>
      <c r="U1708" s="17">
        <v>0.26699358618341801</v>
      </c>
      <c r="V1708" s="17">
        <v>0.33069406819512998</v>
      </c>
      <c r="W1708" s="17">
        <v>0.302701815758739</v>
      </c>
      <c r="X1708" s="17">
        <v>0.32439170429467301</v>
      </c>
      <c r="Y1708" s="17">
        <v>0.32249036404119902</v>
      </c>
      <c r="Z1708" s="17">
        <v>0.27161723818654099</v>
      </c>
      <c r="AA1708" s="17">
        <v>0.30968193717040099</v>
      </c>
      <c r="AB1708" s="17">
        <v>0.31147798975667801</v>
      </c>
      <c r="AC1708" s="17">
        <v>0.248186290556351</v>
      </c>
      <c r="AD1708" s="17">
        <v>0.40734145072092198</v>
      </c>
      <c r="AE1708" s="17"/>
      <c r="AF1708" s="17">
        <v>0.314012150703255</v>
      </c>
      <c r="AG1708" s="17">
        <v>0.36254443019972399</v>
      </c>
      <c r="AH1708" s="17">
        <v>0.204641760846971</v>
      </c>
      <c r="AI1708" s="17"/>
      <c r="AJ1708" s="17">
        <v>0.33874287852677798</v>
      </c>
      <c r="AK1708" s="17">
        <v>0.30112998919386202</v>
      </c>
      <c r="AL1708" s="17">
        <v>0.48908832558786702</v>
      </c>
      <c r="AM1708" s="17">
        <v>0.21981763306487001</v>
      </c>
      <c r="AN1708" s="17">
        <v>0.19591603072011701</v>
      </c>
      <c r="AO1708" s="17"/>
      <c r="AP1708" s="17">
        <v>0.35401874632520602</v>
      </c>
      <c r="AQ1708" s="17">
        <v>0.312877820655517</v>
      </c>
      <c r="AR1708" s="17">
        <v>0.45727699770432201</v>
      </c>
      <c r="AS1708" s="17"/>
      <c r="AT1708" s="17">
        <v>0.23849759833123901</v>
      </c>
      <c r="AU1708" s="17">
        <v>0.29723604073194299</v>
      </c>
      <c r="AV1708" s="17">
        <v>0.36355543563932102</v>
      </c>
      <c r="AW1708" s="17">
        <v>0.406864578804636</v>
      </c>
      <c r="AX1708" s="17">
        <v>0.53022016115211701</v>
      </c>
    </row>
    <row r="1709" spans="2:50">
      <c r="B1709" t="s">
        <v>442</v>
      </c>
      <c r="C1709" s="17">
        <v>0.38611865132969397</v>
      </c>
      <c r="D1709" s="17">
        <v>0.35749157172896001</v>
      </c>
      <c r="E1709" s="17">
        <v>0.41555549288788901</v>
      </c>
      <c r="F1709" s="17"/>
      <c r="G1709" s="17">
        <v>0.34193038679426602</v>
      </c>
      <c r="H1709" s="17">
        <v>0.39306610708834899</v>
      </c>
      <c r="I1709" s="17">
        <v>0.37423392225038199</v>
      </c>
      <c r="J1709" s="17">
        <v>0.36328832842043801</v>
      </c>
      <c r="K1709" s="17">
        <v>0.433729898952876</v>
      </c>
      <c r="L1709" s="17">
        <v>0.40612146682887901</v>
      </c>
      <c r="M1709" s="17"/>
      <c r="N1709" s="17">
        <v>0.37537676292063099</v>
      </c>
      <c r="O1709" s="17">
        <v>0.38829346414307903</v>
      </c>
      <c r="P1709" s="17">
        <v>0.38687570831526802</v>
      </c>
      <c r="Q1709" s="17">
        <v>0.4000171232418</v>
      </c>
      <c r="R1709" s="17"/>
      <c r="S1709" s="17">
        <v>0.33600159135658603</v>
      </c>
      <c r="T1709" s="17">
        <v>0.43241937613572901</v>
      </c>
      <c r="U1709" s="17">
        <v>0.43087412043801898</v>
      </c>
      <c r="V1709" s="17">
        <v>0.368574284778315</v>
      </c>
      <c r="W1709" s="17">
        <v>0.41080463998886702</v>
      </c>
      <c r="X1709" s="17">
        <v>0.40203146092566699</v>
      </c>
      <c r="Y1709" s="17">
        <v>0.37038514106797499</v>
      </c>
      <c r="Z1709" s="17">
        <v>0.436988162708774</v>
      </c>
      <c r="AA1709" s="17">
        <v>0.333729668463705</v>
      </c>
      <c r="AB1709" s="17">
        <v>0.389410443929119</v>
      </c>
      <c r="AC1709" s="17">
        <v>0.40626767231746003</v>
      </c>
      <c r="AD1709" s="17">
        <v>0.36903357192728498</v>
      </c>
      <c r="AE1709" s="17"/>
      <c r="AF1709" s="17">
        <v>0.40834412185750102</v>
      </c>
      <c r="AG1709" s="17">
        <v>0.37290395373979102</v>
      </c>
      <c r="AH1709" s="17">
        <v>0.38148120294315602</v>
      </c>
      <c r="AI1709" s="17"/>
      <c r="AJ1709" s="17">
        <v>0.41774581053420701</v>
      </c>
      <c r="AK1709" s="17">
        <v>0.40116902603029098</v>
      </c>
      <c r="AL1709" s="17">
        <v>0.30950519409556199</v>
      </c>
      <c r="AM1709" s="17">
        <v>0.28977579000099601</v>
      </c>
      <c r="AN1709" s="17">
        <v>0.32660870845881601</v>
      </c>
      <c r="AO1709" s="17"/>
      <c r="AP1709" s="17">
        <v>0.433421878129018</v>
      </c>
      <c r="AQ1709" s="17">
        <v>0.39863173253956002</v>
      </c>
      <c r="AR1709" s="17">
        <v>0.365780463105634</v>
      </c>
      <c r="AS1709" s="17"/>
      <c r="AT1709" s="17">
        <v>0.37863832788742102</v>
      </c>
      <c r="AU1709" s="17">
        <v>0.40232346789768603</v>
      </c>
      <c r="AV1709" s="17">
        <v>0.39404545538018698</v>
      </c>
      <c r="AW1709" s="17">
        <v>0.35367129602073599</v>
      </c>
      <c r="AX1709" s="17">
        <v>0.26028601535662199</v>
      </c>
    </row>
    <row r="1710" spans="2:50">
      <c r="B1710" t="s">
        <v>443</v>
      </c>
      <c r="C1710" s="17">
        <v>0.186400369301636</v>
      </c>
      <c r="D1710" s="17">
        <v>0.17311536179957299</v>
      </c>
      <c r="E1710" s="17">
        <v>0.20008919545492301</v>
      </c>
      <c r="F1710" s="17"/>
      <c r="G1710" s="17">
        <v>0.22350449318360399</v>
      </c>
      <c r="H1710" s="17">
        <v>0.24474861094738601</v>
      </c>
      <c r="I1710" s="17">
        <v>0.19970931048464799</v>
      </c>
      <c r="J1710" s="17">
        <v>0.18339230913749899</v>
      </c>
      <c r="K1710" s="17">
        <v>0.162256197947273</v>
      </c>
      <c r="L1710" s="17">
        <v>0.12224349002233301</v>
      </c>
      <c r="M1710" s="17"/>
      <c r="N1710" s="17">
        <v>0.12753532253467001</v>
      </c>
      <c r="O1710" s="17">
        <v>0.20113739643318901</v>
      </c>
      <c r="P1710" s="17">
        <v>0.24652822281725301</v>
      </c>
      <c r="Q1710" s="17">
        <v>0.18096555949092499</v>
      </c>
      <c r="R1710" s="17"/>
      <c r="S1710" s="17">
        <v>0.20303474839855401</v>
      </c>
      <c r="T1710" s="17">
        <v>0.174868971721444</v>
      </c>
      <c r="U1710" s="17">
        <v>0.21144462966324001</v>
      </c>
      <c r="V1710" s="17">
        <v>0.20878433931986201</v>
      </c>
      <c r="W1710" s="17">
        <v>0.178515961958844</v>
      </c>
      <c r="X1710" s="17">
        <v>0.147702827308341</v>
      </c>
      <c r="Y1710" s="17">
        <v>0.198545605667582</v>
      </c>
      <c r="Z1710" s="17">
        <v>0.15425319887886699</v>
      </c>
      <c r="AA1710" s="17">
        <v>0.212434967280243</v>
      </c>
      <c r="AB1710" s="17">
        <v>0.17804114316995001</v>
      </c>
      <c r="AC1710" s="17">
        <v>0.19279901223592999</v>
      </c>
      <c r="AD1710" s="17">
        <v>8.8806978322589894E-2</v>
      </c>
      <c r="AE1710" s="17"/>
      <c r="AF1710" s="17">
        <v>0.18206642477242699</v>
      </c>
      <c r="AG1710" s="17">
        <v>0.173382272100915</v>
      </c>
      <c r="AH1710" s="17">
        <v>0.20514892377931801</v>
      </c>
      <c r="AI1710" s="17"/>
      <c r="AJ1710" s="17">
        <v>0.16260365164672599</v>
      </c>
      <c r="AK1710" s="17">
        <v>0.20100881847400001</v>
      </c>
      <c r="AL1710" s="17">
        <v>0.15313339358897801</v>
      </c>
      <c r="AM1710" s="17">
        <v>0.37807072436748501</v>
      </c>
      <c r="AN1710" s="17">
        <v>0.236142622468033</v>
      </c>
      <c r="AO1710" s="17"/>
      <c r="AP1710" s="17">
        <v>0.15040209318518599</v>
      </c>
      <c r="AQ1710" s="17">
        <v>0.19182459701597401</v>
      </c>
      <c r="AR1710" s="17">
        <v>0.14061273542194999</v>
      </c>
      <c r="AS1710" s="17"/>
      <c r="AT1710" s="17">
        <v>0.197815871100502</v>
      </c>
      <c r="AU1710" s="17">
        <v>0.209497457193147</v>
      </c>
      <c r="AV1710" s="17">
        <v>0.17347543274997601</v>
      </c>
      <c r="AW1710" s="17">
        <v>0.155107057641902</v>
      </c>
      <c r="AX1710" s="17">
        <v>0.115530568877474</v>
      </c>
    </row>
    <row r="1711" spans="2:50">
      <c r="B1711" t="s">
        <v>444</v>
      </c>
      <c r="C1711" s="17">
        <v>3.5418221756220503E-2</v>
      </c>
      <c r="D1711" s="17">
        <v>3.2707490672180699E-2</v>
      </c>
      <c r="E1711" s="17">
        <v>3.8201185551299401E-2</v>
      </c>
      <c r="F1711" s="17"/>
      <c r="G1711" s="17">
        <v>5.2720921495030798E-2</v>
      </c>
      <c r="H1711" s="17">
        <v>1.0280327572032601E-2</v>
      </c>
      <c r="I1711" s="17">
        <v>5.08351895863495E-2</v>
      </c>
      <c r="J1711" s="17">
        <v>4.1714580135005001E-2</v>
      </c>
      <c r="K1711" s="17">
        <v>3.6373758070451803E-2</v>
      </c>
      <c r="L1711" s="17">
        <v>2.6099463318529199E-2</v>
      </c>
      <c r="M1711" s="17"/>
      <c r="N1711" s="17">
        <v>1.27011103724554E-2</v>
      </c>
      <c r="O1711" s="17">
        <v>2.7373083904514501E-2</v>
      </c>
      <c r="P1711" s="17">
        <v>3.51765820022331E-2</v>
      </c>
      <c r="Q1711" s="17">
        <v>6.7108471215797896E-2</v>
      </c>
      <c r="R1711" s="17"/>
      <c r="S1711" s="17">
        <v>3.6282281060870301E-2</v>
      </c>
      <c r="T1711" s="17">
        <v>2.7154908361482499E-2</v>
      </c>
      <c r="U1711" s="17">
        <v>2.98726911414917E-2</v>
      </c>
      <c r="V1711" s="17">
        <v>2.4327789815619699E-2</v>
      </c>
      <c r="W1711" s="17">
        <v>2.9076477142716901E-2</v>
      </c>
      <c r="X1711" s="17">
        <v>5.07405121667883E-2</v>
      </c>
      <c r="Y1711" s="17">
        <v>2.3012986327959301E-2</v>
      </c>
      <c r="Z1711" s="17">
        <v>6.0400006335850097E-2</v>
      </c>
      <c r="AA1711" s="17">
        <v>4.8072055927824299E-2</v>
      </c>
      <c r="AB1711" s="17">
        <v>3.7616615469698703E-2</v>
      </c>
      <c r="AC1711" s="17">
        <v>2.8877051573223601E-2</v>
      </c>
      <c r="AD1711" s="17">
        <v>4.1711425698276801E-2</v>
      </c>
      <c r="AE1711" s="17"/>
      <c r="AF1711" s="17">
        <v>3.4895249887356802E-2</v>
      </c>
      <c r="AG1711" s="17">
        <v>2.8395318401707701E-2</v>
      </c>
      <c r="AH1711" s="17">
        <v>5.8869331485660398E-2</v>
      </c>
      <c r="AI1711" s="17"/>
      <c r="AJ1711" s="17">
        <v>2.5642057951427499E-2</v>
      </c>
      <c r="AK1711" s="17">
        <v>3.1545189333492901E-2</v>
      </c>
      <c r="AL1711" s="17">
        <v>1.4386545622698E-2</v>
      </c>
      <c r="AM1711" s="17">
        <v>2.5575071818785901E-2</v>
      </c>
      <c r="AN1711" s="17">
        <v>6.5866462115651503E-2</v>
      </c>
      <c r="AO1711" s="17"/>
      <c r="AP1711" s="17">
        <v>1.66136896877358E-2</v>
      </c>
      <c r="AQ1711" s="17">
        <v>3.1563234251729501E-2</v>
      </c>
      <c r="AR1711" s="17">
        <v>7.6742497969096504E-3</v>
      </c>
      <c r="AS1711" s="17"/>
      <c r="AT1711" s="17">
        <v>6.3020865806232396E-2</v>
      </c>
      <c r="AU1711" s="17">
        <v>3.5553159307787401E-2</v>
      </c>
      <c r="AV1711" s="17">
        <v>1.9293812402416999E-2</v>
      </c>
      <c r="AW1711" s="17">
        <v>3.3525153396047301E-2</v>
      </c>
      <c r="AX1711" s="17">
        <v>0</v>
      </c>
    </row>
    <row r="1712" spans="2:50">
      <c r="B1712" t="s">
        <v>92</v>
      </c>
      <c r="C1712" s="17">
        <v>7.9482167525533901E-2</v>
      </c>
      <c r="D1712" s="17">
        <v>5.4121479526130903E-2</v>
      </c>
      <c r="E1712" s="17">
        <v>0.103559732389746</v>
      </c>
      <c r="F1712" s="17"/>
      <c r="G1712" s="17">
        <v>0.106876891954574</v>
      </c>
      <c r="H1712" s="17">
        <v>8.4426891092158299E-2</v>
      </c>
      <c r="I1712" s="17">
        <v>0.107127570096843</v>
      </c>
      <c r="J1712" s="17">
        <v>8.8413841104765106E-2</v>
      </c>
      <c r="K1712" s="17">
        <v>7.1058771672792898E-2</v>
      </c>
      <c r="L1712" s="17">
        <v>3.3239635555267197E-2</v>
      </c>
      <c r="M1712" s="17"/>
      <c r="N1712" s="17">
        <v>4.2192174716178601E-2</v>
      </c>
      <c r="O1712" s="17">
        <v>7.3377749645443996E-2</v>
      </c>
      <c r="P1712" s="17">
        <v>8.8925916409350297E-2</v>
      </c>
      <c r="Q1712" s="17">
        <v>0.117367467503158</v>
      </c>
      <c r="R1712" s="17"/>
      <c r="S1712" s="17">
        <v>8.0334618239864097E-2</v>
      </c>
      <c r="T1712" s="17">
        <v>6.1667696243553102E-2</v>
      </c>
      <c r="U1712" s="17">
        <v>6.0814972573831401E-2</v>
      </c>
      <c r="V1712" s="17">
        <v>6.7619517891072595E-2</v>
      </c>
      <c r="W1712" s="17">
        <v>7.8901105150834094E-2</v>
      </c>
      <c r="X1712" s="17">
        <v>7.5133495304530104E-2</v>
      </c>
      <c r="Y1712" s="17">
        <v>8.5565902895285095E-2</v>
      </c>
      <c r="Z1712" s="17">
        <v>7.6741393889967702E-2</v>
      </c>
      <c r="AA1712" s="17">
        <v>9.6081371157826001E-2</v>
      </c>
      <c r="AB1712" s="17">
        <v>8.3453807674553598E-2</v>
      </c>
      <c r="AC1712" s="17">
        <v>0.123869973317036</v>
      </c>
      <c r="AD1712" s="17">
        <v>9.3106573330926395E-2</v>
      </c>
      <c r="AE1712" s="17"/>
      <c r="AF1712" s="17">
        <v>6.06820527794606E-2</v>
      </c>
      <c r="AG1712" s="17">
        <v>6.2774025557862906E-2</v>
      </c>
      <c r="AH1712" s="17">
        <v>0.14985878094489399</v>
      </c>
      <c r="AI1712" s="17"/>
      <c r="AJ1712" s="17">
        <v>5.5265601340860802E-2</v>
      </c>
      <c r="AK1712" s="17">
        <v>6.5146976968353601E-2</v>
      </c>
      <c r="AL1712" s="17">
        <v>3.3886541104894898E-2</v>
      </c>
      <c r="AM1712" s="17">
        <v>8.67607807478636E-2</v>
      </c>
      <c r="AN1712" s="17">
        <v>0.175466176237382</v>
      </c>
      <c r="AO1712" s="17"/>
      <c r="AP1712" s="17">
        <v>4.5543592672854502E-2</v>
      </c>
      <c r="AQ1712" s="17">
        <v>6.5102615537219299E-2</v>
      </c>
      <c r="AR1712" s="17">
        <v>2.86555539711838E-2</v>
      </c>
      <c r="AS1712" s="17"/>
      <c r="AT1712" s="17">
        <v>0.122027336874606</v>
      </c>
      <c r="AU1712" s="17">
        <v>5.5389874869436299E-2</v>
      </c>
      <c r="AV1712" s="17">
        <v>4.9629863828099398E-2</v>
      </c>
      <c r="AW1712" s="17">
        <v>5.0831914136678702E-2</v>
      </c>
      <c r="AX1712" s="17">
        <v>9.3963254613786698E-2</v>
      </c>
    </row>
    <row r="1713" spans="2:50">
      <c r="B1713" t="s">
        <v>445</v>
      </c>
      <c r="C1713" s="17">
        <v>0.69869924141661</v>
      </c>
      <c r="D1713" s="17">
        <v>0.74005566800211497</v>
      </c>
      <c r="E1713" s="17">
        <v>0.65814988660403195</v>
      </c>
      <c r="F1713" s="17"/>
      <c r="G1713" s="17">
        <v>0.61689769336679101</v>
      </c>
      <c r="H1713" s="17">
        <v>0.66054417038842295</v>
      </c>
      <c r="I1713" s="17">
        <v>0.64232792983215903</v>
      </c>
      <c r="J1713" s="17">
        <v>0.68647926962273098</v>
      </c>
      <c r="K1713" s="17">
        <v>0.73031127230948201</v>
      </c>
      <c r="L1713" s="17">
        <v>0.81841741110387001</v>
      </c>
      <c r="M1713" s="17"/>
      <c r="N1713" s="17">
        <v>0.81757139237669596</v>
      </c>
      <c r="O1713" s="17">
        <v>0.69811177001685198</v>
      </c>
      <c r="P1713" s="17">
        <v>0.629369278771163</v>
      </c>
      <c r="Q1713" s="17">
        <v>0.63455850179011897</v>
      </c>
      <c r="R1713" s="17"/>
      <c r="S1713" s="17">
        <v>0.680348352300712</v>
      </c>
      <c r="T1713" s="17">
        <v>0.73630842367352001</v>
      </c>
      <c r="U1713" s="17">
        <v>0.69786770662143705</v>
      </c>
      <c r="V1713" s="17">
        <v>0.69926835297344503</v>
      </c>
      <c r="W1713" s="17">
        <v>0.71350645574760596</v>
      </c>
      <c r="X1713" s="17">
        <v>0.72642316522034001</v>
      </c>
      <c r="Y1713" s="17">
        <v>0.69287550510917395</v>
      </c>
      <c r="Z1713" s="17">
        <v>0.70860540089531598</v>
      </c>
      <c r="AA1713" s="17">
        <v>0.64341160563410704</v>
      </c>
      <c r="AB1713" s="17">
        <v>0.70088843368579701</v>
      </c>
      <c r="AC1713" s="17">
        <v>0.65445396287381097</v>
      </c>
      <c r="AD1713" s="17">
        <v>0.77637502264820701</v>
      </c>
      <c r="AE1713" s="17"/>
      <c r="AF1713" s="17">
        <v>0.72235627256075596</v>
      </c>
      <c r="AG1713" s="17">
        <v>0.73544838393951495</v>
      </c>
      <c r="AH1713" s="17">
        <v>0.58612296379012696</v>
      </c>
      <c r="AI1713" s="17"/>
      <c r="AJ1713" s="17">
        <v>0.75648868906098599</v>
      </c>
      <c r="AK1713" s="17">
        <v>0.70229901522415294</v>
      </c>
      <c r="AL1713" s="17">
        <v>0.79859351968342895</v>
      </c>
      <c r="AM1713" s="17">
        <v>0.50959342306586597</v>
      </c>
      <c r="AN1713" s="17">
        <v>0.52252473917893305</v>
      </c>
      <c r="AO1713" s="17"/>
      <c r="AP1713" s="17">
        <v>0.78744062445422303</v>
      </c>
      <c r="AQ1713" s="17">
        <v>0.71150955319507703</v>
      </c>
      <c r="AR1713" s="17">
        <v>0.82305746080995601</v>
      </c>
      <c r="AS1713" s="17"/>
      <c r="AT1713" s="17">
        <v>0.61713592621865998</v>
      </c>
      <c r="AU1713" s="17">
        <v>0.69955950862962901</v>
      </c>
      <c r="AV1713" s="17">
        <v>0.757600891019508</v>
      </c>
      <c r="AW1713" s="17">
        <v>0.76053587482537199</v>
      </c>
      <c r="AX1713" s="17">
        <v>0.79050617650874</v>
      </c>
    </row>
    <row r="1714" spans="2:50">
      <c r="B1714" t="s">
        <v>251</v>
      </c>
      <c r="C1714" s="17">
        <v>-0.61921707389107605</v>
      </c>
      <c r="D1714" s="17">
        <v>-0.68593418847598397</v>
      </c>
      <c r="E1714" s="17">
        <v>-0.55459015421428604</v>
      </c>
      <c r="F1714" s="17"/>
      <c r="G1714" s="17">
        <v>-0.51002080141221795</v>
      </c>
      <c r="H1714" s="17">
        <v>-0.57611727929626499</v>
      </c>
      <c r="I1714" s="17">
        <v>-0.53520035973531699</v>
      </c>
      <c r="J1714" s="17">
        <v>-0.59806542851796596</v>
      </c>
      <c r="K1714" s="17">
        <v>-0.65925250063668905</v>
      </c>
      <c r="L1714" s="17">
        <v>-0.78517777554860302</v>
      </c>
      <c r="M1714" s="17"/>
      <c r="N1714" s="17">
        <v>-0.77537921766051798</v>
      </c>
      <c r="O1714" s="17">
        <v>-0.62473402037140802</v>
      </c>
      <c r="P1714" s="17">
        <v>-0.54044336236181301</v>
      </c>
      <c r="Q1714" s="17">
        <v>-0.517191034286962</v>
      </c>
      <c r="R1714" s="17"/>
      <c r="S1714" s="17">
        <v>-0.60001373406084801</v>
      </c>
      <c r="T1714" s="17">
        <v>-0.67464072742996695</v>
      </c>
      <c r="U1714" s="17">
        <v>-0.63705273404760498</v>
      </c>
      <c r="V1714" s="17">
        <v>-0.63164883508237302</v>
      </c>
      <c r="W1714" s="17">
        <v>-0.63460535059677103</v>
      </c>
      <c r="X1714" s="17">
        <v>-0.65128966991581005</v>
      </c>
      <c r="Y1714" s="17">
        <v>-0.60730960221388897</v>
      </c>
      <c r="Z1714" s="17">
        <v>-0.63186400700534795</v>
      </c>
      <c r="AA1714" s="17">
        <v>-0.54733023447628104</v>
      </c>
      <c r="AB1714" s="17">
        <v>-0.61743462601124399</v>
      </c>
      <c r="AC1714" s="17">
        <v>-0.53058398955677499</v>
      </c>
      <c r="AD1714" s="17">
        <v>-0.68326844931728004</v>
      </c>
      <c r="AE1714" s="17"/>
      <c r="AF1714" s="17">
        <v>-0.66167421978129504</v>
      </c>
      <c r="AG1714" s="17">
        <v>-0.67267435838165202</v>
      </c>
      <c r="AH1714" s="17">
        <v>-0.436264182845233</v>
      </c>
      <c r="AI1714" s="17"/>
      <c r="AJ1714" s="17">
        <v>-0.70122308772012498</v>
      </c>
      <c r="AK1714" s="17">
        <v>-0.63715203825580002</v>
      </c>
      <c r="AL1714" s="17">
        <v>-0.76470697857853398</v>
      </c>
      <c r="AM1714" s="17">
        <v>-0.42283264231800199</v>
      </c>
      <c r="AN1714" s="17">
        <v>-0.34705856294155102</v>
      </c>
      <c r="AO1714" s="17"/>
      <c r="AP1714" s="17">
        <v>-0.74189703178136901</v>
      </c>
      <c r="AQ1714" s="17">
        <v>-0.64640693765785795</v>
      </c>
      <c r="AR1714" s="17">
        <v>-0.79440190683877299</v>
      </c>
      <c r="AS1714" s="17"/>
      <c r="AT1714" s="17">
        <v>-0.495108589344054</v>
      </c>
      <c r="AU1714" s="17">
        <v>-0.64416963376019298</v>
      </c>
      <c r="AV1714" s="17">
        <v>-0.70797102719140803</v>
      </c>
      <c r="AW1714" s="17">
        <v>-0.70970396068869301</v>
      </c>
      <c r="AX1714" s="17">
        <v>-0.69654292189495304</v>
      </c>
    </row>
    <row r="1715" spans="2:50">
      <c r="C1715" s="17"/>
      <c r="D1715" s="17"/>
      <c r="E1715" s="17"/>
      <c r="F1715" s="17"/>
      <c r="G1715" s="17"/>
      <c r="H1715" s="17"/>
      <c r="I1715" s="17"/>
      <c r="J1715" s="17"/>
      <c r="K1715" s="17"/>
      <c r="L1715" s="17"/>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7"/>
      <c r="AI1715" s="17"/>
      <c r="AJ1715" s="17"/>
      <c r="AK1715" s="17"/>
      <c r="AL1715" s="17"/>
      <c r="AM1715" s="17"/>
      <c r="AN1715" s="17"/>
      <c r="AO1715" s="17"/>
      <c r="AP1715" s="17"/>
      <c r="AQ1715" s="17"/>
      <c r="AR1715" s="17"/>
      <c r="AS1715" s="17"/>
      <c r="AT1715" s="17"/>
      <c r="AU1715" s="17"/>
      <c r="AV1715" s="17"/>
      <c r="AW1715" s="17"/>
      <c r="AX1715" s="17"/>
    </row>
    <row r="1716" spans="2:50">
      <c r="B1716" s="6" t="s">
        <v>446</v>
      </c>
      <c r="C1716" s="17"/>
      <c r="D1716" s="17"/>
      <c r="E1716" s="17"/>
      <c r="F1716" s="17"/>
      <c r="G1716" s="17"/>
      <c r="H1716" s="17"/>
      <c r="I1716" s="17"/>
      <c r="J1716" s="17"/>
      <c r="K1716" s="17"/>
      <c r="L1716" s="17"/>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7"/>
      <c r="AI1716" s="17"/>
      <c r="AJ1716" s="17"/>
      <c r="AK1716" s="17"/>
      <c r="AL1716" s="17"/>
      <c r="AM1716" s="17"/>
      <c r="AN1716" s="17"/>
      <c r="AO1716" s="17"/>
      <c r="AP1716" s="17"/>
      <c r="AQ1716" s="17"/>
      <c r="AR1716" s="17"/>
      <c r="AS1716" s="17"/>
      <c r="AT1716" s="17"/>
      <c r="AU1716" s="17"/>
      <c r="AV1716" s="17"/>
      <c r="AW1716" s="17"/>
      <c r="AX1716" s="17"/>
    </row>
    <row r="1717" spans="2:50">
      <c r="B1717" s="27" t="s">
        <v>26</v>
      </c>
      <c r="C1717" s="17"/>
      <c r="D1717" s="17"/>
      <c r="E1717" s="17"/>
      <c r="F1717" s="17"/>
      <c r="G1717" s="17"/>
      <c r="H1717" s="17"/>
      <c r="I1717" s="17"/>
      <c r="J1717" s="17"/>
      <c r="K1717" s="17"/>
      <c r="L1717" s="17"/>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7"/>
      <c r="AI1717" s="17"/>
      <c r="AJ1717" s="17"/>
      <c r="AK1717" s="17"/>
      <c r="AL1717" s="17"/>
      <c r="AM1717" s="17"/>
      <c r="AN1717" s="17"/>
      <c r="AO1717" s="17"/>
      <c r="AP1717" s="17"/>
      <c r="AQ1717" s="17"/>
      <c r="AR1717" s="17"/>
      <c r="AS1717" s="17"/>
      <c r="AT1717" s="17"/>
      <c r="AU1717" s="17"/>
      <c r="AV1717" s="17"/>
      <c r="AW1717" s="17"/>
      <c r="AX1717" s="17"/>
    </row>
    <row r="1718" spans="2:50">
      <c r="B1718" t="s">
        <v>447</v>
      </c>
      <c r="C1718" s="17">
        <v>0.68274290458486797</v>
      </c>
      <c r="D1718" s="17">
        <v>0.65617661722141296</v>
      </c>
      <c r="E1718" s="17">
        <v>0.70925354462023305</v>
      </c>
      <c r="F1718" s="17"/>
      <c r="G1718" s="17">
        <v>0.51671667823392198</v>
      </c>
      <c r="H1718" s="17">
        <v>0.54983992313232799</v>
      </c>
      <c r="I1718" s="17">
        <v>0.60400294430985402</v>
      </c>
      <c r="J1718" s="17">
        <v>0.75080799225700301</v>
      </c>
      <c r="K1718" s="17">
        <v>0.77599435247139303</v>
      </c>
      <c r="L1718" s="17">
        <v>0.83181766376094002</v>
      </c>
      <c r="M1718" s="17"/>
      <c r="N1718" s="17">
        <v>0.70607896710322804</v>
      </c>
      <c r="O1718" s="17">
        <v>0.69931426354645099</v>
      </c>
      <c r="P1718" s="17">
        <v>0.63566780728216599</v>
      </c>
      <c r="Q1718" s="17">
        <v>0.68142212456936602</v>
      </c>
      <c r="R1718" s="17"/>
      <c r="S1718" s="17">
        <v>0.595543162368525</v>
      </c>
      <c r="T1718" s="17">
        <v>0.67318731865429704</v>
      </c>
      <c r="U1718" s="17">
        <v>0.72968280947124897</v>
      </c>
      <c r="V1718" s="17">
        <v>0.69511531767363999</v>
      </c>
      <c r="W1718" s="17">
        <v>0.74113467645707798</v>
      </c>
      <c r="X1718" s="17">
        <v>0.67147895214845499</v>
      </c>
      <c r="Y1718" s="17">
        <v>0.70726328973349895</v>
      </c>
      <c r="Z1718" s="17">
        <v>0.58075315978046604</v>
      </c>
      <c r="AA1718" s="17">
        <v>0.678268359035891</v>
      </c>
      <c r="AB1718" s="17">
        <v>0.73137888211316604</v>
      </c>
      <c r="AC1718" s="17">
        <v>0.68236753209901801</v>
      </c>
      <c r="AD1718" s="17">
        <v>0.80253078990915505</v>
      </c>
      <c r="AE1718" s="17"/>
      <c r="AF1718" s="17">
        <v>0.68798559739725096</v>
      </c>
      <c r="AG1718" s="17">
        <v>0.71409700514019203</v>
      </c>
      <c r="AH1718" s="17">
        <v>0.61418571197774596</v>
      </c>
      <c r="AI1718" s="17"/>
      <c r="AJ1718" s="17">
        <v>0.72902799742887603</v>
      </c>
      <c r="AK1718" s="17">
        <v>0.660420230757506</v>
      </c>
      <c r="AL1718" s="17">
        <v>0.65027398061132402</v>
      </c>
      <c r="AM1718" s="17">
        <v>0.56133955390286905</v>
      </c>
      <c r="AN1718" s="17">
        <v>0.62644364896000204</v>
      </c>
      <c r="AO1718" s="17"/>
      <c r="AP1718" s="17">
        <v>0.690673777018326</v>
      </c>
      <c r="AQ1718" s="17">
        <v>0.66072102679952804</v>
      </c>
      <c r="AR1718" s="17">
        <v>0.67626775649436899</v>
      </c>
      <c r="AS1718" s="17"/>
      <c r="AT1718" s="17">
        <v>0.709111608766826</v>
      </c>
      <c r="AU1718" s="17">
        <v>0.67941032474235297</v>
      </c>
      <c r="AV1718" s="17">
        <v>0.67863175126588504</v>
      </c>
      <c r="AW1718" s="17">
        <v>0.64012309569895998</v>
      </c>
      <c r="AX1718" s="17">
        <v>0.638146724885987</v>
      </c>
    </row>
    <row r="1719" spans="2:50">
      <c r="B1719" t="s">
        <v>448</v>
      </c>
      <c r="C1719" s="17">
        <v>0.506056933045825</v>
      </c>
      <c r="D1719" s="17">
        <v>0.46064722389490398</v>
      </c>
      <c r="E1719" s="17">
        <v>0.55231568303919798</v>
      </c>
      <c r="F1719" s="17"/>
      <c r="G1719" s="17">
        <v>0.42782708936998898</v>
      </c>
      <c r="H1719" s="17">
        <v>0.42841597845235702</v>
      </c>
      <c r="I1719" s="17">
        <v>0.464197895453274</v>
      </c>
      <c r="J1719" s="17">
        <v>0.49718871497269801</v>
      </c>
      <c r="K1719" s="17">
        <v>0.543035010192229</v>
      </c>
      <c r="L1719" s="17">
        <v>0.62662440193378</v>
      </c>
      <c r="M1719" s="17"/>
      <c r="N1719" s="17">
        <v>0.543062792835173</v>
      </c>
      <c r="O1719" s="17">
        <v>0.483458511799223</v>
      </c>
      <c r="P1719" s="17">
        <v>0.464363144067654</v>
      </c>
      <c r="Q1719" s="17">
        <v>0.52523507627861699</v>
      </c>
      <c r="R1719" s="17"/>
      <c r="S1719" s="17">
        <v>0.51911541013071805</v>
      </c>
      <c r="T1719" s="17">
        <v>0.49026058336884198</v>
      </c>
      <c r="U1719" s="17">
        <v>0.51158857753256703</v>
      </c>
      <c r="V1719" s="17">
        <v>0.49278335886051799</v>
      </c>
      <c r="W1719" s="17">
        <v>0.48100023196962799</v>
      </c>
      <c r="X1719" s="17">
        <v>0.48378559376834801</v>
      </c>
      <c r="Y1719" s="17">
        <v>0.50406508997416899</v>
      </c>
      <c r="Z1719" s="17">
        <v>0.52091101271111995</v>
      </c>
      <c r="AA1719" s="17">
        <v>0.49943653928646697</v>
      </c>
      <c r="AB1719" s="17">
        <v>0.53623024179717205</v>
      </c>
      <c r="AC1719" s="17">
        <v>0.56574176035854096</v>
      </c>
      <c r="AD1719" s="17">
        <v>0.49029319469159899</v>
      </c>
      <c r="AE1719" s="17"/>
      <c r="AF1719" s="17">
        <v>0.53008217158919702</v>
      </c>
      <c r="AG1719" s="17">
        <v>0.51907042628201805</v>
      </c>
      <c r="AH1719" s="17">
        <v>0.425690879735595</v>
      </c>
      <c r="AI1719" s="17"/>
      <c r="AJ1719" s="17">
        <v>0.51247940594212105</v>
      </c>
      <c r="AK1719" s="17">
        <v>0.49707109078774098</v>
      </c>
      <c r="AL1719" s="17">
        <v>0.494214656502245</v>
      </c>
      <c r="AM1719" s="17">
        <v>0.48818247764501599</v>
      </c>
      <c r="AN1719" s="17">
        <v>0.46092221137389899</v>
      </c>
      <c r="AO1719" s="17"/>
      <c r="AP1719" s="17">
        <v>0.505163535019024</v>
      </c>
      <c r="AQ1719" s="17">
        <v>0.49617913368058603</v>
      </c>
      <c r="AR1719" s="17">
        <v>0.52696207421399299</v>
      </c>
      <c r="AS1719" s="17"/>
      <c r="AT1719" s="17">
        <v>0.49987717222238098</v>
      </c>
      <c r="AU1719" s="17">
        <v>0.53286558705732401</v>
      </c>
      <c r="AV1719" s="17">
        <v>0.53343040182819501</v>
      </c>
      <c r="AW1719" s="17">
        <v>0.46743271526428598</v>
      </c>
      <c r="AX1719" s="17">
        <v>0.60403220567493299</v>
      </c>
    </row>
    <row r="1720" spans="2:50">
      <c r="B1720" t="s">
        <v>449</v>
      </c>
      <c r="C1720" s="17">
        <v>0.49937412882837501</v>
      </c>
      <c r="D1720" s="17">
        <v>0.46470999021096598</v>
      </c>
      <c r="E1720" s="17">
        <v>0.53445273522965797</v>
      </c>
      <c r="F1720" s="17"/>
      <c r="G1720" s="17">
        <v>0.49670792310647999</v>
      </c>
      <c r="H1720" s="17">
        <v>0.42612417100466798</v>
      </c>
      <c r="I1720" s="17">
        <v>0.42481916101595202</v>
      </c>
      <c r="J1720" s="17">
        <v>0.49117846088837902</v>
      </c>
      <c r="K1720" s="17">
        <v>0.56151886598907597</v>
      </c>
      <c r="L1720" s="17">
        <v>0.57935556467133198</v>
      </c>
      <c r="M1720" s="17"/>
      <c r="N1720" s="17">
        <v>0.53302261290602804</v>
      </c>
      <c r="O1720" s="17">
        <v>0.48728748464949201</v>
      </c>
      <c r="P1720" s="17">
        <v>0.473645621605365</v>
      </c>
      <c r="Q1720" s="17">
        <v>0.497643305256246</v>
      </c>
      <c r="R1720" s="17"/>
      <c r="S1720" s="17">
        <v>0.47348031256540102</v>
      </c>
      <c r="T1720" s="17">
        <v>0.51310539059192795</v>
      </c>
      <c r="U1720" s="17">
        <v>0.54428569581179398</v>
      </c>
      <c r="V1720" s="17">
        <v>0.50155554382446299</v>
      </c>
      <c r="W1720" s="17">
        <v>0.47279709116143598</v>
      </c>
      <c r="X1720" s="17">
        <v>0.56233776451725204</v>
      </c>
      <c r="Y1720" s="17">
        <v>0.49685351225980101</v>
      </c>
      <c r="Z1720" s="17">
        <v>0.48713191812783901</v>
      </c>
      <c r="AA1720" s="17">
        <v>0.48155003451598599</v>
      </c>
      <c r="AB1720" s="17">
        <v>0.45289438852749397</v>
      </c>
      <c r="AC1720" s="17">
        <v>0.56973600373257505</v>
      </c>
      <c r="AD1720" s="17">
        <v>0.41499275670774299</v>
      </c>
      <c r="AE1720" s="17"/>
      <c r="AF1720" s="17">
        <v>0.52399805998801796</v>
      </c>
      <c r="AG1720" s="17">
        <v>0.50164708301885297</v>
      </c>
      <c r="AH1720" s="17">
        <v>0.43398598463462601</v>
      </c>
      <c r="AI1720" s="17"/>
      <c r="AJ1720" s="17">
        <v>0.55227825140328302</v>
      </c>
      <c r="AK1720" s="17">
        <v>0.47664539298529301</v>
      </c>
      <c r="AL1720" s="17">
        <v>0.48539946420610602</v>
      </c>
      <c r="AM1720" s="17">
        <v>0.39445329098300702</v>
      </c>
      <c r="AN1720" s="17">
        <v>0.46884438778031901</v>
      </c>
      <c r="AO1720" s="17"/>
      <c r="AP1720" s="17">
        <v>0.55956660204349096</v>
      </c>
      <c r="AQ1720" s="17">
        <v>0.48294926612034</v>
      </c>
      <c r="AR1720" s="17">
        <v>0.49557180938940598</v>
      </c>
      <c r="AS1720" s="17"/>
      <c r="AT1720" s="17">
        <v>0.51857680729467603</v>
      </c>
      <c r="AU1720" s="17">
        <v>0.51230424556065302</v>
      </c>
      <c r="AV1720" s="17">
        <v>0.49236486260399798</v>
      </c>
      <c r="AW1720" s="17">
        <v>0.46525326389364702</v>
      </c>
      <c r="AX1720" s="17">
        <v>0.54932992448506501</v>
      </c>
    </row>
    <row r="1721" spans="2:50">
      <c r="B1721" t="s">
        <v>450</v>
      </c>
      <c r="C1721" s="17">
        <v>0.42484174390281698</v>
      </c>
      <c r="D1721" s="17">
        <v>0.45508423201084902</v>
      </c>
      <c r="E1721" s="17">
        <v>0.391492607224672</v>
      </c>
      <c r="F1721" s="17"/>
      <c r="G1721" s="17">
        <v>0.35292878285045598</v>
      </c>
      <c r="H1721" s="17">
        <v>0.33279686962767802</v>
      </c>
      <c r="I1721" s="17">
        <v>0.38426463705066999</v>
      </c>
      <c r="J1721" s="17">
        <v>0.47112161655400803</v>
      </c>
      <c r="K1721" s="17">
        <v>0.496903347738613</v>
      </c>
      <c r="L1721" s="17">
        <v>0.48842681186111803</v>
      </c>
      <c r="M1721" s="17"/>
      <c r="N1721" s="17">
        <v>0.47305762823790598</v>
      </c>
      <c r="O1721" s="17">
        <v>0.44804219166954201</v>
      </c>
      <c r="P1721" s="17">
        <v>0.38733636537865701</v>
      </c>
      <c r="Q1721" s="17">
        <v>0.37137792886741799</v>
      </c>
      <c r="R1721" s="17"/>
      <c r="S1721" s="17">
        <v>0.39608776794352202</v>
      </c>
      <c r="T1721" s="17">
        <v>0.42742224779070798</v>
      </c>
      <c r="U1721" s="17">
        <v>0.395285959889149</v>
      </c>
      <c r="V1721" s="17">
        <v>0.45226497631088403</v>
      </c>
      <c r="W1721" s="17">
        <v>0.32136745694645902</v>
      </c>
      <c r="X1721" s="17">
        <v>0.47236999789597101</v>
      </c>
      <c r="Y1721" s="17">
        <v>0.42823519979318903</v>
      </c>
      <c r="Z1721" s="17">
        <v>0.44806762973029401</v>
      </c>
      <c r="AA1721" s="17">
        <v>0.40676224463531302</v>
      </c>
      <c r="AB1721" s="17">
        <v>0.47419361248048197</v>
      </c>
      <c r="AC1721" s="17">
        <v>0.40518488845989797</v>
      </c>
      <c r="AD1721" s="17">
        <v>0.55988812284403999</v>
      </c>
      <c r="AE1721" s="17"/>
      <c r="AF1721" s="17">
        <v>0.43493246552521098</v>
      </c>
      <c r="AG1721" s="17">
        <v>0.45814934319039602</v>
      </c>
      <c r="AH1721" s="17">
        <v>0.33636241969415598</v>
      </c>
      <c r="AI1721" s="17"/>
      <c r="AJ1721" s="17">
        <v>0.45574752386688699</v>
      </c>
      <c r="AK1721" s="17">
        <v>0.42289698476295501</v>
      </c>
      <c r="AL1721" s="17">
        <v>0.48653272007603199</v>
      </c>
      <c r="AM1721" s="17">
        <v>0.37377360979080998</v>
      </c>
      <c r="AN1721" s="17">
        <v>0.31907062003467201</v>
      </c>
      <c r="AO1721" s="17"/>
      <c r="AP1721" s="17">
        <v>0.44740292271032001</v>
      </c>
      <c r="AQ1721" s="17">
        <v>0.41333922564869202</v>
      </c>
      <c r="AR1721" s="17">
        <v>0.46739546519303399</v>
      </c>
      <c r="AS1721" s="17"/>
      <c r="AT1721" s="17">
        <v>0.35315359378081501</v>
      </c>
      <c r="AU1721" s="17">
        <v>0.43430257839719999</v>
      </c>
      <c r="AV1721" s="17">
        <v>0.433541335053449</v>
      </c>
      <c r="AW1721" s="17">
        <v>0.446885126620858</v>
      </c>
      <c r="AX1721" s="17">
        <v>0.67027711982516103</v>
      </c>
    </row>
    <row r="1722" spans="2:50">
      <c r="B1722" t="s">
        <v>451</v>
      </c>
      <c r="C1722" s="17">
        <v>0.37636155018517198</v>
      </c>
      <c r="D1722" s="17">
        <v>0.41806166171232201</v>
      </c>
      <c r="E1722" s="17">
        <v>0.33355652665241597</v>
      </c>
      <c r="F1722" s="17"/>
      <c r="G1722" s="17">
        <v>0.35058501640907103</v>
      </c>
      <c r="H1722" s="17">
        <v>0.343006080706935</v>
      </c>
      <c r="I1722" s="17">
        <v>0.338735941741104</v>
      </c>
      <c r="J1722" s="17">
        <v>0.35771554583507897</v>
      </c>
      <c r="K1722" s="17">
        <v>0.41179349916930302</v>
      </c>
      <c r="L1722" s="17">
        <v>0.43662902014522198</v>
      </c>
      <c r="M1722" s="17"/>
      <c r="N1722" s="17">
        <v>0.40936202907568298</v>
      </c>
      <c r="O1722" s="17">
        <v>0.38405434747530298</v>
      </c>
      <c r="P1722" s="17">
        <v>0.36602471249065499</v>
      </c>
      <c r="Q1722" s="17">
        <v>0.34007613510224</v>
      </c>
      <c r="R1722" s="17"/>
      <c r="S1722" s="17">
        <v>0.39521477963381202</v>
      </c>
      <c r="T1722" s="17">
        <v>0.43088988813281198</v>
      </c>
      <c r="U1722" s="17">
        <v>0.36382697516899998</v>
      </c>
      <c r="V1722" s="17">
        <v>0.360288594580354</v>
      </c>
      <c r="W1722" s="17">
        <v>0.366253280551049</v>
      </c>
      <c r="X1722" s="17">
        <v>0.38150930340017902</v>
      </c>
      <c r="Y1722" s="17">
        <v>0.33817494050555102</v>
      </c>
      <c r="Z1722" s="17">
        <v>0.45689572320799998</v>
      </c>
      <c r="AA1722" s="17">
        <v>0.40955582363752902</v>
      </c>
      <c r="AB1722" s="17">
        <v>0.27100690295803498</v>
      </c>
      <c r="AC1722" s="17">
        <v>0.36796099324600201</v>
      </c>
      <c r="AD1722" s="17">
        <v>0.34301665527474001</v>
      </c>
      <c r="AE1722" s="17"/>
      <c r="AF1722" s="17">
        <v>0.39765977085419602</v>
      </c>
      <c r="AG1722" s="17">
        <v>0.37994333932576202</v>
      </c>
      <c r="AH1722" s="17">
        <v>0.30012924421523601</v>
      </c>
      <c r="AI1722" s="17"/>
      <c r="AJ1722" s="17">
        <v>0.46022937954059501</v>
      </c>
      <c r="AK1722" s="17">
        <v>0.353473818969811</v>
      </c>
      <c r="AL1722" s="17">
        <v>0.39723790197528902</v>
      </c>
      <c r="AM1722" s="17">
        <v>0.24297819869465001</v>
      </c>
      <c r="AN1722" s="17">
        <v>0.226574017769094</v>
      </c>
      <c r="AO1722" s="17"/>
      <c r="AP1722" s="17">
        <v>0.48467981491071899</v>
      </c>
      <c r="AQ1722" s="17">
        <v>0.34190320519684297</v>
      </c>
      <c r="AR1722" s="17">
        <v>0.39907662047217801</v>
      </c>
      <c r="AS1722" s="17"/>
      <c r="AT1722" s="17">
        <v>0.34210817495589801</v>
      </c>
      <c r="AU1722" s="17">
        <v>0.35063040893507702</v>
      </c>
      <c r="AV1722" s="17">
        <v>0.39821343873411602</v>
      </c>
      <c r="AW1722" s="17">
        <v>0.41199527818965898</v>
      </c>
      <c r="AX1722" s="17">
        <v>0.37698983530774499</v>
      </c>
    </row>
    <row r="1723" spans="2:50">
      <c r="B1723" t="s">
        <v>452</v>
      </c>
      <c r="C1723" s="17">
        <v>0.19464987814028401</v>
      </c>
      <c r="D1723" s="17">
        <v>0.21400610460326799</v>
      </c>
      <c r="E1723" s="17">
        <v>0.174430122999264</v>
      </c>
      <c r="F1723" s="17"/>
      <c r="G1723" s="17">
        <v>0.194837304271095</v>
      </c>
      <c r="H1723" s="17">
        <v>0.18975599041517499</v>
      </c>
      <c r="I1723" s="17">
        <v>0.19534814296129399</v>
      </c>
      <c r="J1723" s="17">
        <v>0.167735989389319</v>
      </c>
      <c r="K1723" s="17">
        <v>0.214244423037488</v>
      </c>
      <c r="L1723" s="17">
        <v>0.205658390994334</v>
      </c>
      <c r="M1723" s="17"/>
      <c r="N1723" s="17">
        <v>0.219845546948719</v>
      </c>
      <c r="O1723" s="17">
        <v>0.180315886582498</v>
      </c>
      <c r="P1723" s="17">
        <v>0.203841946933669</v>
      </c>
      <c r="Q1723" s="17">
        <v>0.16980953054873299</v>
      </c>
      <c r="R1723" s="17"/>
      <c r="S1723" s="17">
        <v>0.21040612806140299</v>
      </c>
      <c r="T1723" s="17">
        <v>0.148816709198245</v>
      </c>
      <c r="U1723" s="17">
        <v>0.22101243092475301</v>
      </c>
      <c r="V1723" s="17">
        <v>0.183884402954545</v>
      </c>
      <c r="W1723" s="17">
        <v>0.213214609814598</v>
      </c>
      <c r="X1723" s="17">
        <v>0.23045062831413099</v>
      </c>
      <c r="Y1723" s="17">
        <v>0.193196485657122</v>
      </c>
      <c r="Z1723" s="17">
        <v>0.29647943437740998</v>
      </c>
      <c r="AA1723" s="17">
        <v>0.22844154609728701</v>
      </c>
      <c r="AB1723" s="17">
        <v>0.15597035937665599</v>
      </c>
      <c r="AC1723" s="17">
        <v>0.130197800458771</v>
      </c>
      <c r="AD1723" s="17">
        <v>0.103789557628805</v>
      </c>
      <c r="AE1723" s="17"/>
      <c r="AF1723" s="17">
        <v>0.22571790774379999</v>
      </c>
      <c r="AG1723" s="17">
        <v>0.200250288245856</v>
      </c>
      <c r="AH1723" s="17">
        <v>0.11328584647383801</v>
      </c>
      <c r="AI1723" s="17"/>
      <c r="AJ1723" s="17">
        <v>0.25760456301009399</v>
      </c>
      <c r="AK1723" s="17">
        <v>0.17499129081082801</v>
      </c>
      <c r="AL1723" s="17">
        <v>0.208763029556815</v>
      </c>
      <c r="AM1723" s="17">
        <v>0.22006707393448299</v>
      </c>
      <c r="AN1723" s="17">
        <v>9.8913043629802702E-2</v>
      </c>
      <c r="AO1723" s="17"/>
      <c r="AP1723" s="17">
        <v>0.30303074902050903</v>
      </c>
      <c r="AQ1723" s="17">
        <v>0.16430359825046401</v>
      </c>
      <c r="AR1723" s="17">
        <v>0.209298236280234</v>
      </c>
      <c r="AS1723" s="17"/>
      <c r="AT1723" s="17">
        <v>0.21463495526416099</v>
      </c>
      <c r="AU1723" s="17">
        <v>0.18677374785498899</v>
      </c>
      <c r="AV1723" s="17">
        <v>0.16485903365854701</v>
      </c>
      <c r="AW1723" s="17">
        <v>0.23022241466669099</v>
      </c>
      <c r="AX1723" s="17">
        <v>0.17785176233396599</v>
      </c>
    </row>
    <row r="1724" spans="2:50">
      <c r="B1724" t="s">
        <v>453</v>
      </c>
      <c r="C1724" s="17">
        <v>0.14375448588022899</v>
      </c>
      <c r="D1724" s="17">
        <v>0.17032269248748599</v>
      </c>
      <c r="E1724" s="17">
        <v>0.116654442248257</v>
      </c>
      <c r="F1724" s="17"/>
      <c r="G1724" s="17">
        <v>0.25904684675594802</v>
      </c>
      <c r="H1724" s="17">
        <v>0.23234744425579201</v>
      </c>
      <c r="I1724" s="17">
        <v>0.127469054750393</v>
      </c>
      <c r="J1724" s="17">
        <v>0.113191374197848</v>
      </c>
      <c r="K1724" s="17">
        <v>8.7669112865562907E-2</v>
      </c>
      <c r="L1724" s="17">
        <v>7.6828990504348604E-2</v>
      </c>
      <c r="M1724" s="17"/>
      <c r="N1724" s="17">
        <v>0.186786925797638</v>
      </c>
      <c r="O1724" s="17">
        <v>0.137758272630227</v>
      </c>
      <c r="P1724" s="17">
        <v>0.10497473366601</v>
      </c>
      <c r="Q1724" s="17">
        <v>0.13206320591270701</v>
      </c>
      <c r="R1724" s="17"/>
      <c r="S1724" s="17">
        <v>0.21828520632145099</v>
      </c>
      <c r="T1724" s="17">
        <v>0.11777810377148799</v>
      </c>
      <c r="U1724" s="17">
        <v>8.3246804896839693E-2</v>
      </c>
      <c r="V1724" s="17">
        <v>8.9122637308628794E-2</v>
      </c>
      <c r="W1724" s="17">
        <v>0.15229247606093699</v>
      </c>
      <c r="X1724" s="17">
        <v>0.18495546260953599</v>
      </c>
      <c r="Y1724" s="17">
        <v>0.114502900902253</v>
      </c>
      <c r="Z1724" s="17">
        <v>0.209285924388593</v>
      </c>
      <c r="AA1724" s="17">
        <v>0.134929142071462</v>
      </c>
      <c r="AB1724" s="17">
        <v>0.129319662969414</v>
      </c>
      <c r="AC1724" s="17">
        <v>0.20043982895614501</v>
      </c>
      <c r="AD1724" s="17">
        <v>7.9403809429639594E-2</v>
      </c>
      <c r="AE1724" s="17"/>
      <c r="AF1724" s="17">
        <v>0.11081668325043099</v>
      </c>
      <c r="AG1724" s="17">
        <v>0.16766600945379601</v>
      </c>
      <c r="AH1724" s="17">
        <v>0.13758250887471901</v>
      </c>
      <c r="AI1724" s="17"/>
      <c r="AJ1724" s="17">
        <v>0.13484229636967099</v>
      </c>
      <c r="AK1724" s="17">
        <v>0.17126972471589</v>
      </c>
      <c r="AL1724" s="17">
        <v>0.15192324242939401</v>
      </c>
      <c r="AM1724" s="17">
        <v>0.14390278221748701</v>
      </c>
      <c r="AN1724" s="17">
        <v>0.119318597116551</v>
      </c>
      <c r="AO1724" s="17"/>
      <c r="AP1724" s="17">
        <v>0.152957616444545</v>
      </c>
      <c r="AQ1724" s="17">
        <v>0.16457702384432699</v>
      </c>
      <c r="AR1724" s="17">
        <v>0.157753994469499</v>
      </c>
      <c r="AS1724" s="17"/>
      <c r="AT1724" s="17">
        <v>8.3843286299362302E-2</v>
      </c>
      <c r="AU1724" s="17">
        <v>0.13135134887730401</v>
      </c>
      <c r="AV1724" s="17">
        <v>0.16731808358935399</v>
      </c>
      <c r="AW1724" s="17">
        <v>0.20741768852439099</v>
      </c>
      <c r="AX1724" s="17">
        <v>0.41477134703012097</v>
      </c>
    </row>
    <row r="1725" spans="2:50">
      <c r="B1725" t="s">
        <v>92</v>
      </c>
      <c r="C1725" s="17">
        <v>3.83342084584406E-2</v>
      </c>
      <c r="D1725" s="17">
        <v>3.5041218834327703E-2</v>
      </c>
      <c r="E1725" s="17">
        <v>4.1883224205515102E-2</v>
      </c>
      <c r="F1725" s="17"/>
      <c r="G1725" s="17">
        <v>3.6309772332776699E-2</v>
      </c>
      <c r="H1725" s="17">
        <v>4.8222767632476599E-2</v>
      </c>
      <c r="I1725" s="17">
        <v>3.2959002817922203E-2</v>
      </c>
      <c r="J1725" s="17">
        <v>5.3030840534675598E-2</v>
      </c>
      <c r="K1725" s="17">
        <v>4.9456642135291502E-2</v>
      </c>
      <c r="L1725" s="17">
        <v>1.7658396927651501E-2</v>
      </c>
      <c r="M1725" s="17"/>
      <c r="N1725" s="17">
        <v>2.4197648074661501E-2</v>
      </c>
      <c r="O1725" s="17">
        <v>4.1010704436669897E-2</v>
      </c>
      <c r="P1725" s="17">
        <v>4.9884927189052602E-2</v>
      </c>
      <c r="Q1725" s="17">
        <v>4.2681434955720202E-2</v>
      </c>
      <c r="R1725" s="17"/>
      <c r="S1725" s="17">
        <v>4.00503084784379E-2</v>
      </c>
      <c r="T1725" s="17">
        <v>4.2322901750384501E-2</v>
      </c>
      <c r="U1725" s="17">
        <v>3.7546706624463501E-2</v>
      </c>
      <c r="V1725" s="17">
        <v>6.3904659136304096E-2</v>
      </c>
      <c r="W1725" s="17">
        <v>5.2929747615506298E-2</v>
      </c>
      <c r="X1725" s="17">
        <v>1.5663792951487801E-2</v>
      </c>
      <c r="Y1725" s="17">
        <v>3.84777592711565E-2</v>
      </c>
      <c r="Z1725" s="17">
        <v>5.2181600621541598E-2</v>
      </c>
      <c r="AA1725" s="17">
        <v>4.6302099471626702E-2</v>
      </c>
      <c r="AB1725" s="17">
        <v>2.1689365608883501E-2</v>
      </c>
      <c r="AC1725" s="17">
        <v>1.9925221411621601E-2</v>
      </c>
      <c r="AD1725" s="17">
        <v>0</v>
      </c>
      <c r="AE1725" s="17"/>
      <c r="AF1725" s="17">
        <v>3.72978644562326E-2</v>
      </c>
      <c r="AG1725" s="17">
        <v>2.96356801007325E-2</v>
      </c>
      <c r="AH1725" s="17">
        <v>5.7045385991151797E-2</v>
      </c>
      <c r="AI1725" s="17"/>
      <c r="AJ1725" s="17">
        <v>2.7706616964482199E-2</v>
      </c>
      <c r="AK1725" s="17">
        <v>4.2170893410425798E-2</v>
      </c>
      <c r="AL1725" s="17">
        <v>0</v>
      </c>
      <c r="AM1725" s="17">
        <v>0.119323108324958</v>
      </c>
      <c r="AN1725" s="17">
        <v>7.3705883214909604E-2</v>
      </c>
      <c r="AO1725" s="17"/>
      <c r="AP1725" s="17">
        <v>2.25270660714329E-2</v>
      </c>
      <c r="AQ1725" s="17">
        <v>4.1484949115261897E-2</v>
      </c>
      <c r="AR1725" s="17">
        <v>5.53067618406903E-3</v>
      </c>
      <c r="AS1725" s="17"/>
      <c r="AT1725" s="17">
        <v>4.7206397475604803E-2</v>
      </c>
      <c r="AU1725" s="17">
        <v>2.60644479433851E-2</v>
      </c>
      <c r="AV1725" s="17">
        <v>2.46571434176368E-2</v>
      </c>
      <c r="AW1725" s="17">
        <v>3.20461855032214E-2</v>
      </c>
      <c r="AX1725" s="17">
        <v>2.40149857006761E-2</v>
      </c>
    </row>
    <row r="1726" spans="2:50">
      <c r="B1726" t="s">
        <v>93</v>
      </c>
      <c r="C1726" s="17">
        <v>1.28223765296162E-2</v>
      </c>
      <c r="D1726" s="17">
        <v>1.05742890429076E-2</v>
      </c>
      <c r="E1726" s="17">
        <v>1.520005932282E-2</v>
      </c>
      <c r="F1726" s="17"/>
      <c r="G1726" s="17">
        <v>1.20962847933532E-2</v>
      </c>
      <c r="H1726" s="17">
        <v>8.0190117650698507E-3</v>
      </c>
      <c r="I1726" s="17">
        <v>5.0840733209201799E-3</v>
      </c>
      <c r="J1726" s="17">
        <v>8.7885111077829307E-3</v>
      </c>
      <c r="K1726" s="17">
        <v>9.9757600590695602E-3</v>
      </c>
      <c r="L1726" s="17">
        <v>2.7470622598903E-2</v>
      </c>
      <c r="M1726" s="17"/>
      <c r="N1726" s="17">
        <v>1.07071399486226E-2</v>
      </c>
      <c r="O1726" s="17">
        <v>8.0784788942465605E-3</v>
      </c>
      <c r="P1726" s="17">
        <v>2.01696349448156E-2</v>
      </c>
      <c r="Q1726" s="17">
        <v>1.1162242102449401E-2</v>
      </c>
      <c r="R1726" s="17"/>
      <c r="S1726" s="17">
        <v>6.0776189267381497E-3</v>
      </c>
      <c r="T1726" s="17">
        <v>2.3460863802973499E-2</v>
      </c>
      <c r="U1726" s="17">
        <v>1.6202294505693202E-2</v>
      </c>
      <c r="V1726" s="17">
        <v>2.3198350164718998E-2</v>
      </c>
      <c r="W1726" s="17">
        <v>7.4773614776476099E-3</v>
      </c>
      <c r="X1726" s="17">
        <v>1.7135438696227901E-2</v>
      </c>
      <c r="Y1726" s="17">
        <v>6.3545039645297998E-3</v>
      </c>
      <c r="Z1726" s="17">
        <v>1.3000599622404799E-2</v>
      </c>
      <c r="AA1726" s="17">
        <v>0</v>
      </c>
      <c r="AB1726" s="17">
        <v>2.0491217592963601E-2</v>
      </c>
      <c r="AC1726" s="17">
        <v>0</v>
      </c>
      <c r="AD1726" s="17">
        <v>1.5779162891971701E-2</v>
      </c>
      <c r="AE1726" s="17"/>
      <c r="AF1726" s="17">
        <v>8.5657050684612192E-3</v>
      </c>
      <c r="AG1726" s="17">
        <v>1.70011610806396E-2</v>
      </c>
      <c r="AH1726" s="17">
        <v>1.22618847129929E-2</v>
      </c>
      <c r="AI1726" s="17"/>
      <c r="AJ1726" s="17">
        <v>5.4569823743372704E-3</v>
      </c>
      <c r="AK1726" s="17">
        <v>1.03361907030168E-2</v>
      </c>
      <c r="AL1726" s="17">
        <v>3.7148472419027502E-2</v>
      </c>
      <c r="AM1726" s="17">
        <v>0</v>
      </c>
      <c r="AN1726" s="17">
        <v>8.1839428254577504E-3</v>
      </c>
      <c r="AO1726" s="17"/>
      <c r="AP1726" s="17">
        <v>7.28633009601873E-3</v>
      </c>
      <c r="AQ1726" s="17">
        <v>1.4596139081596999E-2</v>
      </c>
      <c r="AR1726" s="17">
        <v>1.08337233547646E-2</v>
      </c>
      <c r="AS1726" s="17"/>
      <c r="AT1726" s="17">
        <v>7.0406126820834504E-3</v>
      </c>
      <c r="AU1726" s="17">
        <v>5.9498988714057803E-3</v>
      </c>
      <c r="AV1726" s="17">
        <v>2.21216336192036E-2</v>
      </c>
      <c r="AW1726" s="17">
        <v>1.6622856564254902E-2</v>
      </c>
      <c r="AX1726" s="17">
        <v>2.7521434898113099E-2</v>
      </c>
    </row>
    <row r="1727" spans="2:50">
      <c r="C1727" s="17"/>
      <c r="D1727" s="17"/>
      <c r="E1727" s="17"/>
      <c r="F1727" s="17"/>
      <c r="G1727" s="17"/>
      <c r="H1727" s="17"/>
      <c r="I1727" s="17"/>
      <c r="J1727" s="17"/>
      <c r="K1727" s="17"/>
      <c r="L1727" s="17"/>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7"/>
      <c r="AI1727" s="17"/>
      <c r="AJ1727" s="17"/>
      <c r="AK1727" s="17"/>
      <c r="AL1727" s="17"/>
      <c r="AM1727" s="17"/>
      <c r="AN1727" s="17"/>
      <c r="AO1727" s="17"/>
      <c r="AP1727" s="17"/>
      <c r="AQ1727" s="17"/>
      <c r="AR1727" s="17"/>
      <c r="AS1727" s="17"/>
      <c r="AT1727" s="17"/>
      <c r="AU1727" s="17"/>
      <c r="AV1727" s="17"/>
      <c r="AW1727" s="17"/>
      <c r="AX1727" s="17"/>
    </row>
    <row r="1728" spans="2:50">
      <c r="B1728" s="6" t="s">
        <v>454</v>
      </c>
      <c r="C1728" s="17"/>
      <c r="D1728" s="17"/>
      <c r="E1728" s="17"/>
      <c r="F1728" s="17"/>
      <c r="G1728" s="17"/>
      <c r="H1728" s="17"/>
      <c r="I1728" s="17"/>
      <c r="J1728" s="17"/>
      <c r="K1728" s="17"/>
      <c r="L1728" s="17"/>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7"/>
      <c r="AI1728" s="17"/>
      <c r="AJ1728" s="17"/>
      <c r="AK1728" s="17"/>
      <c r="AL1728" s="17"/>
      <c r="AM1728" s="17"/>
      <c r="AN1728" s="17"/>
      <c r="AO1728" s="17"/>
      <c r="AP1728" s="17"/>
      <c r="AQ1728" s="17"/>
      <c r="AR1728" s="17"/>
      <c r="AS1728" s="17"/>
      <c r="AT1728" s="17"/>
      <c r="AU1728" s="17"/>
      <c r="AV1728" s="17"/>
      <c r="AW1728" s="17"/>
      <c r="AX1728" s="17"/>
    </row>
    <row r="1729" spans="2:50">
      <c r="B1729" s="24" t="s">
        <v>15</v>
      </c>
      <c r="C1729" s="17"/>
      <c r="D1729" s="17"/>
      <c r="E1729" s="17"/>
      <c r="F1729" s="17"/>
      <c r="G1729" s="17"/>
      <c r="H1729" s="17"/>
      <c r="I1729" s="17"/>
      <c r="J1729" s="17"/>
      <c r="K1729" s="17"/>
      <c r="L1729" s="17"/>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7"/>
      <c r="AI1729" s="17"/>
      <c r="AJ1729" s="17"/>
      <c r="AK1729" s="17"/>
      <c r="AL1729" s="17"/>
      <c r="AM1729" s="17"/>
      <c r="AN1729" s="17"/>
      <c r="AO1729" s="17"/>
      <c r="AP1729" s="17"/>
      <c r="AQ1729" s="17"/>
      <c r="AR1729" s="17"/>
      <c r="AS1729" s="17"/>
      <c r="AT1729" s="17"/>
      <c r="AU1729" s="17"/>
      <c r="AV1729" s="17"/>
      <c r="AW1729" s="17"/>
      <c r="AX1729" s="17"/>
    </row>
    <row r="1730" spans="2:50">
      <c r="B1730" t="s">
        <v>455</v>
      </c>
      <c r="C1730" s="17">
        <v>0.408840789358205</v>
      </c>
      <c r="D1730" s="17">
        <v>0.31096643075841401</v>
      </c>
      <c r="E1730" s="17">
        <v>0.504110293105267</v>
      </c>
      <c r="F1730" s="17"/>
      <c r="G1730" s="17">
        <v>0.35069109739040499</v>
      </c>
      <c r="H1730" s="17">
        <v>0.327597209536995</v>
      </c>
      <c r="I1730" s="17">
        <v>0.44415727466600302</v>
      </c>
      <c r="J1730" s="17">
        <v>0.44351540452619098</v>
      </c>
      <c r="K1730" s="17">
        <v>0.419029857704526</v>
      </c>
      <c r="L1730" s="17">
        <v>0.44948379201328797</v>
      </c>
      <c r="M1730" s="17"/>
      <c r="N1730" s="17">
        <v>0.40180949081149903</v>
      </c>
      <c r="O1730" s="17">
        <v>0.43675369673368603</v>
      </c>
      <c r="P1730" s="17">
        <v>0.38019678188689798</v>
      </c>
      <c r="Q1730" s="17">
        <v>0.41352871820114301</v>
      </c>
      <c r="R1730" s="17"/>
      <c r="S1730" s="17">
        <v>0.37685613348697999</v>
      </c>
      <c r="T1730" s="17">
        <v>0.387966976065518</v>
      </c>
      <c r="U1730" s="17">
        <v>0.452172726701634</v>
      </c>
      <c r="V1730" s="17">
        <v>0.42638973309844902</v>
      </c>
      <c r="W1730" s="17">
        <v>0.45097748121140002</v>
      </c>
      <c r="X1730" s="17">
        <v>0.42353058298444901</v>
      </c>
      <c r="Y1730" s="17">
        <v>0.44887159209334498</v>
      </c>
      <c r="Z1730" s="17">
        <v>0.43065816823595399</v>
      </c>
      <c r="AA1730" s="17">
        <v>0.43423921201823601</v>
      </c>
      <c r="AB1730" s="17">
        <v>0.361540857611859</v>
      </c>
      <c r="AC1730" s="17">
        <v>0.37244010579180398</v>
      </c>
      <c r="AD1730" s="17">
        <v>0.31084780879756002</v>
      </c>
      <c r="AE1730" s="17"/>
      <c r="AF1730" s="17">
        <v>0.41467062398979598</v>
      </c>
      <c r="AG1730" s="17">
        <v>0.42263204569394802</v>
      </c>
      <c r="AH1730" s="17">
        <v>0.395099808567827</v>
      </c>
      <c r="AI1730" s="17"/>
      <c r="AJ1730" s="17">
        <v>0.439120566425234</v>
      </c>
      <c r="AK1730" s="17">
        <v>0.435616946733829</v>
      </c>
      <c r="AL1730" s="17">
        <v>0.40883463806325898</v>
      </c>
      <c r="AM1730" s="17">
        <v>0.34206704835489399</v>
      </c>
      <c r="AN1730" s="17">
        <v>0.35672716877266902</v>
      </c>
      <c r="AO1730" s="17"/>
      <c r="AP1730" s="17">
        <v>0.46303804364948697</v>
      </c>
      <c r="AQ1730" s="17">
        <v>0.41336354639556999</v>
      </c>
      <c r="AR1730" s="17">
        <v>0.416482256197859</v>
      </c>
      <c r="AS1730" s="17"/>
      <c r="AT1730" s="17">
        <v>0.426234943773449</v>
      </c>
      <c r="AU1730" s="17">
        <v>0.382990127300946</v>
      </c>
      <c r="AV1730" s="17">
        <v>0.41767479924899198</v>
      </c>
      <c r="AW1730" s="17">
        <v>0.43281725131739102</v>
      </c>
      <c r="AX1730" s="17">
        <v>0.30277897762776701</v>
      </c>
    </row>
    <row r="1731" spans="2:50">
      <c r="B1731" t="s">
        <v>456</v>
      </c>
      <c r="C1731" s="17">
        <v>0.35882539564770299</v>
      </c>
      <c r="D1731" s="17">
        <v>0.36085570976228498</v>
      </c>
      <c r="E1731" s="17">
        <v>0.35756854690387402</v>
      </c>
      <c r="F1731" s="17"/>
      <c r="G1731" s="17">
        <v>0.32339494283687098</v>
      </c>
      <c r="H1731" s="17">
        <v>0.333224018150999</v>
      </c>
      <c r="I1731" s="17">
        <v>0.28470455117426202</v>
      </c>
      <c r="J1731" s="17">
        <v>0.38055955449635098</v>
      </c>
      <c r="K1731" s="17">
        <v>0.40676777093375299</v>
      </c>
      <c r="L1731" s="17">
        <v>0.413756142413092</v>
      </c>
      <c r="M1731" s="17"/>
      <c r="N1731" s="17">
        <v>0.38276825756362398</v>
      </c>
      <c r="O1731" s="17">
        <v>0.37175387282413702</v>
      </c>
      <c r="P1731" s="17">
        <v>0.34561557780998903</v>
      </c>
      <c r="Q1731" s="17">
        <v>0.33758711686120801</v>
      </c>
      <c r="R1731" s="17"/>
      <c r="S1731" s="17">
        <v>0.35299616061771399</v>
      </c>
      <c r="T1731" s="17">
        <v>0.38718899330502499</v>
      </c>
      <c r="U1731" s="17">
        <v>0.30572333265254897</v>
      </c>
      <c r="V1731" s="17">
        <v>0.37924557495505001</v>
      </c>
      <c r="W1731" s="17">
        <v>0.39034407417573302</v>
      </c>
      <c r="X1731" s="17">
        <v>0.38965838911609102</v>
      </c>
      <c r="Y1731" s="17">
        <v>0.33321210539760499</v>
      </c>
      <c r="Z1731" s="17">
        <v>0.37729887329058698</v>
      </c>
      <c r="AA1731" s="17">
        <v>0.33514798873083201</v>
      </c>
      <c r="AB1731" s="17">
        <v>0.36136871793347802</v>
      </c>
      <c r="AC1731" s="17">
        <v>0.37834598845424799</v>
      </c>
      <c r="AD1731" s="17">
        <v>0.26737447408350301</v>
      </c>
      <c r="AE1731" s="17"/>
      <c r="AF1731" s="17">
        <v>0.37043376646828002</v>
      </c>
      <c r="AG1731" s="17">
        <v>0.38977761887737</v>
      </c>
      <c r="AH1731" s="17">
        <v>0.22898165201940601</v>
      </c>
      <c r="AI1731" s="17"/>
      <c r="AJ1731" s="17">
        <v>0.38862688255240302</v>
      </c>
      <c r="AK1731" s="17">
        <v>0.36022129611676101</v>
      </c>
      <c r="AL1731" s="17">
        <v>0.38082716550315698</v>
      </c>
      <c r="AM1731" s="17">
        <v>0.561640070230505</v>
      </c>
      <c r="AN1731" s="17">
        <v>0.227403061053046</v>
      </c>
      <c r="AO1731" s="17"/>
      <c r="AP1731" s="17">
        <v>0.38525484137756599</v>
      </c>
      <c r="AQ1731" s="17">
        <v>0.37626947283172302</v>
      </c>
      <c r="AR1731" s="17">
        <v>0.33903901268069903</v>
      </c>
      <c r="AS1731" s="17"/>
      <c r="AT1731" s="17">
        <v>0.343545489376264</v>
      </c>
      <c r="AU1731" s="17">
        <v>0.36347451632564298</v>
      </c>
      <c r="AV1731" s="17">
        <v>0.37776431480056</v>
      </c>
      <c r="AW1731" s="17">
        <v>0.380044193745875</v>
      </c>
      <c r="AX1731" s="17">
        <v>0.45147799158396001</v>
      </c>
    </row>
    <row r="1732" spans="2:50">
      <c r="B1732" t="s">
        <v>457</v>
      </c>
      <c r="C1732" s="17">
        <v>0.29045144180250398</v>
      </c>
      <c r="D1732" s="17">
        <v>0.358175504015186</v>
      </c>
      <c r="E1732" s="17">
        <v>0.22548984705636299</v>
      </c>
      <c r="F1732" s="17"/>
      <c r="G1732" s="17">
        <v>0.33471301858751601</v>
      </c>
      <c r="H1732" s="17">
        <v>0.32682955607807301</v>
      </c>
      <c r="I1732" s="17">
        <v>0.32008172482240799</v>
      </c>
      <c r="J1732" s="17">
        <v>0.25613756058489601</v>
      </c>
      <c r="K1732" s="17">
        <v>0.245053860247189</v>
      </c>
      <c r="L1732" s="17">
        <v>0.26568312778318198</v>
      </c>
      <c r="M1732" s="17"/>
      <c r="N1732" s="17">
        <v>0.39500843943645902</v>
      </c>
      <c r="O1732" s="17">
        <v>0.271298075453419</v>
      </c>
      <c r="P1732" s="17">
        <v>0.26238675123913102</v>
      </c>
      <c r="Q1732" s="17">
        <v>0.222637610808924</v>
      </c>
      <c r="R1732" s="17"/>
      <c r="S1732" s="17">
        <v>0.35892249335440801</v>
      </c>
      <c r="T1732" s="17">
        <v>0.25791623699897198</v>
      </c>
      <c r="U1732" s="17">
        <v>0.276998994968082</v>
      </c>
      <c r="V1732" s="17">
        <v>0.31761049351478998</v>
      </c>
      <c r="W1732" s="17">
        <v>0.20372251204111699</v>
      </c>
      <c r="X1732" s="17">
        <v>0.332735731852841</v>
      </c>
      <c r="Y1732" s="17">
        <v>0.243038833714115</v>
      </c>
      <c r="Z1732" s="17">
        <v>0.31797915008893801</v>
      </c>
      <c r="AA1732" s="17">
        <v>0.27914362904281398</v>
      </c>
      <c r="AB1732" s="17">
        <v>0.32295345885097498</v>
      </c>
      <c r="AC1732" s="17">
        <v>0.228435425502763</v>
      </c>
      <c r="AD1732" s="17">
        <v>0.280229949980417</v>
      </c>
      <c r="AE1732" s="17"/>
      <c r="AF1732" s="17">
        <v>0.26122595872694299</v>
      </c>
      <c r="AG1732" s="17">
        <v>0.32852435857446499</v>
      </c>
      <c r="AH1732" s="17">
        <v>0.27871938175607602</v>
      </c>
      <c r="AI1732" s="17"/>
      <c r="AJ1732" s="17">
        <v>0.281453476516274</v>
      </c>
      <c r="AK1732" s="17">
        <v>0.31801704620209298</v>
      </c>
      <c r="AL1732" s="17">
        <v>0.38096536468673098</v>
      </c>
      <c r="AM1732" s="17">
        <v>0.21636875968620201</v>
      </c>
      <c r="AN1732" s="17">
        <v>0.23629421664651501</v>
      </c>
      <c r="AO1732" s="17"/>
      <c r="AP1732" s="17">
        <v>0.283978605491914</v>
      </c>
      <c r="AQ1732" s="17">
        <v>0.32714124452608201</v>
      </c>
      <c r="AR1732" s="17">
        <v>0.36052096962052699</v>
      </c>
      <c r="AS1732" s="17"/>
      <c r="AT1732" s="17">
        <v>0.17503819038822499</v>
      </c>
      <c r="AU1732" s="17">
        <v>0.27852331572906103</v>
      </c>
      <c r="AV1732" s="17">
        <v>0.397407467481388</v>
      </c>
      <c r="AW1732" s="17">
        <v>0.39986398599119299</v>
      </c>
      <c r="AX1732" s="17">
        <v>0.56881392144903897</v>
      </c>
    </row>
    <row r="1733" spans="2:50">
      <c r="B1733" t="s">
        <v>458</v>
      </c>
      <c r="C1733" s="17">
        <v>0.27665324044147399</v>
      </c>
      <c r="D1733" s="17">
        <v>0.329368020411546</v>
      </c>
      <c r="E1733" s="17">
        <v>0.22628521509621399</v>
      </c>
      <c r="F1733" s="17"/>
      <c r="G1733" s="17">
        <v>0.29491587330066399</v>
      </c>
      <c r="H1733" s="17">
        <v>0.25312043152395602</v>
      </c>
      <c r="I1733" s="17">
        <v>0.23122360418709401</v>
      </c>
      <c r="J1733" s="17">
        <v>0.23393447269672901</v>
      </c>
      <c r="K1733" s="17">
        <v>0.29273376059788703</v>
      </c>
      <c r="L1733" s="17">
        <v>0.34463860876222102</v>
      </c>
      <c r="M1733" s="17"/>
      <c r="N1733" s="17">
        <v>0.30796151773513197</v>
      </c>
      <c r="O1733" s="17">
        <v>0.28568954390953599</v>
      </c>
      <c r="P1733" s="17">
        <v>0.27043331345684002</v>
      </c>
      <c r="Q1733" s="17">
        <v>0.23441440934119601</v>
      </c>
      <c r="R1733" s="17"/>
      <c r="S1733" s="17">
        <v>0.27186479742166803</v>
      </c>
      <c r="T1733" s="17">
        <v>0.298512517687259</v>
      </c>
      <c r="U1733" s="17">
        <v>0.27190751100629201</v>
      </c>
      <c r="V1733" s="17">
        <v>0.31509470402680601</v>
      </c>
      <c r="W1733" s="17">
        <v>0.27231673695101899</v>
      </c>
      <c r="X1733" s="17">
        <v>0.220462814611013</v>
      </c>
      <c r="Y1733" s="17">
        <v>0.24482996427784501</v>
      </c>
      <c r="Z1733" s="17">
        <v>0.178753927164642</v>
      </c>
      <c r="AA1733" s="17">
        <v>0.28076493934478303</v>
      </c>
      <c r="AB1733" s="17">
        <v>0.31634576665047498</v>
      </c>
      <c r="AC1733" s="17">
        <v>0.26111770471249701</v>
      </c>
      <c r="AD1733" s="17">
        <v>0.38861974321514797</v>
      </c>
      <c r="AE1733" s="17"/>
      <c r="AF1733" s="17">
        <v>0.26117284174887101</v>
      </c>
      <c r="AG1733" s="17">
        <v>0.291574679469145</v>
      </c>
      <c r="AH1733" s="17">
        <v>0.26151731046569898</v>
      </c>
      <c r="AI1733" s="17"/>
      <c r="AJ1733" s="17">
        <v>0.30442520391848299</v>
      </c>
      <c r="AK1733" s="17">
        <v>0.24278435438241699</v>
      </c>
      <c r="AL1733" s="17">
        <v>0.27389322723055398</v>
      </c>
      <c r="AM1733" s="17">
        <v>0.157601843971334</v>
      </c>
      <c r="AN1733" s="17">
        <v>0.28242224102904201</v>
      </c>
      <c r="AO1733" s="17"/>
      <c r="AP1733" s="17">
        <v>0.307610350314451</v>
      </c>
      <c r="AQ1733" s="17">
        <v>0.244837247601803</v>
      </c>
      <c r="AR1733" s="17">
        <v>0.30750310464963099</v>
      </c>
      <c r="AS1733" s="17"/>
      <c r="AT1733" s="17">
        <v>0.254652189716571</v>
      </c>
      <c r="AU1733" s="17">
        <v>0.301690611937242</v>
      </c>
      <c r="AV1733" s="17">
        <v>0.285085237032072</v>
      </c>
      <c r="AW1733" s="17">
        <v>0.234051006672264</v>
      </c>
      <c r="AX1733" s="17">
        <v>0.35817343796854001</v>
      </c>
    </row>
    <row r="1734" spans="2:50">
      <c r="B1734" t="s">
        <v>459</v>
      </c>
      <c r="C1734" s="17">
        <v>0.247992126675738</v>
      </c>
      <c r="D1734" s="17">
        <v>0.30482246117136902</v>
      </c>
      <c r="E1734" s="17">
        <v>0.19349646199378101</v>
      </c>
      <c r="F1734" s="17"/>
      <c r="G1734" s="17">
        <v>0.18285761036006701</v>
      </c>
      <c r="H1734" s="17">
        <v>0.18490930547068599</v>
      </c>
      <c r="I1734" s="17">
        <v>0.18675499502623399</v>
      </c>
      <c r="J1734" s="17">
        <v>0.235347528815014</v>
      </c>
      <c r="K1734" s="17">
        <v>0.29146507018052298</v>
      </c>
      <c r="L1734" s="17">
        <v>0.37334167218400299</v>
      </c>
      <c r="M1734" s="17"/>
      <c r="N1734" s="17">
        <v>0.27691433083919997</v>
      </c>
      <c r="O1734" s="17">
        <v>0.27159412178651099</v>
      </c>
      <c r="P1734" s="17">
        <v>0.25848837706614902</v>
      </c>
      <c r="Q1734" s="17">
        <v>0.18178423748445399</v>
      </c>
      <c r="R1734" s="17"/>
      <c r="S1734" s="17">
        <v>0.22669646837028001</v>
      </c>
      <c r="T1734" s="17">
        <v>0.258808847274903</v>
      </c>
      <c r="U1734" s="17">
        <v>0.28283077711358501</v>
      </c>
      <c r="V1734" s="17">
        <v>0.22246014953603699</v>
      </c>
      <c r="W1734" s="17">
        <v>0.26842096850514102</v>
      </c>
      <c r="X1734" s="17">
        <v>0.20658228041240401</v>
      </c>
      <c r="Y1734" s="17">
        <v>0.28338574369068498</v>
      </c>
      <c r="Z1734" s="17">
        <v>0.31951417175007901</v>
      </c>
      <c r="AA1734" s="17">
        <v>0.191755745555691</v>
      </c>
      <c r="AB1734" s="17">
        <v>0.284002096045613</v>
      </c>
      <c r="AC1734" s="17">
        <v>0.219274898013851</v>
      </c>
      <c r="AD1734" s="17">
        <v>0.31611722885434301</v>
      </c>
      <c r="AE1734" s="17"/>
      <c r="AF1734" s="17">
        <v>0.28473725301096597</v>
      </c>
      <c r="AG1734" s="17">
        <v>0.27180577485677199</v>
      </c>
      <c r="AH1734" s="17">
        <v>0.109403114887513</v>
      </c>
      <c r="AI1734" s="17"/>
      <c r="AJ1734" s="17">
        <v>0.31748288990350099</v>
      </c>
      <c r="AK1734" s="17">
        <v>0.215032004369754</v>
      </c>
      <c r="AL1734" s="17">
        <v>0.22208445712639299</v>
      </c>
      <c r="AM1734" s="17">
        <v>0.25255121954142501</v>
      </c>
      <c r="AN1734" s="17">
        <v>0.13480632429501199</v>
      </c>
      <c r="AO1734" s="17"/>
      <c r="AP1734" s="17">
        <v>0.30550870298308602</v>
      </c>
      <c r="AQ1734" s="17">
        <v>0.21664626426939601</v>
      </c>
      <c r="AR1734" s="17">
        <v>0.293528992233555</v>
      </c>
      <c r="AS1734" s="17"/>
      <c r="AT1734" s="17">
        <v>0.21487355750311801</v>
      </c>
      <c r="AU1734" s="17">
        <v>0.25771498485876099</v>
      </c>
      <c r="AV1734" s="17">
        <v>0.24871818723577499</v>
      </c>
      <c r="AW1734" s="17">
        <v>0.27773659037223802</v>
      </c>
      <c r="AX1734" s="17">
        <v>0.239308401516383</v>
      </c>
    </row>
    <row r="1735" spans="2:50">
      <c r="B1735" t="s">
        <v>460</v>
      </c>
      <c r="C1735" s="17">
        <v>0.19138694920226201</v>
      </c>
      <c r="D1735" s="17">
        <v>0.24492786318413601</v>
      </c>
      <c r="E1735" s="17">
        <v>0.139881391482468</v>
      </c>
      <c r="F1735" s="17"/>
      <c r="G1735" s="17">
        <v>0.21909864179499899</v>
      </c>
      <c r="H1735" s="17">
        <v>0.180167418657872</v>
      </c>
      <c r="I1735" s="17">
        <v>0.17663038214841201</v>
      </c>
      <c r="J1735" s="17">
        <v>0.21239536720400001</v>
      </c>
      <c r="K1735" s="17">
        <v>0.16352426177841001</v>
      </c>
      <c r="L1735" s="17">
        <v>0.195737369733303</v>
      </c>
      <c r="M1735" s="17"/>
      <c r="N1735" s="17">
        <v>0.211229319686767</v>
      </c>
      <c r="O1735" s="17">
        <v>0.16894498398039201</v>
      </c>
      <c r="P1735" s="17">
        <v>0.24529642152874701</v>
      </c>
      <c r="Q1735" s="17">
        <v>0.14777536176122599</v>
      </c>
      <c r="R1735" s="17"/>
      <c r="S1735" s="17">
        <v>0.13302762377018601</v>
      </c>
      <c r="T1735" s="17">
        <v>0.166009668711502</v>
      </c>
      <c r="U1735" s="17">
        <v>0.18734228499939801</v>
      </c>
      <c r="V1735" s="17">
        <v>0.23465595092223501</v>
      </c>
      <c r="W1735" s="17">
        <v>0.194040527213551</v>
      </c>
      <c r="X1735" s="17">
        <v>0.17251873403058299</v>
      </c>
      <c r="Y1735" s="17">
        <v>0.22570584265326099</v>
      </c>
      <c r="Z1735" s="17">
        <v>0.25060592057891001</v>
      </c>
      <c r="AA1735" s="17">
        <v>0.233088258802887</v>
      </c>
      <c r="AB1735" s="17">
        <v>0.182549949598483</v>
      </c>
      <c r="AC1735" s="17">
        <v>0.13595586672718701</v>
      </c>
      <c r="AD1735" s="17">
        <v>0.30043046584718303</v>
      </c>
      <c r="AE1735" s="17"/>
      <c r="AF1735" s="17">
        <v>0.20148169499396901</v>
      </c>
      <c r="AG1735" s="17">
        <v>0.17508637022104201</v>
      </c>
      <c r="AH1735" s="17">
        <v>0.19551213896911199</v>
      </c>
      <c r="AI1735" s="17"/>
      <c r="AJ1735" s="17">
        <v>0.19043421801493701</v>
      </c>
      <c r="AK1735" s="17">
        <v>0.19405355070809899</v>
      </c>
      <c r="AL1735" s="17">
        <v>0.15554480668538001</v>
      </c>
      <c r="AM1735" s="17">
        <v>0.25231601093239497</v>
      </c>
      <c r="AN1735" s="17">
        <v>0.195858347363391</v>
      </c>
      <c r="AO1735" s="17"/>
      <c r="AP1735" s="17">
        <v>0.21501562201800101</v>
      </c>
      <c r="AQ1735" s="17">
        <v>0.196574816751314</v>
      </c>
      <c r="AR1735" s="17">
        <v>0.147209537105355</v>
      </c>
      <c r="AS1735" s="17"/>
      <c r="AT1735" s="17">
        <v>0.205960649628532</v>
      </c>
      <c r="AU1735" s="17">
        <v>0.183479339199212</v>
      </c>
      <c r="AV1735" s="17">
        <v>0.170205358218528</v>
      </c>
      <c r="AW1735" s="17">
        <v>0.145390867845727</v>
      </c>
      <c r="AX1735" s="17">
        <v>0.13934729997296</v>
      </c>
    </row>
    <row r="1736" spans="2:50">
      <c r="B1736" t="s">
        <v>461</v>
      </c>
      <c r="C1736" s="17">
        <v>0.18871043313392899</v>
      </c>
      <c r="D1736" s="17">
        <v>0.139051692582912</v>
      </c>
      <c r="E1736" s="17">
        <v>0.23566864761387901</v>
      </c>
      <c r="F1736" s="17"/>
      <c r="G1736" s="17">
        <v>0.20525867144573301</v>
      </c>
      <c r="H1736" s="17">
        <v>0.24767307678419501</v>
      </c>
      <c r="I1736" s="17">
        <v>0.21610488319538801</v>
      </c>
      <c r="J1736" s="17">
        <v>0.16738812288834301</v>
      </c>
      <c r="K1736" s="17">
        <v>0.19048312120935401</v>
      </c>
      <c r="L1736" s="17">
        <v>0.123743996356849</v>
      </c>
      <c r="M1736" s="17"/>
      <c r="N1736" s="17">
        <v>0.14678698946379401</v>
      </c>
      <c r="O1736" s="17">
        <v>0.168327152102971</v>
      </c>
      <c r="P1736" s="17">
        <v>0.201707701034325</v>
      </c>
      <c r="Q1736" s="17">
        <v>0.236164539396259</v>
      </c>
      <c r="R1736" s="17"/>
      <c r="S1736" s="17">
        <v>0.22200863360419401</v>
      </c>
      <c r="T1736" s="17">
        <v>0.17030604722975901</v>
      </c>
      <c r="U1736" s="17">
        <v>0.213360450457798</v>
      </c>
      <c r="V1736" s="17">
        <v>0.187698591060692</v>
      </c>
      <c r="W1736" s="17">
        <v>0.185830450010503</v>
      </c>
      <c r="X1736" s="17">
        <v>0.21220394846393201</v>
      </c>
      <c r="Y1736" s="17">
        <v>0.215365990408552</v>
      </c>
      <c r="Z1736" s="17">
        <v>0.123378120496549</v>
      </c>
      <c r="AA1736" s="17">
        <v>0.19910956492635801</v>
      </c>
      <c r="AB1736" s="17">
        <v>0.16565794575376</v>
      </c>
      <c r="AC1736" s="17">
        <v>0.16459005058675499</v>
      </c>
      <c r="AD1736" s="17">
        <v>7.4407319078472103E-2</v>
      </c>
      <c r="AE1736" s="17"/>
      <c r="AF1736" s="17">
        <v>0.18075450722203401</v>
      </c>
      <c r="AG1736" s="17">
        <v>0.18287875323577299</v>
      </c>
      <c r="AH1736" s="17">
        <v>0.238618707159645</v>
      </c>
      <c r="AI1736" s="17"/>
      <c r="AJ1736" s="17">
        <v>0.155191117323981</v>
      </c>
      <c r="AK1736" s="17">
        <v>0.215610018723606</v>
      </c>
      <c r="AL1736" s="17">
        <v>0.17992350685186201</v>
      </c>
      <c r="AM1736" s="17">
        <v>7.9290306416297598E-2</v>
      </c>
      <c r="AN1736" s="17">
        <v>0.256663314487242</v>
      </c>
      <c r="AO1736" s="17"/>
      <c r="AP1736" s="17">
        <v>0.15449516523847401</v>
      </c>
      <c r="AQ1736" s="17">
        <v>0.19665011763343099</v>
      </c>
      <c r="AR1736" s="17">
        <v>0.18689295428010999</v>
      </c>
      <c r="AS1736" s="17"/>
      <c r="AT1736" s="17">
        <v>0.21992411836032999</v>
      </c>
      <c r="AU1736" s="17">
        <v>0.22219718901063101</v>
      </c>
      <c r="AV1736" s="17">
        <v>0.14996058733742601</v>
      </c>
      <c r="AW1736" s="17">
        <v>0.14991686972625501</v>
      </c>
      <c r="AX1736" s="17">
        <v>0.146332234310807</v>
      </c>
    </row>
    <row r="1737" spans="2:50">
      <c r="B1737" t="s">
        <v>462</v>
      </c>
      <c r="C1737" s="17">
        <v>0.14006136421912099</v>
      </c>
      <c r="D1737" s="17">
        <v>0.13684950056349299</v>
      </c>
      <c r="E1737" s="17">
        <v>0.143739994312333</v>
      </c>
      <c r="F1737" s="17"/>
      <c r="G1737" s="17">
        <v>0.201619562050633</v>
      </c>
      <c r="H1737" s="17">
        <v>0.17101403175738</v>
      </c>
      <c r="I1737" s="17">
        <v>0.15024634448243801</v>
      </c>
      <c r="J1737" s="17">
        <v>0.115750734924326</v>
      </c>
      <c r="K1737" s="17">
        <v>0.121481977037439</v>
      </c>
      <c r="L1737" s="17">
        <v>9.81192816702533E-2</v>
      </c>
      <c r="M1737" s="17"/>
      <c r="N1737" s="17">
        <v>0.118826655429316</v>
      </c>
      <c r="O1737" s="17">
        <v>0.12328341464268799</v>
      </c>
      <c r="P1737" s="17">
        <v>0.123924286813344</v>
      </c>
      <c r="Q1737" s="17">
        <v>0.19526353848942199</v>
      </c>
      <c r="R1737" s="17"/>
      <c r="S1737" s="17">
        <v>0.17224235310154401</v>
      </c>
      <c r="T1737" s="17">
        <v>0.151318717176813</v>
      </c>
      <c r="U1737" s="17">
        <v>0.14989263887475601</v>
      </c>
      <c r="V1737" s="17">
        <v>0.10518495967107901</v>
      </c>
      <c r="W1737" s="17">
        <v>0.11402532649498801</v>
      </c>
      <c r="X1737" s="17">
        <v>0.16629388633047801</v>
      </c>
      <c r="Y1737" s="17">
        <v>0.20154238540546399</v>
      </c>
      <c r="Z1737" s="17">
        <v>7.2810667131074105E-2</v>
      </c>
      <c r="AA1737" s="17">
        <v>9.3517449235229297E-2</v>
      </c>
      <c r="AB1737" s="17">
        <v>0.136684629065733</v>
      </c>
      <c r="AC1737" s="17">
        <v>0.150027013676923</v>
      </c>
      <c r="AD1737" s="17">
        <v>9.1987695730825395E-2</v>
      </c>
      <c r="AE1737" s="17"/>
      <c r="AF1737" s="17">
        <v>0.11139189969291299</v>
      </c>
      <c r="AG1737" s="17">
        <v>0.14839859750787099</v>
      </c>
      <c r="AH1737" s="17">
        <v>0.205705251125473</v>
      </c>
      <c r="AI1737" s="17"/>
      <c r="AJ1737" s="17">
        <v>0.11110581279906399</v>
      </c>
      <c r="AK1737" s="17">
        <v>0.15746299017766099</v>
      </c>
      <c r="AL1737" s="17">
        <v>0.152992141897482</v>
      </c>
      <c r="AM1737" s="17">
        <v>2.6103154404180699E-2</v>
      </c>
      <c r="AN1737" s="17">
        <v>0.15839372493479101</v>
      </c>
      <c r="AO1737" s="17"/>
      <c r="AP1737" s="17">
        <v>0.13106303070330899</v>
      </c>
      <c r="AQ1737" s="17">
        <v>0.131119673841576</v>
      </c>
      <c r="AR1737" s="17">
        <v>0.16221734925492601</v>
      </c>
      <c r="AS1737" s="17"/>
      <c r="AT1737" s="17">
        <v>0.167271131855319</v>
      </c>
      <c r="AU1737" s="17">
        <v>0.130501683897979</v>
      </c>
      <c r="AV1737" s="17">
        <v>0.12905199257748701</v>
      </c>
      <c r="AW1737" s="17">
        <v>0.14213986557765501</v>
      </c>
      <c r="AX1737" s="17">
        <v>0.10839449365008</v>
      </c>
    </row>
    <row r="1738" spans="2:50">
      <c r="B1738" t="s">
        <v>463</v>
      </c>
      <c r="C1738" s="17">
        <v>0.116373243945653</v>
      </c>
      <c r="D1738" s="17">
        <v>9.4939619813828202E-2</v>
      </c>
      <c r="E1738" s="17">
        <v>0.137072147922988</v>
      </c>
      <c r="F1738" s="17"/>
      <c r="G1738" s="17">
        <v>9.2242765785470596E-2</v>
      </c>
      <c r="H1738" s="17">
        <v>0.114972519945216</v>
      </c>
      <c r="I1738" s="17">
        <v>0.115196730824649</v>
      </c>
      <c r="J1738" s="17">
        <v>0.13396858881975399</v>
      </c>
      <c r="K1738" s="17">
        <v>0.10892573323894</v>
      </c>
      <c r="L1738" s="17">
        <v>0.125082804050556</v>
      </c>
      <c r="M1738" s="17"/>
      <c r="N1738" s="17">
        <v>0.151210380298166</v>
      </c>
      <c r="O1738" s="17">
        <v>0.12972628504477199</v>
      </c>
      <c r="P1738" s="17">
        <v>0.10287909957904499</v>
      </c>
      <c r="Q1738" s="17">
        <v>7.6456065628492303E-2</v>
      </c>
      <c r="R1738" s="17"/>
      <c r="S1738" s="17">
        <v>0.161429372130976</v>
      </c>
      <c r="T1738" s="17">
        <v>0.10071092213199299</v>
      </c>
      <c r="U1738" s="17">
        <v>8.5295824740171597E-2</v>
      </c>
      <c r="V1738" s="17">
        <v>0.103446637895852</v>
      </c>
      <c r="W1738" s="17">
        <v>7.00938207494647E-2</v>
      </c>
      <c r="X1738" s="17">
        <v>0.12773494641821601</v>
      </c>
      <c r="Y1738" s="17">
        <v>0.11958249661015299</v>
      </c>
      <c r="Z1738" s="17">
        <v>0.11276484744443201</v>
      </c>
      <c r="AA1738" s="17">
        <v>0.11210594878892299</v>
      </c>
      <c r="AB1738" s="17">
        <v>0.118283570134723</v>
      </c>
      <c r="AC1738" s="17">
        <v>0.13816080417827101</v>
      </c>
      <c r="AD1738" s="17">
        <v>0.139925033384138</v>
      </c>
      <c r="AE1738" s="17"/>
      <c r="AF1738" s="17">
        <v>0.107331611044666</v>
      </c>
      <c r="AG1738" s="17">
        <v>0.12572624886867001</v>
      </c>
      <c r="AH1738" s="17">
        <v>0.11938051737220599</v>
      </c>
      <c r="AI1738" s="17"/>
      <c r="AJ1738" s="17">
        <v>0.108091469215899</v>
      </c>
      <c r="AK1738" s="17">
        <v>0.10808144525817399</v>
      </c>
      <c r="AL1738" s="17">
        <v>0.180128606157198</v>
      </c>
      <c r="AM1738" s="17">
        <v>5.4996204572893302E-2</v>
      </c>
      <c r="AN1738" s="17">
        <v>0.13003616467491599</v>
      </c>
      <c r="AO1738" s="17"/>
      <c r="AP1738" s="17">
        <v>0.11505163459670199</v>
      </c>
      <c r="AQ1738" s="17">
        <v>0.122614624724301</v>
      </c>
      <c r="AR1738" s="17">
        <v>0.147438683010333</v>
      </c>
      <c r="AS1738" s="17"/>
      <c r="AT1738" s="17">
        <v>6.6048870413820501E-2</v>
      </c>
      <c r="AU1738" s="17">
        <v>0.13643683530211301</v>
      </c>
      <c r="AV1738" s="17">
        <v>0.16080813988641701</v>
      </c>
      <c r="AW1738" s="17">
        <v>0.168211877256944</v>
      </c>
      <c r="AX1738" s="17">
        <v>0.122528441887591</v>
      </c>
    </row>
    <row r="1739" spans="2:50">
      <c r="B1739" t="s">
        <v>464</v>
      </c>
      <c r="C1739" s="17">
        <v>9.3194490326588497E-2</v>
      </c>
      <c r="D1739" s="17">
        <v>7.51297517814975E-2</v>
      </c>
      <c r="E1739" s="17">
        <v>0.110023064912673</v>
      </c>
      <c r="F1739" s="17"/>
      <c r="G1739" s="17">
        <v>0.14264769809126199</v>
      </c>
      <c r="H1739" s="17">
        <v>0.134757989013846</v>
      </c>
      <c r="I1739" s="17">
        <v>9.2214929922423097E-2</v>
      </c>
      <c r="J1739" s="17">
        <v>7.5500158542372298E-2</v>
      </c>
      <c r="K1739" s="17">
        <v>6.4514582513344701E-2</v>
      </c>
      <c r="L1739" s="17">
        <v>6.1084809369142803E-2</v>
      </c>
      <c r="M1739" s="17"/>
      <c r="N1739" s="17">
        <v>7.5530852842908405E-2</v>
      </c>
      <c r="O1739" s="17">
        <v>9.2502479599979703E-2</v>
      </c>
      <c r="P1739" s="17">
        <v>9.3096902848098698E-2</v>
      </c>
      <c r="Q1739" s="17">
        <v>0.11271228089638</v>
      </c>
      <c r="R1739" s="17"/>
      <c r="S1739" s="17">
        <v>9.6769024425504502E-2</v>
      </c>
      <c r="T1739" s="17">
        <v>0.114011615938998</v>
      </c>
      <c r="U1739" s="17">
        <v>8.0423528846981701E-2</v>
      </c>
      <c r="V1739" s="17">
        <v>6.8440503241804299E-2</v>
      </c>
      <c r="W1739" s="17">
        <v>0.11031485858543599</v>
      </c>
      <c r="X1739" s="17">
        <v>0.12147423143583599</v>
      </c>
      <c r="Y1739" s="17">
        <v>0.11695184291395801</v>
      </c>
      <c r="Z1739" s="17">
        <v>0.143826429248466</v>
      </c>
      <c r="AA1739" s="17">
        <v>7.5459152058154899E-2</v>
      </c>
      <c r="AB1739" s="17">
        <v>6.0779137122523502E-2</v>
      </c>
      <c r="AC1739" s="17">
        <v>5.0523669163718997E-2</v>
      </c>
      <c r="AD1739" s="17">
        <v>7.1641429877113999E-2</v>
      </c>
      <c r="AE1739" s="17"/>
      <c r="AF1739" s="17">
        <v>8.3965103575796202E-2</v>
      </c>
      <c r="AG1739" s="17">
        <v>9.5138817757695698E-2</v>
      </c>
      <c r="AH1739" s="17">
        <v>0.10116981938746999</v>
      </c>
      <c r="AI1739" s="17"/>
      <c r="AJ1739" s="17">
        <v>8.5205821452709996E-2</v>
      </c>
      <c r="AK1739" s="17">
        <v>0.112094967949687</v>
      </c>
      <c r="AL1739" s="17">
        <v>0.105168926921684</v>
      </c>
      <c r="AM1739" s="17">
        <v>0.103513647369709</v>
      </c>
      <c r="AN1739" s="17">
        <v>7.3490308601859095E-2</v>
      </c>
      <c r="AO1739" s="17"/>
      <c r="AP1739" s="17">
        <v>8.17194011533693E-2</v>
      </c>
      <c r="AQ1739" s="17">
        <v>0.109359021329519</v>
      </c>
      <c r="AR1739" s="17">
        <v>0.12837189776275101</v>
      </c>
      <c r="AS1739" s="17"/>
      <c r="AT1739" s="17">
        <v>0.100811621230286</v>
      </c>
      <c r="AU1739" s="17">
        <v>7.6378642040189695E-2</v>
      </c>
      <c r="AV1739" s="17">
        <v>9.6140748580293506E-2</v>
      </c>
      <c r="AW1739" s="17">
        <v>0.123424179190052</v>
      </c>
      <c r="AX1739" s="17">
        <v>7.9520687823786795E-2</v>
      </c>
    </row>
    <row r="1740" spans="2:50">
      <c r="B1740" t="s">
        <v>92</v>
      </c>
      <c r="C1740" s="17">
        <v>3.3435913688769102E-2</v>
      </c>
      <c r="D1740" s="17">
        <v>2.72052631239929E-2</v>
      </c>
      <c r="E1740" s="17">
        <v>3.8666022052888098E-2</v>
      </c>
      <c r="F1740" s="17"/>
      <c r="G1740" s="17">
        <v>3.8340385965557403E-2</v>
      </c>
      <c r="H1740" s="17">
        <v>3.2533981750516701E-2</v>
      </c>
      <c r="I1740" s="17">
        <v>4.6665766394020203E-2</v>
      </c>
      <c r="J1740" s="17">
        <v>3.2998454702644502E-2</v>
      </c>
      <c r="K1740" s="17">
        <v>1.8639612111968198E-2</v>
      </c>
      <c r="L1740" s="17">
        <v>3.0374718381203099E-2</v>
      </c>
      <c r="M1740" s="17"/>
      <c r="N1740" s="17">
        <v>1.58165741143407E-2</v>
      </c>
      <c r="O1740" s="17">
        <v>2.4281014246103301E-2</v>
      </c>
      <c r="P1740" s="17">
        <v>3.5982111510349399E-2</v>
      </c>
      <c r="Q1740" s="17">
        <v>6.0262153350720701E-2</v>
      </c>
      <c r="R1740" s="17"/>
      <c r="S1740" s="17">
        <v>1.7182932716733199E-2</v>
      </c>
      <c r="T1740" s="17">
        <v>2.9866675368863199E-2</v>
      </c>
      <c r="U1740" s="17">
        <v>4.1053108230182697E-2</v>
      </c>
      <c r="V1740" s="17">
        <v>4.7932555654627097E-2</v>
      </c>
      <c r="W1740" s="17">
        <v>4.6975729487528803E-2</v>
      </c>
      <c r="X1740" s="17">
        <v>2.8545560375247098E-2</v>
      </c>
      <c r="Y1740" s="17">
        <v>1.8396672491699299E-2</v>
      </c>
      <c r="Z1740" s="17">
        <v>4.9945211816976497E-2</v>
      </c>
      <c r="AA1740" s="17">
        <v>3.7126615943904498E-2</v>
      </c>
      <c r="AB1740" s="17">
        <v>3.21735599658051E-2</v>
      </c>
      <c r="AC1740" s="17">
        <v>4.6427845618178802E-2</v>
      </c>
      <c r="AD1740" s="17">
        <v>3.0468427474002101E-2</v>
      </c>
      <c r="AE1740" s="17"/>
      <c r="AF1740" s="17">
        <v>3.5993307221996201E-2</v>
      </c>
      <c r="AG1740" s="17">
        <v>1.6725432423379601E-2</v>
      </c>
      <c r="AH1740" s="17">
        <v>6.5617109986199795E-2</v>
      </c>
      <c r="AI1740" s="17"/>
      <c r="AJ1740" s="17">
        <v>2.1598691257449999E-2</v>
      </c>
      <c r="AK1740" s="17">
        <v>1.9562934774361499E-2</v>
      </c>
      <c r="AL1740" s="17">
        <v>1.9927949572100499E-2</v>
      </c>
      <c r="AM1740" s="17">
        <v>5.9648473403228798E-2</v>
      </c>
      <c r="AN1740" s="17">
        <v>8.6078708856734507E-2</v>
      </c>
      <c r="AO1740" s="17"/>
      <c r="AP1740" s="17">
        <v>1.4376560522005101E-2</v>
      </c>
      <c r="AQ1740" s="17">
        <v>2.4222792303975602E-2</v>
      </c>
      <c r="AR1740" s="17">
        <v>1.9837793834413801E-2</v>
      </c>
      <c r="AS1740" s="17"/>
      <c r="AT1740" s="17">
        <v>5.6956045038904501E-2</v>
      </c>
      <c r="AU1740" s="17">
        <v>2.76038946533931E-2</v>
      </c>
      <c r="AV1740" s="17">
        <v>1.44464491115511E-2</v>
      </c>
      <c r="AW1740" s="17">
        <v>5.2742756837484504E-3</v>
      </c>
      <c r="AX1740" s="17">
        <v>0</v>
      </c>
    </row>
    <row r="1741" spans="2:50">
      <c r="B1741" t="s">
        <v>93</v>
      </c>
      <c r="C1741" s="17">
        <v>3.4819145570733102E-2</v>
      </c>
      <c r="D1741" s="17">
        <v>3.7187888326706199E-2</v>
      </c>
      <c r="E1741" s="17">
        <v>3.2642848821972298E-2</v>
      </c>
      <c r="F1741" s="17"/>
      <c r="G1741" s="17">
        <v>6.2562907081063296E-2</v>
      </c>
      <c r="H1741" s="17">
        <v>1.5635336224179199E-2</v>
      </c>
      <c r="I1741" s="17">
        <v>3.7016222331774602E-2</v>
      </c>
      <c r="J1741" s="17">
        <v>2.2276114953137201E-2</v>
      </c>
      <c r="K1741" s="17">
        <v>4.2995944945845098E-2</v>
      </c>
      <c r="L1741" s="17">
        <v>3.5014869612323002E-2</v>
      </c>
      <c r="M1741" s="17"/>
      <c r="N1741" s="17">
        <v>3.2992262639837802E-2</v>
      </c>
      <c r="O1741" s="17">
        <v>4.5687839229914803E-2</v>
      </c>
      <c r="P1741" s="17">
        <v>4.1586614730023799E-2</v>
      </c>
      <c r="Q1741" s="17">
        <v>2.0186437834323501E-2</v>
      </c>
      <c r="R1741" s="17"/>
      <c r="S1741" s="17">
        <v>2.87425302747591E-2</v>
      </c>
      <c r="T1741" s="17">
        <v>3.3203608642609697E-2</v>
      </c>
      <c r="U1741" s="17">
        <v>1.5773465083795402E-2</v>
      </c>
      <c r="V1741" s="17">
        <v>4.51889557425776E-2</v>
      </c>
      <c r="W1741" s="17">
        <v>4.6428139430063901E-2</v>
      </c>
      <c r="X1741" s="17">
        <v>2.96890688720465E-2</v>
      </c>
      <c r="Y1741" s="17">
        <v>1.9812364014736999E-2</v>
      </c>
      <c r="Z1741" s="17">
        <v>3.8477147437094801E-2</v>
      </c>
      <c r="AA1741" s="17">
        <v>3.8389133306507499E-2</v>
      </c>
      <c r="AB1741" s="17">
        <v>4.3147483473572099E-2</v>
      </c>
      <c r="AC1741" s="17">
        <v>6.2931742604688395E-2</v>
      </c>
      <c r="AD1741" s="17">
        <v>2.82720900658965E-2</v>
      </c>
      <c r="AE1741" s="17"/>
      <c r="AF1741" s="17">
        <v>3.4231638646670101E-2</v>
      </c>
      <c r="AG1741" s="17">
        <v>2.51854065018308E-2</v>
      </c>
      <c r="AH1741" s="17">
        <v>5.67207020154092E-2</v>
      </c>
      <c r="AI1741" s="17"/>
      <c r="AJ1741" s="17">
        <v>2.8326293157737499E-2</v>
      </c>
      <c r="AK1741" s="17">
        <v>2.5268349546140701E-2</v>
      </c>
      <c r="AL1741" s="17">
        <v>1.9025984057210999E-2</v>
      </c>
      <c r="AM1741" s="17">
        <v>0.11454204646097101</v>
      </c>
      <c r="AN1741" s="17">
        <v>5.30266818962239E-2</v>
      </c>
      <c r="AO1741" s="17"/>
      <c r="AP1741" s="17">
        <v>2.79216039260997E-2</v>
      </c>
      <c r="AQ1741" s="17">
        <v>3.12352544185844E-2</v>
      </c>
      <c r="AR1741" s="17">
        <v>2.8199306090005202E-2</v>
      </c>
      <c r="AS1741" s="17"/>
      <c r="AT1741" s="17">
        <v>3.6089152181464197E-2</v>
      </c>
      <c r="AU1741" s="17">
        <v>4.2814220159406002E-2</v>
      </c>
      <c r="AV1741" s="17">
        <v>2.30727635102074E-2</v>
      </c>
      <c r="AW1741" s="17">
        <v>1.53255727232494E-2</v>
      </c>
      <c r="AX1741" s="17">
        <v>6.5376775271814902E-2</v>
      </c>
    </row>
    <row r="1742" spans="2:50">
      <c r="C1742" s="17"/>
      <c r="D1742" s="17"/>
      <c r="E1742" s="17"/>
      <c r="F1742" s="17"/>
      <c r="G1742" s="17"/>
      <c r="H1742" s="17"/>
      <c r="I1742" s="17"/>
      <c r="J1742" s="17"/>
      <c r="K1742" s="17"/>
      <c r="L1742" s="17"/>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7"/>
      <c r="AI1742" s="17"/>
      <c r="AJ1742" s="17"/>
      <c r="AK1742" s="17"/>
      <c r="AL1742" s="17"/>
      <c r="AM1742" s="17"/>
      <c r="AN1742" s="17"/>
      <c r="AO1742" s="17"/>
      <c r="AP1742" s="17"/>
      <c r="AQ1742" s="17"/>
      <c r="AR1742" s="17"/>
      <c r="AS1742" s="17"/>
      <c r="AT1742" s="17"/>
      <c r="AU1742" s="17"/>
      <c r="AV1742" s="17"/>
      <c r="AW1742" s="17"/>
      <c r="AX1742" s="17"/>
    </row>
    <row r="1743" spans="2:50">
      <c r="B1743" s="6" t="s">
        <v>465</v>
      </c>
      <c r="C1743" s="17"/>
      <c r="D1743" s="17"/>
      <c r="E1743" s="17"/>
      <c r="F1743" s="17"/>
      <c r="G1743" s="17"/>
      <c r="H1743" s="17"/>
      <c r="I1743" s="17"/>
      <c r="J1743" s="17"/>
      <c r="K1743" s="17"/>
      <c r="L1743" s="17"/>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7"/>
      <c r="AI1743" s="17"/>
      <c r="AJ1743" s="17"/>
      <c r="AK1743" s="17"/>
      <c r="AL1743" s="17"/>
      <c r="AM1743" s="17"/>
      <c r="AN1743" s="17"/>
      <c r="AO1743" s="17"/>
      <c r="AP1743" s="17"/>
      <c r="AQ1743" s="17"/>
      <c r="AR1743" s="17"/>
      <c r="AS1743" s="17"/>
      <c r="AT1743" s="17"/>
      <c r="AU1743" s="17"/>
      <c r="AV1743" s="17"/>
      <c r="AW1743" s="17"/>
      <c r="AX1743" s="17"/>
    </row>
    <row r="1744" spans="2:50">
      <c r="B1744" s="24" t="s">
        <v>15</v>
      </c>
      <c r="C1744" s="17"/>
      <c r="D1744" s="17"/>
      <c r="E1744" s="17"/>
      <c r="F1744" s="17"/>
      <c r="G1744" s="17"/>
      <c r="H1744" s="17"/>
      <c r="I1744" s="17"/>
      <c r="J1744" s="17"/>
      <c r="K1744" s="17"/>
      <c r="L1744" s="17"/>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7"/>
      <c r="AI1744" s="17"/>
      <c r="AJ1744" s="17"/>
      <c r="AK1744" s="17"/>
      <c r="AL1744" s="17"/>
      <c r="AM1744" s="17"/>
      <c r="AN1744" s="17"/>
      <c r="AO1744" s="17"/>
      <c r="AP1744" s="17"/>
      <c r="AQ1744" s="17"/>
      <c r="AR1744" s="17"/>
      <c r="AS1744" s="17"/>
      <c r="AT1744" s="17"/>
      <c r="AU1744" s="17"/>
      <c r="AV1744" s="17"/>
      <c r="AW1744" s="17"/>
      <c r="AX1744" s="17"/>
    </row>
    <row r="1745" spans="2:50">
      <c r="B1745" t="s">
        <v>466</v>
      </c>
      <c r="C1745" s="17">
        <v>0.781121480882915</v>
      </c>
      <c r="D1745" s="17">
        <v>0.77595595247663696</v>
      </c>
      <c r="E1745" s="17">
        <v>0.786292026314939</v>
      </c>
      <c r="F1745" s="17"/>
      <c r="G1745" s="17">
        <v>0.61136811725559803</v>
      </c>
      <c r="H1745" s="17">
        <v>0.72400141298797505</v>
      </c>
      <c r="I1745" s="17">
        <v>0.76678768719866996</v>
      </c>
      <c r="J1745" s="17">
        <v>0.85609314750590504</v>
      </c>
      <c r="K1745" s="17">
        <v>0.81245406342627002</v>
      </c>
      <c r="L1745" s="17">
        <v>0.86949339993326002</v>
      </c>
      <c r="M1745" s="17"/>
      <c r="N1745" s="17">
        <v>0.80887497727172897</v>
      </c>
      <c r="O1745" s="17">
        <v>0.79001036857398399</v>
      </c>
      <c r="P1745" s="17">
        <v>0.76539178528042895</v>
      </c>
      <c r="Q1745" s="17">
        <v>0.753657016427974</v>
      </c>
      <c r="R1745" s="17"/>
      <c r="S1745" s="17">
        <v>0.72707470363958404</v>
      </c>
      <c r="T1745" s="17">
        <v>0.78272210705168699</v>
      </c>
      <c r="U1745" s="17">
        <v>0.81589706919504901</v>
      </c>
      <c r="V1745" s="17">
        <v>0.84051992548982701</v>
      </c>
      <c r="W1745" s="17">
        <v>0.77740081727281796</v>
      </c>
      <c r="X1745" s="17">
        <v>0.78630069151150195</v>
      </c>
      <c r="Y1745" s="17">
        <v>0.82435711155362801</v>
      </c>
      <c r="Z1745" s="17">
        <v>0.845078592316444</v>
      </c>
      <c r="AA1745" s="17">
        <v>0.72910365256724996</v>
      </c>
      <c r="AB1745" s="17">
        <v>0.81202225176424503</v>
      </c>
      <c r="AC1745" s="17">
        <v>0.73263995302686202</v>
      </c>
      <c r="AD1745" s="17">
        <v>0.72660392156235498</v>
      </c>
      <c r="AE1745" s="17"/>
      <c r="AF1745" s="17">
        <v>0.77804208746155501</v>
      </c>
      <c r="AG1745" s="17">
        <v>0.82052586058224397</v>
      </c>
      <c r="AH1745" s="17">
        <v>0.74535534695989003</v>
      </c>
      <c r="AI1745" s="17"/>
      <c r="AJ1745" s="17">
        <v>0.80075695614472098</v>
      </c>
      <c r="AK1745" s="17">
        <v>0.77361589549865795</v>
      </c>
      <c r="AL1745" s="17">
        <v>0.85515478277973</v>
      </c>
      <c r="AM1745" s="17">
        <v>0.63009842175390696</v>
      </c>
      <c r="AN1745" s="17">
        <v>0.74736866170698701</v>
      </c>
      <c r="AO1745" s="17"/>
      <c r="AP1745" s="17">
        <v>0.78980739011149403</v>
      </c>
      <c r="AQ1745" s="17">
        <v>0.792089888937627</v>
      </c>
      <c r="AR1745" s="17">
        <v>0.79017357131621802</v>
      </c>
      <c r="AS1745" s="17"/>
      <c r="AT1745" s="17">
        <v>0.76730463084828404</v>
      </c>
      <c r="AU1745" s="17">
        <v>0.78526639131137099</v>
      </c>
      <c r="AV1745" s="17">
        <v>0.80831306371318701</v>
      </c>
      <c r="AW1745" s="17">
        <v>0.77998554620683902</v>
      </c>
      <c r="AX1745" s="17">
        <v>0.65396511807969404</v>
      </c>
    </row>
    <row r="1746" spans="2:50">
      <c r="B1746" t="s">
        <v>467</v>
      </c>
      <c r="C1746" s="17">
        <v>0.67433269537816498</v>
      </c>
      <c r="D1746" s="17">
        <v>0.64823628712452996</v>
      </c>
      <c r="E1746" s="17">
        <v>0.699203895080036</v>
      </c>
      <c r="F1746" s="17"/>
      <c r="G1746" s="17">
        <v>0.67992846461925205</v>
      </c>
      <c r="H1746" s="17">
        <v>0.70994896818549302</v>
      </c>
      <c r="I1746" s="17">
        <v>0.70763509485071696</v>
      </c>
      <c r="J1746" s="17">
        <v>0.71588247778525804</v>
      </c>
      <c r="K1746" s="17">
        <v>0.63839267695106705</v>
      </c>
      <c r="L1746" s="17">
        <v>0.60484948764858704</v>
      </c>
      <c r="M1746" s="17"/>
      <c r="N1746" s="17">
        <v>0.69028041453588895</v>
      </c>
      <c r="O1746" s="17">
        <v>0.66910253728816105</v>
      </c>
      <c r="P1746" s="17">
        <v>0.66261032332188896</v>
      </c>
      <c r="Q1746" s="17">
        <v>0.67305740990338003</v>
      </c>
      <c r="R1746" s="17"/>
      <c r="S1746" s="17">
        <v>0.68161590293338503</v>
      </c>
      <c r="T1746" s="17">
        <v>0.67182742026835096</v>
      </c>
      <c r="U1746" s="17">
        <v>0.66849407203364997</v>
      </c>
      <c r="V1746" s="17">
        <v>0.65885179605010202</v>
      </c>
      <c r="W1746" s="17">
        <v>0.69561492376280698</v>
      </c>
      <c r="X1746" s="17">
        <v>0.63798842136875999</v>
      </c>
      <c r="Y1746" s="17">
        <v>0.707157575535449</v>
      </c>
      <c r="Z1746" s="17">
        <v>0.77172899629555602</v>
      </c>
      <c r="AA1746" s="17">
        <v>0.62537940198754205</v>
      </c>
      <c r="AB1746" s="17">
        <v>0.67186155723711105</v>
      </c>
      <c r="AC1746" s="17">
        <v>0.67275609386480395</v>
      </c>
      <c r="AD1746" s="17">
        <v>0.74355293755817997</v>
      </c>
      <c r="AE1746" s="17"/>
      <c r="AF1746" s="17">
        <v>0.64797878566033795</v>
      </c>
      <c r="AG1746" s="17">
        <v>0.70596042686407001</v>
      </c>
      <c r="AH1746" s="17">
        <v>0.67927700651360301</v>
      </c>
      <c r="AI1746" s="17"/>
      <c r="AJ1746" s="17">
        <v>0.69412250618581395</v>
      </c>
      <c r="AK1746" s="17">
        <v>0.696271620586841</v>
      </c>
      <c r="AL1746" s="17">
        <v>0.63713575265329903</v>
      </c>
      <c r="AM1746" s="17">
        <v>0.44274895746001303</v>
      </c>
      <c r="AN1746" s="17">
        <v>0.65872464955246601</v>
      </c>
      <c r="AO1746" s="17"/>
      <c r="AP1746" s="17">
        <v>0.68786063219864801</v>
      </c>
      <c r="AQ1746" s="17">
        <v>0.69365453834202595</v>
      </c>
      <c r="AR1746" s="17">
        <v>0.65967096922399704</v>
      </c>
      <c r="AS1746" s="17"/>
      <c r="AT1746" s="17">
        <v>0.62938412891622197</v>
      </c>
      <c r="AU1746" s="17">
        <v>0.673805188548949</v>
      </c>
      <c r="AV1746" s="17">
        <v>0.69931115048288395</v>
      </c>
      <c r="AW1746" s="17">
        <v>0.74085296046354399</v>
      </c>
      <c r="AX1746" s="17">
        <v>0.71463063015061801</v>
      </c>
    </row>
    <row r="1747" spans="2:50">
      <c r="B1747" t="s">
        <v>468</v>
      </c>
      <c r="C1747" s="17">
        <v>0.51752887870167097</v>
      </c>
      <c r="D1747" s="17">
        <v>0.50824010551090404</v>
      </c>
      <c r="E1747" s="17">
        <v>0.52636876865924798</v>
      </c>
      <c r="F1747" s="17"/>
      <c r="G1747" s="17">
        <v>0.47785461504931898</v>
      </c>
      <c r="H1747" s="17">
        <v>0.51689518480921104</v>
      </c>
      <c r="I1747" s="17">
        <v>0.48255743539657098</v>
      </c>
      <c r="J1747" s="17">
        <v>0.50459552416679299</v>
      </c>
      <c r="K1747" s="17">
        <v>0.53145473183069802</v>
      </c>
      <c r="L1747" s="17">
        <v>0.57392391605153203</v>
      </c>
      <c r="M1747" s="17"/>
      <c r="N1747" s="17">
        <v>0.59000064134966901</v>
      </c>
      <c r="O1747" s="17">
        <v>0.53749484783725399</v>
      </c>
      <c r="P1747" s="17">
        <v>0.470114995002895</v>
      </c>
      <c r="Q1747" s="17">
        <v>0.45759972716668201</v>
      </c>
      <c r="R1747" s="17"/>
      <c r="S1747" s="17">
        <v>0.56708608167895702</v>
      </c>
      <c r="T1747" s="17">
        <v>0.58313752056911194</v>
      </c>
      <c r="U1747" s="17">
        <v>0.52787263036056997</v>
      </c>
      <c r="V1747" s="17">
        <v>0.53479699591802599</v>
      </c>
      <c r="W1747" s="17">
        <v>0.49437911030341702</v>
      </c>
      <c r="X1747" s="17">
        <v>0.50255583959760397</v>
      </c>
      <c r="Y1747" s="17">
        <v>0.50686922277337099</v>
      </c>
      <c r="Z1747" s="17">
        <v>0.47573126501569402</v>
      </c>
      <c r="AA1747" s="17">
        <v>0.45409480957360998</v>
      </c>
      <c r="AB1747" s="17">
        <v>0.48993818462488797</v>
      </c>
      <c r="AC1747" s="17">
        <v>0.47989496859202602</v>
      </c>
      <c r="AD1747" s="17">
        <v>0.484031517900675</v>
      </c>
      <c r="AE1747" s="17"/>
      <c r="AF1747" s="17">
        <v>0.49761858751294302</v>
      </c>
      <c r="AG1747" s="17">
        <v>0.56754558484175399</v>
      </c>
      <c r="AH1747" s="17">
        <v>0.44623687032105902</v>
      </c>
      <c r="AI1747" s="17"/>
      <c r="AJ1747" s="17">
        <v>0.530221989365532</v>
      </c>
      <c r="AK1747" s="17">
        <v>0.505673318775262</v>
      </c>
      <c r="AL1747" s="17">
        <v>0.58913866534192605</v>
      </c>
      <c r="AM1747" s="17">
        <v>0.36430492064929798</v>
      </c>
      <c r="AN1747" s="17">
        <v>0.47093661556044902</v>
      </c>
      <c r="AO1747" s="17"/>
      <c r="AP1747" s="17">
        <v>0.53805099189138805</v>
      </c>
      <c r="AQ1747" s="17">
        <v>0.53151922572444799</v>
      </c>
      <c r="AR1747" s="17">
        <v>0.59169797366713495</v>
      </c>
      <c r="AS1747" s="17"/>
      <c r="AT1747" s="17">
        <v>0.42238538581544699</v>
      </c>
      <c r="AU1747" s="17">
        <v>0.486805281342095</v>
      </c>
      <c r="AV1747" s="17">
        <v>0.61842633949264103</v>
      </c>
      <c r="AW1747" s="17">
        <v>0.58560600372952198</v>
      </c>
      <c r="AX1747" s="17">
        <v>0.66285192257722902</v>
      </c>
    </row>
    <row r="1748" spans="2:50">
      <c r="B1748" t="s">
        <v>469</v>
      </c>
      <c r="C1748" s="17">
        <v>0.50299433504011004</v>
      </c>
      <c r="D1748" s="17">
        <v>0.48272799342621903</v>
      </c>
      <c r="E1748" s="17">
        <v>0.52182064043956899</v>
      </c>
      <c r="F1748" s="17"/>
      <c r="G1748" s="17">
        <v>0.37907148623507197</v>
      </c>
      <c r="H1748" s="17">
        <v>0.34028723198453498</v>
      </c>
      <c r="I1748" s="17">
        <v>0.36701430006739899</v>
      </c>
      <c r="J1748" s="17">
        <v>0.53753999738894098</v>
      </c>
      <c r="K1748" s="17">
        <v>0.60355710557464404</v>
      </c>
      <c r="L1748" s="17">
        <v>0.73252757860370499</v>
      </c>
      <c r="M1748" s="17"/>
      <c r="N1748" s="17">
        <v>0.606477953633902</v>
      </c>
      <c r="O1748" s="17">
        <v>0.53160777102077705</v>
      </c>
      <c r="P1748" s="17">
        <v>0.42251110563595801</v>
      </c>
      <c r="Q1748" s="17">
        <v>0.42544663823913698</v>
      </c>
      <c r="R1748" s="17"/>
      <c r="S1748" s="17">
        <v>0.45410678112832198</v>
      </c>
      <c r="T1748" s="17">
        <v>0.489322168097238</v>
      </c>
      <c r="U1748" s="17">
        <v>0.52107229390855703</v>
      </c>
      <c r="V1748" s="17">
        <v>0.60931882965420803</v>
      </c>
      <c r="W1748" s="17">
        <v>0.56374352112847503</v>
      </c>
      <c r="X1748" s="17">
        <v>0.46088245960259799</v>
      </c>
      <c r="Y1748" s="17">
        <v>0.48918711015813598</v>
      </c>
      <c r="Z1748" s="17">
        <v>0.50313232643635697</v>
      </c>
      <c r="AA1748" s="17">
        <v>0.394197172424401</v>
      </c>
      <c r="AB1748" s="17">
        <v>0.56465554579969002</v>
      </c>
      <c r="AC1748" s="17">
        <v>0.53450372240781796</v>
      </c>
      <c r="AD1748" s="17">
        <v>0.60601188574115405</v>
      </c>
      <c r="AE1748" s="17"/>
      <c r="AF1748" s="17">
        <v>0.51285539942918801</v>
      </c>
      <c r="AG1748" s="17">
        <v>0.56036791787137297</v>
      </c>
      <c r="AH1748" s="17">
        <v>0.32190671211150501</v>
      </c>
      <c r="AI1748" s="17"/>
      <c r="AJ1748" s="17">
        <v>0.59148621181725902</v>
      </c>
      <c r="AK1748" s="17">
        <v>0.455815824531147</v>
      </c>
      <c r="AL1748" s="17">
        <v>0.56166345145693197</v>
      </c>
      <c r="AM1748" s="17">
        <v>0.49565709215424902</v>
      </c>
      <c r="AN1748" s="17">
        <v>0.29339485371778301</v>
      </c>
      <c r="AO1748" s="17"/>
      <c r="AP1748" s="17">
        <v>0.584076547296003</v>
      </c>
      <c r="AQ1748" s="17">
        <v>0.51628877639788795</v>
      </c>
      <c r="AR1748" s="17">
        <v>0.54307927372309095</v>
      </c>
      <c r="AS1748" s="17"/>
      <c r="AT1748" s="17">
        <v>0.49173778657942302</v>
      </c>
      <c r="AU1748" s="17">
        <v>0.51807692711904896</v>
      </c>
      <c r="AV1748" s="17">
        <v>0.51412008367120698</v>
      </c>
      <c r="AW1748" s="17">
        <v>0.50276894012529305</v>
      </c>
      <c r="AX1748" s="17">
        <v>0.58438780079109098</v>
      </c>
    </row>
    <row r="1749" spans="2:50">
      <c r="B1749" t="s">
        <v>470</v>
      </c>
      <c r="C1749" s="17">
        <v>0.36632773979686001</v>
      </c>
      <c r="D1749" s="17">
        <v>0.39744674090787302</v>
      </c>
      <c r="E1749" s="17">
        <v>0.33671311494220701</v>
      </c>
      <c r="F1749" s="17"/>
      <c r="G1749" s="17">
        <v>0.33942289480581</v>
      </c>
      <c r="H1749" s="17">
        <v>0.403756822329839</v>
      </c>
      <c r="I1749" s="17">
        <v>0.33960831297238198</v>
      </c>
      <c r="J1749" s="17">
        <v>0.37635833284851899</v>
      </c>
      <c r="K1749" s="17">
        <v>0.34569024074910198</v>
      </c>
      <c r="L1749" s="17">
        <v>0.38108084615277998</v>
      </c>
      <c r="M1749" s="17"/>
      <c r="N1749" s="17">
        <v>0.43284511165818101</v>
      </c>
      <c r="O1749" s="17">
        <v>0.38759226429513299</v>
      </c>
      <c r="P1749" s="17">
        <v>0.35746725633631099</v>
      </c>
      <c r="Q1749" s="17">
        <v>0.28132100571993202</v>
      </c>
      <c r="R1749" s="17"/>
      <c r="S1749" s="17">
        <v>0.34366900980949</v>
      </c>
      <c r="T1749" s="17">
        <v>0.37204128771088102</v>
      </c>
      <c r="U1749" s="17">
        <v>0.41384153160145398</v>
      </c>
      <c r="V1749" s="17">
        <v>0.40677633383851702</v>
      </c>
      <c r="W1749" s="17">
        <v>0.39444631825263299</v>
      </c>
      <c r="X1749" s="17">
        <v>0.33972163891562601</v>
      </c>
      <c r="Y1749" s="17">
        <v>0.35193467474765699</v>
      </c>
      <c r="Z1749" s="17">
        <v>0.34180518982046498</v>
      </c>
      <c r="AA1749" s="17">
        <v>0.37266371214214</v>
      </c>
      <c r="AB1749" s="17">
        <v>0.34761154316279202</v>
      </c>
      <c r="AC1749" s="17">
        <v>0.33923534435805403</v>
      </c>
      <c r="AD1749" s="17">
        <v>0.36256769405966999</v>
      </c>
      <c r="AE1749" s="17"/>
      <c r="AF1749" s="17">
        <v>0.36287826735892398</v>
      </c>
      <c r="AG1749" s="17">
        <v>0.38634668388042898</v>
      </c>
      <c r="AH1749" s="17">
        <v>0.300901027142013</v>
      </c>
      <c r="AI1749" s="17"/>
      <c r="AJ1749" s="17">
        <v>0.396994520919347</v>
      </c>
      <c r="AK1749" s="17">
        <v>0.33074364104681098</v>
      </c>
      <c r="AL1749" s="17">
        <v>0.49238566025206498</v>
      </c>
      <c r="AM1749" s="17">
        <v>0.217127396911419</v>
      </c>
      <c r="AN1749" s="17">
        <v>0.317051423105431</v>
      </c>
      <c r="AO1749" s="17"/>
      <c r="AP1749" s="17">
        <v>0.391993403702459</v>
      </c>
      <c r="AQ1749" s="17">
        <v>0.37793710702963201</v>
      </c>
      <c r="AR1749" s="17">
        <v>0.421230873029248</v>
      </c>
      <c r="AS1749" s="17"/>
      <c r="AT1749" s="17">
        <v>0.31033950321689902</v>
      </c>
      <c r="AU1749" s="17">
        <v>0.34867885174630597</v>
      </c>
      <c r="AV1749" s="17">
        <v>0.41792335960115601</v>
      </c>
      <c r="AW1749" s="17">
        <v>0.43969116998309099</v>
      </c>
      <c r="AX1749" s="17">
        <v>0.419491652166258</v>
      </c>
    </row>
    <row r="1750" spans="2:50">
      <c r="B1750" t="s">
        <v>471</v>
      </c>
      <c r="C1750" s="17">
        <v>0.25842187335809103</v>
      </c>
      <c r="D1750" s="17">
        <v>0.27170094794555999</v>
      </c>
      <c r="E1750" s="17">
        <v>0.24423151915035801</v>
      </c>
      <c r="F1750" s="17"/>
      <c r="G1750" s="17">
        <v>0.41758014636846602</v>
      </c>
      <c r="H1750" s="17">
        <v>0.31577285175172698</v>
      </c>
      <c r="I1750" s="17">
        <v>0.246405751537219</v>
      </c>
      <c r="J1750" s="17">
        <v>0.243429683933619</v>
      </c>
      <c r="K1750" s="17">
        <v>0.18955706183141</v>
      </c>
      <c r="L1750" s="17">
        <v>0.17465380696438501</v>
      </c>
      <c r="M1750" s="17"/>
      <c r="N1750" s="17">
        <v>0.28757571454126601</v>
      </c>
      <c r="O1750" s="17">
        <v>0.25083134606054602</v>
      </c>
      <c r="P1750" s="17">
        <v>0.27980002621547601</v>
      </c>
      <c r="Q1750" s="17">
        <v>0.21666361784275501</v>
      </c>
      <c r="R1750" s="17"/>
      <c r="S1750" s="17">
        <v>0.27873660203096201</v>
      </c>
      <c r="T1750" s="17">
        <v>0.26835646958902898</v>
      </c>
      <c r="U1750" s="17">
        <v>0.30282861018509299</v>
      </c>
      <c r="V1750" s="17">
        <v>0.20175449050276301</v>
      </c>
      <c r="W1750" s="17">
        <v>0.222428998231255</v>
      </c>
      <c r="X1750" s="17">
        <v>0.29508422988731198</v>
      </c>
      <c r="Y1750" s="17">
        <v>0.23440412244294001</v>
      </c>
      <c r="Z1750" s="17">
        <v>0.26532775023208399</v>
      </c>
      <c r="AA1750" s="17">
        <v>0.233459782388273</v>
      </c>
      <c r="AB1750" s="17">
        <v>0.26176489408592302</v>
      </c>
      <c r="AC1750" s="17">
        <v>0.23348813173826499</v>
      </c>
      <c r="AD1750" s="17">
        <v>0.32431027218467301</v>
      </c>
      <c r="AE1750" s="17"/>
      <c r="AF1750" s="17">
        <v>0.22933450718377199</v>
      </c>
      <c r="AG1750" s="17">
        <v>0.26224418326897903</v>
      </c>
      <c r="AH1750" s="17">
        <v>0.26790510665408801</v>
      </c>
      <c r="AI1750" s="17"/>
      <c r="AJ1750" s="17">
        <v>0.23094251512521799</v>
      </c>
      <c r="AK1750" s="17">
        <v>0.28970551293097802</v>
      </c>
      <c r="AL1750" s="17">
        <v>0.24372032428729001</v>
      </c>
      <c r="AM1750" s="17">
        <v>0.19816099216834199</v>
      </c>
      <c r="AN1750" s="17">
        <v>0.24852635839258999</v>
      </c>
      <c r="AO1750" s="17"/>
      <c r="AP1750" s="17">
        <v>0.26113855977913603</v>
      </c>
      <c r="AQ1750" s="17">
        <v>0.28993388039344098</v>
      </c>
      <c r="AR1750" s="17">
        <v>0.211354225086166</v>
      </c>
      <c r="AS1750" s="17"/>
      <c r="AT1750" s="17">
        <v>0.20509329812126001</v>
      </c>
      <c r="AU1750" s="17">
        <v>0.25041781492946602</v>
      </c>
      <c r="AV1750" s="17">
        <v>0.301666859767447</v>
      </c>
      <c r="AW1750" s="17">
        <v>0.31425450955698397</v>
      </c>
      <c r="AX1750" s="17">
        <v>0.32239888126924499</v>
      </c>
    </row>
    <row r="1751" spans="2:50">
      <c r="B1751" t="s">
        <v>472</v>
      </c>
      <c r="C1751" s="17">
        <v>0.25170372571212601</v>
      </c>
      <c r="D1751" s="17">
        <v>0.25260964771797401</v>
      </c>
      <c r="E1751" s="17">
        <v>0.249561919042734</v>
      </c>
      <c r="F1751" s="17"/>
      <c r="G1751" s="17">
        <v>0.23486873414310799</v>
      </c>
      <c r="H1751" s="17">
        <v>0.27089289030375002</v>
      </c>
      <c r="I1751" s="17">
        <v>0.22984956722371</v>
      </c>
      <c r="J1751" s="17">
        <v>0.24435570465006601</v>
      </c>
      <c r="K1751" s="17">
        <v>0.24718860364040299</v>
      </c>
      <c r="L1751" s="17">
        <v>0.274009600436944</v>
      </c>
      <c r="M1751" s="17"/>
      <c r="N1751" s="17">
        <v>0.30292355788884501</v>
      </c>
      <c r="O1751" s="17">
        <v>0.246531351865721</v>
      </c>
      <c r="P1751" s="17">
        <v>0.237665526403748</v>
      </c>
      <c r="Q1751" s="17">
        <v>0.21465170207650999</v>
      </c>
      <c r="R1751" s="17"/>
      <c r="S1751" s="17">
        <v>0.271231398004873</v>
      </c>
      <c r="T1751" s="17">
        <v>0.27587451881741099</v>
      </c>
      <c r="U1751" s="17">
        <v>0.31503738719246199</v>
      </c>
      <c r="V1751" s="17">
        <v>0.25958534769497998</v>
      </c>
      <c r="W1751" s="17">
        <v>0.252158706372825</v>
      </c>
      <c r="X1751" s="17">
        <v>0.227742271456677</v>
      </c>
      <c r="Y1751" s="17">
        <v>0.18689888026549101</v>
      </c>
      <c r="Z1751" s="17">
        <v>0.220776713425784</v>
      </c>
      <c r="AA1751" s="17">
        <v>0.20042735240013601</v>
      </c>
      <c r="AB1751" s="17">
        <v>0.27953874944611701</v>
      </c>
      <c r="AC1751" s="17">
        <v>0.26439735071974102</v>
      </c>
      <c r="AD1751" s="17">
        <v>0.23171756977661701</v>
      </c>
      <c r="AE1751" s="17"/>
      <c r="AF1751" s="17">
        <v>0.233677966471768</v>
      </c>
      <c r="AG1751" s="17">
        <v>0.29853681344633198</v>
      </c>
      <c r="AH1751" s="17">
        <v>0.16168544251101999</v>
      </c>
      <c r="AI1751" s="17"/>
      <c r="AJ1751" s="17">
        <v>0.26291435138781899</v>
      </c>
      <c r="AK1751" s="17">
        <v>0.239824053831804</v>
      </c>
      <c r="AL1751" s="17">
        <v>0.35418537813566697</v>
      </c>
      <c r="AM1751" s="17">
        <v>0.17874870527996101</v>
      </c>
      <c r="AN1751" s="17">
        <v>0.189608054358196</v>
      </c>
      <c r="AO1751" s="17"/>
      <c r="AP1751" s="17">
        <v>0.274497729286099</v>
      </c>
      <c r="AQ1751" s="17">
        <v>0.25060331460463497</v>
      </c>
      <c r="AR1751" s="17">
        <v>0.32253438498748499</v>
      </c>
      <c r="AS1751" s="17"/>
      <c r="AT1751" s="17">
        <v>0.174819382339063</v>
      </c>
      <c r="AU1751" s="17">
        <v>0.237129278339199</v>
      </c>
      <c r="AV1751" s="17">
        <v>0.32793224163488899</v>
      </c>
      <c r="AW1751" s="17">
        <v>0.30042035354948199</v>
      </c>
      <c r="AX1751" s="17">
        <v>0.31586891619433999</v>
      </c>
    </row>
    <row r="1752" spans="2:50">
      <c r="B1752" t="s">
        <v>473</v>
      </c>
      <c r="C1752" s="17">
        <v>0.221222002466158</v>
      </c>
      <c r="D1752" s="17">
        <v>0.22641119509069699</v>
      </c>
      <c r="E1752" s="17">
        <v>0.216347781729858</v>
      </c>
      <c r="F1752" s="17"/>
      <c r="G1752" s="17">
        <v>0.22458336535426701</v>
      </c>
      <c r="H1752" s="17">
        <v>0.20986760427135001</v>
      </c>
      <c r="I1752" s="17">
        <v>0.212594675276984</v>
      </c>
      <c r="J1752" s="17">
        <v>0.23894516621797801</v>
      </c>
      <c r="K1752" s="17">
        <v>0.23096847879087301</v>
      </c>
      <c r="L1752" s="17">
        <v>0.214364974435133</v>
      </c>
      <c r="M1752" s="17"/>
      <c r="N1752" s="17">
        <v>0.20395305792754201</v>
      </c>
      <c r="O1752" s="17">
        <v>0.22713521300085099</v>
      </c>
      <c r="P1752" s="17">
        <v>0.2074820347968</v>
      </c>
      <c r="Q1752" s="17">
        <v>0.245614685669582</v>
      </c>
      <c r="R1752" s="17"/>
      <c r="S1752" s="17">
        <v>0.225900963602953</v>
      </c>
      <c r="T1752" s="17">
        <v>0.25364779355287698</v>
      </c>
      <c r="U1752" s="17">
        <v>0.24013733642538099</v>
      </c>
      <c r="V1752" s="17">
        <v>0.24162769281740901</v>
      </c>
      <c r="W1752" s="17">
        <v>0.20024758683730301</v>
      </c>
      <c r="X1752" s="17">
        <v>0.200510648783571</v>
      </c>
      <c r="Y1752" s="17">
        <v>0.22625579569838999</v>
      </c>
      <c r="Z1752" s="17">
        <v>0.211703613755506</v>
      </c>
      <c r="AA1752" s="17">
        <v>0.14854586791365701</v>
      </c>
      <c r="AB1752" s="17">
        <v>0.246163888769793</v>
      </c>
      <c r="AC1752" s="17">
        <v>0.23228732576793801</v>
      </c>
      <c r="AD1752" s="17">
        <v>0.230938771016102</v>
      </c>
      <c r="AE1752" s="17"/>
      <c r="AF1752" s="17">
        <v>0.212642588285685</v>
      </c>
      <c r="AG1752" s="17">
        <v>0.236602131141504</v>
      </c>
      <c r="AH1752" s="17">
        <v>0.212086683096738</v>
      </c>
      <c r="AI1752" s="17"/>
      <c r="AJ1752" s="17">
        <v>0.202120823099635</v>
      </c>
      <c r="AK1752" s="17">
        <v>0.23094339168866199</v>
      </c>
      <c r="AL1752" s="17">
        <v>0.252075495657894</v>
      </c>
      <c r="AM1752" s="17">
        <v>0.34857084826064499</v>
      </c>
      <c r="AN1752" s="17">
        <v>0.19067156201768901</v>
      </c>
      <c r="AO1752" s="17"/>
      <c r="AP1752" s="17">
        <v>0.19798084396409699</v>
      </c>
      <c r="AQ1752" s="17">
        <v>0.23993092785892201</v>
      </c>
      <c r="AR1752" s="17">
        <v>0.27317139786649303</v>
      </c>
      <c r="AS1752" s="17"/>
      <c r="AT1752" s="17">
        <v>0.21923106660671299</v>
      </c>
      <c r="AU1752" s="17">
        <v>0.23520645563439299</v>
      </c>
      <c r="AV1752" s="17">
        <v>0.225969042215724</v>
      </c>
      <c r="AW1752" s="17">
        <v>0.24652408457587599</v>
      </c>
      <c r="AX1752" s="17">
        <v>0.25280713322023002</v>
      </c>
    </row>
    <row r="1753" spans="2:50">
      <c r="B1753" t="s">
        <v>474</v>
      </c>
      <c r="C1753" s="17">
        <v>0.145688316599625</v>
      </c>
      <c r="D1753" s="17">
        <v>0.15607408195399899</v>
      </c>
      <c r="E1753" s="17">
        <v>0.13495673052603599</v>
      </c>
      <c r="F1753" s="17"/>
      <c r="G1753" s="17">
        <v>0.189669125153134</v>
      </c>
      <c r="H1753" s="17">
        <v>0.22033758695311101</v>
      </c>
      <c r="I1753" s="17">
        <v>0.156003753779277</v>
      </c>
      <c r="J1753" s="17">
        <v>0.124108761592803</v>
      </c>
      <c r="K1753" s="17">
        <v>0.117076448500419</v>
      </c>
      <c r="L1753" s="17">
        <v>8.4247231328371003E-2</v>
      </c>
      <c r="M1753" s="17"/>
      <c r="N1753" s="17">
        <v>0.16599268846625101</v>
      </c>
      <c r="O1753" s="17">
        <v>0.14469169639702201</v>
      </c>
      <c r="P1753" s="17">
        <v>0.16501257228940799</v>
      </c>
      <c r="Q1753" s="17">
        <v>0.10888638928727599</v>
      </c>
      <c r="R1753" s="17"/>
      <c r="S1753" s="17">
        <v>0.219120198522709</v>
      </c>
      <c r="T1753" s="17">
        <v>0.157549521099238</v>
      </c>
      <c r="U1753" s="17">
        <v>9.5723914635440097E-2</v>
      </c>
      <c r="V1753" s="17">
        <v>0.159267249104553</v>
      </c>
      <c r="W1753" s="17">
        <v>0.109010854099761</v>
      </c>
      <c r="X1753" s="17">
        <v>0.145736944142248</v>
      </c>
      <c r="Y1753" s="17">
        <v>0.121570584397434</v>
      </c>
      <c r="Z1753" s="17">
        <v>0.184458155159506</v>
      </c>
      <c r="AA1753" s="17">
        <v>0.12732051125979599</v>
      </c>
      <c r="AB1753" s="17">
        <v>0.13656050959778501</v>
      </c>
      <c r="AC1753" s="17">
        <v>0.10433337492976</v>
      </c>
      <c r="AD1753" s="17">
        <v>0.10600731563006099</v>
      </c>
      <c r="AE1753" s="17"/>
      <c r="AF1753" s="17">
        <v>0.13754925179276001</v>
      </c>
      <c r="AG1753" s="17">
        <v>0.16154361854930399</v>
      </c>
      <c r="AH1753" s="17">
        <v>0.107000420939275</v>
      </c>
      <c r="AI1753" s="17"/>
      <c r="AJ1753" s="17">
        <v>0.16051384358222501</v>
      </c>
      <c r="AK1753" s="17">
        <v>0.167215103217319</v>
      </c>
      <c r="AL1753" s="17">
        <v>0.10811998471209799</v>
      </c>
      <c r="AM1753" s="17">
        <v>0.172675037035286</v>
      </c>
      <c r="AN1753" s="17">
        <v>6.0108145498562998E-2</v>
      </c>
      <c r="AO1753" s="17"/>
      <c r="AP1753" s="17">
        <v>0.18630441534324199</v>
      </c>
      <c r="AQ1753" s="17">
        <v>0.15270990118491101</v>
      </c>
      <c r="AR1753" s="17">
        <v>0.14380095765086401</v>
      </c>
      <c r="AS1753" s="17"/>
      <c r="AT1753" s="17">
        <v>0.112689098152808</v>
      </c>
      <c r="AU1753" s="17">
        <v>0.12686230846159</v>
      </c>
      <c r="AV1753" s="17">
        <v>0.17567545111080901</v>
      </c>
      <c r="AW1753" s="17">
        <v>0.19417531622824</v>
      </c>
      <c r="AX1753" s="17">
        <v>0.19288931080614399</v>
      </c>
    </row>
    <row r="1754" spans="2:50">
      <c r="B1754" t="s">
        <v>475</v>
      </c>
      <c r="C1754" s="17">
        <v>0.122190963861316</v>
      </c>
      <c r="D1754" s="17">
        <v>0.15338499819299201</v>
      </c>
      <c r="E1754" s="17">
        <v>9.2224289720846106E-2</v>
      </c>
      <c r="F1754" s="17"/>
      <c r="G1754" s="17">
        <v>0.16140385560811699</v>
      </c>
      <c r="H1754" s="17">
        <v>0.18652718861894901</v>
      </c>
      <c r="I1754" s="17">
        <v>0.137071979948656</v>
      </c>
      <c r="J1754" s="17">
        <v>0.11327739312928101</v>
      </c>
      <c r="K1754" s="17">
        <v>7.93180499337309E-2</v>
      </c>
      <c r="L1754" s="17">
        <v>6.7777089481126498E-2</v>
      </c>
      <c r="M1754" s="17"/>
      <c r="N1754" s="17">
        <v>0.17079262643246099</v>
      </c>
      <c r="O1754" s="17">
        <v>0.12189203261077899</v>
      </c>
      <c r="P1754" s="17">
        <v>9.63771302219599E-2</v>
      </c>
      <c r="Q1754" s="17">
        <v>9.2661446786194201E-2</v>
      </c>
      <c r="R1754" s="17"/>
      <c r="S1754" s="17">
        <v>0.213058346905938</v>
      </c>
      <c r="T1754" s="17">
        <v>0.12419300529840099</v>
      </c>
      <c r="U1754" s="17">
        <v>8.3230084261615905E-2</v>
      </c>
      <c r="V1754" s="17">
        <v>0.107340517544603</v>
      </c>
      <c r="W1754" s="17">
        <v>0.10609585171498701</v>
      </c>
      <c r="X1754" s="17">
        <v>0.137777826912757</v>
      </c>
      <c r="Y1754" s="17">
        <v>6.4981164150743204E-2</v>
      </c>
      <c r="Z1754" s="17">
        <v>0.15217682549925701</v>
      </c>
      <c r="AA1754" s="17">
        <v>9.9715761929258795E-2</v>
      </c>
      <c r="AB1754" s="17">
        <v>0.129857711886811</v>
      </c>
      <c r="AC1754" s="17">
        <v>0.10014908954134701</v>
      </c>
      <c r="AD1754" s="17">
        <v>3.7539922505408899E-2</v>
      </c>
      <c r="AE1754" s="17"/>
      <c r="AF1754" s="17">
        <v>0.111001437453134</v>
      </c>
      <c r="AG1754" s="17">
        <v>0.135156223824314</v>
      </c>
      <c r="AH1754" s="17">
        <v>9.8921794154264595E-2</v>
      </c>
      <c r="AI1754" s="17"/>
      <c r="AJ1754" s="17">
        <v>0.13258892681241999</v>
      </c>
      <c r="AK1754" s="17">
        <v>0.138077899867835</v>
      </c>
      <c r="AL1754" s="17">
        <v>0.117745770866397</v>
      </c>
      <c r="AM1754" s="17">
        <v>0.106714110010807</v>
      </c>
      <c r="AN1754" s="17">
        <v>6.98523683784502E-2</v>
      </c>
      <c r="AO1754" s="17"/>
      <c r="AP1754" s="17">
        <v>0.14490758222577699</v>
      </c>
      <c r="AQ1754" s="17">
        <v>0.14731618039627301</v>
      </c>
      <c r="AR1754" s="17">
        <v>0.13052280517116599</v>
      </c>
      <c r="AS1754" s="17"/>
      <c r="AT1754" s="17">
        <v>8.2328441609262407E-2</v>
      </c>
      <c r="AU1754" s="17">
        <v>0.11859305261030199</v>
      </c>
      <c r="AV1754" s="17">
        <v>0.17030316824073599</v>
      </c>
      <c r="AW1754" s="17">
        <v>0.20169045565541099</v>
      </c>
      <c r="AX1754" s="17">
        <v>0.20649199056716599</v>
      </c>
    </row>
    <row r="1755" spans="2:50">
      <c r="B1755" t="s">
        <v>476</v>
      </c>
      <c r="C1755" s="17">
        <v>7.0357339200246699E-2</v>
      </c>
      <c r="D1755" s="17">
        <v>8.3318437903937101E-2</v>
      </c>
      <c r="E1755" s="17">
        <v>5.7982319460978198E-2</v>
      </c>
      <c r="F1755" s="17"/>
      <c r="G1755" s="17">
        <v>8.7130345589246205E-2</v>
      </c>
      <c r="H1755" s="17">
        <v>0.120553811392074</v>
      </c>
      <c r="I1755" s="17">
        <v>9.4270832420488698E-2</v>
      </c>
      <c r="J1755" s="17">
        <v>5.2214873242971097E-2</v>
      </c>
      <c r="K1755" s="17">
        <v>2.6297453679263599E-2</v>
      </c>
      <c r="L1755" s="17">
        <v>4.3159685542625503E-2</v>
      </c>
      <c r="M1755" s="17"/>
      <c r="N1755" s="17">
        <v>7.8881408143630705E-2</v>
      </c>
      <c r="O1755" s="17">
        <v>6.69206537279112E-2</v>
      </c>
      <c r="P1755" s="17">
        <v>7.8681376825973107E-2</v>
      </c>
      <c r="Q1755" s="17">
        <v>5.6220439356828397E-2</v>
      </c>
      <c r="R1755" s="17"/>
      <c r="S1755" s="17">
        <v>0.115253273782965</v>
      </c>
      <c r="T1755" s="17">
        <v>7.40304495684216E-2</v>
      </c>
      <c r="U1755" s="17">
        <v>6.8343263576087096E-2</v>
      </c>
      <c r="V1755" s="17">
        <v>5.9063694159326503E-2</v>
      </c>
      <c r="W1755" s="17">
        <v>3.9413867466489699E-2</v>
      </c>
      <c r="X1755" s="17">
        <v>8.4229553766757295E-2</v>
      </c>
      <c r="Y1755" s="17">
        <v>5.5547375584505503E-2</v>
      </c>
      <c r="Z1755" s="17">
        <v>7.8326399542658395E-2</v>
      </c>
      <c r="AA1755" s="17">
        <v>5.94086300983932E-2</v>
      </c>
      <c r="AB1755" s="17">
        <v>6.1263865088039403E-2</v>
      </c>
      <c r="AC1755" s="17">
        <v>5.8311582362742601E-2</v>
      </c>
      <c r="AD1755" s="17">
        <v>3.1316744195375501E-2</v>
      </c>
      <c r="AE1755" s="17"/>
      <c r="AF1755" s="17">
        <v>6.2534194855131994E-2</v>
      </c>
      <c r="AG1755" s="17">
        <v>7.8263289131508207E-2</v>
      </c>
      <c r="AH1755" s="17">
        <v>7.4520128173420894E-2</v>
      </c>
      <c r="AI1755" s="17"/>
      <c r="AJ1755" s="17">
        <v>8.2161474563817699E-2</v>
      </c>
      <c r="AK1755" s="17">
        <v>6.7587371749246603E-2</v>
      </c>
      <c r="AL1755" s="17">
        <v>7.1408328845249697E-2</v>
      </c>
      <c r="AM1755" s="17">
        <v>6.5921624800235404E-2</v>
      </c>
      <c r="AN1755" s="17">
        <v>5.1915528069483498E-2</v>
      </c>
      <c r="AO1755" s="17"/>
      <c r="AP1755" s="17">
        <v>9.7937078031840805E-2</v>
      </c>
      <c r="AQ1755" s="17">
        <v>6.6278381731605204E-2</v>
      </c>
      <c r="AR1755" s="17">
        <v>9.1461173069567595E-2</v>
      </c>
      <c r="AS1755" s="17"/>
      <c r="AT1755" s="17">
        <v>4.7055523193981402E-2</v>
      </c>
      <c r="AU1755" s="17">
        <v>6.6481030051807499E-2</v>
      </c>
      <c r="AV1755" s="17">
        <v>8.0129749709173706E-2</v>
      </c>
      <c r="AW1755" s="17">
        <v>8.0899535658843502E-2</v>
      </c>
      <c r="AX1755" s="17">
        <v>0.14559441095056599</v>
      </c>
    </row>
    <row r="1756" spans="2:50">
      <c r="B1756" t="s">
        <v>477</v>
      </c>
      <c r="C1756" s="17">
        <v>6.6659066512003803E-2</v>
      </c>
      <c r="D1756" s="17">
        <v>8.5630183045381503E-2</v>
      </c>
      <c r="E1756" s="17">
        <v>4.7331327907923E-2</v>
      </c>
      <c r="F1756" s="17"/>
      <c r="G1756" s="17">
        <v>0.11634949723559999</v>
      </c>
      <c r="H1756" s="17">
        <v>0.12126670285183599</v>
      </c>
      <c r="I1756" s="17">
        <v>8.1363205017163501E-2</v>
      </c>
      <c r="J1756" s="17">
        <v>4.6342170155876397E-2</v>
      </c>
      <c r="K1756" s="17">
        <v>2.3494049096147E-2</v>
      </c>
      <c r="L1756" s="17">
        <v>2.2817525017358301E-2</v>
      </c>
      <c r="M1756" s="17"/>
      <c r="N1756" s="17">
        <v>9.0362143381697096E-2</v>
      </c>
      <c r="O1756" s="17">
        <v>5.0887674491408103E-2</v>
      </c>
      <c r="P1756" s="17">
        <v>7.3420781186348996E-2</v>
      </c>
      <c r="Q1756" s="17">
        <v>5.2742033836771E-2</v>
      </c>
      <c r="R1756" s="17"/>
      <c r="S1756" s="17">
        <v>0.12495668641954701</v>
      </c>
      <c r="T1756" s="17">
        <v>6.9919115250320296E-2</v>
      </c>
      <c r="U1756" s="17">
        <v>7.25533838955921E-2</v>
      </c>
      <c r="V1756" s="17">
        <v>4.3793297290491098E-2</v>
      </c>
      <c r="W1756" s="17">
        <v>2.6920724446642501E-2</v>
      </c>
      <c r="X1756" s="17">
        <v>6.1818967912620697E-2</v>
      </c>
      <c r="Y1756" s="17">
        <v>3.9766415615620797E-2</v>
      </c>
      <c r="Z1756" s="17">
        <v>0.11189585426456899</v>
      </c>
      <c r="AA1756" s="17">
        <v>6.0671136984668202E-2</v>
      </c>
      <c r="AB1756" s="17">
        <v>5.38394063699867E-2</v>
      </c>
      <c r="AC1756" s="17">
        <v>7.3924194808095298E-2</v>
      </c>
      <c r="AD1756" s="17">
        <v>0</v>
      </c>
      <c r="AE1756" s="17"/>
      <c r="AF1756" s="17">
        <v>6.3128784162866394E-2</v>
      </c>
      <c r="AG1756" s="17">
        <v>6.8364192692819403E-2</v>
      </c>
      <c r="AH1756" s="17">
        <v>6.8778251984061595E-2</v>
      </c>
      <c r="AI1756" s="17"/>
      <c r="AJ1756" s="17">
        <v>6.1923906276699102E-2</v>
      </c>
      <c r="AK1756" s="17">
        <v>6.43249132119285E-2</v>
      </c>
      <c r="AL1756" s="17">
        <v>0.106385116697384</v>
      </c>
      <c r="AM1756" s="17">
        <v>7.3653607740249705E-2</v>
      </c>
      <c r="AN1756" s="17">
        <v>4.9391446213448001E-2</v>
      </c>
      <c r="AO1756" s="17"/>
      <c r="AP1756" s="17">
        <v>8.8342103600944105E-2</v>
      </c>
      <c r="AQ1756" s="17">
        <v>5.8278364728252499E-2</v>
      </c>
      <c r="AR1756" s="17">
        <v>0.101464709268983</v>
      </c>
      <c r="AS1756" s="17"/>
      <c r="AT1756" s="17">
        <v>4.91909271160616E-2</v>
      </c>
      <c r="AU1756" s="17">
        <v>5.2848876907718702E-2</v>
      </c>
      <c r="AV1756" s="17">
        <v>7.2185639751577907E-2</v>
      </c>
      <c r="AW1756" s="17">
        <v>0.143163185312881</v>
      </c>
      <c r="AX1756" s="17">
        <v>0.131871151275153</v>
      </c>
    </row>
    <row r="1757" spans="2:50">
      <c r="B1757" t="s">
        <v>92</v>
      </c>
      <c r="C1757" s="17">
        <v>4.8362660803283899E-2</v>
      </c>
      <c r="D1757" s="17">
        <v>4.8046194886890201E-2</v>
      </c>
      <c r="E1757" s="17">
        <v>4.8859420192408999E-2</v>
      </c>
      <c r="F1757" s="17"/>
      <c r="G1757" s="17">
        <v>9.1447299375574706E-2</v>
      </c>
      <c r="H1757" s="17">
        <v>4.8051251557040799E-2</v>
      </c>
      <c r="I1757" s="17">
        <v>5.0671249495415099E-2</v>
      </c>
      <c r="J1757" s="17">
        <v>4.0406210345563798E-2</v>
      </c>
      <c r="K1757" s="17">
        <v>5.2124685881690197E-2</v>
      </c>
      <c r="L1757" s="17">
        <v>2.22426548611004E-2</v>
      </c>
      <c r="M1757" s="17"/>
      <c r="N1757" s="17">
        <v>1.36200924535927E-2</v>
      </c>
      <c r="O1757" s="17">
        <v>4.75303575615664E-2</v>
      </c>
      <c r="P1757" s="17">
        <v>6.0021023962432397E-2</v>
      </c>
      <c r="Q1757" s="17">
        <v>7.7257232996030795E-2</v>
      </c>
      <c r="R1757" s="17"/>
      <c r="S1757" s="17">
        <v>5.1650744851547803E-2</v>
      </c>
      <c r="T1757" s="17">
        <v>5.7202710168735398E-2</v>
      </c>
      <c r="U1757" s="17">
        <v>6.1895926201452199E-2</v>
      </c>
      <c r="V1757" s="17">
        <v>5.2271218762244401E-2</v>
      </c>
      <c r="W1757" s="17">
        <v>4.52234746139865E-2</v>
      </c>
      <c r="X1757" s="17">
        <v>3.9624881810990303E-2</v>
      </c>
      <c r="Y1757" s="17">
        <v>3.0819423654445999E-2</v>
      </c>
      <c r="Z1757" s="17">
        <v>2.8659241502989902E-2</v>
      </c>
      <c r="AA1757" s="17">
        <v>6.3177526089218006E-2</v>
      </c>
      <c r="AB1757" s="17">
        <v>2.7964690576038901E-2</v>
      </c>
      <c r="AC1757" s="17">
        <v>5.65670360071268E-2</v>
      </c>
      <c r="AD1757" s="17">
        <v>4.6720630968726702E-2</v>
      </c>
      <c r="AE1757" s="17"/>
      <c r="AF1757" s="17">
        <v>4.3764053939000999E-2</v>
      </c>
      <c r="AG1757" s="17">
        <v>2.95480731352693E-2</v>
      </c>
      <c r="AH1757" s="17">
        <v>7.7924626031610003E-2</v>
      </c>
      <c r="AI1757" s="17"/>
      <c r="AJ1757" s="17">
        <v>3.29087187704439E-2</v>
      </c>
      <c r="AK1757" s="17">
        <v>4.4043956856068302E-2</v>
      </c>
      <c r="AL1757" s="17">
        <v>3.4024922403658203E-2</v>
      </c>
      <c r="AM1757" s="17">
        <v>5.5510556760165801E-2</v>
      </c>
      <c r="AN1757" s="17">
        <v>8.6432175963335703E-2</v>
      </c>
      <c r="AO1757" s="17"/>
      <c r="AP1757" s="17">
        <v>3.2685028124276198E-2</v>
      </c>
      <c r="AQ1757" s="17">
        <v>3.67228468274933E-2</v>
      </c>
      <c r="AR1757" s="17">
        <v>3.7456594571424903E-2</v>
      </c>
      <c r="AS1757" s="17"/>
      <c r="AT1757" s="17">
        <v>6.7560226625414499E-2</v>
      </c>
      <c r="AU1757" s="17">
        <v>4.50385867118114E-2</v>
      </c>
      <c r="AV1757" s="17">
        <v>2.5860070282303398E-2</v>
      </c>
      <c r="AW1757" s="17">
        <v>1.1811619272214699E-2</v>
      </c>
      <c r="AX1757" s="17">
        <v>4.5935355515751203E-2</v>
      </c>
    </row>
    <row r="1758" spans="2:50">
      <c r="C1758" s="17"/>
      <c r="D1758" s="17"/>
      <c r="E1758" s="17"/>
      <c r="F1758" s="17"/>
      <c r="G1758" s="17"/>
      <c r="H1758" s="17"/>
      <c r="I1758" s="17"/>
      <c r="J1758" s="17"/>
      <c r="K1758" s="17"/>
      <c r="L1758" s="17"/>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7"/>
      <c r="AI1758" s="17"/>
      <c r="AJ1758" s="17"/>
      <c r="AK1758" s="17"/>
      <c r="AL1758" s="17"/>
      <c r="AM1758" s="17"/>
      <c r="AN1758" s="17"/>
      <c r="AO1758" s="17"/>
      <c r="AP1758" s="17"/>
      <c r="AQ1758" s="17"/>
      <c r="AR1758" s="17"/>
      <c r="AS1758" s="17"/>
      <c r="AT1758" s="17"/>
      <c r="AU1758" s="17"/>
      <c r="AV1758" s="17"/>
      <c r="AW1758" s="17"/>
      <c r="AX1758" s="17"/>
    </row>
    <row r="1759" spans="2:50">
      <c r="B1759" s="6" t="s">
        <v>478</v>
      </c>
      <c r="C1759" s="17"/>
      <c r="D1759" s="17"/>
      <c r="E1759" s="17"/>
      <c r="F1759" s="17"/>
      <c r="G1759" s="17"/>
      <c r="H1759" s="17"/>
      <c r="I1759" s="17"/>
      <c r="J1759" s="17"/>
      <c r="K1759" s="17"/>
      <c r="L1759" s="17"/>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7"/>
      <c r="AI1759" s="17"/>
      <c r="AJ1759" s="17"/>
      <c r="AK1759" s="17"/>
      <c r="AL1759" s="17"/>
      <c r="AM1759" s="17"/>
      <c r="AN1759" s="17"/>
      <c r="AO1759" s="17"/>
      <c r="AP1759" s="17"/>
      <c r="AQ1759" s="17"/>
      <c r="AR1759" s="17"/>
      <c r="AS1759" s="17"/>
      <c r="AT1759" s="17"/>
      <c r="AU1759" s="17"/>
      <c r="AV1759" s="17"/>
      <c r="AW1759" s="17"/>
      <c r="AX1759" s="17"/>
    </row>
    <row r="1760" spans="2:50">
      <c r="B1760" s="24" t="s">
        <v>15</v>
      </c>
      <c r="C1760" s="17"/>
      <c r="D1760" s="17"/>
      <c r="E1760" s="17"/>
      <c r="F1760" s="17"/>
      <c r="G1760" s="17"/>
      <c r="H1760" s="17"/>
      <c r="I1760" s="17"/>
      <c r="J1760" s="17"/>
      <c r="K1760" s="17"/>
      <c r="L1760" s="17"/>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7"/>
      <c r="AI1760" s="17"/>
      <c r="AJ1760" s="17"/>
      <c r="AK1760" s="17"/>
      <c r="AL1760" s="17"/>
      <c r="AM1760" s="17"/>
      <c r="AN1760" s="17"/>
      <c r="AO1760" s="17"/>
      <c r="AP1760" s="17"/>
      <c r="AQ1760" s="17"/>
      <c r="AR1760" s="17"/>
      <c r="AS1760" s="17"/>
      <c r="AT1760" s="17"/>
      <c r="AU1760" s="17"/>
      <c r="AV1760" s="17"/>
      <c r="AW1760" s="17"/>
      <c r="AX1760" s="17"/>
    </row>
    <row r="1761" spans="2:50">
      <c r="B1761" t="s">
        <v>479</v>
      </c>
      <c r="C1761" s="17">
        <v>0.126939225618489</v>
      </c>
      <c r="D1761" s="17">
        <v>0.133611303131138</v>
      </c>
      <c r="E1761" s="17">
        <v>0.12092137231099299</v>
      </c>
      <c r="F1761" s="17"/>
      <c r="G1761" s="17">
        <v>9.7894405385778593E-2</v>
      </c>
      <c r="H1761" s="17">
        <v>0.10806443438366101</v>
      </c>
      <c r="I1761" s="17">
        <v>9.9418298821723206E-2</v>
      </c>
      <c r="J1761" s="17">
        <v>8.0269074969800402E-2</v>
      </c>
      <c r="K1761" s="17">
        <v>0.15845960470419301</v>
      </c>
      <c r="L1761" s="17">
        <v>0.20070728899101101</v>
      </c>
      <c r="M1761" s="17"/>
      <c r="N1761" s="17">
        <v>9.9137408920723799E-2</v>
      </c>
      <c r="O1761" s="17">
        <v>9.5298534259630502E-2</v>
      </c>
      <c r="P1761" s="17">
        <v>0.17337303531199399</v>
      </c>
      <c r="Q1761" s="17">
        <v>0.15118176890009999</v>
      </c>
      <c r="R1761" s="17"/>
      <c r="S1761" s="17">
        <v>0.121355381942182</v>
      </c>
      <c r="T1761" s="17">
        <v>0.141821090631781</v>
      </c>
      <c r="U1761" s="17">
        <v>0.11322899904182</v>
      </c>
      <c r="V1761" s="17">
        <v>0.11704007154257801</v>
      </c>
      <c r="W1761" s="17">
        <v>0.12501890174775601</v>
      </c>
      <c r="X1761" s="17">
        <v>0.12595945753413601</v>
      </c>
      <c r="Y1761" s="17">
        <v>0.16666396402273301</v>
      </c>
      <c r="Z1761" s="17">
        <v>0.150215144133379</v>
      </c>
      <c r="AA1761" s="17">
        <v>9.1358215859010494E-2</v>
      </c>
      <c r="AB1761" s="17">
        <v>0.132709585080246</v>
      </c>
      <c r="AC1761" s="17">
        <v>9.7047732999064898E-2</v>
      </c>
      <c r="AD1761" s="17">
        <v>0.18804306151038899</v>
      </c>
      <c r="AE1761" s="17"/>
      <c r="AF1761" s="17">
        <v>0.161102873871836</v>
      </c>
      <c r="AG1761" s="17">
        <v>0.117878150869515</v>
      </c>
      <c r="AH1761" s="17">
        <v>8.08783423692645E-2</v>
      </c>
      <c r="AI1761" s="17"/>
      <c r="AJ1761" s="17">
        <v>0.14484730783568001</v>
      </c>
      <c r="AK1761" s="17">
        <v>0.10952520372968801</v>
      </c>
      <c r="AL1761" s="17">
        <v>0.14554216513718499</v>
      </c>
      <c r="AM1761" s="17">
        <v>0.19609099948871</v>
      </c>
      <c r="AN1761" s="17">
        <v>0.10506614178403</v>
      </c>
      <c r="AO1761" s="17"/>
      <c r="AP1761" s="17">
        <v>0.147382690872845</v>
      </c>
      <c r="AQ1761" s="17">
        <v>0.11413364398909399</v>
      </c>
      <c r="AR1761" s="17">
        <v>0.12512250076734499</v>
      </c>
      <c r="AS1761" s="17"/>
      <c r="AT1761" s="17">
        <v>0.187536468603513</v>
      </c>
      <c r="AU1761" s="17">
        <v>0.103197816083587</v>
      </c>
      <c r="AV1761" s="17">
        <v>8.1406385704485398E-2</v>
      </c>
      <c r="AW1761" s="17">
        <v>0.106154825707319</v>
      </c>
      <c r="AX1761" s="17">
        <v>9.2449552846175898E-2</v>
      </c>
    </row>
    <row r="1762" spans="2:50">
      <c r="B1762" t="s">
        <v>480</v>
      </c>
      <c r="C1762" s="17">
        <v>0.17979982660534299</v>
      </c>
      <c r="D1762" s="17">
        <v>0.19613901285576299</v>
      </c>
      <c r="E1762" s="17">
        <v>0.164553487726603</v>
      </c>
      <c r="F1762" s="17"/>
      <c r="G1762" s="17">
        <v>0.168942360802082</v>
      </c>
      <c r="H1762" s="17">
        <v>0.17855228584084701</v>
      </c>
      <c r="I1762" s="17">
        <v>0.15310667124635099</v>
      </c>
      <c r="J1762" s="17">
        <v>0.14553956330043899</v>
      </c>
      <c r="K1762" s="17">
        <v>0.200867724607461</v>
      </c>
      <c r="L1762" s="17">
        <v>0.22347593201805599</v>
      </c>
      <c r="M1762" s="17"/>
      <c r="N1762" s="17">
        <v>0.17746158769544901</v>
      </c>
      <c r="O1762" s="17">
        <v>0.17847378494816399</v>
      </c>
      <c r="P1762" s="17">
        <v>0.18602539940068799</v>
      </c>
      <c r="Q1762" s="17">
        <v>0.17982492559671101</v>
      </c>
      <c r="R1762" s="17"/>
      <c r="S1762" s="17">
        <v>0.16615489880473</v>
      </c>
      <c r="T1762" s="17">
        <v>0.144379604595298</v>
      </c>
      <c r="U1762" s="17">
        <v>0.18408566531024301</v>
      </c>
      <c r="V1762" s="17">
        <v>0.20023873815985199</v>
      </c>
      <c r="W1762" s="17">
        <v>0.19566624539972299</v>
      </c>
      <c r="X1762" s="17">
        <v>0.19753545526465999</v>
      </c>
      <c r="Y1762" s="17">
        <v>0.174552878400205</v>
      </c>
      <c r="Z1762" s="17">
        <v>0.181753087307434</v>
      </c>
      <c r="AA1762" s="17">
        <v>0.16486064931396299</v>
      </c>
      <c r="AB1762" s="17">
        <v>0.22268812431875901</v>
      </c>
      <c r="AC1762" s="17">
        <v>0.173650259137589</v>
      </c>
      <c r="AD1762" s="17">
        <v>0.18212232433396999</v>
      </c>
      <c r="AE1762" s="17"/>
      <c r="AF1762" s="17">
        <v>0.19670747701899599</v>
      </c>
      <c r="AG1762" s="17">
        <v>0.17865934103853601</v>
      </c>
      <c r="AH1762" s="17">
        <v>0.13950681326234299</v>
      </c>
      <c r="AI1762" s="17"/>
      <c r="AJ1762" s="17">
        <v>0.18578053183110799</v>
      </c>
      <c r="AK1762" s="17">
        <v>0.18096473910914301</v>
      </c>
      <c r="AL1762" s="17">
        <v>0.14988901354627801</v>
      </c>
      <c r="AM1762" s="17">
        <v>0.18206301340015099</v>
      </c>
      <c r="AN1762" s="17">
        <v>0.18146936095734401</v>
      </c>
      <c r="AO1762" s="17"/>
      <c r="AP1762" s="17">
        <v>0.186673804284815</v>
      </c>
      <c r="AQ1762" s="17">
        <v>0.167349415592949</v>
      </c>
      <c r="AR1762" s="17">
        <v>0.153054804784714</v>
      </c>
      <c r="AS1762" s="17"/>
      <c r="AT1762" s="17">
        <v>0.20484623775594099</v>
      </c>
      <c r="AU1762" s="17">
        <v>0.17430756899775299</v>
      </c>
      <c r="AV1762" s="17">
        <v>0.185920567491277</v>
      </c>
      <c r="AW1762" s="17">
        <v>0.145277573498867</v>
      </c>
      <c r="AX1762" s="17">
        <v>0.106928243767331</v>
      </c>
    </row>
    <row r="1763" spans="2:50">
      <c r="B1763" t="s">
        <v>481</v>
      </c>
      <c r="C1763" s="17">
        <v>0.39570436398265901</v>
      </c>
      <c r="D1763" s="17">
        <v>0.35663666635555402</v>
      </c>
      <c r="E1763" s="17">
        <v>0.43362403053584803</v>
      </c>
      <c r="F1763" s="17"/>
      <c r="G1763" s="17">
        <v>0.38556859240713998</v>
      </c>
      <c r="H1763" s="17">
        <v>0.38910908184579401</v>
      </c>
      <c r="I1763" s="17">
        <v>0.40037548442051801</v>
      </c>
      <c r="J1763" s="17">
        <v>0.42038317172749501</v>
      </c>
      <c r="K1763" s="17">
        <v>0.41919580815628499</v>
      </c>
      <c r="L1763" s="17">
        <v>0.36826042533370301</v>
      </c>
      <c r="M1763" s="17"/>
      <c r="N1763" s="17">
        <v>0.43568033331981698</v>
      </c>
      <c r="O1763" s="17">
        <v>0.41051300994899698</v>
      </c>
      <c r="P1763" s="17">
        <v>0.36848133010691297</v>
      </c>
      <c r="Q1763" s="17">
        <v>0.358775236180642</v>
      </c>
      <c r="R1763" s="17"/>
      <c r="S1763" s="17">
        <v>0.377495290869233</v>
      </c>
      <c r="T1763" s="17">
        <v>0.44602753920968202</v>
      </c>
      <c r="U1763" s="17">
        <v>0.371098058279762</v>
      </c>
      <c r="V1763" s="17">
        <v>0.43058148160260501</v>
      </c>
      <c r="W1763" s="17">
        <v>0.391282937355726</v>
      </c>
      <c r="X1763" s="17">
        <v>0.36036483979742501</v>
      </c>
      <c r="Y1763" s="17">
        <v>0.36632132992556798</v>
      </c>
      <c r="Z1763" s="17">
        <v>0.396201938628854</v>
      </c>
      <c r="AA1763" s="17">
        <v>0.393007171689853</v>
      </c>
      <c r="AB1763" s="17">
        <v>0.36712184464531</v>
      </c>
      <c r="AC1763" s="17">
        <v>0.42550710532064701</v>
      </c>
      <c r="AD1763" s="17">
        <v>0.46335003905274902</v>
      </c>
      <c r="AE1763" s="17"/>
      <c r="AF1763" s="17">
        <v>0.37391411527967899</v>
      </c>
      <c r="AG1763" s="17">
        <v>0.41311953398965501</v>
      </c>
      <c r="AH1763" s="17">
        <v>0.41059609164607502</v>
      </c>
      <c r="AI1763" s="17"/>
      <c r="AJ1763" s="17">
        <v>0.37481204241309402</v>
      </c>
      <c r="AK1763" s="17">
        <v>0.40434895457744602</v>
      </c>
      <c r="AL1763" s="17">
        <v>0.41912368422141599</v>
      </c>
      <c r="AM1763" s="17">
        <v>0.33938015009857703</v>
      </c>
      <c r="AN1763" s="17">
        <v>0.37765669523291701</v>
      </c>
      <c r="AO1763" s="17"/>
      <c r="AP1763" s="17">
        <v>0.35596248419829701</v>
      </c>
      <c r="AQ1763" s="17">
        <v>0.40705730781895799</v>
      </c>
      <c r="AR1763" s="17">
        <v>0.43974027844823699</v>
      </c>
      <c r="AS1763" s="17"/>
      <c r="AT1763" s="17">
        <v>0.33660266640508402</v>
      </c>
      <c r="AU1763" s="17">
        <v>0.42914489525953797</v>
      </c>
      <c r="AV1763" s="17">
        <v>0.39517003832769099</v>
      </c>
      <c r="AW1763" s="17">
        <v>0.44860231163035402</v>
      </c>
      <c r="AX1763" s="17">
        <v>0.42981411796235702</v>
      </c>
    </row>
    <row r="1764" spans="2:50">
      <c r="B1764" t="s">
        <v>482</v>
      </c>
      <c r="C1764" s="17">
        <v>0.191172385805813</v>
      </c>
      <c r="D1764" s="17">
        <v>0.22582485074300501</v>
      </c>
      <c r="E1764" s="17">
        <v>0.15693627143844499</v>
      </c>
      <c r="F1764" s="17"/>
      <c r="G1764" s="17">
        <v>0.22103294264415799</v>
      </c>
      <c r="H1764" s="17">
        <v>0.21517817758510199</v>
      </c>
      <c r="I1764" s="17">
        <v>0.19718524655921299</v>
      </c>
      <c r="J1764" s="17">
        <v>0.252859617538849</v>
      </c>
      <c r="K1764" s="17">
        <v>0.14861467888539001</v>
      </c>
      <c r="L1764" s="17">
        <v>0.125384188553674</v>
      </c>
      <c r="M1764" s="17"/>
      <c r="N1764" s="17">
        <v>0.22693911758558599</v>
      </c>
      <c r="O1764" s="17">
        <v>0.198144119979759</v>
      </c>
      <c r="P1764" s="17">
        <v>0.180566938262398</v>
      </c>
      <c r="Q1764" s="17">
        <v>0.15376424871213801</v>
      </c>
      <c r="R1764" s="17"/>
      <c r="S1764" s="17">
        <v>0.234109478893615</v>
      </c>
      <c r="T1764" s="17">
        <v>0.18357786719692201</v>
      </c>
      <c r="U1764" s="17">
        <v>0.235919893888344</v>
      </c>
      <c r="V1764" s="17">
        <v>0.16532711980992301</v>
      </c>
      <c r="W1764" s="17">
        <v>0.169285122968931</v>
      </c>
      <c r="X1764" s="17">
        <v>0.19412818670024101</v>
      </c>
      <c r="Y1764" s="17">
        <v>0.18403632661543701</v>
      </c>
      <c r="Z1764" s="17">
        <v>0.21440909865236299</v>
      </c>
      <c r="AA1764" s="17">
        <v>0.179622537424976</v>
      </c>
      <c r="AB1764" s="17">
        <v>0.200253378431414</v>
      </c>
      <c r="AC1764" s="17">
        <v>0.14831744632191199</v>
      </c>
      <c r="AD1764" s="17">
        <v>9.8615069609207504E-2</v>
      </c>
      <c r="AE1764" s="17"/>
      <c r="AF1764" s="17">
        <v>0.16617553536813801</v>
      </c>
      <c r="AG1764" s="17">
        <v>0.214209643539161</v>
      </c>
      <c r="AH1764" s="17">
        <v>0.170322467247287</v>
      </c>
      <c r="AI1764" s="17"/>
      <c r="AJ1764" s="17">
        <v>0.215176098899896</v>
      </c>
      <c r="AK1764" s="17">
        <v>0.217302277801107</v>
      </c>
      <c r="AL1764" s="17">
        <v>0.21894089687644999</v>
      </c>
      <c r="AM1764" s="17">
        <v>0.106714110010807</v>
      </c>
      <c r="AN1764" s="17">
        <v>0.112941094905723</v>
      </c>
      <c r="AO1764" s="17"/>
      <c r="AP1764" s="17">
        <v>0.23139591022227099</v>
      </c>
      <c r="AQ1764" s="17">
        <v>0.230892791788642</v>
      </c>
      <c r="AR1764" s="17">
        <v>0.231539758725199</v>
      </c>
      <c r="AS1764" s="17"/>
      <c r="AT1764" s="17">
        <v>0.13509798788900301</v>
      </c>
      <c r="AU1764" s="17">
        <v>0.188857916027031</v>
      </c>
      <c r="AV1764" s="17">
        <v>0.25695892285952199</v>
      </c>
      <c r="AW1764" s="17">
        <v>0.224259198582997</v>
      </c>
      <c r="AX1764" s="17">
        <v>0.24100570364576401</v>
      </c>
    </row>
    <row r="1765" spans="2:50">
      <c r="B1765" t="s">
        <v>92</v>
      </c>
      <c r="C1765" s="17">
        <v>0.10638419798769699</v>
      </c>
      <c r="D1765" s="17">
        <v>8.778816691454E-2</v>
      </c>
      <c r="E1765" s="17">
        <v>0.123964837988112</v>
      </c>
      <c r="F1765" s="17"/>
      <c r="G1765" s="17">
        <v>0.126561698760842</v>
      </c>
      <c r="H1765" s="17">
        <v>0.10909602034459601</v>
      </c>
      <c r="I1765" s="17">
        <v>0.14991429895219399</v>
      </c>
      <c r="J1765" s="17">
        <v>0.100948572463418</v>
      </c>
      <c r="K1765" s="17">
        <v>7.2862183646671103E-2</v>
      </c>
      <c r="L1765" s="17">
        <v>8.21721651035556E-2</v>
      </c>
      <c r="M1765" s="17"/>
      <c r="N1765" s="17">
        <v>6.0781552478425302E-2</v>
      </c>
      <c r="O1765" s="17">
        <v>0.11757055086345</v>
      </c>
      <c r="P1765" s="17">
        <v>9.1553296918006705E-2</v>
      </c>
      <c r="Q1765" s="17">
        <v>0.15645382061040899</v>
      </c>
      <c r="R1765" s="17"/>
      <c r="S1765" s="17">
        <v>0.100884949490239</v>
      </c>
      <c r="T1765" s="17">
        <v>8.4193898366316494E-2</v>
      </c>
      <c r="U1765" s="17">
        <v>9.56673834798311E-2</v>
      </c>
      <c r="V1765" s="17">
        <v>8.6812588885041606E-2</v>
      </c>
      <c r="W1765" s="17">
        <v>0.11874679252786401</v>
      </c>
      <c r="X1765" s="17">
        <v>0.122012060703538</v>
      </c>
      <c r="Y1765" s="17">
        <v>0.108425501036058</v>
      </c>
      <c r="Z1765" s="17">
        <v>5.7420731277970503E-2</v>
      </c>
      <c r="AA1765" s="17">
        <v>0.17115142571219699</v>
      </c>
      <c r="AB1765" s="17">
        <v>7.7227067524270596E-2</v>
      </c>
      <c r="AC1765" s="17">
        <v>0.15547745622078701</v>
      </c>
      <c r="AD1765" s="17">
        <v>6.7869505493684604E-2</v>
      </c>
      <c r="AE1765" s="17"/>
      <c r="AF1765" s="17">
        <v>0.10209999846135</v>
      </c>
      <c r="AG1765" s="17">
        <v>7.6133330563131693E-2</v>
      </c>
      <c r="AH1765" s="17">
        <v>0.19869628547502999</v>
      </c>
      <c r="AI1765" s="17"/>
      <c r="AJ1765" s="17">
        <v>7.9384019020221894E-2</v>
      </c>
      <c r="AK1765" s="17">
        <v>8.7858824782614794E-2</v>
      </c>
      <c r="AL1765" s="17">
        <v>6.6504240218671407E-2</v>
      </c>
      <c r="AM1765" s="17">
        <v>0.17575172700175501</v>
      </c>
      <c r="AN1765" s="17">
        <v>0.22286670711998499</v>
      </c>
      <c r="AO1765" s="17"/>
      <c r="AP1765" s="17">
        <v>7.8585110421772603E-2</v>
      </c>
      <c r="AQ1765" s="17">
        <v>8.0566840810356102E-2</v>
      </c>
      <c r="AR1765" s="17">
        <v>5.0542657274505499E-2</v>
      </c>
      <c r="AS1765" s="17"/>
      <c r="AT1765" s="17">
        <v>0.13591663934645901</v>
      </c>
      <c r="AU1765" s="17">
        <v>0.104491803632091</v>
      </c>
      <c r="AV1765" s="17">
        <v>8.0544085617024294E-2</v>
      </c>
      <c r="AW1765" s="17">
        <v>7.5706090580463403E-2</v>
      </c>
      <c r="AX1765" s="17">
        <v>0.129802381778371</v>
      </c>
    </row>
    <row r="1766" spans="2:50">
      <c r="C1766" s="17"/>
      <c r="D1766" s="17"/>
      <c r="E1766" s="17"/>
      <c r="F1766" s="17"/>
      <c r="G1766" s="17"/>
      <c r="H1766" s="17"/>
      <c r="I1766" s="17"/>
      <c r="J1766" s="17"/>
      <c r="K1766" s="17"/>
      <c r="L1766" s="17"/>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7"/>
      <c r="AI1766" s="17"/>
      <c r="AJ1766" s="17"/>
      <c r="AK1766" s="17"/>
      <c r="AL1766" s="17"/>
      <c r="AM1766" s="17"/>
      <c r="AN1766" s="17"/>
      <c r="AO1766" s="17"/>
      <c r="AP1766" s="17"/>
      <c r="AQ1766" s="17"/>
      <c r="AR1766" s="17"/>
      <c r="AS1766" s="17"/>
      <c r="AT1766" s="17"/>
      <c r="AU1766" s="17"/>
      <c r="AV1766" s="17"/>
      <c r="AW1766" s="17"/>
      <c r="AX1766" s="17"/>
    </row>
    <row r="1767" spans="2:50">
      <c r="B1767" s="6" t="s">
        <v>483</v>
      </c>
      <c r="C1767" s="17"/>
      <c r="D1767" s="17"/>
      <c r="E1767" s="17"/>
      <c r="F1767" s="17"/>
      <c r="G1767" s="17"/>
      <c r="H1767" s="17"/>
      <c r="I1767" s="17"/>
      <c r="J1767" s="17"/>
      <c r="K1767" s="17"/>
      <c r="L1767" s="17"/>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7"/>
      <c r="AI1767" s="17"/>
      <c r="AJ1767" s="17"/>
      <c r="AK1767" s="17"/>
      <c r="AL1767" s="17"/>
      <c r="AM1767" s="17"/>
      <c r="AN1767" s="17"/>
      <c r="AO1767" s="17"/>
      <c r="AP1767" s="17"/>
      <c r="AQ1767" s="17"/>
      <c r="AR1767" s="17"/>
      <c r="AS1767" s="17"/>
      <c r="AT1767" s="17"/>
      <c r="AU1767" s="17"/>
      <c r="AV1767" s="17"/>
      <c r="AW1767" s="17"/>
      <c r="AX1767" s="17"/>
    </row>
    <row r="1768" spans="2:50">
      <c r="B1768" s="24" t="s">
        <v>15</v>
      </c>
      <c r="C1768" s="17"/>
      <c r="D1768" s="17"/>
      <c r="E1768" s="17"/>
      <c r="F1768" s="17"/>
      <c r="G1768" s="17"/>
      <c r="H1768" s="17"/>
      <c r="I1768" s="17"/>
      <c r="J1768" s="17"/>
      <c r="K1768" s="17"/>
      <c r="L1768" s="17"/>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7"/>
      <c r="AI1768" s="17"/>
      <c r="AJ1768" s="17"/>
      <c r="AK1768" s="17"/>
      <c r="AL1768" s="17"/>
      <c r="AM1768" s="17"/>
      <c r="AN1768" s="17"/>
      <c r="AO1768" s="17"/>
      <c r="AP1768" s="17"/>
      <c r="AQ1768" s="17"/>
      <c r="AR1768" s="17"/>
      <c r="AS1768" s="17"/>
      <c r="AT1768" s="17"/>
      <c r="AU1768" s="17"/>
      <c r="AV1768" s="17"/>
      <c r="AW1768" s="17"/>
      <c r="AX1768" s="17"/>
    </row>
    <row r="1769" spans="2:50">
      <c r="B1769" t="s">
        <v>244</v>
      </c>
      <c r="C1769" s="17">
        <v>0.166924983575372</v>
      </c>
      <c r="D1769" s="17">
        <v>0.21920386517785001</v>
      </c>
      <c r="E1769" s="17">
        <v>0.11548263680316</v>
      </c>
      <c r="F1769" s="17"/>
      <c r="G1769" s="17">
        <v>0.212392633146716</v>
      </c>
      <c r="H1769" s="17">
        <v>0.19689285920072799</v>
      </c>
      <c r="I1769" s="17">
        <v>0.20693871764470301</v>
      </c>
      <c r="J1769" s="17">
        <v>0.18578927705617901</v>
      </c>
      <c r="K1769" s="17">
        <v>0.100192389142698</v>
      </c>
      <c r="L1769" s="17">
        <v>0.10917358992469001</v>
      </c>
      <c r="M1769" s="17"/>
      <c r="N1769" s="17">
        <v>0.22798623832834</v>
      </c>
      <c r="O1769" s="17">
        <v>0.14540002423603299</v>
      </c>
      <c r="P1769" s="17">
        <v>0.15065074673294199</v>
      </c>
      <c r="Q1769" s="17">
        <v>0.140751325516042</v>
      </c>
      <c r="R1769" s="17"/>
      <c r="S1769" s="17">
        <v>0.24498221839624301</v>
      </c>
      <c r="T1769" s="17">
        <v>0.15935538462708801</v>
      </c>
      <c r="U1769" s="17">
        <v>0.119499546012042</v>
      </c>
      <c r="V1769" s="17">
        <v>0.13511616459325901</v>
      </c>
      <c r="W1769" s="17">
        <v>0.18328422977961401</v>
      </c>
      <c r="X1769" s="17">
        <v>0.14988440623891899</v>
      </c>
      <c r="Y1769" s="17">
        <v>0.166628418193769</v>
      </c>
      <c r="Z1769" s="17">
        <v>0.15302073587131901</v>
      </c>
      <c r="AA1769" s="17">
        <v>0.18427046417849899</v>
      </c>
      <c r="AB1769" s="17">
        <v>0.14683417145497801</v>
      </c>
      <c r="AC1769" s="17">
        <v>0.15955620046948499</v>
      </c>
      <c r="AD1769" s="17">
        <v>9.8422952077859796E-2</v>
      </c>
      <c r="AE1769" s="17"/>
      <c r="AF1769" s="17">
        <v>0.161295383580387</v>
      </c>
      <c r="AG1769" s="17">
        <v>0.17014857310228501</v>
      </c>
      <c r="AH1769" s="17">
        <v>0.167260615255205</v>
      </c>
      <c r="AI1769" s="17"/>
      <c r="AJ1769" s="17">
        <v>0.17619237834267701</v>
      </c>
      <c r="AK1769" s="17">
        <v>0.19165217215017499</v>
      </c>
      <c r="AL1769" s="17">
        <v>0.210307946371732</v>
      </c>
      <c r="AM1769" s="17">
        <v>0.130355676258437</v>
      </c>
      <c r="AN1769" s="17">
        <v>0.103250114402915</v>
      </c>
      <c r="AO1769" s="17"/>
      <c r="AP1769" s="17">
        <v>0.193212668075466</v>
      </c>
      <c r="AQ1769" s="17">
        <v>0.211055658902399</v>
      </c>
      <c r="AR1769" s="17">
        <v>0.19282968987919</v>
      </c>
      <c r="AS1769" s="17"/>
      <c r="AT1769" s="17">
        <v>9.1184869497646703E-2</v>
      </c>
      <c r="AU1769" s="17">
        <v>0.19286191664198099</v>
      </c>
      <c r="AV1769" s="17">
        <v>0.21012822053586699</v>
      </c>
      <c r="AW1769" s="17">
        <v>0.23708286104741999</v>
      </c>
      <c r="AX1769" s="17">
        <v>0.292305471543229</v>
      </c>
    </row>
    <row r="1770" spans="2:50">
      <c r="B1770" t="s">
        <v>245</v>
      </c>
      <c r="C1770" s="17">
        <v>0.43567497808466099</v>
      </c>
      <c r="D1770" s="17">
        <v>0.43407358602755902</v>
      </c>
      <c r="E1770" s="17">
        <v>0.437768195142552</v>
      </c>
      <c r="F1770" s="17"/>
      <c r="G1770" s="17">
        <v>0.40738511715970699</v>
      </c>
      <c r="H1770" s="17">
        <v>0.46278439149665601</v>
      </c>
      <c r="I1770" s="17">
        <v>0.40763203212860599</v>
      </c>
      <c r="J1770" s="17">
        <v>0.42123321931053798</v>
      </c>
      <c r="K1770" s="17">
        <v>0.45161348498589599</v>
      </c>
      <c r="L1770" s="17">
        <v>0.456277548751232</v>
      </c>
      <c r="M1770" s="17"/>
      <c r="N1770" s="17">
        <v>0.489380627475129</v>
      </c>
      <c r="O1770" s="17">
        <v>0.45316543207791099</v>
      </c>
      <c r="P1770" s="17">
        <v>0.395948289379493</v>
      </c>
      <c r="Q1770" s="17">
        <v>0.388873334707319</v>
      </c>
      <c r="R1770" s="17"/>
      <c r="S1770" s="17">
        <v>0.38864843329753901</v>
      </c>
      <c r="T1770" s="17">
        <v>0.44333788542695302</v>
      </c>
      <c r="U1770" s="17">
        <v>0.46500407777620201</v>
      </c>
      <c r="V1770" s="17">
        <v>0.48733479341521602</v>
      </c>
      <c r="W1770" s="17">
        <v>0.41572868339799701</v>
      </c>
      <c r="X1770" s="17">
        <v>0.45499436306283703</v>
      </c>
      <c r="Y1770" s="17">
        <v>0.37719314558511602</v>
      </c>
      <c r="Z1770" s="17">
        <v>0.50271188085071306</v>
      </c>
      <c r="AA1770" s="17">
        <v>0.39454451871488</v>
      </c>
      <c r="AB1770" s="17">
        <v>0.49333351550975602</v>
      </c>
      <c r="AC1770" s="17">
        <v>0.36423095222628099</v>
      </c>
      <c r="AD1770" s="17">
        <v>0.54124341227095396</v>
      </c>
      <c r="AE1770" s="17"/>
      <c r="AF1770" s="17">
        <v>0.44301363196782501</v>
      </c>
      <c r="AG1770" s="17">
        <v>0.45328771063570999</v>
      </c>
      <c r="AH1770" s="17">
        <v>0.371981672451689</v>
      </c>
      <c r="AI1770" s="17"/>
      <c r="AJ1770" s="17">
        <v>0.45321372287182299</v>
      </c>
      <c r="AK1770" s="17">
        <v>0.460803141133445</v>
      </c>
      <c r="AL1770" s="17">
        <v>0.45053038686964297</v>
      </c>
      <c r="AM1770" s="17">
        <v>0.249469226746411</v>
      </c>
      <c r="AN1770" s="17">
        <v>0.37342082770395502</v>
      </c>
      <c r="AO1770" s="17"/>
      <c r="AP1770" s="17">
        <v>0.452541219436011</v>
      </c>
      <c r="AQ1770" s="17">
        <v>0.437086523883504</v>
      </c>
      <c r="AR1770" s="17">
        <v>0.49980223292158799</v>
      </c>
      <c r="AS1770" s="17"/>
      <c r="AT1770" s="17">
        <v>0.42741434342233497</v>
      </c>
      <c r="AU1770" s="17">
        <v>0.41678005444473798</v>
      </c>
      <c r="AV1770" s="17">
        <v>0.49304546265999899</v>
      </c>
      <c r="AW1770" s="17">
        <v>0.48364203436900899</v>
      </c>
      <c r="AX1770" s="17">
        <v>0.41956318686500699</v>
      </c>
    </row>
    <row r="1771" spans="2:50">
      <c r="B1771" t="s">
        <v>246</v>
      </c>
      <c r="C1771" s="17">
        <v>0.26155262854441502</v>
      </c>
      <c r="D1771" s="17">
        <v>0.230121375483161</v>
      </c>
      <c r="E1771" s="17">
        <v>0.292572110447409</v>
      </c>
      <c r="F1771" s="17"/>
      <c r="G1771" s="17">
        <v>0.21939061091192499</v>
      </c>
      <c r="H1771" s="17">
        <v>0.20682981905652301</v>
      </c>
      <c r="I1771" s="17">
        <v>0.23399518411152301</v>
      </c>
      <c r="J1771" s="17">
        <v>0.26756377894162098</v>
      </c>
      <c r="K1771" s="17">
        <v>0.27955547001101</v>
      </c>
      <c r="L1771" s="17">
        <v>0.339364039198642</v>
      </c>
      <c r="M1771" s="17"/>
      <c r="N1771" s="17">
        <v>0.20312848831018501</v>
      </c>
      <c r="O1771" s="17">
        <v>0.27231463028067199</v>
      </c>
      <c r="P1771" s="17">
        <v>0.28935148798017102</v>
      </c>
      <c r="Q1771" s="17">
        <v>0.29119042706210102</v>
      </c>
      <c r="R1771" s="17"/>
      <c r="S1771" s="17">
        <v>0.26369385307334903</v>
      </c>
      <c r="T1771" s="17">
        <v>0.28717904770055602</v>
      </c>
      <c r="U1771" s="17">
        <v>0.280366442126596</v>
      </c>
      <c r="V1771" s="17">
        <v>0.23647154804838699</v>
      </c>
      <c r="W1771" s="17">
        <v>0.21104412976724499</v>
      </c>
      <c r="X1771" s="17">
        <v>0.246386428185733</v>
      </c>
      <c r="Y1771" s="17">
        <v>0.291129755129587</v>
      </c>
      <c r="Z1771" s="17">
        <v>0.23268066897030501</v>
      </c>
      <c r="AA1771" s="17">
        <v>0.26800897192975598</v>
      </c>
      <c r="AB1771" s="17">
        <v>0.233902597872677</v>
      </c>
      <c r="AC1771" s="17">
        <v>0.28056003605356999</v>
      </c>
      <c r="AD1771" s="17">
        <v>0.31633570566528901</v>
      </c>
      <c r="AE1771" s="17"/>
      <c r="AF1771" s="17">
        <v>0.25072498121120701</v>
      </c>
      <c r="AG1771" s="17">
        <v>0.26581964309725598</v>
      </c>
      <c r="AH1771" s="17">
        <v>0.28450744467504901</v>
      </c>
      <c r="AI1771" s="17"/>
      <c r="AJ1771" s="17">
        <v>0.242948625219679</v>
      </c>
      <c r="AK1771" s="17">
        <v>0.23091795022943701</v>
      </c>
      <c r="AL1771" s="17">
        <v>0.273438831547199</v>
      </c>
      <c r="AM1771" s="17">
        <v>0.37793517188366998</v>
      </c>
      <c r="AN1771" s="17">
        <v>0.32161477208978401</v>
      </c>
      <c r="AO1771" s="17"/>
      <c r="AP1771" s="17">
        <v>0.24296330434394101</v>
      </c>
      <c r="AQ1771" s="17">
        <v>0.23056965118685199</v>
      </c>
      <c r="AR1771" s="17">
        <v>0.27392892651379702</v>
      </c>
      <c r="AS1771" s="17"/>
      <c r="AT1771" s="17">
        <v>0.28854903626685002</v>
      </c>
      <c r="AU1771" s="17">
        <v>0.27192965170857702</v>
      </c>
      <c r="AV1771" s="17">
        <v>0.22021388827175301</v>
      </c>
      <c r="AW1771" s="17">
        <v>0.16603513278404899</v>
      </c>
      <c r="AX1771" s="17">
        <v>0.21076897300574099</v>
      </c>
    </row>
    <row r="1772" spans="2:50">
      <c r="B1772" t="s">
        <v>247</v>
      </c>
      <c r="C1772" s="17">
        <v>7.5153531447784305E-2</v>
      </c>
      <c r="D1772" s="17">
        <v>6.4844299889369295E-2</v>
      </c>
      <c r="E1772" s="17">
        <v>8.5506087449669699E-2</v>
      </c>
      <c r="F1772" s="17"/>
      <c r="G1772" s="17">
        <v>8.75081658559273E-2</v>
      </c>
      <c r="H1772" s="17">
        <v>7.5467666233646494E-2</v>
      </c>
      <c r="I1772" s="17">
        <v>7.6883771653190797E-2</v>
      </c>
      <c r="J1772" s="17">
        <v>6.1311460735158703E-2</v>
      </c>
      <c r="K1772" s="17">
        <v>0.105529960932635</v>
      </c>
      <c r="L1772" s="17">
        <v>5.63205543725529E-2</v>
      </c>
      <c r="M1772" s="17"/>
      <c r="N1772" s="17">
        <v>4.3163127532005303E-2</v>
      </c>
      <c r="O1772" s="17">
        <v>7.3896138457505395E-2</v>
      </c>
      <c r="P1772" s="17">
        <v>8.8608460510054193E-2</v>
      </c>
      <c r="Q1772" s="17">
        <v>9.8466413915654694E-2</v>
      </c>
      <c r="R1772" s="17"/>
      <c r="S1772" s="17">
        <v>6.8884256160924195E-2</v>
      </c>
      <c r="T1772" s="17">
        <v>6.7973615076997201E-2</v>
      </c>
      <c r="U1772" s="17">
        <v>4.6697926359745297E-2</v>
      </c>
      <c r="V1772" s="17">
        <v>6.6144376392655996E-2</v>
      </c>
      <c r="W1772" s="17">
        <v>0.12237212519762</v>
      </c>
      <c r="X1772" s="17">
        <v>6.6495836101443898E-2</v>
      </c>
      <c r="Y1772" s="17">
        <v>0.103422849423667</v>
      </c>
      <c r="Z1772" s="17">
        <v>5.7580918481503998E-2</v>
      </c>
      <c r="AA1772" s="17">
        <v>7.9564454045720198E-2</v>
      </c>
      <c r="AB1772" s="17">
        <v>7.6879668827063694E-2</v>
      </c>
      <c r="AC1772" s="17">
        <v>0.105595074937555</v>
      </c>
      <c r="AD1772" s="17">
        <v>2.9779010776374199E-2</v>
      </c>
      <c r="AE1772" s="17"/>
      <c r="AF1772" s="17">
        <v>8.4070710113745797E-2</v>
      </c>
      <c r="AG1772" s="17">
        <v>6.31083966131466E-2</v>
      </c>
      <c r="AH1772" s="17">
        <v>7.4443618063465097E-2</v>
      </c>
      <c r="AI1772" s="17"/>
      <c r="AJ1772" s="17">
        <v>8.18573793555913E-2</v>
      </c>
      <c r="AK1772" s="17">
        <v>7.4423493020001105E-2</v>
      </c>
      <c r="AL1772" s="17">
        <v>2.6861359183910801E-2</v>
      </c>
      <c r="AM1772" s="17">
        <v>0.11847664814424499</v>
      </c>
      <c r="AN1772" s="17">
        <v>0.100432830590136</v>
      </c>
      <c r="AO1772" s="17"/>
      <c r="AP1772" s="17">
        <v>6.7136126039007704E-2</v>
      </c>
      <c r="AQ1772" s="17">
        <v>7.7943839090076697E-2</v>
      </c>
      <c r="AR1772" s="17">
        <v>2.3271961496263299E-2</v>
      </c>
      <c r="AS1772" s="17"/>
      <c r="AT1772" s="17">
        <v>0.102133734892539</v>
      </c>
      <c r="AU1772" s="17">
        <v>8.5772424661929705E-2</v>
      </c>
      <c r="AV1772" s="17">
        <v>3.2368288880495102E-2</v>
      </c>
      <c r="AW1772" s="17">
        <v>6.9504343328290197E-2</v>
      </c>
      <c r="AX1772" s="17">
        <v>3.2049877860911902E-2</v>
      </c>
    </row>
    <row r="1773" spans="2:50">
      <c r="B1773" t="s">
        <v>248</v>
      </c>
      <c r="C1773" s="17">
        <v>3.6662445481196099E-2</v>
      </c>
      <c r="D1773" s="17">
        <v>3.09486952611252E-2</v>
      </c>
      <c r="E1773" s="17">
        <v>4.2380816051837397E-2</v>
      </c>
      <c r="F1773" s="17"/>
      <c r="G1773" s="17">
        <v>3.8465437143617102E-2</v>
      </c>
      <c r="H1773" s="17">
        <v>2.42445218536828E-2</v>
      </c>
      <c r="I1773" s="17">
        <v>4.1329420478653199E-2</v>
      </c>
      <c r="J1773" s="17">
        <v>3.5737491778490497E-2</v>
      </c>
      <c r="K1773" s="17">
        <v>4.8893314962962502E-2</v>
      </c>
      <c r="L1773" s="17">
        <v>3.43498230662454E-2</v>
      </c>
      <c r="M1773" s="17"/>
      <c r="N1773" s="17">
        <v>2.4033177261067701E-2</v>
      </c>
      <c r="O1773" s="17">
        <v>3.7266120477949999E-2</v>
      </c>
      <c r="P1773" s="17">
        <v>4.04856782811681E-2</v>
      </c>
      <c r="Q1773" s="17">
        <v>4.6927943854550597E-2</v>
      </c>
      <c r="R1773" s="17"/>
      <c r="S1773" s="17">
        <v>2.1747262648391899E-2</v>
      </c>
      <c r="T1773" s="17">
        <v>2.4049758436337301E-2</v>
      </c>
      <c r="U1773" s="17">
        <v>6.7529893378235298E-2</v>
      </c>
      <c r="V1773" s="17">
        <v>1.9052775919096099E-2</v>
      </c>
      <c r="W1773" s="17">
        <v>4.47954509388621E-2</v>
      </c>
      <c r="X1773" s="17">
        <v>4.0683711189686202E-2</v>
      </c>
      <c r="Y1773" s="17">
        <v>4.4433577340875101E-2</v>
      </c>
      <c r="Z1773" s="17">
        <v>3.6186264768666702E-2</v>
      </c>
      <c r="AA1773" s="17">
        <v>4.9869726527496598E-2</v>
      </c>
      <c r="AB1773" s="17">
        <v>3.6120779316910698E-2</v>
      </c>
      <c r="AC1773" s="17">
        <v>4.8104377711180903E-2</v>
      </c>
      <c r="AD1773" s="17">
        <v>1.4218919209523199E-2</v>
      </c>
      <c r="AE1773" s="17"/>
      <c r="AF1773" s="17">
        <v>4.0412214372588899E-2</v>
      </c>
      <c r="AG1773" s="17">
        <v>3.06805599209268E-2</v>
      </c>
      <c r="AH1773" s="17">
        <v>4.9903492265477398E-2</v>
      </c>
      <c r="AI1773" s="17"/>
      <c r="AJ1773" s="17">
        <v>2.9858605009690301E-2</v>
      </c>
      <c r="AK1773" s="17">
        <v>2.9218542986610401E-2</v>
      </c>
      <c r="AL1773" s="17">
        <v>2.47816082062941E-2</v>
      </c>
      <c r="AM1773" s="17">
        <v>0.123763276967237</v>
      </c>
      <c r="AN1773" s="17">
        <v>4.8055432189272301E-2</v>
      </c>
      <c r="AO1773" s="17"/>
      <c r="AP1773" s="17">
        <v>3.2324684316988699E-2</v>
      </c>
      <c r="AQ1773" s="17">
        <v>2.8922915225254999E-2</v>
      </c>
      <c r="AR1773" s="17">
        <v>1.0167189189161501E-2</v>
      </c>
      <c r="AS1773" s="17"/>
      <c r="AT1773" s="17">
        <v>6.0066449576018498E-2</v>
      </c>
      <c r="AU1773" s="17">
        <v>2.0809128593453099E-2</v>
      </c>
      <c r="AV1773" s="17">
        <v>2.5848412814495701E-2</v>
      </c>
      <c r="AW1773" s="17">
        <v>1.8688842585467099E-2</v>
      </c>
      <c r="AX1773" s="17">
        <v>0</v>
      </c>
    </row>
    <row r="1774" spans="2:50">
      <c r="B1774" t="s">
        <v>92</v>
      </c>
      <c r="C1774" s="17">
        <v>2.4031432866571199E-2</v>
      </c>
      <c r="D1774" s="17">
        <v>2.0808178160934599E-2</v>
      </c>
      <c r="E1774" s="17">
        <v>2.6290154105371499E-2</v>
      </c>
      <c r="F1774" s="17"/>
      <c r="G1774" s="17">
        <v>3.4858035782107E-2</v>
      </c>
      <c r="H1774" s="17">
        <v>3.3780742158762901E-2</v>
      </c>
      <c r="I1774" s="17">
        <v>3.3220873983324101E-2</v>
      </c>
      <c r="J1774" s="17">
        <v>2.8364772178013298E-2</v>
      </c>
      <c r="K1774" s="17">
        <v>1.4215379964799E-2</v>
      </c>
      <c r="L1774" s="17">
        <v>4.5144446866371797E-3</v>
      </c>
      <c r="M1774" s="17"/>
      <c r="N1774" s="17">
        <v>1.23083410932728E-2</v>
      </c>
      <c r="O1774" s="17">
        <v>1.7957654469928901E-2</v>
      </c>
      <c r="P1774" s="17">
        <v>3.4955337116171797E-2</v>
      </c>
      <c r="Q1774" s="17">
        <v>3.3790554944331197E-2</v>
      </c>
      <c r="R1774" s="17"/>
      <c r="S1774" s="17">
        <v>1.2043976423553201E-2</v>
      </c>
      <c r="T1774" s="17">
        <v>1.81043087320686E-2</v>
      </c>
      <c r="U1774" s="17">
        <v>2.0902114347179899E-2</v>
      </c>
      <c r="V1774" s="17">
        <v>5.58803416313862E-2</v>
      </c>
      <c r="W1774" s="17">
        <v>2.2775380918661499E-2</v>
      </c>
      <c r="X1774" s="17">
        <v>4.1555255221380399E-2</v>
      </c>
      <c r="Y1774" s="17">
        <v>1.7192254326985599E-2</v>
      </c>
      <c r="Z1774" s="17">
        <v>1.7819531057491299E-2</v>
      </c>
      <c r="AA1774" s="17">
        <v>2.37418646036479E-2</v>
      </c>
      <c r="AB1774" s="17">
        <v>1.2929267018615E-2</v>
      </c>
      <c r="AC1774" s="17">
        <v>4.1953358601929502E-2</v>
      </c>
      <c r="AD1774" s="17">
        <v>0</v>
      </c>
      <c r="AE1774" s="17"/>
      <c r="AF1774" s="17">
        <v>2.04830787542465E-2</v>
      </c>
      <c r="AG1774" s="17">
        <v>1.6955116630675102E-2</v>
      </c>
      <c r="AH1774" s="17">
        <v>5.1903157289114599E-2</v>
      </c>
      <c r="AI1774" s="17"/>
      <c r="AJ1774" s="17">
        <v>1.5929289200539001E-2</v>
      </c>
      <c r="AK1774" s="17">
        <v>1.29847004803314E-2</v>
      </c>
      <c r="AL1774" s="17">
        <v>1.40798678212221E-2</v>
      </c>
      <c r="AM1774" s="17">
        <v>0</v>
      </c>
      <c r="AN1774" s="17">
        <v>5.3226023023937898E-2</v>
      </c>
      <c r="AO1774" s="17"/>
      <c r="AP1774" s="17">
        <v>1.1821997788585999E-2</v>
      </c>
      <c r="AQ1774" s="17">
        <v>1.4421411711913801E-2</v>
      </c>
      <c r="AR1774" s="17">
        <v>0</v>
      </c>
      <c r="AS1774" s="17"/>
      <c r="AT1774" s="17">
        <v>3.0651566344610501E-2</v>
      </c>
      <c r="AU1774" s="17">
        <v>1.1846823949320099E-2</v>
      </c>
      <c r="AV1774" s="17">
        <v>1.8395726837389301E-2</v>
      </c>
      <c r="AW1774" s="17">
        <v>2.5046785885764401E-2</v>
      </c>
      <c r="AX1774" s="17">
        <v>4.53124907251116E-2</v>
      </c>
    </row>
    <row r="1775" spans="2:50">
      <c r="B1775" t="s">
        <v>249</v>
      </c>
      <c r="C1775" s="17">
        <v>0.60259996166003404</v>
      </c>
      <c r="D1775" s="17">
        <v>0.65327745120541003</v>
      </c>
      <c r="E1775" s="17">
        <v>0.55325083194571201</v>
      </c>
      <c r="F1775" s="17"/>
      <c r="G1775" s="17">
        <v>0.61977775030642301</v>
      </c>
      <c r="H1775" s="17">
        <v>0.65967725069738503</v>
      </c>
      <c r="I1775" s="17">
        <v>0.61457074977330906</v>
      </c>
      <c r="J1775" s="17">
        <v>0.60702249636671701</v>
      </c>
      <c r="K1775" s="17">
        <v>0.55180587412859305</v>
      </c>
      <c r="L1775" s="17">
        <v>0.565451138675922</v>
      </c>
      <c r="M1775" s="17"/>
      <c r="N1775" s="17">
        <v>0.71736686580346898</v>
      </c>
      <c r="O1775" s="17">
        <v>0.59856545631394398</v>
      </c>
      <c r="P1775" s="17">
        <v>0.54659903611243499</v>
      </c>
      <c r="Q1775" s="17">
        <v>0.52962466022336196</v>
      </c>
      <c r="R1775" s="17"/>
      <c r="S1775" s="17">
        <v>0.63363065169378097</v>
      </c>
      <c r="T1775" s="17">
        <v>0.60269327005404105</v>
      </c>
      <c r="U1775" s="17">
        <v>0.58450362378824405</v>
      </c>
      <c r="V1775" s="17">
        <v>0.62245095800847505</v>
      </c>
      <c r="W1775" s="17">
        <v>0.59901291317761196</v>
      </c>
      <c r="X1775" s="17">
        <v>0.60487876930175599</v>
      </c>
      <c r="Y1775" s="17">
        <v>0.54382156377888502</v>
      </c>
      <c r="Z1775" s="17">
        <v>0.65573261672203298</v>
      </c>
      <c r="AA1775" s="17">
        <v>0.57881498289337896</v>
      </c>
      <c r="AB1775" s="17">
        <v>0.64016768696473403</v>
      </c>
      <c r="AC1775" s="17">
        <v>0.52378715269576503</v>
      </c>
      <c r="AD1775" s="17">
        <v>0.63966636434881397</v>
      </c>
      <c r="AE1775" s="17"/>
      <c r="AF1775" s="17">
        <v>0.60430901554821204</v>
      </c>
      <c r="AG1775" s="17">
        <v>0.62343628373799598</v>
      </c>
      <c r="AH1775" s="17">
        <v>0.53924228770689397</v>
      </c>
      <c r="AI1775" s="17"/>
      <c r="AJ1775" s="17">
        <v>0.62940610121450002</v>
      </c>
      <c r="AK1775" s="17">
        <v>0.65245531328362005</v>
      </c>
      <c r="AL1775" s="17">
        <v>0.66083833324137398</v>
      </c>
      <c r="AM1775" s="17">
        <v>0.379824903004849</v>
      </c>
      <c r="AN1775" s="17">
        <v>0.47667094210687</v>
      </c>
      <c r="AO1775" s="17"/>
      <c r="AP1775" s="17">
        <v>0.645753887511477</v>
      </c>
      <c r="AQ1775" s="17">
        <v>0.64814218278590296</v>
      </c>
      <c r="AR1775" s="17">
        <v>0.69263192280077801</v>
      </c>
      <c r="AS1775" s="17"/>
      <c r="AT1775" s="17">
        <v>0.51859921291998201</v>
      </c>
      <c r="AU1775" s="17">
        <v>0.60964197108672002</v>
      </c>
      <c r="AV1775" s="17">
        <v>0.70317368319586604</v>
      </c>
      <c r="AW1775" s="17">
        <v>0.72072489541642903</v>
      </c>
      <c r="AX1775" s="17">
        <v>0.71186865840823599</v>
      </c>
    </row>
    <row r="1776" spans="2:50">
      <c r="B1776" t="s">
        <v>250</v>
      </c>
      <c r="C1776" s="17">
        <v>0.11181597692898</v>
      </c>
      <c r="D1776" s="17">
        <v>9.5792995150494498E-2</v>
      </c>
      <c r="E1776" s="17">
        <v>0.127886903501507</v>
      </c>
      <c r="F1776" s="17"/>
      <c r="G1776" s="17">
        <v>0.12597360299954399</v>
      </c>
      <c r="H1776" s="17">
        <v>9.9712188087329207E-2</v>
      </c>
      <c r="I1776" s="17">
        <v>0.118213192131844</v>
      </c>
      <c r="J1776" s="17">
        <v>9.70489525136492E-2</v>
      </c>
      <c r="K1776" s="17">
        <v>0.15442327589559801</v>
      </c>
      <c r="L1776" s="17">
        <v>9.0670377438798203E-2</v>
      </c>
      <c r="M1776" s="17"/>
      <c r="N1776" s="17">
        <v>6.7196304793072995E-2</v>
      </c>
      <c r="O1776" s="17">
        <v>0.11116225893545501</v>
      </c>
      <c r="P1776" s="17">
        <v>0.129094138791222</v>
      </c>
      <c r="Q1776" s="17">
        <v>0.14539435777020501</v>
      </c>
      <c r="R1776" s="17"/>
      <c r="S1776" s="17">
        <v>9.0631518809316206E-2</v>
      </c>
      <c r="T1776" s="17">
        <v>9.2023373513334505E-2</v>
      </c>
      <c r="U1776" s="17">
        <v>0.114227819737981</v>
      </c>
      <c r="V1776" s="17">
        <v>8.5197152311751997E-2</v>
      </c>
      <c r="W1776" s="17">
        <v>0.167167576136482</v>
      </c>
      <c r="X1776" s="17">
        <v>0.10717954729113</v>
      </c>
      <c r="Y1776" s="17">
        <v>0.147856426764543</v>
      </c>
      <c r="Z1776" s="17">
        <v>9.3767183250170805E-2</v>
      </c>
      <c r="AA1776" s="17">
        <v>0.12943418057321701</v>
      </c>
      <c r="AB1776" s="17">
        <v>0.113000448143974</v>
      </c>
      <c r="AC1776" s="17">
        <v>0.153699452648735</v>
      </c>
      <c r="AD1776" s="17">
        <v>4.3997929985897299E-2</v>
      </c>
      <c r="AE1776" s="17"/>
      <c r="AF1776" s="17">
        <v>0.12448292448633499</v>
      </c>
      <c r="AG1776" s="17">
        <v>9.3788956534073403E-2</v>
      </c>
      <c r="AH1776" s="17">
        <v>0.124347110328942</v>
      </c>
      <c r="AI1776" s="17"/>
      <c r="AJ1776" s="17">
        <v>0.111715984365282</v>
      </c>
      <c r="AK1776" s="17">
        <v>0.103642036006611</v>
      </c>
      <c r="AL1776" s="17">
        <v>5.1642967390204901E-2</v>
      </c>
      <c r="AM1776" s="17">
        <v>0.24223992511148201</v>
      </c>
      <c r="AN1776" s="17">
        <v>0.14848826277940799</v>
      </c>
      <c r="AO1776" s="17"/>
      <c r="AP1776" s="17">
        <v>9.9460810355996396E-2</v>
      </c>
      <c r="AQ1776" s="17">
        <v>0.106866754315332</v>
      </c>
      <c r="AR1776" s="17">
        <v>3.3439150685424801E-2</v>
      </c>
      <c r="AS1776" s="17"/>
      <c r="AT1776" s="17">
        <v>0.162200184468558</v>
      </c>
      <c r="AU1776" s="17">
        <v>0.106581553255383</v>
      </c>
      <c r="AV1776" s="17">
        <v>5.8216701694990901E-2</v>
      </c>
      <c r="AW1776" s="17">
        <v>8.8193185913757299E-2</v>
      </c>
      <c r="AX1776" s="17">
        <v>3.2049877860911902E-2</v>
      </c>
    </row>
    <row r="1777" spans="2:50">
      <c r="B1777" t="s">
        <v>251</v>
      </c>
      <c r="C1777" s="17">
        <v>0.490783984731053</v>
      </c>
      <c r="D1777" s="17">
        <v>0.55748445605491503</v>
      </c>
      <c r="E1777" s="17">
        <v>0.42536392844420501</v>
      </c>
      <c r="F1777" s="17"/>
      <c r="G1777" s="17">
        <v>0.49380414730687899</v>
      </c>
      <c r="H1777" s="17">
        <v>0.55996506261005496</v>
      </c>
      <c r="I1777" s="17">
        <v>0.496357557641465</v>
      </c>
      <c r="J1777" s="17">
        <v>0.50997354385306803</v>
      </c>
      <c r="K1777" s="17">
        <v>0.39738259823299599</v>
      </c>
      <c r="L1777" s="17">
        <v>0.47478076123712398</v>
      </c>
      <c r="M1777" s="17"/>
      <c r="N1777" s="17">
        <v>0.65017056101039605</v>
      </c>
      <c r="O1777" s="17">
        <v>0.48740319737848897</v>
      </c>
      <c r="P1777" s="17">
        <v>0.41750489732121199</v>
      </c>
      <c r="Q1777" s="17">
        <v>0.38423030245315698</v>
      </c>
      <c r="R1777" s="17"/>
      <c r="S1777" s="17">
        <v>0.542999132884465</v>
      </c>
      <c r="T1777" s="17">
        <v>0.51066989654070605</v>
      </c>
      <c r="U1777" s="17">
        <v>0.47027580405026298</v>
      </c>
      <c r="V1777" s="17">
        <v>0.53725380569672299</v>
      </c>
      <c r="W1777" s="17">
        <v>0.43184533704112998</v>
      </c>
      <c r="X1777" s="17">
        <v>0.497699222010626</v>
      </c>
      <c r="Y1777" s="17">
        <v>0.39596513701434199</v>
      </c>
      <c r="Z1777" s="17">
        <v>0.56196543347186201</v>
      </c>
      <c r="AA1777" s="17">
        <v>0.44938080232016198</v>
      </c>
      <c r="AB1777" s="17">
        <v>0.52716723882076</v>
      </c>
      <c r="AC1777" s="17">
        <v>0.37008770004703001</v>
      </c>
      <c r="AD1777" s="17">
        <v>0.59566843436291705</v>
      </c>
      <c r="AE1777" s="17"/>
      <c r="AF1777" s="17">
        <v>0.47982609106187701</v>
      </c>
      <c r="AG1777" s="17">
        <v>0.52964732720392205</v>
      </c>
      <c r="AH1777" s="17">
        <v>0.41489517737795101</v>
      </c>
      <c r="AI1777" s="17"/>
      <c r="AJ1777" s="17">
        <v>0.51769011684921895</v>
      </c>
      <c r="AK1777" s="17">
        <v>0.54881327727700802</v>
      </c>
      <c r="AL1777" s="17">
        <v>0.60919536585116896</v>
      </c>
      <c r="AM1777" s="17">
        <v>0.13758497789336699</v>
      </c>
      <c r="AN1777" s="17">
        <v>0.32818267932746198</v>
      </c>
      <c r="AO1777" s="17"/>
      <c r="AP1777" s="17">
        <v>0.54629307715548003</v>
      </c>
      <c r="AQ1777" s="17">
        <v>0.54127542847057097</v>
      </c>
      <c r="AR1777" s="17">
        <v>0.65919277211535399</v>
      </c>
      <c r="AS1777" s="17"/>
      <c r="AT1777" s="17">
        <v>0.35639902845142402</v>
      </c>
      <c r="AU1777" s="17">
        <v>0.50306041783133704</v>
      </c>
      <c r="AV1777" s="17">
        <v>0.64495698150087599</v>
      </c>
      <c r="AW1777" s="17">
        <v>0.63253170950267201</v>
      </c>
      <c r="AX1777" s="17">
        <v>0.67981878054732403</v>
      </c>
    </row>
    <row r="1778" spans="2:50">
      <c r="C1778" s="17"/>
      <c r="D1778" s="17"/>
      <c r="E1778" s="17"/>
      <c r="F1778" s="17"/>
      <c r="G1778" s="17"/>
      <c r="H1778" s="17"/>
      <c r="I1778" s="17"/>
      <c r="J1778" s="17"/>
      <c r="K1778" s="17"/>
      <c r="L1778" s="17"/>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7"/>
      <c r="AI1778" s="17"/>
      <c r="AJ1778" s="17"/>
      <c r="AK1778" s="17"/>
      <c r="AL1778" s="17"/>
      <c r="AM1778" s="17"/>
      <c r="AN1778" s="17"/>
      <c r="AO1778" s="17"/>
      <c r="AP1778" s="17"/>
      <c r="AQ1778" s="17"/>
      <c r="AR1778" s="17"/>
      <c r="AS1778" s="17"/>
      <c r="AT1778" s="17"/>
      <c r="AU1778" s="17"/>
      <c r="AV1778" s="17"/>
      <c r="AW1778" s="17"/>
      <c r="AX1778" s="17"/>
    </row>
    <row r="1779" spans="2:50">
      <c r="B1779" s="6" t="s">
        <v>484</v>
      </c>
      <c r="C1779" s="17"/>
      <c r="D1779" s="17"/>
      <c r="E1779" s="17"/>
      <c r="F1779" s="17"/>
      <c r="G1779" s="17"/>
      <c r="H1779" s="17"/>
      <c r="I1779" s="17"/>
      <c r="J1779" s="17"/>
      <c r="K1779" s="17"/>
      <c r="L1779" s="17"/>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7"/>
      <c r="AI1779" s="17"/>
      <c r="AJ1779" s="17"/>
      <c r="AK1779" s="17"/>
      <c r="AL1779" s="17"/>
      <c r="AM1779" s="17"/>
      <c r="AN1779" s="17"/>
      <c r="AO1779" s="17"/>
      <c r="AP1779" s="17"/>
      <c r="AQ1779" s="17"/>
      <c r="AR1779" s="17"/>
      <c r="AS1779" s="17"/>
      <c r="AT1779" s="17"/>
      <c r="AU1779" s="17"/>
      <c r="AV1779" s="17"/>
      <c r="AW1779" s="17"/>
      <c r="AX1779" s="17"/>
    </row>
    <row r="1780" spans="2:50">
      <c r="B1780" s="24" t="s">
        <v>15</v>
      </c>
      <c r="C1780" s="17"/>
      <c r="D1780" s="17"/>
      <c r="E1780" s="17"/>
      <c r="F1780" s="17"/>
      <c r="G1780" s="17"/>
      <c r="H1780" s="17"/>
      <c r="I1780" s="17"/>
      <c r="J1780" s="17"/>
      <c r="K1780" s="17"/>
      <c r="L1780" s="17"/>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7"/>
      <c r="AI1780" s="17"/>
      <c r="AJ1780" s="17"/>
      <c r="AK1780" s="17"/>
      <c r="AL1780" s="17"/>
      <c r="AM1780" s="17"/>
      <c r="AN1780" s="17"/>
      <c r="AO1780" s="17"/>
      <c r="AP1780" s="17"/>
      <c r="AQ1780" s="17"/>
      <c r="AR1780" s="17"/>
      <c r="AS1780" s="17"/>
      <c r="AT1780" s="17"/>
      <c r="AU1780" s="17"/>
      <c r="AV1780" s="17"/>
      <c r="AW1780" s="17"/>
      <c r="AX1780" s="17"/>
    </row>
    <row r="1781" spans="2:50">
      <c r="B1781" t="s">
        <v>244</v>
      </c>
      <c r="C1781" s="17">
        <v>0.13864755122126399</v>
      </c>
      <c r="D1781" s="17">
        <v>0.122750756113899</v>
      </c>
      <c r="E1781" s="17">
        <v>0.15469959776623901</v>
      </c>
      <c r="F1781" s="17"/>
      <c r="G1781" s="17">
        <v>0.112143919191942</v>
      </c>
      <c r="H1781" s="17">
        <v>0.119215160250125</v>
      </c>
      <c r="I1781" s="17">
        <v>0.12373617279848199</v>
      </c>
      <c r="J1781" s="17">
        <v>0.116911805482456</v>
      </c>
      <c r="K1781" s="17">
        <v>0.146355218168634</v>
      </c>
      <c r="L1781" s="17">
        <v>0.19655995403857099</v>
      </c>
      <c r="M1781" s="17"/>
      <c r="N1781" s="17">
        <v>0.117212034348413</v>
      </c>
      <c r="O1781" s="17">
        <v>0.14497583183579699</v>
      </c>
      <c r="P1781" s="17">
        <v>0.16705036451463201</v>
      </c>
      <c r="Q1781" s="17">
        <v>0.132683765941225</v>
      </c>
      <c r="R1781" s="17"/>
      <c r="S1781" s="17">
        <v>0.161202276664028</v>
      </c>
      <c r="T1781" s="17">
        <v>0.120798452104824</v>
      </c>
      <c r="U1781" s="17">
        <v>0.106768112894602</v>
      </c>
      <c r="V1781" s="17">
        <v>0.18373162614145599</v>
      </c>
      <c r="W1781" s="17">
        <v>8.0179117874677797E-2</v>
      </c>
      <c r="X1781" s="17">
        <v>0.15214542419520399</v>
      </c>
      <c r="Y1781" s="17">
        <v>0.152464070888706</v>
      </c>
      <c r="Z1781" s="17">
        <v>0.15530232479613701</v>
      </c>
      <c r="AA1781" s="17">
        <v>0.11148275842246699</v>
      </c>
      <c r="AB1781" s="17">
        <v>0.10170359123333</v>
      </c>
      <c r="AC1781" s="17">
        <v>0.20335069730890901</v>
      </c>
      <c r="AD1781" s="17">
        <v>0.20040869904710201</v>
      </c>
      <c r="AE1781" s="17"/>
      <c r="AF1781" s="17">
        <v>0.18814758206945101</v>
      </c>
      <c r="AG1781" s="17">
        <v>0.113087367044543</v>
      </c>
      <c r="AH1781" s="17">
        <v>0.111809852509807</v>
      </c>
      <c r="AI1781" s="17"/>
      <c r="AJ1781" s="17">
        <v>0.18669366105435001</v>
      </c>
      <c r="AK1781" s="17">
        <v>0.112497679143991</v>
      </c>
      <c r="AL1781" s="17">
        <v>9.5651174508213296E-2</v>
      </c>
      <c r="AM1781" s="17">
        <v>0.31580118668212198</v>
      </c>
      <c r="AN1781" s="17">
        <v>7.0546950482294396E-2</v>
      </c>
      <c r="AO1781" s="17"/>
      <c r="AP1781" s="17">
        <v>0.170548518433838</v>
      </c>
      <c r="AQ1781" s="17">
        <v>0.120200810413554</v>
      </c>
      <c r="AR1781" s="17">
        <v>0.13093614797061101</v>
      </c>
      <c r="AS1781" s="17"/>
      <c r="AT1781" s="17">
        <v>0.16183161301139801</v>
      </c>
      <c r="AU1781" s="17">
        <v>0.14193084483605001</v>
      </c>
      <c r="AV1781" s="17">
        <v>0.10638386199543</v>
      </c>
      <c r="AW1781" s="17">
        <v>0.126357423281069</v>
      </c>
      <c r="AX1781" s="17">
        <v>0.116499641371357</v>
      </c>
    </row>
    <row r="1782" spans="2:50">
      <c r="B1782" t="s">
        <v>245</v>
      </c>
      <c r="C1782" s="17">
        <v>0.34514165466697999</v>
      </c>
      <c r="D1782" s="17">
        <v>0.31395342129954001</v>
      </c>
      <c r="E1782" s="17">
        <v>0.37624879080295398</v>
      </c>
      <c r="F1782" s="17"/>
      <c r="G1782" s="17">
        <v>0.276000143479947</v>
      </c>
      <c r="H1782" s="17">
        <v>0.29949836088055798</v>
      </c>
      <c r="I1782" s="17">
        <v>0.34410659042431602</v>
      </c>
      <c r="J1782" s="17">
        <v>0.34666259810713801</v>
      </c>
      <c r="K1782" s="17">
        <v>0.36421069177347098</v>
      </c>
      <c r="L1782" s="17">
        <v>0.41473123724592298</v>
      </c>
      <c r="M1782" s="17"/>
      <c r="N1782" s="17">
        <v>0.34972379496242101</v>
      </c>
      <c r="O1782" s="17">
        <v>0.35825973371830899</v>
      </c>
      <c r="P1782" s="17">
        <v>0.34920424435633601</v>
      </c>
      <c r="Q1782" s="17">
        <v>0.32522415008440902</v>
      </c>
      <c r="R1782" s="17"/>
      <c r="S1782" s="17">
        <v>0.32404454166191998</v>
      </c>
      <c r="T1782" s="17">
        <v>0.37522546167221998</v>
      </c>
      <c r="U1782" s="17">
        <v>0.34540171412231802</v>
      </c>
      <c r="V1782" s="17">
        <v>0.27081181694689299</v>
      </c>
      <c r="W1782" s="17">
        <v>0.35578894251493498</v>
      </c>
      <c r="X1782" s="17">
        <v>0.31325215594862899</v>
      </c>
      <c r="Y1782" s="17">
        <v>0.33134409353317801</v>
      </c>
      <c r="Z1782" s="17">
        <v>0.37198429192614102</v>
      </c>
      <c r="AA1782" s="17">
        <v>0.41038290999233301</v>
      </c>
      <c r="AB1782" s="17">
        <v>0.362074268237357</v>
      </c>
      <c r="AC1782" s="17">
        <v>0.34676679308491698</v>
      </c>
      <c r="AD1782" s="17">
        <v>0.31372055926258102</v>
      </c>
      <c r="AE1782" s="17"/>
      <c r="AF1782" s="17">
        <v>0.32879611727055902</v>
      </c>
      <c r="AG1782" s="17">
        <v>0.37254338076281701</v>
      </c>
      <c r="AH1782" s="17">
        <v>0.32694238167700901</v>
      </c>
      <c r="AI1782" s="17"/>
      <c r="AJ1782" s="17">
        <v>0.33748140841560098</v>
      </c>
      <c r="AK1782" s="17">
        <v>0.35145100318243799</v>
      </c>
      <c r="AL1782" s="17">
        <v>0.34853548919467803</v>
      </c>
      <c r="AM1782" s="17">
        <v>0.25934550724630101</v>
      </c>
      <c r="AN1782" s="17">
        <v>0.37908490117416299</v>
      </c>
      <c r="AO1782" s="17"/>
      <c r="AP1782" s="17">
        <v>0.34797063279962798</v>
      </c>
      <c r="AQ1782" s="17">
        <v>0.35261085469764297</v>
      </c>
      <c r="AR1782" s="17">
        <v>0.35577540987124601</v>
      </c>
      <c r="AS1782" s="17"/>
      <c r="AT1782" s="17">
        <v>0.34810278958728502</v>
      </c>
      <c r="AU1782" s="17">
        <v>0.33174792039683398</v>
      </c>
      <c r="AV1782" s="17">
        <v>0.35478520363688998</v>
      </c>
      <c r="AW1782" s="17">
        <v>0.31334752585356002</v>
      </c>
      <c r="AX1782" s="17">
        <v>0.33075781199655402</v>
      </c>
    </row>
    <row r="1783" spans="2:50">
      <c r="B1783" t="s">
        <v>246</v>
      </c>
      <c r="C1783" s="17">
        <v>0.25744543203877002</v>
      </c>
      <c r="D1783" s="17">
        <v>0.263036869256359</v>
      </c>
      <c r="E1783" s="17">
        <v>0.25298927122609299</v>
      </c>
      <c r="F1783" s="17"/>
      <c r="G1783" s="17">
        <v>0.29921899882751002</v>
      </c>
      <c r="H1783" s="17">
        <v>0.24810861559665201</v>
      </c>
      <c r="I1783" s="17">
        <v>0.25493042687501999</v>
      </c>
      <c r="J1783" s="17">
        <v>0.237184060564677</v>
      </c>
      <c r="K1783" s="17">
        <v>0.272036520459014</v>
      </c>
      <c r="L1783" s="17">
        <v>0.24621214298255201</v>
      </c>
      <c r="M1783" s="17"/>
      <c r="N1783" s="17">
        <v>0.26882891256035601</v>
      </c>
      <c r="O1783" s="17">
        <v>0.26346855716498702</v>
      </c>
      <c r="P1783" s="17">
        <v>0.22187103294416199</v>
      </c>
      <c r="Q1783" s="17">
        <v>0.26252755258348298</v>
      </c>
      <c r="R1783" s="17"/>
      <c r="S1783" s="17">
        <v>0.25354047931475798</v>
      </c>
      <c r="T1783" s="17">
        <v>0.25527338195660898</v>
      </c>
      <c r="U1783" s="17">
        <v>0.26526090547194398</v>
      </c>
      <c r="V1783" s="17">
        <v>0.25530993289548798</v>
      </c>
      <c r="W1783" s="17">
        <v>0.30435196363244799</v>
      </c>
      <c r="X1783" s="17">
        <v>0.25378435585421599</v>
      </c>
      <c r="Y1783" s="17">
        <v>0.27759072881836899</v>
      </c>
      <c r="Z1783" s="17">
        <v>0.238867949880636</v>
      </c>
      <c r="AA1783" s="17">
        <v>0.22171506812814801</v>
      </c>
      <c r="AB1783" s="17">
        <v>0.23726509911420601</v>
      </c>
      <c r="AC1783" s="17">
        <v>0.25054859092048098</v>
      </c>
      <c r="AD1783" s="17">
        <v>0.34609345333524699</v>
      </c>
      <c r="AE1783" s="17"/>
      <c r="AF1783" s="17">
        <v>0.24981715573284599</v>
      </c>
      <c r="AG1783" s="17">
        <v>0.25130084427597799</v>
      </c>
      <c r="AH1783" s="17">
        <v>0.27990718357134797</v>
      </c>
      <c r="AI1783" s="17"/>
      <c r="AJ1783" s="17">
        <v>0.246685743797702</v>
      </c>
      <c r="AK1783" s="17">
        <v>0.25831984208548298</v>
      </c>
      <c r="AL1783" s="17">
        <v>0.26184934745737498</v>
      </c>
      <c r="AM1783" s="17">
        <v>0.33551373700915899</v>
      </c>
      <c r="AN1783" s="17">
        <v>0.26904197591329998</v>
      </c>
      <c r="AO1783" s="17"/>
      <c r="AP1783" s="17">
        <v>0.23807118508462499</v>
      </c>
      <c r="AQ1783" s="17">
        <v>0.25401068837940299</v>
      </c>
      <c r="AR1783" s="17">
        <v>0.24926876130377101</v>
      </c>
      <c r="AS1783" s="17"/>
      <c r="AT1783" s="17">
        <v>0.236417106988839</v>
      </c>
      <c r="AU1783" s="17">
        <v>0.27304001422726798</v>
      </c>
      <c r="AV1783" s="17">
        <v>0.267673091133798</v>
      </c>
      <c r="AW1783" s="17">
        <v>0.24587118910222799</v>
      </c>
      <c r="AX1783" s="17">
        <v>0.23129844932729399</v>
      </c>
    </row>
    <row r="1784" spans="2:50">
      <c r="B1784" t="s">
        <v>247</v>
      </c>
      <c r="C1784" s="17">
        <v>0.166399781666731</v>
      </c>
      <c r="D1784" s="17">
        <v>0.19360221222668</v>
      </c>
      <c r="E1784" s="17">
        <v>0.139426881218013</v>
      </c>
      <c r="F1784" s="17"/>
      <c r="G1784" s="17">
        <v>0.19232355054440201</v>
      </c>
      <c r="H1784" s="17">
        <v>0.22227276765530299</v>
      </c>
      <c r="I1784" s="17">
        <v>0.16114484119214401</v>
      </c>
      <c r="J1784" s="17">
        <v>0.19231863588272199</v>
      </c>
      <c r="K1784" s="17">
        <v>0.157816786620015</v>
      </c>
      <c r="L1784" s="17">
        <v>9.29019989347835E-2</v>
      </c>
      <c r="M1784" s="17"/>
      <c r="N1784" s="17">
        <v>0.17124062449444499</v>
      </c>
      <c r="O1784" s="17">
        <v>0.158994825416511</v>
      </c>
      <c r="P1784" s="17">
        <v>0.16400257313553901</v>
      </c>
      <c r="Q1784" s="17">
        <v>0.17233391677473101</v>
      </c>
      <c r="R1784" s="17"/>
      <c r="S1784" s="17">
        <v>0.174321204639689</v>
      </c>
      <c r="T1784" s="17">
        <v>0.18405827850356099</v>
      </c>
      <c r="U1784" s="17">
        <v>0.17756528250015</v>
      </c>
      <c r="V1784" s="17">
        <v>0.182684064400568</v>
      </c>
      <c r="W1784" s="17">
        <v>0.14786107533799001</v>
      </c>
      <c r="X1784" s="17">
        <v>0.194715048220861</v>
      </c>
      <c r="Y1784" s="17">
        <v>0.14361639525639999</v>
      </c>
      <c r="Z1784" s="17">
        <v>0.172621475706945</v>
      </c>
      <c r="AA1784" s="17">
        <v>0.122937939949935</v>
      </c>
      <c r="AB1784" s="17">
        <v>0.22691806955573801</v>
      </c>
      <c r="AC1784" s="17">
        <v>8.8587149566463505E-2</v>
      </c>
      <c r="AD1784" s="17">
        <v>9.3171056520549606E-2</v>
      </c>
      <c r="AE1784" s="17"/>
      <c r="AF1784" s="17">
        <v>0.15440015093350901</v>
      </c>
      <c r="AG1784" s="17">
        <v>0.17248684848833101</v>
      </c>
      <c r="AH1784" s="17">
        <v>0.16105673843972601</v>
      </c>
      <c r="AI1784" s="17"/>
      <c r="AJ1784" s="17">
        <v>0.165742466791343</v>
      </c>
      <c r="AK1784" s="17">
        <v>0.17439512322526299</v>
      </c>
      <c r="AL1784" s="17">
        <v>0.168765919390197</v>
      </c>
      <c r="AM1784" s="17">
        <v>6.3084209623461104E-2</v>
      </c>
      <c r="AN1784" s="17">
        <v>0.16216114940679499</v>
      </c>
      <c r="AO1784" s="17"/>
      <c r="AP1784" s="17">
        <v>0.17066076055822599</v>
      </c>
      <c r="AQ1784" s="17">
        <v>0.17146111590918001</v>
      </c>
      <c r="AR1784" s="17">
        <v>0.16086918298910399</v>
      </c>
      <c r="AS1784" s="17"/>
      <c r="AT1784" s="17">
        <v>0.17150921898013499</v>
      </c>
      <c r="AU1784" s="17">
        <v>0.167197917655973</v>
      </c>
      <c r="AV1784" s="17">
        <v>0.174707907521536</v>
      </c>
      <c r="AW1784" s="17">
        <v>0.19951516606491501</v>
      </c>
      <c r="AX1784" s="17">
        <v>0.184526081487039</v>
      </c>
    </row>
    <row r="1785" spans="2:50">
      <c r="B1785" t="s">
        <v>248</v>
      </c>
      <c r="C1785" s="17">
        <v>7.1211378826586902E-2</v>
      </c>
      <c r="D1785" s="17">
        <v>9.2408985328800403E-2</v>
      </c>
      <c r="E1785" s="17">
        <v>4.9639381622767903E-2</v>
      </c>
      <c r="F1785" s="17"/>
      <c r="G1785" s="17">
        <v>8.7231035530360101E-2</v>
      </c>
      <c r="H1785" s="17">
        <v>8.5295179772368293E-2</v>
      </c>
      <c r="I1785" s="17">
        <v>8.0764467760756006E-2</v>
      </c>
      <c r="J1785" s="17">
        <v>9.4521448385777002E-2</v>
      </c>
      <c r="K1785" s="17">
        <v>4.5199386020494399E-2</v>
      </c>
      <c r="L1785" s="17">
        <v>3.9846780069248099E-2</v>
      </c>
      <c r="M1785" s="17"/>
      <c r="N1785" s="17">
        <v>8.5607374419600493E-2</v>
      </c>
      <c r="O1785" s="17">
        <v>5.99695226558601E-2</v>
      </c>
      <c r="P1785" s="17">
        <v>6.3902758321105799E-2</v>
      </c>
      <c r="Q1785" s="17">
        <v>7.5050740573591707E-2</v>
      </c>
      <c r="R1785" s="17"/>
      <c r="S1785" s="17">
        <v>7.4304530088507598E-2</v>
      </c>
      <c r="T1785" s="17">
        <v>5.5772338882700501E-2</v>
      </c>
      <c r="U1785" s="17">
        <v>6.7252710303679297E-2</v>
      </c>
      <c r="V1785" s="17">
        <v>6.4743434721715995E-2</v>
      </c>
      <c r="W1785" s="17">
        <v>8.90435197212881E-2</v>
      </c>
      <c r="X1785" s="17">
        <v>4.51494292914544E-2</v>
      </c>
      <c r="Y1785" s="17">
        <v>8.8797980689687195E-2</v>
      </c>
      <c r="Z1785" s="17">
        <v>3.4153998487991097E-2</v>
      </c>
      <c r="AA1785" s="17">
        <v>0.116464491431144</v>
      </c>
      <c r="AB1785" s="17">
        <v>5.9109704840755402E-2</v>
      </c>
      <c r="AC1785" s="17">
        <v>8.9602709696142299E-2</v>
      </c>
      <c r="AD1785" s="17">
        <v>3.2387312624997E-2</v>
      </c>
      <c r="AE1785" s="17"/>
      <c r="AF1785" s="17">
        <v>6.2374694457929897E-2</v>
      </c>
      <c r="AG1785" s="17">
        <v>7.2510694983674295E-2</v>
      </c>
      <c r="AH1785" s="17">
        <v>8.2130975336719703E-2</v>
      </c>
      <c r="AI1785" s="17"/>
      <c r="AJ1785" s="17">
        <v>5.4680845150331801E-2</v>
      </c>
      <c r="AK1785" s="17">
        <v>8.0331894188998096E-2</v>
      </c>
      <c r="AL1785" s="17">
        <v>0.12024573896162701</v>
      </c>
      <c r="AM1785" s="17">
        <v>2.6255359438958199E-2</v>
      </c>
      <c r="AN1785" s="17">
        <v>8.0799287247748194E-2</v>
      </c>
      <c r="AO1785" s="17"/>
      <c r="AP1785" s="17">
        <v>6.47727701593101E-2</v>
      </c>
      <c r="AQ1785" s="17">
        <v>8.1795961550133398E-2</v>
      </c>
      <c r="AR1785" s="17">
        <v>0.103150497865267</v>
      </c>
      <c r="AS1785" s="17"/>
      <c r="AT1785" s="17">
        <v>4.8797014771297602E-2</v>
      </c>
      <c r="AU1785" s="17">
        <v>7.2886717283777297E-2</v>
      </c>
      <c r="AV1785" s="17">
        <v>8.7851752260859103E-2</v>
      </c>
      <c r="AW1785" s="17">
        <v>8.89345813329393E-2</v>
      </c>
      <c r="AX1785" s="17">
        <v>9.1605525092644094E-2</v>
      </c>
    </row>
    <row r="1786" spans="2:50">
      <c r="B1786" t="s">
        <v>92</v>
      </c>
      <c r="C1786" s="17">
        <v>2.1154201579668099E-2</v>
      </c>
      <c r="D1786" s="17">
        <v>1.42477557747219E-2</v>
      </c>
      <c r="E1786" s="17">
        <v>2.6996077363931701E-2</v>
      </c>
      <c r="F1786" s="17"/>
      <c r="G1786" s="17">
        <v>3.30823524258387E-2</v>
      </c>
      <c r="H1786" s="17">
        <v>2.5609915844994099E-2</v>
      </c>
      <c r="I1786" s="17">
        <v>3.5317500949282002E-2</v>
      </c>
      <c r="J1786" s="17">
        <v>1.2401451577231401E-2</v>
      </c>
      <c r="K1786" s="17">
        <v>1.43813969583712E-2</v>
      </c>
      <c r="L1786" s="17">
        <v>9.7478867289224301E-3</v>
      </c>
      <c r="M1786" s="17"/>
      <c r="N1786" s="17">
        <v>7.3872592147641901E-3</v>
      </c>
      <c r="O1786" s="17">
        <v>1.4331529208536699E-2</v>
      </c>
      <c r="P1786" s="17">
        <v>3.3969026728225403E-2</v>
      </c>
      <c r="Q1786" s="17">
        <v>3.2179874042560098E-2</v>
      </c>
      <c r="R1786" s="17"/>
      <c r="S1786" s="17">
        <v>1.25869676310983E-2</v>
      </c>
      <c r="T1786" s="17">
        <v>8.87208688008536E-3</v>
      </c>
      <c r="U1786" s="17">
        <v>3.7751274707307297E-2</v>
      </c>
      <c r="V1786" s="17">
        <v>4.27191248938786E-2</v>
      </c>
      <c r="W1786" s="17">
        <v>2.2775380918661499E-2</v>
      </c>
      <c r="X1786" s="17">
        <v>4.09535864896362E-2</v>
      </c>
      <c r="Y1786" s="17">
        <v>6.1867308136598197E-3</v>
      </c>
      <c r="Z1786" s="17">
        <v>2.7069959202149298E-2</v>
      </c>
      <c r="AA1786" s="17">
        <v>1.70168320759734E-2</v>
      </c>
      <c r="AB1786" s="17">
        <v>1.2929267018615E-2</v>
      </c>
      <c r="AC1786" s="17">
        <v>2.1144059423086399E-2</v>
      </c>
      <c r="AD1786" s="17">
        <v>1.4218919209523199E-2</v>
      </c>
      <c r="AE1786" s="17"/>
      <c r="AF1786" s="17">
        <v>1.6464299535704999E-2</v>
      </c>
      <c r="AG1786" s="17">
        <v>1.8070864444656502E-2</v>
      </c>
      <c r="AH1786" s="17">
        <v>3.8152868465391003E-2</v>
      </c>
      <c r="AI1786" s="17"/>
      <c r="AJ1786" s="17">
        <v>8.7158747906717592E-3</v>
      </c>
      <c r="AK1786" s="17">
        <v>2.3004458173827E-2</v>
      </c>
      <c r="AL1786" s="17">
        <v>4.9523304879107001E-3</v>
      </c>
      <c r="AM1786" s="17">
        <v>0</v>
      </c>
      <c r="AN1786" s="17">
        <v>3.8365735775698399E-2</v>
      </c>
      <c r="AO1786" s="17"/>
      <c r="AP1786" s="17">
        <v>7.9761329643726203E-3</v>
      </c>
      <c r="AQ1786" s="17">
        <v>1.99205690500876E-2</v>
      </c>
      <c r="AR1786" s="17">
        <v>0</v>
      </c>
      <c r="AS1786" s="17"/>
      <c r="AT1786" s="17">
        <v>3.3342256661044803E-2</v>
      </c>
      <c r="AU1786" s="17">
        <v>1.3196585600097999E-2</v>
      </c>
      <c r="AV1786" s="17">
        <v>8.5981834514866195E-3</v>
      </c>
      <c r="AW1786" s="17">
        <v>2.5974114365288899E-2</v>
      </c>
      <c r="AX1786" s="17">
        <v>4.53124907251116E-2</v>
      </c>
    </row>
    <row r="1787" spans="2:50">
      <c r="B1787" t="s">
        <v>249</v>
      </c>
      <c r="C1787" s="17">
        <v>0.48378920588824398</v>
      </c>
      <c r="D1787" s="17">
        <v>0.43670417741343898</v>
      </c>
      <c r="E1787" s="17">
        <v>0.53094838856919402</v>
      </c>
      <c r="F1787" s="17"/>
      <c r="G1787" s="17">
        <v>0.388144062671889</v>
      </c>
      <c r="H1787" s="17">
        <v>0.418713521130683</v>
      </c>
      <c r="I1787" s="17">
        <v>0.467842763222799</v>
      </c>
      <c r="J1787" s="17">
        <v>0.46357440358959301</v>
      </c>
      <c r="K1787" s="17">
        <v>0.51056590994210505</v>
      </c>
      <c r="L1787" s="17">
        <v>0.61129119128449405</v>
      </c>
      <c r="M1787" s="17"/>
      <c r="N1787" s="17">
        <v>0.46693582931083399</v>
      </c>
      <c r="O1787" s="17">
        <v>0.50323556555410598</v>
      </c>
      <c r="P1787" s="17">
        <v>0.51625460887096897</v>
      </c>
      <c r="Q1787" s="17">
        <v>0.45790791602563402</v>
      </c>
      <c r="R1787" s="17"/>
      <c r="S1787" s="17">
        <v>0.48524681832594702</v>
      </c>
      <c r="T1787" s="17">
        <v>0.49602391377704302</v>
      </c>
      <c r="U1787" s="17">
        <v>0.45216982701691899</v>
      </c>
      <c r="V1787" s="17">
        <v>0.45454344308834899</v>
      </c>
      <c r="W1787" s="17">
        <v>0.435968060389613</v>
      </c>
      <c r="X1787" s="17">
        <v>0.46539758014383298</v>
      </c>
      <c r="Y1787" s="17">
        <v>0.48380816442188401</v>
      </c>
      <c r="Z1787" s="17">
        <v>0.52728661672227795</v>
      </c>
      <c r="AA1787" s="17">
        <v>0.52186566841479998</v>
      </c>
      <c r="AB1787" s="17">
        <v>0.463777859470686</v>
      </c>
      <c r="AC1787" s="17">
        <v>0.55011749039382696</v>
      </c>
      <c r="AD1787" s="17">
        <v>0.51412925830968303</v>
      </c>
      <c r="AE1787" s="17"/>
      <c r="AF1787" s="17">
        <v>0.51694369934001005</v>
      </c>
      <c r="AG1787" s="17">
        <v>0.48563074780735899</v>
      </c>
      <c r="AH1787" s="17">
        <v>0.43875223418681503</v>
      </c>
      <c r="AI1787" s="17"/>
      <c r="AJ1787" s="17">
        <v>0.52417506946995196</v>
      </c>
      <c r="AK1787" s="17">
        <v>0.463948682326429</v>
      </c>
      <c r="AL1787" s="17">
        <v>0.444186663702891</v>
      </c>
      <c r="AM1787" s="17">
        <v>0.57514669392842199</v>
      </c>
      <c r="AN1787" s="17">
        <v>0.44963185165645803</v>
      </c>
      <c r="AO1787" s="17"/>
      <c r="AP1787" s="17">
        <v>0.51851915123346604</v>
      </c>
      <c r="AQ1787" s="17">
        <v>0.47281166511119699</v>
      </c>
      <c r="AR1787" s="17">
        <v>0.48671155784185799</v>
      </c>
      <c r="AS1787" s="17"/>
      <c r="AT1787" s="17">
        <v>0.50993440259868394</v>
      </c>
      <c r="AU1787" s="17">
        <v>0.47367876523288399</v>
      </c>
      <c r="AV1787" s="17">
        <v>0.46116906563232002</v>
      </c>
      <c r="AW1787" s="17">
        <v>0.43970494913462899</v>
      </c>
      <c r="AX1787" s="17">
        <v>0.44725745336791101</v>
      </c>
    </row>
    <row r="1788" spans="2:50">
      <c r="B1788" t="s">
        <v>250</v>
      </c>
      <c r="C1788" s="17">
        <v>0.23761116049331801</v>
      </c>
      <c r="D1788" s="17">
        <v>0.28601119755548099</v>
      </c>
      <c r="E1788" s="17">
        <v>0.18906626284078101</v>
      </c>
      <c r="F1788" s="17"/>
      <c r="G1788" s="17">
        <v>0.27955458607476202</v>
      </c>
      <c r="H1788" s="17">
        <v>0.30756794742767102</v>
      </c>
      <c r="I1788" s="17">
        <v>0.2419093089529</v>
      </c>
      <c r="J1788" s="17">
        <v>0.286840084268499</v>
      </c>
      <c r="K1788" s="17">
        <v>0.203016172640509</v>
      </c>
      <c r="L1788" s="17">
        <v>0.13274877900403201</v>
      </c>
      <c r="M1788" s="17"/>
      <c r="N1788" s="17">
        <v>0.25684799891404603</v>
      </c>
      <c r="O1788" s="17">
        <v>0.218964348072371</v>
      </c>
      <c r="P1788" s="17">
        <v>0.22790533145664499</v>
      </c>
      <c r="Q1788" s="17">
        <v>0.24738465734832299</v>
      </c>
      <c r="R1788" s="17"/>
      <c r="S1788" s="17">
        <v>0.24862573472819599</v>
      </c>
      <c r="T1788" s="17">
        <v>0.23983061738626199</v>
      </c>
      <c r="U1788" s="17">
        <v>0.24481799280382999</v>
      </c>
      <c r="V1788" s="17">
        <v>0.24742749912228401</v>
      </c>
      <c r="W1788" s="17">
        <v>0.23690459505927799</v>
      </c>
      <c r="X1788" s="17">
        <v>0.23986447751231499</v>
      </c>
      <c r="Y1788" s="17">
        <v>0.23241437594608699</v>
      </c>
      <c r="Z1788" s="17">
        <v>0.206775474194936</v>
      </c>
      <c r="AA1788" s="17">
        <v>0.239402431381079</v>
      </c>
      <c r="AB1788" s="17">
        <v>0.28602777439649302</v>
      </c>
      <c r="AC1788" s="17">
        <v>0.178189859262606</v>
      </c>
      <c r="AD1788" s="17">
        <v>0.12555836914554699</v>
      </c>
      <c r="AE1788" s="17"/>
      <c r="AF1788" s="17">
        <v>0.21677484539143901</v>
      </c>
      <c r="AG1788" s="17">
        <v>0.244997543472006</v>
      </c>
      <c r="AH1788" s="17">
        <v>0.24318771377644499</v>
      </c>
      <c r="AI1788" s="17"/>
      <c r="AJ1788" s="17">
        <v>0.220423311941675</v>
      </c>
      <c r="AK1788" s="17">
        <v>0.25472701741426101</v>
      </c>
      <c r="AL1788" s="17">
        <v>0.28901165835182402</v>
      </c>
      <c r="AM1788" s="17">
        <v>8.93395690624193E-2</v>
      </c>
      <c r="AN1788" s="17">
        <v>0.242960436654544</v>
      </c>
      <c r="AO1788" s="17"/>
      <c r="AP1788" s="17">
        <v>0.235433530717536</v>
      </c>
      <c r="AQ1788" s="17">
        <v>0.25325707745931297</v>
      </c>
      <c r="AR1788" s="17">
        <v>0.264019680854371</v>
      </c>
      <c r="AS1788" s="17"/>
      <c r="AT1788" s="17">
        <v>0.22030623375143299</v>
      </c>
      <c r="AU1788" s="17">
        <v>0.24008463493975099</v>
      </c>
      <c r="AV1788" s="17">
        <v>0.26255965978239498</v>
      </c>
      <c r="AW1788" s="17">
        <v>0.28844974739785401</v>
      </c>
      <c r="AX1788" s="17">
        <v>0.276131606579683</v>
      </c>
    </row>
    <row r="1789" spans="2:50">
      <c r="B1789" t="s">
        <v>251</v>
      </c>
      <c r="C1789" s="17">
        <v>0.24617804539492499</v>
      </c>
      <c r="D1789" s="17">
        <v>0.15069297985795799</v>
      </c>
      <c r="E1789" s="17">
        <v>0.34188212572841198</v>
      </c>
      <c r="F1789" s="17"/>
      <c r="G1789" s="17">
        <v>0.108589476597127</v>
      </c>
      <c r="H1789" s="17">
        <v>0.11114557370301199</v>
      </c>
      <c r="I1789" s="17">
        <v>0.225933454269899</v>
      </c>
      <c r="J1789" s="17">
        <v>0.17673431932109401</v>
      </c>
      <c r="K1789" s="17">
        <v>0.30754973730159602</v>
      </c>
      <c r="L1789" s="17">
        <v>0.47854241228046202</v>
      </c>
      <c r="M1789" s="17"/>
      <c r="N1789" s="17">
        <v>0.21008783039678799</v>
      </c>
      <c r="O1789" s="17">
        <v>0.28427121748173501</v>
      </c>
      <c r="P1789" s="17">
        <v>0.28834927741432398</v>
      </c>
      <c r="Q1789" s="17">
        <v>0.210523258677311</v>
      </c>
      <c r="R1789" s="17"/>
      <c r="S1789" s="17">
        <v>0.236621083597751</v>
      </c>
      <c r="T1789" s="17">
        <v>0.25619329639078098</v>
      </c>
      <c r="U1789" s="17">
        <v>0.20735183421309</v>
      </c>
      <c r="V1789" s="17">
        <v>0.207115943966065</v>
      </c>
      <c r="W1789" s="17">
        <v>0.199063465330335</v>
      </c>
      <c r="X1789" s="17">
        <v>0.22553310263151799</v>
      </c>
      <c r="Y1789" s="17">
        <v>0.25139378847579702</v>
      </c>
      <c r="Z1789" s="17">
        <v>0.32051114252734197</v>
      </c>
      <c r="AA1789" s="17">
        <v>0.282463237033721</v>
      </c>
      <c r="AB1789" s="17">
        <v>0.17775008507419299</v>
      </c>
      <c r="AC1789" s="17">
        <v>0.37192763113122101</v>
      </c>
      <c r="AD1789" s="17">
        <v>0.38857088916413601</v>
      </c>
      <c r="AE1789" s="17"/>
      <c r="AF1789" s="17">
        <v>0.30016885394857001</v>
      </c>
      <c r="AG1789" s="17">
        <v>0.24063320433535401</v>
      </c>
      <c r="AH1789" s="17">
        <v>0.19556452041037001</v>
      </c>
      <c r="AI1789" s="17"/>
      <c r="AJ1789" s="17">
        <v>0.30375175752827699</v>
      </c>
      <c r="AK1789" s="17">
        <v>0.20922166491216801</v>
      </c>
      <c r="AL1789" s="17">
        <v>0.15517500535106701</v>
      </c>
      <c r="AM1789" s="17">
        <v>0.48580712486600303</v>
      </c>
      <c r="AN1789" s="17">
        <v>0.20667141500191399</v>
      </c>
      <c r="AO1789" s="17"/>
      <c r="AP1789" s="17">
        <v>0.28308562051593</v>
      </c>
      <c r="AQ1789" s="17">
        <v>0.21955458765188299</v>
      </c>
      <c r="AR1789" s="17">
        <v>0.22269187698748599</v>
      </c>
      <c r="AS1789" s="17"/>
      <c r="AT1789" s="17">
        <v>0.28962816884725101</v>
      </c>
      <c r="AU1789" s="17">
        <v>0.233594130293133</v>
      </c>
      <c r="AV1789" s="17">
        <v>0.19860940584992401</v>
      </c>
      <c r="AW1789" s="17">
        <v>0.15125520173677401</v>
      </c>
      <c r="AX1789" s="17">
        <v>0.17112584678822801</v>
      </c>
    </row>
    <row r="1790" spans="2:50">
      <c r="C1790" s="17"/>
      <c r="D1790" s="17"/>
      <c r="E1790" s="17"/>
      <c r="F1790" s="17"/>
      <c r="G1790" s="17"/>
      <c r="H1790" s="17"/>
      <c r="I1790" s="17"/>
      <c r="J1790" s="17"/>
      <c r="K1790" s="17"/>
      <c r="L1790" s="17"/>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7"/>
      <c r="AI1790" s="17"/>
      <c r="AJ1790" s="17"/>
      <c r="AK1790" s="17"/>
      <c r="AL1790" s="17"/>
      <c r="AM1790" s="17"/>
      <c r="AN1790" s="17"/>
      <c r="AO1790" s="17"/>
      <c r="AP1790" s="17"/>
      <c r="AQ1790" s="17"/>
      <c r="AR1790" s="17"/>
      <c r="AS1790" s="17"/>
      <c r="AT1790" s="17"/>
      <c r="AU1790" s="17"/>
      <c r="AV1790" s="17"/>
      <c r="AW1790" s="17"/>
      <c r="AX1790" s="17"/>
    </row>
    <row r="1791" spans="2:50">
      <c r="B1791" s="6" t="s">
        <v>485</v>
      </c>
      <c r="C1791" s="17"/>
      <c r="D1791" s="17"/>
      <c r="E1791" s="17"/>
      <c r="F1791" s="17"/>
      <c r="G1791" s="17"/>
      <c r="H1791" s="17"/>
      <c r="I1791" s="17"/>
      <c r="J1791" s="17"/>
      <c r="K1791" s="17"/>
      <c r="L1791" s="17"/>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7"/>
      <c r="AI1791" s="17"/>
      <c r="AJ1791" s="17"/>
      <c r="AK1791" s="17"/>
      <c r="AL1791" s="17"/>
      <c r="AM1791" s="17"/>
      <c r="AN1791" s="17"/>
      <c r="AO1791" s="17"/>
      <c r="AP1791" s="17"/>
      <c r="AQ1791" s="17"/>
      <c r="AR1791" s="17"/>
      <c r="AS1791" s="17"/>
      <c r="AT1791" s="17"/>
      <c r="AU1791" s="17"/>
      <c r="AV1791" s="17"/>
      <c r="AW1791" s="17"/>
      <c r="AX1791" s="17"/>
    </row>
    <row r="1792" spans="2:50">
      <c r="B1792" s="24" t="s">
        <v>15</v>
      </c>
      <c r="C1792" s="17"/>
      <c r="D1792" s="17"/>
      <c r="E1792" s="17"/>
      <c r="F1792" s="17"/>
      <c r="G1792" s="17"/>
      <c r="H1792" s="17"/>
      <c r="I1792" s="17"/>
      <c r="J1792" s="17"/>
      <c r="K1792" s="17"/>
      <c r="L1792" s="17"/>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7"/>
      <c r="AI1792" s="17"/>
      <c r="AJ1792" s="17"/>
      <c r="AK1792" s="17"/>
      <c r="AL1792" s="17"/>
      <c r="AM1792" s="17"/>
      <c r="AN1792" s="17"/>
      <c r="AO1792" s="17"/>
      <c r="AP1792" s="17"/>
      <c r="AQ1792" s="17"/>
      <c r="AR1792" s="17"/>
      <c r="AS1792" s="17"/>
      <c r="AT1792" s="17"/>
      <c r="AU1792" s="17"/>
      <c r="AV1792" s="17"/>
      <c r="AW1792" s="17"/>
      <c r="AX1792" s="17"/>
    </row>
    <row r="1793" spans="2:50">
      <c r="B1793" t="s">
        <v>244</v>
      </c>
      <c r="C1793" s="17">
        <v>5.7999696144351798E-2</v>
      </c>
      <c r="D1793" s="17">
        <v>7.2985473874969203E-2</v>
      </c>
      <c r="E1793" s="17">
        <v>4.3600822854512E-2</v>
      </c>
      <c r="F1793" s="17"/>
      <c r="G1793" s="17">
        <v>0.101244875840122</v>
      </c>
      <c r="H1793" s="17">
        <v>9.3019801527342405E-2</v>
      </c>
      <c r="I1793" s="17">
        <v>8.4677300777010994E-2</v>
      </c>
      <c r="J1793" s="17">
        <v>3.8087762653187397E-2</v>
      </c>
      <c r="K1793" s="17">
        <v>3.2408453459342797E-2</v>
      </c>
      <c r="L1793" s="17">
        <v>1.2520173415981099E-2</v>
      </c>
      <c r="M1793" s="17"/>
      <c r="N1793" s="17">
        <v>6.2334337394131502E-2</v>
      </c>
      <c r="O1793" s="17">
        <v>3.9676426340031698E-2</v>
      </c>
      <c r="P1793" s="17">
        <v>6.6633149527603006E-2</v>
      </c>
      <c r="Q1793" s="17">
        <v>6.5788655749895605E-2</v>
      </c>
      <c r="R1793" s="17"/>
      <c r="S1793" s="17">
        <v>0.105642656540524</v>
      </c>
      <c r="T1793" s="17">
        <v>6.6810173699041103E-2</v>
      </c>
      <c r="U1793" s="17">
        <v>3.0764851534620701E-2</v>
      </c>
      <c r="V1793" s="17">
        <v>2.6815134515272801E-2</v>
      </c>
      <c r="W1793" s="17">
        <v>4.8879529432311698E-2</v>
      </c>
      <c r="X1793" s="17">
        <v>8.2328940885480706E-2</v>
      </c>
      <c r="Y1793" s="17">
        <v>5.18158196704697E-2</v>
      </c>
      <c r="Z1793" s="17">
        <v>3.93344725731785E-2</v>
      </c>
      <c r="AA1793" s="17">
        <v>4.1930336730447097E-2</v>
      </c>
      <c r="AB1793" s="17">
        <v>5.0152124056414997E-2</v>
      </c>
      <c r="AC1793" s="17">
        <v>5.3063074319878001E-2</v>
      </c>
      <c r="AD1793" s="17">
        <v>4.4276255203203399E-2</v>
      </c>
      <c r="AE1793" s="17"/>
      <c r="AF1793" s="17">
        <v>6.0901381588005503E-2</v>
      </c>
      <c r="AG1793" s="17">
        <v>4.6766011230507401E-2</v>
      </c>
      <c r="AH1793" s="17">
        <v>7.2121492949220198E-2</v>
      </c>
      <c r="AI1793" s="17"/>
      <c r="AJ1793" s="17">
        <v>5.2107188367884603E-2</v>
      </c>
      <c r="AK1793" s="17">
        <v>6.52623565816767E-2</v>
      </c>
      <c r="AL1793" s="17">
        <v>3.8865827160692902E-2</v>
      </c>
      <c r="AM1793" s="17">
        <v>0.14113781791562499</v>
      </c>
      <c r="AN1793" s="17">
        <v>5.95482026516575E-2</v>
      </c>
      <c r="AO1793" s="17"/>
      <c r="AP1793" s="17">
        <v>5.81388543216017E-2</v>
      </c>
      <c r="AQ1793" s="17">
        <v>6.3327181395573098E-2</v>
      </c>
      <c r="AR1793" s="17">
        <v>4.7535135584768497E-2</v>
      </c>
      <c r="AS1793" s="17"/>
      <c r="AT1793" s="17">
        <v>5.79997294029794E-2</v>
      </c>
      <c r="AU1793" s="17">
        <v>4.5707225230655901E-2</v>
      </c>
      <c r="AV1793" s="17">
        <v>3.5922193788924903E-2</v>
      </c>
      <c r="AW1793" s="17">
        <v>0.108956552276662</v>
      </c>
      <c r="AX1793" s="17">
        <v>0.162466542309505</v>
      </c>
    </row>
    <row r="1794" spans="2:50">
      <c r="B1794" t="s">
        <v>245</v>
      </c>
      <c r="C1794" s="17">
        <v>0.154814140025787</v>
      </c>
      <c r="D1794" s="17">
        <v>0.150269935875323</v>
      </c>
      <c r="E1794" s="17">
        <v>0.15985029468519299</v>
      </c>
      <c r="F1794" s="17"/>
      <c r="G1794" s="17">
        <v>0.17343925478463301</v>
      </c>
      <c r="H1794" s="17">
        <v>0.26041496587977297</v>
      </c>
      <c r="I1794" s="17">
        <v>0.20892826972042799</v>
      </c>
      <c r="J1794" s="17">
        <v>0.12942329603383099</v>
      </c>
      <c r="K1794" s="17">
        <v>0.10532553993990799</v>
      </c>
      <c r="L1794" s="17">
        <v>6.6333450166669597E-2</v>
      </c>
      <c r="M1794" s="17"/>
      <c r="N1794" s="17">
        <v>0.16067959614796401</v>
      </c>
      <c r="O1794" s="17">
        <v>0.12479869098290799</v>
      </c>
      <c r="P1794" s="17">
        <v>0.19481039163855901</v>
      </c>
      <c r="Q1794" s="17">
        <v>0.14492954493330301</v>
      </c>
      <c r="R1794" s="17"/>
      <c r="S1794" s="17">
        <v>0.199227658508218</v>
      </c>
      <c r="T1794" s="17">
        <v>0.18365641913556199</v>
      </c>
      <c r="U1794" s="17">
        <v>0.118602828749967</v>
      </c>
      <c r="V1794" s="17">
        <v>0.13859117397703299</v>
      </c>
      <c r="W1794" s="17">
        <v>0.107727596772655</v>
      </c>
      <c r="X1794" s="17">
        <v>0.146864891515574</v>
      </c>
      <c r="Y1794" s="17">
        <v>0.14715367312413999</v>
      </c>
      <c r="Z1794" s="17">
        <v>0.18202710997781499</v>
      </c>
      <c r="AA1794" s="17">
        <v>0.171416965799947</v>
      </c>
      <c r="AB1794" s="17">
        <v>0.10745713390462901</v>
      </c>
      <c r="AC1794" s="17">
        <v>0.167793289483192</v>
      </c>
      <c r="AD1794" s="17">
        <v>0.14496883581450701</v>
      </c>
      <c r="AE1794" s="17"/>
      <c r="AF1794" s="17">
        <v>0.160215883182205</v>
      </c>
      <c r="AG1794" s="17">
        <v>0.14944502441004101</v>
      </c>
      <c r="AH1794" s="17">
        <v>0.15115112512593301</v>
      </c>
      <c r="AI1794" s="17"/>
      <c r="AJ1794" s="17">
        <v>0.148107092819873</v>
      </c>
      <c r="AK1794" s="17">
        <v>0.16130576608541899</v>
      </c>
      <c r="AL1794" s="17">
        <v>0.166077946293018</v>
      </c>
      <c r="AM1794" s="17">
        <v>0.238450043506891</v>
      </c>
      <c r="AN1794" s="17">
        <v>0.154667471610372</v>
      </c>
      <c r="AO1794" s="17"/>
      <c r="AP1794" s="17">
        <v>0.14734602786616599</v>
      </c>
      <c r="AQ1794" s="17">
        <v>0.15790160766727299</v>
      </c>
      <c r="AR1794" s="17">
        <v>0.185691836251904</v>
      </c>
      <c r="AS1794" s="17"/>
      <c r="AT1794" s="17">
        <v>0.14330036261627399</v>
      </c>
      <c r="AU1794" s="17">
        <v>0.12876953092395299</v>
      </c>
      <c r="AV1794" s="17">
        <v>0.17451903631819199</v>
      </c>
      <c r="AW1794" s="17">
        <v>0.19842451677596201</v>
      </c>
      <c r="AX1794" s="17">
        <v>9.6188475625234901E-2</v>
      </c>
    </row>
    <row r="1795" spans="2:50">
      <c r="B1795" t="s">
        <v>246</v>
      </c>
      <c r="C1795" s="17">
        <v>0.32272889706729002</v>
      </c>
      <c r="D1795" s="17">
        <v>0.282105339998522</v>
      </c>
      <c r="E1795" s="17">
        <v>0.36295664005609901</v>
      </c>
      <c r="F1795" s="17"/>
      <c r="G1795" s="17">
        <v>0.32680356172745501</v>
      </c>
      <c r="H1795" s="17">
        <v>0.286610603553695</v>
      </c>
      <c r="I1795" s="17">
        <v>0.28834791303984803</v>
      </c>
      <c r="J1795" s="17">
        <v>0.329599455816737</v>
      </c>
      <c r="K1795" s="17">
        <v>0.35188514277566502</v>
      </c>
      <c r="L1795" s="17">
        <v>0.35234131150533399</v>
      </c>
      <c r="M1795" s="17"/>
      <c r="N1795" s="17">
        <v>0.279312486418057</v>
      </c>
      <c r="O1795" s="17">
        <v>0.352297057198319</v>
      </c>
      <c r="P1795" s="17">
        <v>0.31969926070253701</v>
      </c>
      <c r="Q1795" s="17">
        <v>0.33945814372143801</v>
      </c>
      <c r="R1795" s="17"/>
      <c r="S1795" s="17">
        <v>0.31084951957759999</v>
      </c>
      <c r="T1795" s="17">
        <v>0.29603755215907801</v>
      </c>
      <c r="U1795" s="17">
        <v>0.33137494549532798</v>
      </c>
      <c r="V1795" s="17">
        <v>0.32362006884802103</v>
      </c>
      <c r="W1795" s="17">
        <v>0.34237902764497702</v>
      </c>
      <c r="X1795" s="17">
        <v>0.27952382337231502</v>
      </c>
      <c r="Y1795" s="17">
        <v>0.32410112625142401</v>
      </c>
      <c r="Z1795" s="17">
        <v>0.35026722057251802</v>
      </c>
      <c r="AA1795" s="17">
        <v>0.39453547134976302</v>
      </c>
      <c r="AB1795" s="17">
        <v>0.32725049986513</v>
      </c>
      <c r="AC1795" s="17">
        <v>0.27802739658041797</v>
      </c>
      <c r="AD1795" s="17">
        <v>0.30876463845309898</v>
      </c>
      <c r="AE1795" s="17"/>
      <c r="AF1795" s="17">
        <v>0.31861769512840699</v>
      </c>
      <c r="AG1795" s="17">
        <v>0.317867988514422</v>
      </c>
      <c r="AH1795" s="17">
        <v>0.32752215812645502</v>
      </c>
      <c r="AI1795" s="17"/>
      <c r="AJ1795" s="17">
        <v>0.30633787714189997</v>
      </c>
      <c r="AK1795" s="17">
        <v>0.31540769971379301</v>
      </c>
      <c r="AL1795" s="17">
        <v>0.276629184841718</v>
      </c>
      <c r="AM1795" s="17">
        <v>0.25707661508237201</v>
      </c>
      <c r="AN1795" s="17">
        <v>0.37934322885537503</v>
      </c>
      <c r="AO1795" s="17"/>
      <c r="AP1795" s="17">
        <v>0.26971155781557399</v>
      </c>
      <c r="AQ1795" s="17">
        <v>0.317112782270635</v>
      </c>
      <c r="AR1795" s="17">
        <v>0.249992594334359</v>
      </c>
      <c r="AS1795" s="17"/>
      <c r="AT1795" s="17">
        <v>0.35264086871629602</v>
      </c>
      <c r="AU1795" s="17">
        <v>0.35998630709692597</v>
      </c>
      <c r="AV1795" s="17">
        <v>0.30013506460935802</v>
      </c>
      <c r="AW1795" s="17">
        <v>0.28258730691260903</v>
      </c>
      <c r="AX1795" s="17">
        <v>0.24699836277870099</v>
      </c>
    </row>
    <row r="1796" spans="2:50">
      <c r="B1796" t="s">
        <v>247</v>
      </c>
      <c r="C1796" s="17">
        <v>0.29653333081588601</v>
      </c>
      <c r="D1796" s="17">
        <v>0.31352573469698602</v>
      </c>
      <c r="E1796" s="17">
        <v>0.279940645088046</v>
      </c>
      <c r="F1796" s="17"/>
      <c r="G1796" s="17">
        <v>0.19690858281812901</v>
      </c>
      <c r="H1796" s="17">
        <v>0.21799188455545401</v>
      </c>
      <c r="I1796" s="17">
        <v>0.239727569482618</v>
      </c>
      <c r="J1796" s="17">
        <v>0.30763831699977601</v>
      </c>
      <c r="K1796" s="17">
        <v>0.36815781648367901</v>
      </c>
      <c r="L1796" s="17">
        <v>0.41555388532433002</v>
      </c>
      <c r="M1796" s="17"/>
      <c r="N1796" s="17">
        <v>0.32137651744676998</v>
      </c>
      <c r="O1796" s="17">
        <v>0.31762683283597998</v>
      </c>
      <c r="P1796" s="17">
        <v>0.27181474582828802</v>
      </c>
      <c r="Q1796" s="17">
        <v>0.27314685326080601</v>
      </c>
      <c r="R1796" s="17"/>
      <c r="S1796" s="17">
        <v>0.234894552572353</v>
      </c>
      <c r="T1796" s="17">
        <v>0.29957329330209498</v>
      </c>
      <c r="U1796" s="17">
        <v>0.328216673186699</v>
      </c>
      <c r="V1796" s="17">
        <v>0.32909615407541598</v>
      </c>
      <c r="W1796" s="17">
        <v>0.322453361633462</v>
      </c>
      <c r="X1796" s="17">
        <v>0.33957894165110603</v>
      </c>
      <c r="Y1796" s="17">
        <v>0.28998325412544101</v>
      </c>
      <c r="Z1796" s="17">
        <v>0.274292742712551</v>
      </c>
      <c r="AA1796" s="17">
        <v>0.221484349636656</v>
      </c>
      <c r="AB1796" s="17">
        <v>0.34082733305545398</v>
      </c>
      <c r="AC1796" s="17">
        <v>0.26583214191750998</v>
      </c>
      <c r="AD1796" s="17">
        <v>0.44051015864645399</v>
      </c>
      <c r="AE1796" s="17"/>
      <c r="AF1796" s="17">
        <v>0.306977099651636</v>
      </c>
      <c r="AG1796" s="17">
        <v>0.32104924805823898</v>
      </c>
      <c r="AH1796" s="17">
        <v>0.25542250424794999</v>
      </c>
      <c r="AI1796" s="17"/>
      <c r="AJ1796" s="17">
        <v>0.33675147700373798</v>
      </c>
      <c r="AK1796" s="17">
        <v>0.28798397792867197</v>
      </c>
      <c r="AL1796" s="17">
        <v>0.313470180107359</v>
      </c>
      <c r="AM1796" s="17">
        <v>0.22302068566101699</v>
      </c>
      <c r="AN1796" s="17">
        <v>0.25171303788425098</v>
      </c>
      <c r="AO1796" s="17"/>
      <c r="AP1796" s="17">
        <v>0.35087660030851697</v>
      </c>
      <c r="AQ1796" s="17">
        <v>0.29822675186304398</v>
      </c>
      <c r="AR1796" s="17">
        <v>0.31656834410962198</v>
      </c>
      <c r="AS1796" s="17"/>
      <c r="AT1796" s="17">
        <v>0.27788942036063702</v>
      </c>
      <c r="AU1796" s="17">
        <v>0.30671446032447303</v>
      </c>
      <c r="AV1796" s="17">
        <v>0.30983427544182501</v>
      </c>
      <c r="AW1796" s="17">
        <v>0.250762631869897</v>
      </c>
      <c r="AX1796" s="17">
        <v>0.24926926185151499</v>
      </c>
    </row>
    <row r="1797" spans="2:50">
      <c r="B1797" t="s">
        <v>248</v>
      </c>
      <c r="C1797" s="17">
        <v>0.11323762535500199</v>
      </c>
      <c r="D1797" s="17">
        <v>0.14100509287342999</v>
      </c>
      <c r="E1797" s="17">
        <v>8.5506741266091493E-2</v>
      </c>
      <c r="F1797" s="17"/>
      <c r="G1797" s="17">
        <v>0.137771696718754</v>
      </c>
      <c r="H1797" s="17">
        <v>8.4763233730396098E-2</v>
      </c>
      <c r="I1797" s="17">
        <v>0.118407750560217</v>
      </c>
      <c r="J1797" s="17">
        <v>0.12246046945676101</v>
      </c>
      <c r="K1797" s="17">
        <v>0.105321988010301</v>
      </c>
      <c r="L1797" s="17">
        <v>0.113734641246493</v>
      </c>
      <c r="M1797" s="17"/>
      <c r="N1797" s="17">
        <v>0.14452740815230899</v>
      </c>
      <c r="O1797" s="17">
        <v>0.109260379554437</v>
      </c>
      <c r="P1797" s="17">
        <v>9.5969490978915301E-2</v>
      </c>
      <c r="Q1797" s="17">
        <v>9.4889460113958601E-2</v>
      </c>
      <c r="R1797" s="17"/>
      <c r="S1797" s="17">
        <v>0.108309313604778</v>
      </c>
      <c r="T1797" s="17">
        <v>0.109180431727296</v>
      </c>
      <c r="U1797" s="17">
        <v>0.120458669486669</v>
      </c>
      <c r="V1797" s="17">
        <v>9.7383484031376005E-2</v>
      </c>
      <c r="W1797" s="17">
        <v>0.13684296770399801</v>
      </c>
      <c r="X1797" s="17">
        <v>9.6571789754477305E-2</v>
      </c>
      <c r="Y1797" s="17">
        <v>0.14044790335673199</v>
      </c>
      <c r="Z1797" s="17">
        <v>9.2909864339644793E-2</v>
      </c>
      <c r="AA1797" s="17">
        <v>0.116687432722547</v>
      </c>
      <c r="AB1797" s="17">
        <v>0.12275685594670099</v>
      </c>
      <c r="AC1797" s="17">
        <v>0.14087329049087</v>
      </c>
      <c r="AD1797" s="17">
        <v>4.3987746179865499E-2</v>
      </c>
      <c r="AE1797" s="17"/>
      <c r="AF1797" s="17">
        <v>0.105325560468381</v>
      </c>
      <c r="AG1797" s="17">
        <v>0.12547120460573599</v>
      </c>
      <c r="AH1797" s="17">
        <v>8.2877923457239697E-2</v>
      </c>
      <c r="AI1797" s="17"/>
      <c r="AJ1797" s="17">
        <v>0.11395222645756101</v>
      </c>
      <c r="AK1797" s="17">
        <v>0.116559838823261</v>
      </c>
      <c r="AL1797" s="17">
        <v>0.18747990478797399</v>
      </c>
      <c r="AM1797" s="17">
        <v>8.93395690624193E-2</v>
      </c>
      <c r="AN1797" s="17">
        <v>5.7376910009154E-2</v>
      </c>
      <c r="AO1797" s="17"/>
      <c r="AP1797" s="17">
        <v>0.14389689647135201</v>
      </c>
      <c r="AQ1797" s="17">
        <v>0.11550232597663999</v>
      </c>
      <c r="AR1797" s="17">
        <v>0.16470188491006099</v>
      </c>
      <c r="AS1797" s="17"/>
      <c r="AT1797" s="17">
        <v>9.1098802079009E-2</v>
      </c>
      <c r="AU1797" s="17">
        <v>0.108430490102017</v>
      </c>
      <c r="AV1797" s="17">
        <v>0.13836539160707001</v>
      </c>
      <c r="AW1797" s="17">
        <v>0.13479546979808699</v>
      </c>
      <c r="AX1797" s="17">
        <v>0.174877824240739</v>
      </c>
    </row>
    <row r="1798" spans="2:50">
      <c r="B1798" t="s">
        <v>92</v>
      </c>
      <c r="C1798" s="17">
        <v>5.4686310591683197E-2</v>
      </c>
      <c r="D1798" s="17">
        <v>4.0108422680769598E-2</v>
      </c>
      <c r="E1798" s="17">
        <v>6.8144856050059502E-2</v>
      </c>
      <c r="F1798" s="17"/>
      <c r="G1798" s="17">
        <v>6.3832028110905895E-2</v>
      </c>
      <c r="H1798" s="17">
        <v>5.7199510753339101E-2</v>
      </c>
      <c r="I1798" s="17">
        <v>5.9911196419878902E-2</v>
      </c>
      <c r="J1798" s="17">
        <v>7.2790699039707002E-2</v>
      </c>
      <c r="K1798" s="17">
        <v>3.6901059331104297E-2</v>
      </c>
      <c r="L1798" s="17">
        <v>3.9516538341192599E-2</v>
      </c>
      <c r="M1798" s="17"/>
      <c r="N1798" s="17">
        <v>3.1769654440768499E-2</v>
      </c>
      <c r="O1798" s="17">
        <v>5.6340613088324401E-2</v>
      </c>
      <c r="P1798" s="17">
        <v>5.1072961324096798E-2</v>
      </c>
      <c r="Q1798" s="17">
        <v>8.1787342220598899E-2</v>
      </c>
      <c r="R1798" s="17"/>
      <c r="S1798" s="17">
        <v>4.1076299196526798E-2</v>
      </c>
      <c r="T1798" s="17">
        <v>4.47421299769276E-2</v>
      </c>
      <c r="U1798" s="17">
        <v>7.0582031546716106E-2</v>
      </c>
      <c r="V1798" s="17">
        <v>8.4493984552881596E-2</v>
      </c>
      <c r="W1798" s="17">
        <v>4.1717516812597402E-2</v>
      </c>
      <c r="X1798" s="17">
        <v>5.51316128210479E-2</v>
      </c>
      <c r="Y1798" s="17">
        <v>4.6498223471793998E-2</v>
      </c>
      <c r="Z1798" s="17">
        <v>6.1168589824291603E-2</v>
      </c>
      <c r="AA1798" s="17">
        <v>5.3945443760639901E-2</v>
      </c>
      <c r="AB1798" s="17">
        <v>5.1556053171671001E-2</v>
      </c>
      <c r="AC1798" s="17">
        <v>9.4410807208132594E-2</v>
      </c>
      <c r="AD1798" s="17">
        <v>1.7492365702871299E-2</v>
      </c>
      <c r="AE1798" s="17"/>
      <c r="AF1798" s="17">
        <v>4.7962379981366203E-2</v>
      </c>
      <c r="AG1798" s="17">
        <v>3.94005231810544E-2</v>
      </c>
      <c r="AH1798" s="17">
        <v>0.110904796093202</v>
      </c>
      <c r="AI1798" s="17"/>
      <c r="AJ1798" s="17">
        <v>4.2744138209042999E-2</v>
      </c>
      <c r="AK1798" s="17">
        <v>5.3480360867178403E-2</v>
      </c>
      <c r="AL1798" s="17">
        <v>1.7476956809238602E-2</v>
      </c>
      <c r="AM1798" s="17">
        <v>5.0975268771675103E-2</v>
      </c>
      <c r="AN1798" s="17">
        <v>9.7351148989191297E-2</v>
      </c>
      <c r="AO1798" s="17"/>
      <c r="AP1798" s="17">
        <v>3.00300632167897E-2</v>
      </c>
      <c r="AQ1798" s="17">
        <v>4.7929350826834902E-2</v>
      </c>
      <c r="AR1798" s="17">
        <v>3.5510204809285302E-2</v>
      </c>
      <c r="AS1798" s="17"/>
      <c r="AT1798" s="17">
        <v>7.7070816824804295E-2</v>
      </c>
      <c r="AU1798" s="17">
        <v>5.0391986321975599E-2</v>
      </c>
      <c r="AV1798" s="17">
        <v>4.1224038234629799E-2</v>
      </c>
      <c r="AW1798" s="17">
        <v>2.44735223667835E-2</v>
      </c>
      <c r="AX1798" s="17">
        <v>7.0199533194306399E-2</v>
      </c>
    </row>
    <row r="1799" spans="2:50">
      <c r="B1799" t="s">
        <v>249</v>
      </c>
      <c r="C1799" s="17">
        <v>0.21281383617013899</v>
      </c>
      <c r="D1799" s="17">
        <v>0.22325540975029201</v>
      </c>
      <c r="E1799" s="17">
        <v>0.20345111753970499</v>
      </c>
      <c r="F1799" s="17"/>
      <c r="G1799" s="17">
        <v>0.274684130624755</v>
      </c>
      <c r="H1799" s="17">
        <v>0.35343476740711599</v>
      </c>
      <c r="I1799" s="17">
        <v>0.29360557049743902</v>
      </c>
      <c r="J1799" s="17">
        <v>0.16751105868701899</v>
      </c>
      <c r="K1799" s="17">
        <v>0.13773399339925099</v>
      </c>
      <c r="L1799" s="17">
        <v>7.8853623582650703E-2</v>
      </c>
      <c r="M1799" s="17"/>
      <c r="N1799" s="17">
        <v>0.22301393354209501</v>
      </c>
      <c r="O1799" s="17">
        <v>0.16447511732294001</v>
      </c>
      <c r="P1799" s="17">
        <v>0.26144354116616197</v>
      </c>
      <c r="Q1799" s="17">
        <v>0.21071820068319799</v>
      </c>
      <c r="R1799" s="17"/>
      <c r="S1799" s="17">
        <v>0.30487031504874201</v>
      </c>
      <c r="T1799" s="17">
        <v>0.25046659283460299</v>
      </c>
      <c r="U1799" s="17">
        <v>0.14936768028458799</v>
      </c>
      <c r="V1799" s="17">
        <v>0.165406308492305</v>
      </c>
      <c r="W1799" s="17">
        <v>0.156607126204966</v>
      </c>
      <c r="X1799" s="17">
        <v>0.22919383240105501</v>
      </c>
      <c r="Y1799" s="17">
        <v>0.19896949279460999</v>
      </c>
      <c r="Z1799" s="17">
        <v>0.221361582550994</v>
      </c>
      <c r="AA1799" s="17">
        <v>0.213347302530394</v>
      </c>
      <c r="AB1799" s="17">
        <v>0.157609257961044</v>
      </c>
      <c r="AC1799" s="17">
        <v>0.22085636380307</v>
      </c>
      <c r="AD1799" s="17">
        <v>0.18924509101771</v>
      </c>
      <c r="AE1799" s="17"/>
      <c r="AF1799" s="17">
        <v>0.22111726477020999</v>
      </c>
      <c r="AG1799" s="17">
        <v>0.19621103564054801</v>
      </c>
      <c r="AH1799" s="17">
        <v>0.223272618075153</v>
      </c>
      <c r="AI1799" s="17"/>
      <c r="AJ1799" s="17">
        <v>0.200214281187758</v>
      </c>
      <c r="AK1799" s="17">
        <v>0.226568122667095</v>
      </c>
      <c r="AL1799" s="17">
        <v>0.20494377345371001</v>
      </c>
      <c r="AM1799" s="17">
        <v>0.37958786142251599</v>
      </c>
      <c r="AN1799" s="17">
        <v>0.214215674262029</v>
      </c>
      <c r="AO1799" s="17"/>
      <c r="AP1799" s="17">
        <v>0.205484882187767</v>
      </c>
      <c r="AQ1799" s="17">
        <v>0.22122878906284599</v>
      </c>
      <c r="AR1799" s="17">
        <v>0.23322697183667301</v>
      </c>
      <c r="AS1799" s="17"/>
      <c r="AT1799" s="17">
        <v>0.201300092019254</v>
      </c>
      <c r="AU1799" s="17">
        <v>0.174476756154608</v>
      </c>
      <c r="AV1799" s="17">
        <v>0.21044123010711699</v>
      </c>
      <c r="AW1799" s="17">
        <v>0.30738106905262402</v>
      </c>
      <c r="AX1799" s="17">
        <v>0.25865501793473999</v>
      </c>
    </row>
    <row r="1800" spans="2:50">
      <c r="B1800" t="s">
        <v>250</v>
      </c>
      <c r="C1800" s="17">
        <v>0.40977095617088799</v>
      </c>
      <c r="D1800" s="17">
        <v>0.45453082757041702</v>
      </c>
      <c r="E1800" s="17">
        <v>0.36544738635413698</v>
      </c>
      <c r="F1800" s="17"/>
      <c r="G1800" s="17">
        <v>0.33468027953688401</v>
      </c>
      <c r="H1800" s="17">
        <v>0.30275511828585</v>
      </c>
      <c r="I1800" s="17">
        <v>0.35813532004283499</v>
      </c>
      <c r="J1800" s="17">
        <v>0.43009878645653699</v>
      </c>
      <c r="K1800" s="17">
        <v>0.47347980449398103</v>
      </c>
      <c r="L1800" s="17">
        <v>0.52928852657082304</v>
      </c>
      <c r="M1800" s="17"/>
      <c r="N1800" s="17">
        <v>0.46590392559908</v>
      </c>
      <c r="O1800" s="17">
        <v>0.42688721239041699</v>
      </c>
      <c r="P1800" s="17">
        <v>0.36778423680720401</v>
      </c>
      <c r="Q1800" s="17">
        <v>0.368036313374765</v>
      </c>
      <c r="R1800" s="17"/>
      <c r="S1800" s="17">
        <v>0.343203866177131</v>
      </c>
      <c r="T1800" s="17">
        <v>0.408753725029391</v>
      </c>
      <c r="U1800" s="17">
        <v>0.44867534267336801</v>
      </c>
      <c r="V1800" s="17">
        <v>0.42647963810679201</v>
      </c>
      <c r="W1800" s="17">
        <v>0.45929632933745901</v>
      </c>
      <c r="X1800" s="17">
        <v>0.43615073140558303</v>
      </c>
      <c r="Y1800" s="17">
        <v>0.43043115748217198</v>
      </c>
      <c r="Z1800" s="17">
        <v>0.36720260705219598</v>
      </c>
      <c r="AA1800" s="17">
        <v>0.33817178235920298</v>
      </c>
      <c r="AB1800" s="17">
        <v>0.46358418900215498</v>
      </c>
      <c r="AC1800" s="17">
        <v>0.40670543240837997</v>
      </c>
      <c r="AD1800" s="17">
        <v>0.48449790482631899</v>
      </c>
      <c r="AE1800" s="17"/>
      <c r="AF1800" s="17">
        <v>0.41230266012001598</v>
      </c>
      <c r="AG1800" s="17">
        <v>0.446520452663975</v>
      </c>
      <c r="AH1800" s="17">
        <v>0.33830042770518998</v>
      </c>
      <c r="AI1800" s="17"/>
      <c r="AJ1800" s="17">
        <v>0.45070370346129901</v>
      </c>
      <c r="AK1800" s="17">
        <v>0.40454381675193302</v>
      </c>
      <c r="AL1800" s="17">
        <v>0.50095008489533299</v>
      </c>
      <c r="AM1800" s="17">
        <v>0.31236025472343698</v>
      </c>
      <c r="AN1800" s="17">
        <v>0.30908994789340499</v>
      </c>
      <c r="AO1800" s="17"/>
      <c r="AP1800" s="17">
        <v>0.49477349677986898</v>
      </c>
      <c r="AQ1800" s="17">
        <v>0.41372907783968399</v>
      </c>
      <c r="AR1800" s="17">
        <v>0.48127022901968403</v>
      </c>
      <c r="AS1800" s="17"/>
      <c r="AT1800" s="17">
        <v>0.36898822243964602</v>
      </c>
      <c r="AU1800" s="17">
        <v>0.41514495042649002</v>
      </c>
      <c r="AV1800" s="17">
        <v>0.44819966704889502</v>
      </c>
      <c r="AW1800" s="17">
        <v>0.38555810166798399</v>
      </c>
      <c r="AX1800" s="17">
        <v>0.42414708609225299</v>
      </c>
    </row>
    <row r="1801" spans="2:50">
      <c r="B1801" t="s">
        <v>251</v>
      </c>
      <c r="C1801" s="17">
        <v>-0.19695712000075</v>
      </c>
      <c r="D1801" s="17">
        <v>-0.23127541782012501</v>
      </c>
      <c r="E1801" s="17">
        <v>-0.16199626881443199</v>
      </c>
      <c r="F1801" s="17"/>
      <c r="G1801" s="17">
        <v>-5.9996148912128698E-2</v>
      </c>
      <c r="H1801" s="17">
        <v>5.0679649121265401E-2</v>
      </c>
      <c r="I1801" s="17">
        <v>-6.4529749545396503E-2</v>
      </c>
      <c r="J1801" s="17">
        <v>-0.262587727769518</v>
      </c>
      <c r="K1801" s="17">
        <v>-0.33574581109473001</v>
      </c>
      <c r="L1801" s="17">
        <v>-0.45043490298817201</v>
      </c>
      <c r="M1801" s="17"/>
      <c r="N1801" s="17">
        <v>-0.242889992056984</v>
      </c>
      <c r="O1801" s="17">
        <v>-0.26241209506747698</v>
      </c>
      <c r="P1801" s="17">
        <v>-0.106340695641041</v>
      </c>
      <c r="Q1801" s="17">
        <v>-0.15731811269156701</v>
      </c>
      <c r="R1801" s="17"/>
      <c r="S1801" s="17">
        <v>-3.8333551128388897E-2</v>
      </c>
      <c r="T1801" s="17">
        <v>-0.15828713219478699</v>
      </c>
      <c r="U1801" s="17">
        <v>-0.29930766238877998</v>
      </c>
      <c r="V1801" s="17">
        <v>-0.26107332961448698</v>
      </c>
      <c r="W1801" s="17">
        <v>-0.30268920313249298</v>
      </c>
      <c r="X1801" s="17">
        <v>-0.20695689900452799</v>
      </c>
      <c r="Y1801" s="17">
        <v>-0.23146166468756299</v>
      </c>
      <c r="Z1801" s="17">
        <v>-0.14584102450120201</v>
      </c>
      <c r="AA1801" s="17">
        <v>-0.124824479828809</v>
      </c>
      <c r="AB1801" s="17">
        <v>-0.30597493104111201</v>
      </c>
      <c r="AC1801" s="17">
        <v>-0.18584906860531</v>
      </c>
      <c r="AD1801" s="17">
        <v>-0.29525281380860902</v>
      </c>
      <c r="AE1801" s="17"/>
      <c r="AF1801" s="17">
        <v>-0.191185395349806</v>
      </c>
      <c r="AG1801" s="17">
        <v>-0.25030941702342702</v>
      </c>
      <c r="AH1801" s="17">
        <v>-0.115027809630037</v>
      </c>
      <c r="AI1801" s="17"/>
      <c r="AJ1801" s="17">
        <v>-0.25048942227354098</v>
      </c>
      <c r="AK1801" s="17">
        <v>-0.17797569408483799</v>
      </c>
      <c r="AL1801" s="17">
        <v>-0.29600631144162298</v>
      </c>
      <c r="AM1801" s="17">
        <v>6.7227606699079206E-2</v>
      </c>
      <c r="AN1801" s="17">
        <v>-9.4874273631375405E-2</v>
      </c>
      <c r="AO1801" s="17"/>
      <c r="AP1801" s="17">
        <v>-0.28928861459210198</v>
      </c>
      <c r="AQ1801" s="17">
        <v>-0.192500288776837</v>
      </c>
      <c r="AR1801" s="17">
        <v>-0.24804325718301101</v>
      </c>
      <c r="AS1801" s="17"/>
      <c r="AT1801" s="17">
        <v>-0.16768813042039199</v>
      </c>
      <c r="AU1801" s="17">
        <v>-0.24066819427188099</v>
      </c>
      <c r="AV1801" s="17">
        <v>-0.23775843694177801</v>
      </c>
      <c r="AW1801" s="17">
        <v>-7.8177032615360395E-2</v>
      </c>
      <c r="AX1801" s="17">
        <v>-0.16549206815751399</v>
      </c>
    </row>
    <row r="1802" spans="2:50">
      <c r="C1802" s="17"/>
      <c r="D1802" s="17"/>
      <c r="E1802" s="17"/>
      <c r="F1802" s="17"/>
      <c r="G1802" s="17"/>
      <c r="H1802" s="17"/>
      <c r="I1802" s="17"/>
      <c r="J1802" s="17"/>
      <c r="K1802" s="17"/>
      <c r="L1802" s="17"/>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7"/>
      <c r="AI1802" s="17"/>
      <c r="AJ1802" s="17"/>
      <c r="AK1802" s="17"/>
      <c r="AL1802" s="17"/>
      <c r="AM1802" s="17"/>
      <c r="AN1802" s="17"/>
      <c r="AO1802" s="17"/>
      <c r="AP1802" s="17"/>
      <c r="AQ1802" s="17"/>
      <c r="AR1802" s="17"/>
      <c r="AS1802" s="17"/>
      <c r="AT1802" s="17"/>
      <c r="AU1802" s="17"/>
      <c r="AV1802" s="17"/>
      <c r="AW1802" s="17"/>
      <c r="AX1802" s="17"/>
    </row>
    <row r="1803" spans="2:50">
      <c r="B1803" s="6" t="s">
        <v>486</v>
      </c>
      <c r="C1803" s="17"/>
      <c r="D1803" s="17"/>
      <c r="E1803" s="17"/>
      <c r="F1803" s="17"/>
      <c r="G1803" s="17"/>
      <c r="H1803" s="17"/>
      <c r="I1803" s="17"/>
      <c r="J1803" s="17"/>
      <c r="K1803" s="17"/>
      <c r="L1803" s="17"/>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7"/>
      <c r="AI1803" s="17"/>
      <c r="AJ1803" s="17"/>
      <c r="AK1803" s="17"/>
      <c r="AL1803" s="17"/>
      <c r="AM1803" s="17"/>
      <c r="AN1803" s="17"/>
      <c r="AO1803" s="17"/>
      <c r="AP1803" s="17"/>
      <c r="AQ1803" s="17"/>
      <c r="AR1803" s="17"/>
      <c r="AS1803" s="17"/>
      <c r="AT1803" s="17"/>
      <c r="AU1803" s="17"/>
      <c r="AV1803" s="17"/>
      <c r="AW1803" s="17"/>
      <c r="AX1803" s="17"/>
    </row>
    <row r="1804" spans="2:50">
      <c r="B1804" s="24" t="s">
        <v>15</v>
      </c>
      <c r="C1804" s="17"/>
      <c r="D1804" s="17"/>
      <c r="E1804" s="17"/>
      <c r="F1804" s="17"/>
      <c r="G1804" s="17"/>
      <c r="H1804" s="17"/>
      <c r="I1804" s="17"/>
      <c r="J1804" s="17"/>
      <c r="K1804" s="17"/>
      <c r="L1804" s="17"/>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7"/>
      <c r="AI1804" s="17"/>
      <c r="AJ1804" s="17"/>
      <c r="AK1804" s="17"/>
      <c r="AL1804" s="17"/>
      <c r="AM1804" s="17"/>
      <c r="AN1804" s="17"/>
      <c r="AO1804" s="17"/>
      <c r="AP1804" s="17"/>
      <c r="AQ1804" s="17"/>
      <c r="AR1804" s="17"/>
      <c r="AS1804" s="17"/>
      <c r="AT1804" s="17"/>
      <c r="AU1804" s="17"/>
      <c r="AV1804" s="17"/>
      <c r="AW1804" s="17"/>
      <c r="AX1804" s="17"/>
    </row>
    <row r="1805" spans="2:50">
      <c r="B1805" t="s">
        <v>244</v>
      </c>
      <c r="C1805" s="17">
        <v>6.9537611963464696E-2</v>
      </c>
      <c r="D1805" s="17">
        <v>7.2394526376547794E-2</v>
      </c>
      <c r="E1805" s="17">
        <v>6.70198299791019E-2</v>
      </c>
      <c r="F1805" s="17"/>
      <c r="G1805" s="17">
        <v>4.7689747216395399E-2</v>
      </c>
      <c r="H1805" s="17">
        <v>9.1682426981869902E-2</v>
      </c>
      <c r="I1805" s="17">
        <v>8.9626535862218401E-2</v>
      </c>
      <c r="J1805" s="17">
        <v>6.1132985563160103E-2</v>
      </c>
      <c r="K1805" s="17">
        <v>7.1225161655150401E-2</v>
      </c>
      <c r="L1805" s="17">
        <v>5.5324486092464098E-2</v>
      </c>
      <c r="M1805" s="17"/>
      <c r="N1805" s="17">
        <v>4.2926333465601603E-2</v>
      </c>
      <c r="O1805" s="17">
        <v>5.68750281842553E-2</v>
      </c>
      <c r="P1805" s="17">
        <v>9.5865757839773705E-2</v>
      </c>
      <c r="Q1805" s="17">
        <v>8.6983140531845402E-2</v>
      </c>
      <c r="R1805" s="17"/>
      <c r="S1805" s="17">
        <v>9.6565183044049999E-2</v>
      </c>
      <c r="T1805" s="17">
        <v>5.15088247596669E-2</v>
      </c>
      <c r="U1805" s="17">
        <v>7.6832377851955694E-2</v>
      </c>
      <c r="V1805" s="17">
        <v>7.9380056476674399E-2</v>
      </c>
      <c r="W1805" s="17">
        <v>3.9178957943146603E-2</v>
      </c>
      <c r="X1805" s="17">
        <v>4.21901400382158E-2</v>
      </c>
      <c r="Y1805" s="17">
        <v>9.3342868710072802E-2</v>
      </c>
      <c r="Z1805" s="17">
        <v>6.5496225416703899E-2</v>
      </c>
      <c r="AA1805" s="17">
        <v>8.3136367867118699E-2</v>
      </c>
      <c r="AB1805" s="17">
        <v>5.9840511506340899E-2</v>
      </c>
      <c r="AC1805" s="17">
        <v>8.1310739000564E-2</v>
      </c>
      <c r="AD1805" s="17">
        <v>2.70600871125957E-2</v>
      </c>
      <c r="AE1805" s="17"/>
      <c r="AF1805" s="17">
        <v>8.4683764848129797E-2</v>
      </c>
      <c r="AG1805" s="17">
        <v>5.8663322272883602E-2</v>
      </c>
      <c r="AH1805" s="17">
        <v>6.6412643061731197E-2</v>
      </c>
      <c r="AI1805" s="17"/>
      <c r="AJ1805" s="17">
        <v>6.3524131283128296E-2</v>
      </c>
      <c r="AK1805" s="17">
        <v>7.3064903693890307E-2</v>
      </c>
      <c r="AL1805" s="17">
        <v>7.2200220488621403E-2</v>
      </c>
      <c r="AM1805" s="17">
        <v>0.15915225068910399</v>
      </c>
      <c r="AN1805" s="17">
        <v>8.0356504425780004E-2</v>
      </c>
      <c r="AO1805" s="17"/>
      <c r="AP1805" s="17">
        <v>6.3877135444667596E-2</v>
      </c>
      <c r="AQ1805" s="17">
        <v>7.2681272619799106E-2</v>
      </c>
      <c r="AR1805" s="17">
        <v>7.8568228784444805E-2</v>
      </c>
      <c r="AS1805" s="17"/>
      <c r="AT1805" s="17">
        <v>8.5110538652328704E-2</v>
      </c>
      <c r="AU1805" s="17">
        <v>5.0671530212071103E-2</v>
      </c>
      <c r="AV1805" s="17">
        <v>4.7500222545307898E-2</v>
      </c>
      <c r="AW1805" s="17">
        <v>9.4028338548755905E-2</v>
      </c>
      <c r="AX1805" s="17">
        <v>0.141885258655468</v>
      </c>
    </row>
    <row r="1806" spans="2:50">
      <c r="B1806" t="s">
        <v>245</v>
      </c>
      <c r="C1806" s="17">
        <v>0.19675443374691001</v>
      </c>
      <c r="D1806" s="17">
        <v>0.19135047130979599</v>
      </c>
      <c r="E1806" s="17">
        <v>0.20279257725381</v>
      </c>
      <c r="F1806" s="17"/>
      <c r="G1806" s="17">
        <v>0.25544685465995698</v>
      </c>
      <c r="H1806" s="17">
        <v>0.247544169420399</v>
      </c>
      <c r="I1806" s="17">
        <v>0.21916358811887399</v>
      </c>
      <c r="J1806" s="17">
        <v>0.155497745269293</v>
      </c>
      <c r="K1806" s="17">
        <v>0.17712533452044699</v>
      </c>
      <c r="L1806" s="17">
        <v>0.145101215491274</v>
      </c>
      <c r="M1806" s="17"/>
      <c r="N1806" s="17">
        <v>0.1640308187118</v>
      </c>
      <c r="O1806" s="17">
        <v>0.17993805996182399</v>
      </c>
      <c r="P1806" s="17">
        <v>0.231988348376715</v>
      </c>
      <c r="Q1806" s="17">
        <v>0.220031154637435</v>
      </c>
      <c r="R1806" s="17"/>
      <c r="S1806" s="17">
        <v>0.23528929642717999</v>
      </c>
      <c r="T1806" s="17">
        <v>0.198265713426519</v>
      </c>
      <c r="U1806" s="17">
        <v>0.16576377180910801</v>
      </c>
      <c r="V1806" s="17">
        <v>0.133429322645853</v>
      </c>
      <c r="W1806" s="17">
        <v>0.18023670880218901</v>
      </c>
      <c r="X1806" s="17">
        <v>0.29002595047248098</v>
      </c>
      <c r="Y1806" s="17">
        <v>0.17253332173564101</v>
      </c>
      <c r="Z1806" s="17">
        <v>0.21735623288990299</v>
      </c>
      <c r="AA1806" s="17">
        <v>0.20526167937308701</v>
      </c>
      <c r="AB1806" s="17">
        <v>0.152603483062171</v>
      </c>
      <c r="AC1806" s="17">
        <v>0.12094356968027201</v>
      </c>
      <c r="AD1806" s="17">
        <v>0.30685217869903703</v>
      </c>
      <c r="AE1806" s="17"/>
      <c r="AF1806" s="17">
        <v>0.19591884625328401</v>
      </c>
      <c r="AG1806" s="17">
        <v>0.197190330302497</v>
      </c>
      <c r="AH1806" s="17">
        <v>0.17369824821211799</v>
      </c>
      <c r="AI1806" s="17"/>
      <c r="AJ1806" s="17">
        <v>0.17768979502948501</v>
      </c>
      <c r="AK1806" s="17">
        <v>0.219829360689272</v>
      </c>
      <c r="AL1806" s="17">
        <v>0.15582868423762899</v>
      </c>
      <c r="AM1806" s="17">
        <v>0.215297003874763</v>
      </c>
      <c r="AN1806" s="17">
        <v>0.180706336287071</v>
      </c>
      <c r="AO1806" s="17"/>
      <c r="AP1806" s="17">
        <v>0.165666454372455</v>
      </c>
      <c r="AQ1806" s="17">
        <v>0.200682261528635</v>
      </c>
      <c r="AR1806" s="17">
        <v>0.18348762542198099</v>
      </c>
      <c r="AS1806" s="17"/>
      <c r="AT1806" s="17">
        <v>0.20442107781471699</v>
      </c>
      <c r="AU1806" s="17">
        <v>0.18317458612738399</v>
      </c>
      <c r="AV1806" s="17">
        <v>0.179367466599473</v>
      </c>
      <c r="AW1806" s="17">
        <v>0.237543418816514</v>
      </c>
      <c r="AX1806" s="17">
        <v>5.0502341177599101E-2</v>
      </c>
    </row>
    <row r="1807" spans="2:50">
      <c r="B1807" t="s">
        <v>246</v>
      </c>
      <c r="C1807" s="17">
        <v>0.30677463646547798</v>
      </c>
      <c r="D1807" s="17">
        <v>0.291328983891672</v>
      </c>
      <c r="E1807" s="17">
        <v>0.32236989114932801</v>
      </c>
      <c r="F1807" s="17"/>
      <c r="G1807" s="17">
        <v>0.30430509291298702</v>
      </c>
      <c r="H1807" s="17">
        <v>0.27936360857880599</v>
      </c>
      <c r="I1807" s="17">
        <v>0.26702274995213598</v>
      </c>
      <c r="J1807" s="17">
        <v>0.33275800290267699</v>
      </c>
      <c r="K1807" s="17">
        <v>0.33487305398106398</v>
      </c>
      <c r="L1807" s="17">
        <v>0.323207783398194</v>
      </c>
      <c r="M1807" s="17"/>
      <c r="N1807" s="17">
        <v>0.27728409801238701</v>
      </c>
      <c r="O1807" s="17">
        <v>0.30938872496936598</v>
      </c>
      <c r="P1807" s="17">
        <v>0.30014790165352601</v>
      </c>
      <c r="Q1807" s="17">
        <v>0.34535307335558102</v>
      </c>
      <c r="R1807" s="17"/>
      <c r="S1807" s="17">
        <v>0.26486527379611702</v>
      </c>
      <c r="T1807" s="17">
        <v>0.299304018010212</v>
      </c>
      <c r="U1807" s="17">
        <v>0.31332982049075597</v>
      </c>
      <c r="V1807" s="17">
        <v>0.30933440201835299</v>
      </c>
      <c r="W1807" s="17">
        <v>0.33070020483304702</v>
      </c>
      <c r="X1807" s="17">
        <v>0.28658917374995402</v>
      </c>
      <c r="Y1807" s="17">
        <v>0.33968769188866599</v>
      </c>
      <c r="Z1807" s="17">
        <v>0.31460533988218897</v>
      </c>
      <c r="AA1807" s="17">
        <v>0.27966443125641399</v>
      </c>
      <c r="AB1807" s="17">
        <v>0.34246439985539401</v>
      </c>
      <c r="AC1807" s="17">
        <v>0.34206952725477402</v>
      </c>
      <c r="AD1807" s="17">
        <v>0.34929970600433402</v>
      </c>
      <c r="AE1807" s="17"/>
      <c r="AF1807" s="17">
        <v>0.31469402028327897</v>
      </c>
      <c r="AG1807" s="17">
        <v>0.282514713933323</v>
      </c>
      <c r="AH1807" s="17">
        <v>0.33897574604883901</v>
      </c>
      <c r="AI1807" s="17"/>
      <c r="AJ1807" s="17">
        <v>0.30632293039903502</v>
      </c>
      <c r="AK1807" s="17">
        <v>0.29312948441048903</v>
      </c>
      <c r="AL1807" s="17">
        <v>0.179338634593528</v>
      </c>
      <c r="AM1807" s="17">
        <v>0.37260095605496402</v>
      </c>
      <c r="AN1807" s="17">
        <v>0.38848360754563399</v>
      </c>
      <c r="AO1807" s="17"/>
      <c r="AP1807" s="17">
        <v>0.28428261401935501</v>
      </c>
      <c r="AQ1807" s="17">
        <v>0.29554450550945499</v>
      </c>
      <c r="AR1807" s="17">
        <v>0.216795392872182</v>
      </c>
      <c r="AS1807" s="17"/>
      <c r="AT1807" s="17">
        <v>0.33435366760139901</v>
      </c>
      <c r="AU1807" s="17">
        <v>0.34627516713154599</v>
      </c>
      <c r="AV1807" s="17">
        <v>0.27002746263858002</v>
      </c>
      <c r="AW1807" s="17">
        <v>0.233105284551228</v>
      </c>
      <c r="AX1807" s="17">
        <v>0.12548026380166399</v>
      </c>
    </row>
    <row r="1808" spans="2:50">
      <c r="B1808" t="s">
        <v>247</v>
      </c>
      <c r="C1808" s="17">
        <v>0.28303468097652401</v>
      </c>
      <c r="D1808" s="17">
        <v>0.296928283748842</v>
      </c>
      <c r="E1808" s="17">
        <v>0.27057607750969698</v>
      </c>
      <c r="F1808" s="17"/>
      <c r="G1808" s="17">
        <v>0.25744507162699498</v>
      </c>
      <c r="H1808" s="17">
        <v>0.22692811709284899</v>
      </c>
      <c r="I1808" s="17">
        <v>0.26831649612106301</v>
      </c>
      <c r="J1808" s="17">
        <v>0.28073907698356398</v>
      </c>
      <c r="K1808" s="17">
        <v>0.309248655364318</v>
      </c>
      <c r="L1808" s="17">
        <v>0.341842720432948</v>
      </c>
      <c r="M1808" s="17"/>
      <c r="N1808" s="17">
        <v>0.34262857681070802</v>
      </c>
      <c r="O1808" s="17">
        <v>0.325274320994698</v>
      </c>
      <c r="P1808" s="17">
        <v>0.254497131211044</v>
      </c>
      <c r="Q1808" s="17">
        <v>0.201818349998279</v>
      </c>
      <c r="R1808" s="17"/>
      <c r="S1808" s="17">
        <v>0.24832100169577301</v>
      </c>
      <c r="T1808" s="17">
        <v>0.29735112143796799</v>
      </c>
      <c r="U1808" s="17">
        <v>0.30472964260458701</v>
      </c>
      <c r="V1808" s="17">
        <v>0.35744224424135501</v>
      </c>
      <c r="W1808" s="17">
        <v>0.26199607355905802</v>
      </c>
      <c r="X1808" s="17">
        <v>0.24315410562443299</v>
      </c>
      <c r="Y1808" s="17">
        <v>0.251623058305462</v>
      </c>
      <c r="Z1808" s="17">
        <v>0.27248976817535098</v>
      </c>
      <c r="AA1808" s="17">
        <v>0.29119776357359201</v>
      </c>
      <c r="AB1808" s="17">
        <v>0.32737537296908897</v>
      </c>
      <c r="AC1808" s="17">
        <v>0.270276229698593</v>
      </c>
      <c r="AD1808" s="17">
        <v>0.22724515020283501</v>
      </c>
      <c r="AE1808" s="17"/>
      <c r="AF1808" s="17">
        <v>0.282353439538433</v>
      </c>
      <c r="AG1808" s="17">
        <v>0.29725932911764003</v>
      </c>
      <c r="AH1808" s="17">
        <v>0.27407772277610298</v>
      </c>
      <c r="AI1808" s="17"/>
      <c r="AJ1808" s="17">
        <v>0.31383233680415401</v>
      </c>
      <c r="AK1808" s="17">
        <v>0.27016342232788998</v>
      </c>
      <c r="AL1808" s="17">
        <v>0.38490400517426099</v>
      </c>
      <c r="AM1808" s="17">
        <v>0.18650498092219001</v>
      </c>
      <c r="AN1808" s="17">
        <v>0.21590061128538099</v>
      </c>
      <c r="AO1808" s="17"/>
      <c r="AP1808" s="17">
        <v>0.32765485842075298</v>
      </c>
      <c r="AQ1808" s="17">
        <v>0.29944668400352198</v>
      </c>
      <c r="AR1808" s="17">
        <v>0.35672460327605898</v>
      </c>
      <c r="AS1808" s="17"/>
      <c r="AT1808" s="17">
        <v>0.232816078907292</v>
      </c>
      <c r="AU1808" s="17">
        <v>0.30039379266969601</v>
      </c>
      <c r="AV1808" s="17">
        <v>0.35775165945781701</v>
      </c>
      <c r="AW1808" s="17">
        <v>0.23287415908331499</v>
      </c>
      <c r="AX1808" s="17">
        <v>0.29058321750746202</v>
      </c>
    </row>
    <row r="1809" spans="2:50">
      <c r="B1809" t="s">
        <v>248</v>
      </c>
      <c r="C1809" s="17">
        <v>0.11272599710143801</v>
      </c>
      <c r="D1809" s="17">
        <v>0.126124353459171</v>
      </c>
      <c r="E1809" s="17">
        <v>9.6872937426790706E-2</v>
      </c>
      <c r="F1809" s="17"/>
      <c r="G1809" s="17">
        <v>0.106069674855191</v>
      </c>
      <c r="H1809" s="17">
        <v>0.10734768042928</v>
      </c>
      <c r="I1809" s="17">
        <v>0.11062461309704801</v>
      </c>
      <c r="J1809" s="17">
        <v>0.132789845416247</v>
      </c>
      <c r="K1809" s="17">
        <v>9.3663596338244795E-2</v>
      </c>
      <c r="L1809" s="17">
        <v>0.11961979381117099</v>
      </c>
      <c r="M1809" s="17"/>
      <c r="N1809" s="17">
        <v>0.16062175429976799</v>
      </c>
      <c r="O1809" s="17">
        <v>0.102304692429615</v>
      </c>
      <c r="P1809" s="17">
        <v>8.2811754398044807E-2</v>
      </c>
      <c r="Q1809" s="17">
        <v>9.4235972443986807E-2</v>
      </c>
      <c r="R1809" s="17"/>
      <c r="S1809" s="17">
        <v>0.125418759600957</v>
      </c>
      <c r="T1809" s="17">
        <v>0.132263637344049</v>
      </c>
      <c r="U1809" s="17">
        <v>0.106553703486319</v>
      </c>
      <c r="V1809" s="17">
        <v>7.0073742035779402E-2</v>
      </c>
      <c r="W1809" s="17">
        <v>0.16501412625143499</v>
      </c>
      <c r="X1809" s="17">
        <v>9.2526159744625094E-2</v>
      </c>
      <c r="Y1809" s="17">
        <v>0.13059825330813199</v>
      </c>
      <c r="Z1809" s="17">
        <v>8.0234797866812202E-2</v>
      </c>
      <c r="AA1809" s="17">
        <v>0.11377016732423099</v>
      </c>
      <c r="AB1809" s="17">
        <v>9.9582653316911393E-2</v>
      </c>
      <c r="AC1809" s="17">
        <v>0.117036280010583</v>
      </c>
      <c r="AD1809" s="17">
        <v>7.5323958771675498E-2</v>
      </c>
      <c r="AE1809" s="17"/>
      <c r="AF1809" s="17">
        <v>9.8888836376675296E-2</v>
      </c>
      <c r="AG1809" s="17">
        <v>0.13509389701298799</v>
      </c>
      <c r="AH1809" s="17">
        <v>9.0974108205639406E-2</v>
      </c>
      <c r="AI1809" s="17"/>
      <c r="AJ1809" s="17">
        <v>0.120394164948532</v>
      </c>
      <c r="AK1809" s="17">
        <v>0.11107747505566</v>
      </c>
      <c r="AL1809" s="17">
        <v>0.180613325608072</v>
      </c>
      <c r="AM1809" s="17">
        <v>6.6444808458980403E-2</v>
      </c>
      <c r="AN1809" s="17">
        <v>7.7620339263757707E-2</v>
      </c>
      <c r="AO1809" s="17"/>
      <c r="AP1809" s="17">
        <v>0.14506196124866999</v>
      </c>
      <c r="AQ1809" s="17">
        <v>0.10062363361969601</v>
      </c>
      <c r="AR1809" s="17">
        <v>0.158144630282401</v>
      </c>
      <c r="AS1809" s="17"/>
      <c r="AT1809" s="17">
        <v>0.10253380811613599</v>
      </c>
      <c r="AU1809" s="17">
        <v>9.5642059894610096E-2</v>
      </c>
      <c r="AV1809" s="17">
        <v>0.117976513842885</v>
      </c>
      <c r="AW1809" s="17">
        <v>0.176302972127547</v>
      </c>
      <c r="AX1809" s="17">
        <v>0.29334449500716098</v>
      </c>
    </row>
    <row r="1810" spans="2:50">
      <c r="B1810" t="s">
        <v>92</v>
      </c>
      <c r="C1810" s="17">
        <v>3.11726397461859E-2</v>
      </c>
      <c r="D1810" s="17">
        <v>2.1873381213971501E-2</v>
      </c>
      <c r="E1810" s="17">
        <v>4.0368686681272102E-2</v>
      </c>
      <c r="F1810" s="17"/>
      <c r="G1810" s="17">
        <v>2.9043558728474701E-2</v>
      </c>
      <c r="H1810" s="17">
        <v>4.7133997496796497E-2</v>
      </c>
      <c r="I1810" s="17">
        <v>4.5246016848661398E-2</v>
      </c>
      <c r="J1810" s="17">
        <v>3.7082343865059202E-2</v>
      </c>
      <c r="K1810" s="17">
        <v>1.3864198140776499E-2</v>
      </c>
      <c r="L1810" s="17">
        <v>1.49040007739485E-2</v>
      </c>
      <c r="M1810" s="17"/>
      <c r="N1810" s="17">
        <v>1.25084186997363E-2</v>
      </c>
      <c r="O1810" s="17">
        <v>2.6219173460241399E-2</v>
      </c>
      <c r="P1810" s="17">
        <v>3.4689106520896698E-2</v>
      </c>
      <c r="Q1810" s="17">
        <v>5.1578309032872499E-2</v>
      </c>
      <c r="R1810" s="17"/>
      <c r="S1810" s="17">
        <v>2.9540485435923101E-2</v>
      </c>
      <c r="T1810" s="17">
        <v>2.1306685021585101E-2</v>
      </c>
      <c r="U1810" s="17">
        <v>3.2790683757274702E-2</v>
      </c>
      <c r="V1810" s="17">
        <v>5.0340232581985701E-2</v>
      </c>
      <c r="W1810" s="17">
        <v>2.2873928611124299E-2</v>
      </c>
      <c r="X1810" s="17">
        <v>4.5514470370291903E-2</v>
      </c>
      <c r="Y1810" s="17">
        <v>1.2214806052025099E-2</v>
      </c>
      <c r="Z1810" s="17">
        <v>4.9817635769040899E-2</v>
      </c>
      <c r="AA1810" s="17">
        <v>2.6969590605557901E-2</v>
      </c>
      <c r="AB1810" s="17">
        <v>1.8133579290094098E-2</v>
      </c>
      <c r="AC1810" s="17">
        <v>6.8363654355214895E-2</v>
      </c>
      <c r="AD1810" s="17">
        <v>1.4218919209523199E-2</v>
      </c>
      <c r="AE1810" s="17"/>
      <c r="AF1810" s="17">
        <v>2.3461092700198801E-2</v>
      </c>
      <c r="AG1810" s="17">
        <v>2.92784073606677E-2</v>
      </c>
      <c r="AH1810" s="17">
        <v>5.5861531695569303E-2</v>
      </c>
      <c r="AI1810" s="17"/>
      <c r="AJ1810" s="17">
        <v>1.8236641535665E-2</v>
      </c>
      <c r="AK1810" s="17">
        <v>3.2735353822798997E-2</v>
      </c>
      <c r="AL1810" s="17">
        <v>2.7115129897889299E-2</v>
      </c>
      <c r="AM1810" s="17">
        <v>0</v>
      </c>
      <c r="AN1810" s="17">
        <v>5.69326011923771E-2</v>
      </c>
      <c r="AO1810" s="17"/>
      <c r="AP1810" s="17">
        <v>1.34569764941001E-2</v>
      </c>
      <c r="AQ1810" s="17">
        <v>3.1021642718892899E-2</v>
      </c>
      <c r="AR1810" s="17">
        <v>6.2795193629316898E-3</v>
      </c>
      <c r="AS1810" s="17"/>
      <c r="AT1810" s="17">
        <v>4.0764828908127999E-2</v>
      </c>
      <c r="AU1810" s="17">
        <v>2.3842863964692599E-2</v>
      </c>
      <c r="AV1810" s="17">
        <v>2.7376674915936899E-2</v>
      </c>
      <c r="AW1810" s="17">
        <v>2.6145826872639801E-2</v>
      </c>
      <c r="AX1810" s="17">
        <v>9.8204423850646094E-2</v>
      </c>
    </row>
    <row r="1811" spans="2:50">
      <c r="B1811" t="s">
        <v>249</v>
      </c>
      <c r="C1811" s="17">
        <v>0.26629204571037501</v>
      </c>
      <c r="D1811" s="17">
        <v>0.26374499768634402</v>
      </c>
      <c r="E1811" s="17">
        <v>0.269812407232912</v>
      </c>
      <c r="F1811" s="17"/>
      <c r="G1811" s="17">
        <v>0.303136601876352</v>
      </c>
      <c r="H1811" s="17">
        <v>0.33922659640226899</v>
      </c>
      <c r="I1811" s="17">
        <v>0.30879012398109201</v>
      </c>
      <c r="J1811" s="17">
        <v>0.21663073083245299</v>
      </c>
      <c r="K1811" s="17">
        <v>0.24835049617559701</v>
      </c>
      <c r="L1811" s="17">
        <v>0.20042570158373901</v>
      </c>
      <c r="M1811" s="17"/>
      <c r="N1811" s="17">
        <v>0.20695715217740099</v>
      </c>
      <c r="O1811" s="17">
        <v>0.23681308814607999</v>
      </c>
      <c r="P1811" s="17">
        <v>0.32785410621648903</v>
      </c>
      <c r="Q1811" s="17">
        <v>0.30701429516928003</v>
      </c>
      <c r="R1811" s="17"/>
      <c r="S1811" s="17">
        <v>0.33185447947122998</v>
      </c>
      <c r="T1811" s="17">
        <v>0.249774538186186</v>
      </c>
      <c r="U1811" s="17">
        <v>0.24259614966106299</v>
      </c>
      <c r="V1811" s="17">
        <v>0.21280937912252701</v>
      </c>
      <c r="W1811" s="17">
        <v>0.219415666745336</v>
      </c>
      <c r="X1811" s="17">
        <v>0.332216090510697</v>
      </c>
      <c r="Y1811" s="17">
        <v>0.26587619044571398</v>
      </c>
      <c r="Z1811" s="17">
        <v>0.28285245830660699</v>
      </c>
      <c r="AA1811" s="17">
        <v>0.28839804724020601</v>
      </c>
      <c r="AB1811" s="17">
        <v>0.21244399456851201</v>
      </c>
      <c r="AC1811" s="17">
        <v>0.20225430868083599</v>
      </c>
      <c r="AD1811" s="17">
        <v>0.33391226581163302</v>
      </c>
      <c r="AE1811" s="17"/>
      <c r="AF1811" s="17">
        <v>0.28060261110141399</v>
      </c>
      <c r="AG1811" s="17">
        <v>0.25585365257538001</v>
      </c>
      <c r="AH1811" s="17">
        <v>0.24011089127384999</v>
      </c>
      <c r="AI1811" s="17"/>
      <c r="AJ1811" s="17">
        <v>0.24121392631261401</v>
      </c>
      <c r="AK1811" s="17">
        <v>0.29289426438316202</v>
      </c>
      <c r="AL1811" s="17">
        <v>0.22802890472625001</v>
      </c>
      <c r="AM1811" s="17">
        <v>0.37444925456386602</v>
      </c>
      <c r="AN1811" s="17">
        <v>0.26106284071285102</v>
      </c>
      <c r="AO1811" s="17"/>
      <c r="AP1811" s="17">
        <v>0.229543589817122</v>
      </c>
      <c r="AQ1811" s="17">
        <v>0.27336353414843401</v>
      </c>
      <c r="AR1811" s="17">
        <v>0.26205585420642602</v>
      </c>
      <c r="AS1811" s="17"/>
      <c r="AT1811" s="17">
        <v>0.28953161646704501</v>
      </c>
      <c r="AU1811" s="17">
        <v>0.23384611633945501</v>
      </c>
      <c r="AV1811" s="17">
        <v>0.226867689144781</v>
      </c>
      <c r="AW1811" s="17">
        <v>0.33157175736527</v>
      </c>
      <c r="AX1811" s="17">
        <v>0.192387599833067</v>
      </c>
    </row>
    <row r="1812" spans="2:50">
      <c r="B1812" t="s">
        <v>250</v>
      </c>
      <c r="C1812" s="17">
        <v>0.395760678077962</v>
      </c>
      <c r="D1812" s="17">
        <v>0.423052637208013</v>
      </c>
      <c r="E1812" s="17">
        <v>0.36744901493648802</v>
      </c>
      <c r="F1812" s="17"/>
      <c r="G1812" s="17">
        <v>0.36351474648218601</v>
      </c>
      <c r="H1812" s="17">
        <v>0.33427579752212799</v>
      </c>
      <c r="I1812" s="17">
        <v>0.37894110921810997</v>
      </c>
      <c r="J1812" s="17">
        <v>0.41352892239981098</v>
      </c>
      <c r="K1812" s="17">
        <v>0.40291225170256301</v>
      </c>
      <c r="L1812" s="17">
        <v>0.46146251424411899</v>
      </c>
      <c r="M1812" s="17"/>
      <c r="N1812" s="17">
        <v>0.50325033111047601</v>
      </c>
      <c r="O1812" s="17">
        <v>0.42757901342431298</v>
      </c>
      <c r="P1812" s="17">
        <v>0.337308885609089</v>
      </c>
      <c r="Q1812" s="17">
        <v>0.29605432244226598</v>
      </c>
      <c r="R1812" s="17"/>
      <c r="S1812" s="17">
        <v>0.37373976129672998</v>
      </c>
      <c r="T1812" s="17">
        <v>0.42961475878201699</v>
      </c>
      <c r="U1812" s="17">
        <v>0.411283346090906</v>
      </c>
      <c r="V1812" s="17">
        <v>0.427515986277134</v>
      </c>
      <c r="W1812" s="17">
        <v>0.42701019981049199</v>
      </c>
      <c r="X1812" s="17">
        <v>0.33568026536905798</v>
      </c>
      <c r="Y1812" s="17">
        <v>0.38222131161359502</v>
      </c>
      <c r="Z1812" s="17">
        <v>0.35272456604216401</v>
      </c>
      <c r="AA1812" s="17">
        <v>0.40496793089782301</v>
      </c>
      <c r="AB1812" s="17">
        <v>0.42695802628599999</v>
      </c>
      <c r="AC1812" s="17">
        <v>0.38731250970917602</v>
      </c>
      <c r="AD1812" s="17">
        <v>0.30256910897451</v>
      </c>
      <c r="AE1812" s="17"/>
      <c r="AF1812" s="17">
        <v>0.38124227591510901</v>
      </c>
      <c r="AG1812" s="17">
        <v>0.43235322613062899</v>
      </c>
      <c r="AH1812" s="17">
        <v>0.36505183098174199</v>
      </c>
      <c r="AI1812" s="17"/>
      <c r="AJ1812" s="17">
        <v>0.43422650175268701</v>
      </c>
      <c r="AK1812" s="17">
        <v>0.38124089738354999</v>
      </c>
      <c r="AL1812" s="17">
        <v>0.56551733078233302</v>
      </c>
      <c r="AM1812" s="17">
        <v>0.25294978938117002</v>
      </c>
      <c r="AN1812" s="17">
        <v>0.29352095054913802</v>
      </c>
      <c r="AO1812" s="17"/>
      <c r="AP1812" s="17">
        <v>0.47271681966942303</v>
      </c>
      <c r="AQ1812" s="17">
        <v>0.40007031762321799</v>
      </c>
      <c r="AR1812" s="17">
        <v>0.51486923355846004</v>
      </c>
      <c r="AS1812" s="17"/>
      <c r="AT1812" s="17">
        <v>0.33534988702342799</v>
      </c>
      <c r="AU1812" s="17">
        <v>0.39603585256430601</v>
      </c>
      <c r="AV1812" s="17">
        <v>0.475728173300702</v>
      </c>
      <c r="AW1812" s="17">
        <v>0.40917713121086202</v>
      </c>
      <c r="AX1812" s="17">
        <v>0.58392771251462305</v>
      </c>
    </row>
    <row r="1813" spans="2:50">
      <c r="B1813" t="s">
        <v>251</v>
      </c>
      <c r="C1813" s="17">
        <v>-0.12946863236758699</v>
      </c>
      <c r="D1813" s="17">
        <v>-0.15930763952166899</v>
      </c>
      <c r="E1813" s="17">
        <v>-9.7636607703576406E-2</v>
      </c>
      <c r="F1813" s="17"/>
      <c r="G1813" s="17">
        <v>-6.0378144605834301E-2</v>
      </c>
      <c r="H1813" s="17">
        <v>4.9507988801407703E-3</v>
      </c>
      <c r="I1813" s="17">
        <v>-7.0150985237017904E-2</v>
      </c>
      <c r="J1813" s="17">
        <v>-0.19689819156735699</v>
      </c>
      <c r="K1813" s="17">
        <v>-0.15456175552696499</v>
      </c>
      <c r="L1813" s="17">
        <v>-0.26103681266038098</v>
      </c>
      <c r="M1813" s="17"/>
      <c r="N1813" s="17">
        <v>-0.296293178933074</v>
      </c>
      <c r="O1813" s="17">
        <v>-0.190765925278233</v>
      </c>
      <c r="P1813" s="17">
        <v>-9.4547793926003099E-3</v>
      </c>
      <c r="Q1813" s="17">
        <v>1.09599727270141E-2</v>
      </c>
      <c r="R1813" s="17"/>
      <c r="S1813" s="17">
        <v>-4.1885281825500303E-2</v>
      </c>
      <c r="T1813" s="17">
        <v>-0.17984022059583099</v>
      </c>
      <c r="U1813" s="17">
        <v>-0.16868719642984301</v>
      </c>
      <c r="V1813" s="17">
        <v>-0.21470660715460699</v>
      </c>
      <c r="W1813" s="17">
        <v>-0.20759453306515699</v>
      </c>
      <c r="X1813" s="17">
        <v>-3.4641748583608702E-3</v>
      </c>
      <c r="Y1813" s="17">
        <v>-0.11634512116788</v>
      </c>
      <c r="Z1813" s="17">
        <v>-6.9872107735556896E-2</v>
      </c>
      <c r="AA1813" s="17">
        <v>-0.116569883657617</v>
      </c>
      <c r="AB1813" s="17">
        <v>-0.21451403171748801</v>
      </c>
      <c r="AC1813" s="17">
        <v>-0.18505820102834</v>
      </c>
      <c r="AD1813" s="17">
        <v>3.1343156837122202E-2</v>
      </c>
      <c r="AE1813" s="17"/>
      <c r="AF1813" s="17">
        <v>-0.100639664813695</v>
      </c>
      <c r="AG1813" s="17">
        <v>-0.17649957355524801</v>
      </c>
      <c r="AH1813" s="17">
        <v>-0.124940939707893</v>
      </c>
      <c r="AI1813" s="17"/>
      <c r="AJ1813" s="17">
        <v>-0.193012575440073</v>
      </c>
      <c r="AK1813" s="17">
        <v>-8.8346633000387795E-2</v>
      </c>
      <c r="AL1813" s="17">
        <v>-0.33748842605608198</v>
      </c>
      <c r="AM1813" s="17">
        <v>0.121499465182696</v>
      </c>
      <c r="AN1813" s="17">
        <v>-3.2458109836287101E-2</v>
      </c>
      <c r="AO1813" s="17"/>
      <c r="AP1813" s="17">
        <v>-0.2431732298523</v>
      </c>
      <c r="AQ1813" s="17">
        <v>-0.12670678347478501</v>
      </c>
      <c r="AR1813" s="17">
        <v>-0.25281337935203402</v>
      </c>
      <c r="AS1813" s="17"/>
      <c r="AT1813" s="17">
        <v>-4.5818270556382601E-2</v>
      </c>
      <c r="AU1813" s="17">
        <v>-0.162189736224851</v>
      </c>
      <c r="AV1813" s="17">
        <v>-0.24886048415592099</v>
      </c>
      <c r="AW1813" s="17">
        <v>-7.7605373845591796E-2</v>
      </c>
      <c r="AX1813" s="17">
        <v>-0.39154011268155597</v>
      </c>
    </row>
    <row r="1814" spans="2:50">
      <c r="C1814" s="17"/>
      <c r="D1814" s="17"/>
      <c r="E1814" s="17"/>
      <c r="F1814" s="17"/>
      <c r="G1814" s="17"/>
      <c r="H1814" s="17"/>
      <c r="I1814" s="17"/>
      <c r="J1814" s="17"/>
      <c r="K1814" s="17"/>
      <c r="L1814" s="17"/>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7"/>
      <c r="AI1814" s="17"/>
      <c r="AJ1814" s="17"/>
      <c r="AK1814" s="17"/>
      <c r="AL1814" s="17"/>
      <c r="AM1814" s="17"/>
      <c r="AN1814" s="17"/>
      <c r="AO1814" s="17"/>
      <c r="AP1814" s="17"/>
      <c r="AQ1814" s="17"/>
      <c r="AR1814" s="17"/>
      <c r="AS1814" s="17"/>
      <c r="AT1814" s="17"/>
      <c r="AU1814" s="17"/>
      <c r="AV1814" s="17"/>
      <c r="AW1814" s="17"/>
      <c r="AX1814" s="17"/>
    </row>
    <row r="1815" spans="2:50">
      <c r="B1815" s="6" t="s">
        <v>487</v>
      </c>
      <c r="C1815" s="17"/>
      <c r="D1815" s="17"/>
      <c r="E1815" s="17"/>
      <c r="F1815" s="17"/>
      <c r="G1815" s="17"/>
      <c r="H1815" s="17"/>
      <c r="I1815" s="17"/>
      <c r="J1815" s="17"/>
      <c r="K1815" s="17"/>
      <c r="L1815" s="17"/>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7"/>
      <c r="AI1815" s="17"/>
      <c r="AJ1815" s="17"/>
      <c r="AK1815" s="17"/>
      <c r="AL1815" s="17"/>
      <c r="AM1815" s="17"/>
      <c r="AN1815" s="17"/>
      <c r="AO1815" s="17"/>
      <c r="AP1815" s="17"/>
      <c r="AQ1815" s="17"/>
      <c r="AR1815" s="17"/>
      <c r="AS1815" s="17"/>
      <c r="AT1815" s="17"/>
      <c r="AU1815" s="17"/>
      <c r="AV1815" s="17"/>
      <c r="AW1815" s="17"/>
      <c r="AX1815" s="17"/>
    </row>
    <row r="1816" spans="2:50">
      <c r="B1816" s="24" t="s">
        <v>15</v>
      </c>
      <c r="C1816" s="17"/>
      <c r="D1816" s="17"/>
      <c r="E1816" s="17"/>
      <c r="F1816" s="17"/>
      <c r="G1816" s="17"/>
      <c r="H1816" s="17"/>
      <c r="I1816" s="17"/>
      <c r="J1816" s="17"/>
      <c r="K1816" s="17"/>
      <c r="L1816" s="17"/>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7"/>
      <c r="AI1816" s="17"/>
      <c r="AJ1816" s="17"/>
      <c r="AK1816" s="17"/>
      <c r="AL1816" s="17"/>
      <c r="AM1816" s="17"/>
      <c r="AN1816" s="17"/>
      <c r="AO1816" s="17"/>
      <c r="AP1816" s="17"/>
      <c r="AQ1816" s="17"/>
      <c r="AR1816" s="17"/>
      <c r="AS1816" s="17"/>
      <c r="AT1816" s="17"/>
      <c r="AU1816" s="17"/>
      <c r="AV1816" s="17"/>
      <c r="AW1816" s="17"/>
      <c r="AX1816" s="17"/>
    </row>
    <row r="1817" spans="2:50">
      <c r="B1817" t="s">
        <v>244</v>
      </c>
      <c r="C1817" s="17">
        <v>0.114904768419941</v>
      </c>
      <c r="D1817" s="17">
        <v>0.123479254008502</v>
      </c>
      <c r="E1817" s="17">
        <v>0.10698363859205499</v>
      </c>
      <c r="F1817" s="17"/>
      <c r="G1817" s="17">
        <v>0.130380309836228</v>
      </c>
      <c r="H1817" s="17">
        <v>0.12779549598043399</v>
      </c>
      <c r="I1817" s="17">
        <v>0.14895792581183501</v>
      </c>
      <c r="J1817" s="17">
        <v>0.103790187577722</v>
      </c>
      <c r="K1817" s="17">
        <v>0.103125374102383</v>
      </c>
      <c r="L1817" s="17">
        <v>8.3368379865091005E-2</v>
      </c>
      <c r="M1817" s="17"/>
      <c r="N1817" s="17">
        <v>9.1503575482755506E-2</v>
      </c>
      <c r="O1817" s="17">
        <v>9.3116834710236296E-2</v>
      </c>
      <c r="P1817" s="17">
        <v>0.15102444425693701</v>
      </c>
      <c r="Q1817" s="17">
        <v>0.128232805182491</v>
      </c>
      <c r="R1817" s="17"/>
      <c r="S1817" s="17">
        <v>0.135820728066155</v>
      </c>
      <c r="T1817" s="17">
        <v>0.10490982501816</v>
      </c>
      <c r="U1817" s="17">
        <v>9.4305949960332799E-2</v>
      </c>
      <c r="V1817" s="17">
        <v>0.11829153033402</v>
      </c>
      <c r="W1817" s="17">
        <v>0.106136922984624</v>
      </c>
      <c r="X1817" s="17">
        <v>0.11817883561850701</v>
      </c>
      <c r="Y1817" s="17">
        <v>0.117321149917027</v>
      </c>
      <c r="Z1817" s="17">
        <v>0.13630567978608399</v>
      </c>
      <c r="AA1817" s="17">
        <v>9.7418436141449002E-2</v>
      </c>
      <c r="AB1817" s="17">
        <v>0.12388590898707</v>
      </c>
      <c r="AC1817" s="17">
        <v>0.14370679877630399</v>
      </c>
      <c r="AD1817" s="17">
        <v>7.0100609669308395E-2</v>
      </c>
      <c r="AE1817" s="17"/>
      <c r="AF1817" s="17">
        <v>0.126908313252519</v>
      </c>
      <c r="AG1817" s="17">
        <v>9.7451022525109302E-2</v>
      </c>
      <c r="AH1817" s="17">
        <v>0.109715563359592</v>
      </c>
      <c r="AI1817" s="17"/>
      <c r="AJ1817" s="17">
        <v>0.111519277221811</v>
      </c>
      <c r="AK1817" s="17">
        <v>0.11041303015885</v>
      </c>
      <c r="AL1817" s="17">
        <v>0.10871432156501699</v>
      </c>
      <c r="AM1817" s="17">
        <v>0.213495205769937</v>
      </c>
      <c r="AN1817" s="17">
        <v>0.11760945223755701</v>
      </c>
      <c r="AO1817" s="17"/>
      <c r="AP1817" s="17">
        <v>7.42273855983379E-2</v>
      </c>
      <c r="AQ1817" s="17">
        <v>0.13119857589454201</v>
      </c>
      <c r="AR1817" s="17">
        <v>0.12821925358283201</v>
      </c>
      <c r="AS1817" s="17"/>
      <c r="AT1817" s="17">
        <v>0.112801594821208</v>
      </c>
      <c r="AU1817" s="17">
        <v>0.111627075241176</v>
      </c>
      <c r="AV1817" s="17">
        <v>0.10487602104018701</v>
      </c>
      <c r="AW1817" s="17">
        <v>0.15609974885293501</v>
      </c>
      <c r="AX1817" s="17">
        <v>0.12272496302315999</v>
      </c>
    </row>
    <row r="1818" spans="2:50">
      <c r="B1818" t="s">
        <v>245</v>
      </c>
      <c r="C1818" s="17">
        <v>0.36693885865584902</v>
      </c>
      <c r="D1818" s="17">
        <v>0.33330320319893397</v>
      </c>
      <c r="E1818" s="17">
        <v>0.39944575255768</v>
      </c>
      <c r="F1818" s="17"/>
      <c r="G1818" s="17">
        <v>0.36673807215827597</v>
      </c>
      <c r="H1818" s="17">
        <v>0.40533775214696799</v>
      </c>
      <c r="I1818" s="17">
        <v>0.404028796124839</v>
      </c>
      <c r="J1818" s="17">
        <v>0.36675171101244602</v>
      </c>
      <c r="K1818" s="17">
        <v>0.37815159877422</v>
      </c>
      <c r="L1818" s="17">
        <v>0.29838199188828202</v>
      </c>
      <c r="M1818" s="17"/>
      <c r="N1818" s="17">
        <v>0.37351306795405498</v>
      </c>
      <c r="O1818" s="17">
        <v>0.36918698386086402</v>
      </c>
      <c r="P1818" s="17">
        <v>0.39544660009884702</v>
      </c>
      <c r="Q1818" s="17">
        <v>0.33704359566328501</v>
      </c>
      <c r="R1818" s="17"/>
      <c r="S1818" s="17">
        <v>0.41307932696268002</v>
      </c>
      <c r="T1818" s="17">
        <v>0.37405597465628698</v>
      </c>
      <c r="U1818" s="17">
        <v>0.34933494660556502</v>
      </c>
      <c r="V1818" s="17">
        <v>0.34637518570102399</v>
      </c>
      <c r="W1818" s="17">
        <v>0.37721224921580898</v>
      </c>
      <c r="X1818" s="17">
        <v>0.39171370924388599</v>
      </c>
      <c r="Y1818" s="17">
        <v>0.36398969107653301</v>
      </c>
      <c r="Z1818" s="17">
        <v>0.34292326951994101</v>
      </c>
      <c r="AA1818" s="17">
        <v>0.36301747629518699</v>
      </c>
      <c r="AB1818" s="17">
        <v>0.29835005008898902</v>
      </c>
      <c r="AC1818" s="17">
        <v>0.35981236113214299</v>
      </c>
      <c r="AD1818" s="17">
        <v>0.403016252389366</v>
      </c>
      <c r="AE1818" s="17"/>
      <c r="AF1818" s="17">
        <v>0.37675878539705898</v>
      </c>
      <c r="AG1818" s="17">
        <v>0.36190976172716899</v>
      </c>
      <c r="AH1818" s="17">
        <v>0.33579370408205</v>
      </c>
      <c r="AI1818" s="17"/>
      <c r="AJ1818" s="17">
        <v>0.36027995005318503</v>
      </c>
      <c r="AK1818" s="17">
        <v>0.395611825597244</v>
      </c>
      <c r="AL1818" s="17">
        <v>0.37497893076963701</v>
      </c>
      <c r="AM1818" s="17">
        <v>0.34378240360165901</v>
      </c>
      <c r="AN1818" s="17">
        <v>0.32610461230506299</v>
      </c>
      <c r="AO1818" s="17"/>
      <c r="AP1818" s="17">
        <v>0.35062794232115402</v>
      </c>
      <c r="AQ1818" s="17">
        <v>0.36918197359549199</v>
      </c>
      <c r="AR1818" s="17">
        <v>0.35081699478796602</v>
      </c>
      <c r="AS1818" s="17"/>
      <c r="AT1818" s="17">
        <v>0.36577300517679401</v>
      </c>
      <c r="AU1818" s="17">
        <v>0.33641986268360702</v>
      </c>
      <c r="AV1818" s="17">
        <v>0.39979567245737202</v>
      </c>
      <c r="AW1818" s="17">
        <v>0.43226487101883398</v>
      </c>
      <c r="AX1818" s="17">
        <v>0.36098832099882899</v>
      </c>
    </row>
    <row r="1819" spans="2:50">
      <c r="B1819" t="s">
        <v>246</v>
      </c>
      <c r="C1819" s="17">
        <v>0.25794424238448099</v>
      </c>
      <c r="D1819" s="17">
        <v>0.254663262362262</v>
      </c>
      <c r="E1819" s="17">
        <v>0.26214839197338202</v>
      </c>
      <c r="F1819" s="17"/>
      <c r="G1819" s="17">
        <v>0.260413989870453</v>
      </c>
      <c r="H1819" s="17">
        <v>0.22305027957201501</v>
      </c>
      <c r="I1819" s="17">
        <v>0.19952821909902299</v>
      </c>
      <c r="J1819" s="17">
        <v>0.28611673074717298</v>
      </c>
      <c r="K1819" s="17">
        <v>0.25384975098346502</v>
      </c>
      <c r="L1819" s="17">
        <v>0.31206831877556601</v>
      </c>
      <c r="M1819" s="17"/>
      <c r="N1819" s="17">
        <v>0.276018760156309</v>
      </c>
      <c r="O1819" s="17">
        <v>0.25624902727618099</v>
      </c>
      <c r="P1819" s="17">
        <v>0.22285756544494001</v>
      </c>
      <c r="Q1819" s="17">
        <v>0.26989378525686802</v>
      </c>
      <c r="R1819" s="17"/>
      <c r="S1819" s="17">
        <v>0.24649839862477199</v>
      </c>
      <c r="T1819" s="17">
        <v>0.28597387621199599</v>
      </c>
      <c r="U1819" s="17">
        <v>0.27111680028083601</v>
      </c>
      <c r="V1819" s="17">
        <v>0.23720144855134101</v>
      </c>
      <c r="W1819" s="17">
        <v>0.24334952295322099</v>
      </c>
      <c r="X1819" s="17">
        <v>0.216523210199384</v>
      </c>
      <c r="Y1819" s="17">
        <v>0.25291365252360798</v>
      </c>
      <c r="Z1819" s="17">
        <v>0.261319056612348</v>
      </c>
      <c r="AA1819" s="17">
        <v>0.28512371281462801</v>
      </c>
      <c r="AB1819" s="17">
        <v>0.256226226294066</v>
      </c>
      <c r="AC1819" s="17">
        <v>0.24093506258469999</v>
      </c>
      <c r="AD1819" s="17">
        <v>0.31786379827112299</v>
      </c>
      <c r="AE1819" s="17"/>
      <c r="AF1819" s="17">
        <v>0.24075841401009301</v>
      </c>
      <c r="AG1819" s="17">
        <v>0.27421458323061298</v>
      </c>
      <c r="AH1819" s="17">
        <v>0.28583185804991201</v>
      </c>
      <c r="AI1819" s="17"/>
      <c r="AJ1819" s="17">
        <v>0.26777904431222099</v>
      </c>
      <c r="AK1819" s="17">
        <v>0.240954006296279</v>
      </c>
      <c r="AL1819" s="17">
        <v>0.199585162964379</v>
      </c>
      <c r="AM1819" s="17">
        <v>0.197149908595182</v>
      </c>
      <c r="AN1819" s="17">
        <v>0.31769449339921901</v>
      </c>
      <c r="AO1819" s="17"/>
      <c r="AP1819" s="17">
        <v>0.29708855477326601</v>
      </c>
      <c r="AQ1819" s="17">
        <v>0.23118771180055001</v>
      </c>
      <c r="AR1819" s="17">
        <v>0.239055404725349</v>
      </c>
      <c r="AS1819" s="17"/>
      <c r="AT1819" s="17">
        <v>0.26468529939303898</v>
      </c>
      <c r="AU1819" s="17">
        <v>0.25472679505497098</v>
      </c>
      <c r="AV1819" s="17">
        <v>0.236004363522622</v>
      </c>
      <c r="AW1819" s="17">
        <v>0.22528497662682101</v>
      </c>
      <c r="AX1819" s="17">
        <v>0.15874971533568299</v>
      </c>
    </row>
    <row r="1820" spans="2:50">
      <c r="B1820" t="s">
        <v>247</v>
      </c>
      <c r="C1820" s="17">
        <v>0.16106582072179501</v>
      </c>
      <c r="D1820" s="17">
        <v>0.18325442535523301</v>
      </c>
      <c r="E1820" s="17">
        <v>0.14003838259611701</v>
      </c>
      <c r="F1820" s="17"/>
      <c r="G1820" s="17">
        <v>0.13179119810378201</v>
      </c>
      <c r="H1820" s="17">
        <v>0.131249523531284</v>
      </c>
      <c r="I1820" s="17">
        <v>0.14280674554473599</v>
      </c>
      <c r="J1820" s="17">
        <v>0.14712959137634901</v>
      </c>
      <c r="K1820" s="17">
        <v>0.18784203842339101</v>
      </c>
      <c r="L1820" s="17">
        <v>0.21292270585819001</v>
      </c>
      <c r="M1820" s="17"/>
      <c r="N1820" s="17">
        <v>0.18338333042126201</v>
      </c>
      <c r="O1820" s="17">
        <v>0.18379675562731901</v>
      </c>
      <c r="P1820" s="17">
        <v>0.143889254610201</v>
      </c>
      <c r="Q1820" s="17">
        <v>0.129799633810955</v>
      </c>
      <c r="R1820" s="17"/>
      <c r="S1820" s="17">
        <v>0.12581645898570001</v>
      </c>
      <c r="T1820" s="17">
        <v>0.15172532028867999</v>
      </c>
      <c r="U1820" s="17">
        <v>0.15721675295949</v>
      </c>
      <c r="V1820" s="17">
        <v>0.196896806087661</v>
      </c>
      <c r="W1820" s="17">
        <v>0.16454570422436701</v>
      </c>
      <c r="X1820" s="17">
        <v>0.15749339719459701</v>
      </c>
      <c r="Y1820" s="17">
        <v>0.17680550750965399</v>
      </c>
      <c r="Z1820" s="17">
        <v>0.178148583387055</v>
      </c>
      <c r="AA1820" s="17">
        <v>0.14151110836609199</v>
      </c>
      <c r="AB1820" s="17">
        <v>0.21664867513657701</v>
      </c>
      <c r="AC1820" s="17">
        <v>0.13641493733722801</v>
      </c>
      <c r="AD1820" s="17">
        <v>0.15293771605700901</v>
      </c>
      <c r="AE1820" s="17"/>
      <c r="AF1820" s="17">
        <v>0.16574811005718099</v>
      </c>
      <c r="AG1820" s="17">
        <v>0.170799518180935</v>
      </c>
      <c r="AH1820" s="17">
        <v>0.126801132700225</v>
      </c>
      <c r="AI1820" s="17"/>
      <c r="AJ1820" s="17">
        <v>0.16933209312816599</v>
      </c>
      <c r="AK1820" s="17">
        <v>0.16374851281438299</v>
      </c>
      <c r="AL1820" s="17">
        <v>0.202678797566793</v>
      </c>
      <c r="AM1820" s="17">
        <v>0.13214008311186501</v>
      </c>
      <c r="AN1820" s="17">
        <v>0.119782409547723</v>
      </c>
      <c r="AO1820" s="17"/>
      <c r="AP1820" s="17">
        <v>0.17920218697536899</v>
      </c>
      <c r="AQ1820" s="17">
        <v>0.178572832154716</v>
      </c>
      <c r="AR1820" s="17">
        <v>0.19925004417641601</v>
      </c>
      <c r="AS1820" s="17"/>
      <c r="AT1820" s="17">
        <v>0.139581004867979</v>
      </c>
      <c r="AU1820" s="17">
        <v>0.193883561843914</v>
      </c>
      <c r="AV1820" s="17">
        <v>0.170006880896721</v>
      </c>
      <c r="AW1820" s="17">
        <v>0.11913198871276599</v>
      </c>
      <c r="AX1820" s="17">
        <v>0.22973530935953801</v>
      </c>
    </row>
    <row r="1821" spans="2:50">
      <c r="B1821" t="s">
        <v>248</v>
      </c>
      <c r="C1821" s="17">
        <v>6.0651612006525801E-2</v>
      </c>
      <c r="D1821" s="17">
        <v>7.2972066771308602E-2</v>
      </c>
      <c r="E1821" s="17">
        <v>4.77015739459965E-2</v>
      </c>
      <c r="F1821" s="17"/>
      <c r="G1821" s="17">
        <v>6.9911704189204602E-2</v>
      </c>
      <c r="H1821" s="17">
        <v>5.7526013037725601E-2</v>
      </c>
      <c r="I1821" s="17">
        <v>6.6598503521654098E-2</v>
      </c>
      <c r="J1821" s="17">
        <v>6.6041799265179404E-2</v>
      </c>
      <c r="K1821" s="17">
        <v>5.26859974045236E-2</v>
      </c>
      <c r="L1821" s="17">
        <v>5.3168139551233499E-2</v>
      </c>
      <c r="M1821" s="17"/>
      <c r="N1821" s="17">
        <v>5.1190394395812702E-2</v>
      </c>
      <c r="O1821" s="17">
        <v>5.99286085424744E-2</v>
      </c>
      <c r="P1821" s="17">
        <v>5.5640289584043399E-2</v>
      </c>
      <c r="Q1821" s="17">
        <v>7.3409617009692493E-2</v>
      </c>
      <c r="R1821" s="17"/>
      <c r="S1821" s="17">
        <v>5.24454646436626E-2</v>
      </c>
      <c r="T1821" s="17">
        <v>5.3662814816586801E-2</v>
      </c>
      <c r="U1821" s="17">
        <v>9.0583529689155201E-2</v>
      </c>
      <c r="V1821" s="17">
        <v>4.2085384285203802E-2</v>
      </c>
      <c r="W1821" s="17">
        <v>7.0612679623913793E-2</v>
      </c>
      <c r="X1821" s="17">
        <v>5.6598243139487803E-2</v>
      </c>
      <c r="Y1821" s="17">
        <v>5.5732577402241898E-2</v>
      </c>
      <c r="Z1821" s="17">
        <v>4.28056366228039E-2</v>
      </c>
      <c r="AA1821" s="17">
        <v>7.2991501894342906E-2</v>
      </c>
      <c r="AB1821" s="17">
        <v>6.9555112379781001E-2</v>
      </c>
      <c r="AC1821" s="17">
        <v>7.2848845660998099E-2</v>
      </c>
      <c r="AD1821" s="17">
        <v>3.8589257910321799E-2</v>
      </c>
      <c r="AE1821" s="17"/>
      <c r="AF1821" s="17">
        <v>5.27381165261505E-2</v>
      </c>
      <c r="AG1821" s="17">
        <v>6.68270304621357E-2</v>
      </c>
      <c r="AH1821" s="17">
        <v>6.72796339258281E-2</v>
      </c>
      <c r="AI1821" s="17"/>
      <c r="AJ1821" s="17">
        <v>5.9858249932985698E-2</v>
      </c>
      <c r="AK1821" s="17">
        <v>5.54255414288021E-2</v>
      </c>
      <c r="AL1821" s="17">
        <v>0.109090456646264</v>
      </c>
      <c r="AM1821" s="17">
        <v>8.9220596778492797E-2</v>
      </c>
      <c r="AN1821" s="17">
        <v>5.29774082208474E-2</v>
      </c>
      <c r="AO1821" s="17"/>
      <c r="AP1821" s="17">
        <v>7.4243342544650703E-2</v>
      </c>
      <c r="AQ1821" s="17">
        <v>5.5298507014804099E-2</v>
      </c>
      <c r="AR1821" s="17">
        <v>7.0126917326015406E-2</v>
      </c>
      <c r="AS1821" s="17"/>
      <c r="AT1821" s="17">
        <v>5.2860612721302699E-2</v>
      </c>
      <c r="AU1821" s="17">
        <v>7.7754773435520994E-2</v>
      </c>
      <c r="AV1821" s="17">
        <v>6.1070482476966101E-2</v>
      </c>
      <c r="AW1821" s="17">
        <v>6.0724098237234E-2</v>
      </c>
      <c r="AX1821" s="17">
        <v>0.109871226423378</v>
      </c>
    </row>
    <row r="1822" spans="2:50">
      <c r="B1822" t="s">
        <v>92</v>
      </c>
      <c r="C1822" s="17">
        <v>3.8494697811407498E-2</v>
      </c>
      <c r="D1822" s="17">
        <v>3.2327788303760603E-2</v>
      </c>
      <c r="E1822" s="17">
        <v>4.3682260334768901E-2</v>
      </c>
      <c r="F1822" s="17"/>
      <c r="G1822" s="17">
        <v>4.0764725842056398E-2</v>
      </c>
      <c r="H1822" s="17">
        <v>5.50409357315743E-2</v>
      </c>
      <c r="I1822" s="17">
        <v>3.8079809897912702E-2</v>
      </c>
      <c r="J1822" s="17">
        <v>3.0169980021131401E-2</v>
      </c>
      <c r="K1822" s="17">
        <v>2.43452403120182E-2</v>
      </c>
      <c r="L1822" s="17">
        <v>4.0090464061636598E-2</v>
      </c>
      <c r="M1822" s="17"/>
      <c r="N1822" s="17">
        <v>2.4390871589805799E-2</v>
      </c>
      <c r="O1822" s="17">
        <v>3.7721789982924601E-2</v>
      </c>
      <c r="P1822" s="17">
        <v>3.1141846005031601E-2</v>
      </c>
      <c r="Q1822" s="17">
        <v>6.1620563076708497E-2</v>
      </c>
      <c r="R1822" s="17"/>
      <c r="S1822" s="17">
        <v>2.6339622717029301E-2</v>
      </c>
      <c r="T1822" s="17">
        <v>2.96721890082907E-2</v>
      </c>
      <c r="U1822" s="17">
        <v>3.7442020504621198E-2</v>
      </c>
      <c r="V1822" s="17">
        <v>5.9149645040750397E-2</v>
      </c>
      <c r="W1822" s="17">
        <v>3.8142920998064898E-2</v>
      </c>
      <c r="X1822" s="17">
        <v>5.9492604604137703E-2</v>
      </c>
      <c r="Y1822" s="17">
        <v>3.3237421570936301E-2</v>
      </c>
      <c r="Z1822" s="17">
        <v>3.8497774071767299E-2</v>
      </c>
      <c r="AA1822" s="17">
        <v>3.99377644883014E-2</v>
      </c>
      <c r="AB1822" s="17">
        <v>3.5334027113516499E-2</v>
      </c>
      <c r="AC1822" s="17">
        <v>4.6281994508626897E-2</v>
      </c>
      <c r="AD1822" s="17">
        <v>1.7492365702871299E-2</v>
      </c>
      <c r="AE1822" s="17"/>
      <c r="AF1822" s="17">
        <v>3.7088260756997699E-2</v>
      </c>
      <c r="AG1822" s="17">
        <v>2.8798083874037799E-2</v>
      </c>
      <c r="AH1822" s="17">
        <v>7.4578107882393704E-2</v>
      </c>
      <c r="AI1822" s="17"/>
      <c r="AJ1822" s="17">
        <v>3.1231385351630399E-2</v>
      </c>
      <c r="AK1822" s="17">
        <v>3.38470837044429E-2</v>
      </c>
      <c r="AL1822" s="17">
        <v>4.9523304879107001E-3</v>
      </c>
      <c r="AM1822" s="17">
        <v>2.4211802142864398E-2</v>
      </c>
      <c r="AN1822" s="17">
        <v>6.5831624289591106E-2</v>
      </c>
      <c r="AO1822" s="17"/>
      <c r="AP1822" s="17">
        <v>2.4610587787221899E-2</v>
      </c>
      <c r="AQ1822" s="17">
        <v>3.4560399539896001E-2</v>
      </c>
      <c r="AR1822" s="17">
        <v>1.25313854014219E-2</v>
      </c>
      <c r="AS1822" s="17"/>
      <c r="AT1822" s="17">
        <v>6.4298483019676E-2</v>
      </c>
      <c r="AU1822" s="17">
        <v>2.5587931740810699E-2</v>
      </c>
      <c r="AV1822" s="17">
        <v>2.8246579606132201E-2</v>
      </c>
      <c r="AW1822" s="17">
        <v>6.4943165514091796E-3</v>
      </c>
      <c r="AX1822" s="17">
        <v>1.79304648594115E-2</v>
      </c>
    </row>
    <row r="1823" spans="2:50">
      <c r="B1823" t="s">
        <v>249</v>
      </c>
      <c r="C1823" s="17">
        <v>0.48184362707578998</v>
      </c>
      <c r="D1823" s="17">
        <v>0.45678245720743599</v>
      </c>
      <c r="E1823" s="17">
        <v>0.50642939114973595</v>
      </c>
      <c r="F1823" s="17"/>
      <c r="G1823" s="17">
        <v>0.49711838199450398</v>
      </c>
      <c r="H1823" s="17">
        <v>0.53313324812740204</v>
      </c>
      <c r="I1823" s="17">
        <v>0.55298672193667497</v>
      </c>
      <c r="J1823" s="17">
        <v>0.47054189859016698</v>
      </c>
      <c r="K1823" s="17">
        <v>0.48127697287660298</v>
      </c>
      <c r="L1823" s="17">
        <v>0.38175037175337301</v>
      </c>
      <c r="M1823" s="17"/>
      <c r="N1823" s="17">
        <v>0.46501664343681098</v>
      </c>
      <c r="O1823" s="17">
        <v>0.46230381857109998</v>
      </c>
      <c r="P1823" s="17">
        <v>0.54647104435578397</v>
      </c>
      <c r="Q1823" s="17">
        <v>0.46527640084577598</v>
      </c>
      <c r="R1823" s="17"/>
      <c r="S1823" s="17">
        <v>0.54890005502883499</v>
      </c>
      <c r="T1823" s="17">
        <v>0.47896579967444702</v>
      </c>
      <c r="U1823" s="17">
        <v>0.443640896565897</v>
      </c>
      <c r="V1823" s="17">
        <v>0.464666716035044</v>
      </c>
      <c r="W1823" s="17">
        <v>0.483349172200433</v>
      </c>
      <c r="X1823" s="17">
        <v>0.50989254486239299</v>
      </c>
      <c r="Y1823" s="17">
        <v>0.48131084099355897</v>
      </c>
      <c r="Z1823" s="17">
        <v>0.479228949306026</v>
      </c>
      <c r="AA1823" s="17">
        <v>0.46043591243663601</v>
      </c>
      <c r="AB1823" s="17">
        <v>0.42223595907605899</v>
      </c>
      <c r="AC1823" s="17">
        <v>0.50351915990844698</v>
      </c>
      <c r="AD1823" s="17">
        <v>0.47311686205867498</v>
      </c>
      <c r="AE1823" s="17"/>
      <c r="AF1823" s="17">
        <v>0.50366709864957804</v>
      </c>
      <c r="AG1823" s="17">
        <v>0.459360784252278</v>
      </c>
      <c r="AH1823" s="17">
        <v>0.44550926744164099</v>
      </c>
      <c r="AI1823" s="17"/>
      <c r="AJ1823" s="17">
        <v>0.47179922727499701</v>
      </c>
      <c r="AK1823" s="17">
        <v>0.50602485575609302</v>
      </c>
      <c r="AL1823" s="17">
        <v>0.48369325233465399</v>
      </c>
      <c r="AM1823" s="17">
        <v>0.55727760937159598</v>
      </c>
      <c r="AN1823" s="17">
        <v>0.44371406454262002</v>
      </c>
      <c r="AO1823" s="17"/>
      <c r="AP1823" s="17">
        <v>0.42485532791949199</v>
      </c>
      <c r="AQ1823" s="17">
        <v>0.50038054949003397</v>
      </c>
      <c r="AR1823" s="17">
        <v>0.479036248370798</v>
      </c>
      <c r="AS1823" s="17"/>
      <c r="AT1823" s="17">
        <v>0.478574599998003</v>
      </c>
      <c r="AU1823" s="17">
        <v>0.44804693792478301</v>
      </c>
      <c r="AV1823" s="17">
        <v>0.50467169349755903</v>
      </c>
      <c r="AW1823" s="17">
        <v>0.58836461987176902</v>
      </c>
      <c r="AX1823" s="17">
        <v>0.48371328402198899</v>
      </c>
    </row>
    <row r="1824" spans="2:50">
      <c r="B1824" t="s">
        <v>250</v>
      </c>
      <c r="C1824" s="17">
        <v>0.22171743272832101</v>
      </c>
      <c r="D1824" s="17">
        <v>0.25622649212654203</v>
      </c>
      <c r="E1824" s="17">
        <v>0.18773995654211401</v>
      </c>
      <c r="F1824" s="17"/>
      <c r="G1824" s="17">
        <v>0.20170290229298601</v>
      </c>
      <c r="H1824" s="17">
        <v>0.188775536569009</v>
      </c>
      <c r="I1824" s="17">
        <v>0.20940524906638999</v>
      </c>
      <c r="J1824" s="17">
        <v>0.21317139064152801</v>
      </c>
      <c r="K1824" s="17">
        <v>0.24052803582791399</v>
      </c>
      <c r="L1824" s="17">
        <v>0.26609084540942401</v>
      </c>
      <c r="M1824" s="17"/>
      <c r="N1824" s="17">
        <v>0.234573724817075</v>
      </c>
      <c r="O1824" s="17">
        <v>0.24372536416979401</v>
      </c>
      <c r="P1824" s="17">
        <v>0.19952954419424401</v>
      </c>
      <c r="Q1824" s="17">
        <v>0.203209250820647</v>
      </c>
      <c r="R1824" s="17"/>
      <c r="S1824" s="17">
        <v>0.17826192362936299</v>
      </c>
      <c r="T1824" s="17">
        <v>0.20538813510526699</v>
      </c>
      <c r="U1824" s="17">
        <v>0.24780028264864501</v>
      </c>
      <c r="V1824" s="17">
        <v>0.238982190372865</v>
      </c>
      <c r="W1824" s="17">
        <v>0.235158383848281</v>
      </c>
      <c r="X1824" s="17">
        <v>0.21409164033408501</v>
      </c>
      <c r="Y1824" s="17">
        <v>0.23253808491189601</v>
      </c>
      <c r="Z1824" s="17">
        <v>0.22095422000985901</v>
      </c>
      <c r="AA1824" s="17">
        <v>0.21450261026043499</v>
      </c>
      <c r="AB1824" s="17">
        <v>0.286203787516358</v>
      </c>
      <c r="AC1824" s="17">
        <v>0.20926378299822601</v>
      </c>
      <c r="AD1824" s="17">
        <v>0.19152697396733101</v>
      </c>
      <c r="AE1824" s="17"/>
      <c r="AF1824" s="17">
        <v>0.218486226583332</v>
      </c>
      <c r="AG1824" s="17">
        <v>0.23762654864307101</v>
      </c>
      <c r="AH1824" s="17">
        <v>0.194080766626053</v>
      </c>
      <c r="AI1824" s="17"/>
      <c r="AJ1824" s="17">
        <v>0.22919034306115199</v>
      </c>
      <c r="AK1824" s="17">
        <v>0.21917405424318501</v>
      </c>
      <c r="AL1824" s="17">
        <v>0.31176925421305701</v>
      </c>
      <c r="AM1824" s="17">
        <v>0.22136067989035699</v>
      </c>
      <c r="AN1824" s="17">
        <v>0.17275981776857</v>
      </c>
      <c r="AO1824" s="17"/>
      <c r="AP1824" s="17">
        <v>0.25344552952001997</v>
      </c>
      <c r="AQ1824" s="17">
        <v>0.23387133916951999</v>
      </c>
      <c r="AR1824" s="17">
        <v>0.26937696150243101</v>
      </c>
      <c r="AS1824" s="17"/>
      <c r="AT1824" s="17">
        <v>0.19244161758928199</v>
      </c>
      <c r="AU1824" s="17">
        <v>0.27163833527943498</v>
      </c>
      <c r="AV1824" s="17">
        <v>0.23107736337368701</v>
      </c>
      <c r="AW1824" s="17">
        <v>0.17985608694999999</v>
      </c>
      <c r="AX1824" s="17">
        <v>0.339606535782916</v>
      </c>
    </row>
    <row r="1825" spans="2:50">
      <c r="B1825" t="s">
        <v>251</v>
      </c>
      <c r="C1825" s="17">
        <v>0.26012619434746898</v>
      </c>
      <c r="D1825" s="17">
        <v>0.20055596508089499</v>
      </c>
      <c r="E1825" s="17">
        <v>0.318689434607622</v>
      </c>
      <c r="F1825" s="17"/>
      <c r="G1825" s="17">
        <v>0.29541547970151799</v>
      </c>
      <c r="H1825" s="17">
        <v>0.34435771155839301</v>
      </c>
      <c r="I1825" s="17">
        <v>0.34358147287028501</v>
      </c>
      <c r="J1825" s="17">
        <v>0.25737050794863903</v>
      </c>
      <c r="K1825" s="17">
        <v>0.24074893704868899</v>
      </c>
      <c r="L1825" s="17">
        <v>0.11565952634394901</v>
      </c>
      <c r="M1825" s="17"/>
      <c r="N1825" s="17">
        <v>0.23044291861973601</v>
      </c>
      <c r="O1825" s="17">
        <v>0.21857845440130599</v>
      </c>
      <c r="P1825" s="17">
        <v>0.34694150016153902</v>
      </c>
      <c r="Q1825" s="17">
        <v>0.26206715002512898</v>
      </c>
      <c r="R1825" s="17"/>
      <c r="S1825" s="17">
        <v>0.37063813139947199</v>
      </c>
      <c r="T1825" s="17">
        <v>0.27357766456917998</v>
      </c>
      <c r="U1825" s="17">
        <v>0.19584061391725199</v>
      </c>
      <c r="V1825" s="17">
        <v>0.225684525662179</v>
      </c>
      <c r="W1825" s="17">
        <v>0.248190788352152</v>
      </c>
      <c r="X1825" s="17">
        <v>0.29580090452830898</v>
      </c>
      <c r="Y1825" s="17">
        <v>0.24877275608166299</v>
      </c>
      <c r="Z1825" s="17">
        <v>0.25827472929616702</v>
      </c>
      <c r="AA1825" s="17">
        <v>0.24593330217620099</v>
      </c>
      <c r="AB1825" s="17">
        <v>0.13603217155970099</v>
      </c>
      <c r="AC1825" s="17">
        <v>0.29425537691022102</v>
      </c>
      <c r="AD1825" s="17">
        <v>0.281589888091344</v>
      </c>
      <c r="AE1825" s="17"/>
      <c r="AF1825" s="17">
        <v>0.28518087206624598</v>
      </c>
      <c r="AG1825" s="17">
        <v>0.22173423560920699</v>
      </c>
      <c r="AH1825" s="17">
        <v>0.25142850081558898</v>
      </c>
      <c r="AI1825" s="17"/>
      <c r="AJ1825" s="17">
        <v>0.24260888421384399</v>
      </c>
      <c r="AK1825" s="17">
        <v>0.28685080151290798</v>
      </c>
      <c r="AL1825" s="17">
        <v>0.171923998121597</v>
      </c>
      <c r="AM1825" s="17">
        <v>0.33591692948123902</v>
      </c>
      <c r="AN1825" s="17">
        <v>0.270954246774049</v>
      </c>
      <c r="AO1825" s="17"/>
      <c r="AP1825" s="17">
        <v>0.17140979839947201</v>
      </c>
      <c r="AQ1825" s="17">
        <v>0.266509210320514</v>
      </c>
      <c r="AR1825" s="17">
        <v>0.20965928686836699</v>
      </c>
      <c r="AS1825" s="17"/>
      <c r="AT1825" s="17">
        <v>0.28613298240872098</v>
      </c>
      <c r="AU1825" s="17">
        <v>0.17640860264534899</v>
      </c>
      <c r="AV1825" s="17">
        <v>0.27359433012387202</v>
      </c>
      <c r="AW1825" s="17">
        <v>0.40850853292176897</v>
      </c>
      <c r="AX1825" s="17">
        <v>0.14410674823907299</v>
      </c>
    </row>
    <row r="1826" spans="2:50">
      <c r="C1826" s="17"/>
      <c r="D1826" s="17"/>
      <c r="E1826" s="17"/>
      <c r="F1826" s="17"/>
      <c r="G1826" s="17"/>
      <c r="H1826" s="17"/>
      <c r="I1826" s="17"/>
      <c r="J1826" s="17"/>
      <c r="K1826" s="17"/>
      <c r="L1826" s="17"/>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7"/>
      <c r="AI1826" s="17"/>
      <c r="AJ1826" s="17"/>
      <c r="AK1826" s="17"/>
      <c r="AL1826" s="17"/>
      <c r="AM1826" s="17"/>
      <c r="AN1826" s="17"/>
      <c r="AO1826" s="17"/>
      <c r="AP1826" s="17"/>
      <c r="AQ1826" s="17"/>
      <c r="AR1826" s="17"/>
      <c r="AS1826" s="17"/>
      <c r="AT1826" s="17"/>
      <c r="AU1826" s="17"/>
      <c r="AV1826" s="17"/>
      <c r="AW1826" s="17"/>
      <c r="AX1826" s="17"/>
    </row>
    <row r="1827" spans="2:50">
      <c r="B1827" s="6" t="s">
        <v>488</v>
      </c>
      <c r="C1827" s="17"/>
      <c r="D1827" s="17"/>
      <c r="E1827" s="17"/>
      <c r="F1827" s="17"/>
      <c r="G1827" s="17"/>
      <c r="H1827" s="17"/>
      <c r="I1827" s="17"/>
      <c r="J1827" s="17"/>
      <c r="K1827" s="17"/>
      <c r="L1827" s="17"/>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7"/>
      <c r="AI1827" s="17"/>
      <c r="AJ1827" s="17"/>
      <c r="AK1827" s="17"/>
      <c r="AL1827" s="17"/>
      <c r="AM1827" s="17"/>
      <c r="AN1827" s="17"/>
      <c r="AO1827" s="17"/>
      <c r="AP1827" s="17"/>
      <c r="AQ1827" s="17"/>
      <c r="AR1827" s="17"/>
      <c r="AS1827" s="17"/>
      <c r="AT1827" s="17"/>
      <c r="AU1827" s="17"/>
      <c r="AV1827" s="17"/>
      <c r="AW1827" s="17"/>
      <c r="AX1827" s="17"/>
    </row>
    <row r="1828" spans="2:50">
      <c r="B1828" s="24" t="s">
        <v>15</v>
      </c>
      <c r="C1828" s="17"/>
      <c r="D1828" s="17"/>
      <c r="E1828" s="17"/>
      <c r="F1828" s="17"/>
      <c r="G1828" s="17"/>
      <c r="H1828" s="17"/>
      <c r="I1828" s="17"/>
      <c r="J1828" s="17"/>
      <c r="K1828" s="17"/>
      <c r="L1828" s="17"/>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7"/>
      <c r="AI1828" s="17"/>
      <c r="AJ1828" s="17"/>
      <c r="AK1828" s="17"/>
      <c r="AL1828" s="17"/>
      <c r="AM1828" s="17"/>
      <c r="AN1828" s="17"/>
      <c r="AO1828" s="17"/>
      <c r="AP1828" s="17"/>
      <c r="AQ1828" s="17"/>
      <c r="AR1828" s="17"/>
      <c r="AS1828" s="17"/>
      <c r="AT1828" s="17"/>
      <c r="AU1828" s="17"/>
      <c r="AV1828" s="17"/>
      <c r="AW1828" s="17"/>
      <c r="AX1828" s="17"/>
    </row>
    <row r="1829" spans="2:50">
      <c r="B1829" t="s">
        <v>244</v>
      </c>
      <c r="C1829" s="17">
        <v>7.8871905621080596E-2</v>
      </c>
      <c r="D1829" s="17">
        <v>9.0612525404625999E-2</v>
      </c>
      <c r="E1829" s="17">
        <v>6.7721007008660794E-2</v>
      </c>
      <c r="F1829" s="17"/>
      <c r="G1829" s="17">
        <v>8.8364771540102804E-2</v>
      </c>
      <c r="H1829" s="17">
        <v>0.13809396879996</v>
      </c>
      <c r="I1829" s="17">
        <v>0.108457336648252</v>
      </c>
      <c r="J1829" s="17">
        <v>6.8180057249401099E-2</v>
      </c>
      <c r="K1829" s="17">
        <v>4.0512670234651098E-2</v>
      </c>
      <c r="L1829" s="17">
        <v>3.4690174068721803E-2</v>
      </c>
      <c r="M1829" s="17"/>
      <c r="N1829" s="17">
        <v>7.2762993232287396E-2</v>
      </c>
      <c r="O1829" s="17">
        <v>6.5637008654745102E-2</v>
      </c>
      <c r="P1829" s="17">
        <v>9.6382619092309996E-2</v>
      </c>
      <c r="Q1829" s="17">
        <v>8.2868606852707694E-2</v>
      </c>
      <c r="R1829" s="17"/>
      <c r="S1829" s="17">
        <v>0.120433567447434</v>
      </c>
      <c r="T1829" s="17">
        <v>5.3683280046675302E-2</v>
      </c>
      <c r="U1829" s="17">
        <v>7.53995046866483E-2</v>
      </c>
      <c r="V1829" s="17">
        <v>4.1720014135796998E-2</v>
      </c>
      <c r="W1829" s="17">
        <v>6.7403996553723006E-2</v>
      </c>
      <c r="X1829" s="17">
        <v>8.1622236351297797E-2</v>
      </c>
      <c r="Y1829" s="17">
        <v>6.5604067076995801E-2</v>
      </c>
      <c r="Z1829" s="17">
        <v>0.10964898731144</v>
      </c>
      <c r="AA1829" s="17">
        <v>8.2501661076854998E-2</v>
      </c>
      <c r="AB1829" s="17">
        <v>7.4550893992062606E-2</v>
      </c>
      <c r="AC1829" s="17">
        <v>0.12829877281782001</v>
      </c>
      <c r="AD1829" s="17">
        <v>4.4552452815466999E-2</v>
      </c>
      <c r="AE1829" s="17"/>
      <c r="AF1829" s="17">
        <v>8.6066511088870104E-2</v>
      </c>
      <c r="AG1829" s="17">
        <v>7.8751123573884502E-2</v>
      </c>
      <c r="AH1829" s="17">
        <v>7.5948176602957704E-2</v>
      </c>
      <c r="AI1829" s="17"/>
      <c r="AJ1829" s="17">
        <v>7.0470132179744405E-2</v>
      </c>
      <c r="AK1829" s="17">
        <v>8.9667518247232E-2</v>
      </c>
      <c r="AL1829" s="17">
        <v>8.4463486588822301E-2</v>
      </c>
      <c r="AM1829" s="17">
        <v>0.167198996477121</v>
      </c>
      <c r="AN1829" s="17">
        <v>7.4955421124148394E-2</v>
      </c>
      <c r="AO1829" s="17"/>
      <c r="AP1829" s="17">
        <v>5.9471321945048297E-2</v>
      </c>
      <c r="AQ1829" s="17">
        <v>9.7504308116110799E-2</v>
      </c>
      <c r="AR1829" s="17">
        <v>8.8876280761220103E-2</v>
      </c>
      <c r="AS1829" s="17"/>
      <c r="AT1829" s="17">
        <v>8.6031137405416597E-2</v>
      </c>
      <c r="AU1829" s="17">
        <v>7.6192471009702098E-2</v>
      </c>
      <c r="AV1829" s="17">
        <v>6.0260473226738102E-2</v>
      </c>
      <c r="AW1829" s="17">
        <v>0.109827477253039</v>
      </c>
      <c r="AX1829" s="17">
        <v>0.107953986969495</v>
      </c>
    </row>
    <row r="1830" spans="2:50">
      <c r="B1830" t="s">
        <v>245</v>
      </c>
      <c r="C1830" s="17">
        <v>0.17644373904444399</v>
      </c>
      <c r="D1830" s="17">
        <v>0.176338713133049</v>
      </c>
      <c r="E1830" s="17">
        <v>0.17723185819333701</v>
      </c>
      <c r="F1830" s="17"/>
      <c r="G1830" s="17">
        <v>0.23075617360314499</v>
      </c>
      <c r="H1830" s="17">
        <v>0.26252462067182902</v>
      </c>
      <c r="I1830" s="17">
        <v>0.23972381706878601</v>
      </c>
      <c r="J1830" s="17">
        <v>0.16953689182967499</v>
      </c>
      <c r="K1830" s="17">
        <v>0.112251363802259</v>
      </c>
      <c r="L1830" s="17">
        <v>6.7584387244856201E-2</v>
      </c>
      <c r="M1830" s="17"/>
      <c r="N1830" s="17">
        <v>0.173857534316119</v>
      </c>
      <c r="O1830" s="17">
        <v>0.15203784527328801</v>
      </c>
      <c r="P1830" s="17">
        <v>0.19232131592988599</v>
      </c>
      <c r="Q1830" s="17">
        <v>0.193733412989887</v>
      </c>
      <c r="R1830" s="17"/>
      <c r="S1830" s="17">
        <v>0.22790737390077501</v>
      </c>
      <c r="T1830" s="17">
        <v>0.15717948054693301</v>
      </c>
      <c r="U1830" s="17">
        <v>0.14909296130122701</v>
      </c>
      <c r="V1830" s="17">
        <v>0.18057164550333701</v>
      </c>
      <c r="W1830" s="17">
        <v>0.15528348265713701</v>
      </c>
      <c r="X1830" s="17">
        <v>0.21684176864746499</v>
      </c>
      <c r="Y1830" s="17">
        <v>0.194565073247291</v>
      </c>
      <c r="Z1830" s="17">
        <v>0.21317802679435099</v>
      </c>
      <c r="AA1830" s="17">
        <v>0.20058608588420701</v>
      </c>
      <c r="AB1830" s="17">
        <v>8.8725386364976899E-2</v>
      </c>
      <c r="AC1830" s="17">
        <v>0.12903150111602801</v>
      </c>
      <c r="AD1830" s="17">
        <v>0.16476496888268199</v>
      </c>
      <c r="AE1830" s="17"/>
      <c r="AF1830" s="17">
        <v>0.17053188932359201</v>
      </c>
      <c r="AG1830" s="17">
        <v>0.178614211157132</v>
      </c>
      <c r="AH1830" s="17">
        <v>0.16363405824751401</v>
      </c>
      <c r="AI1830" s="17"/>
      <c r="AJ1830" s="17">
        <v>0.16567369508001001</v>
      </c>
      <c r="AK1830" s="17">
        <v>0.237996430082761</v>
      </c>
      <c r="AL1830" s="17">
        <v>0.16637663058448801</v>
      </c>
      <c r="AM1830" s="17">
        <v>0.12768408249013299</v>
      </c>
      <c r="AN1830" s="17">
        <v>0.126416457977025</v>
      </c>
      <c r="AO1830" s="17"/>
      <c r="AP1830" s="17">
        <v>0.17400426391622301</v>
      </c>
      <c r="AQ1830" s="17">
        <v>0.18783849580675699</v>
      </c>
      <c r="AR1830" s="17">
        <v>0.185519004879935</v>
      </c>
      <c r="AS1830" s="17"/>
      <c r="AT1830" s="17">
        <v>0.15219922160447699</v>
      </c>
      <c r="AU1830" s="17">
        <v>0.15606414233426699</v>
      </c>
      <c r="AV1830" s="17">
        <v>0.182195984310036</v>
      </c>
      <c r="AW1830" s="17">
        <v>0.25556199542076802</v>
      </c>
      <c r="AX1830" s="17">
        <v>0.18108350084788</v>
      </c>
    </row>
    <row r="1831" spans="2:50">
      <c r="B1831" t="s">
        <v>246</v>
      </c>
      <c r="C1831" s="17">
        <v>0.265768472408491</v>
      </c>
      <c r="D1831" s="17">
        <v>0.25873719186903399</v>
      </c>
      <c r="E1831" s="17">
        <v>0.27366285081337899</v>
      </c>
      <c r="F1831" s="17"/>
      <c r="G1831" s="17">
        <v>0.28410626322875498</v>
      </c>
      <c r="H1831" s="17">
        <v>0.226126700072771</v>
      </c>
      <c r="I1831" s="17">
        <v>0.25982094499687403</v>
      </c>
      <c r="J1831" s="17">
        <v>0.228336418044115</v>
      </c>
      <c r="K1831" s="17">
        <v>0.31543327227657803</v>
      </c>
      <c r="L1831" s="17">
        <v>0.28795594235500399</v>
      </c>
      <c r="M1831" s="17"/>
      <c r="N1831" s="17">
        <v>0.22392294922659201</v>
      </c>
      <c r="O1831" s="17">
        <v>0.26343335941838097</v>
      </c>
      <c r="P1831" s="17">
        <v>0.28618452637459801</v>
      </c>
      <c r="Q1831" s="17">
        <v>0.29306251212696899</v>
      </c>
      <c r="R1831" s="17"/>
      <c r="S1831" s="17">
        <v>0.21106510873758799</v>
      </c>
      <c r="T1831" s="17">
        <v>0.29867499992681501</v>
      </c>
      <c r="U1831" s="17">
        <v>0.30240378256203598</v>
      </c>
      <c r="V1831" s="17">
        <v>0.251291715596142</v>
      </c>
      <c r="W1831" s="17">
        <v>0.27992607168683098</v>
      </c>
      <c r="X1831" s="17">
        <v>0.22780297631506199</v>
      </c>
      <c r="Y1831" s="17">
        <v>0.244068065286629</v>
      </c>
      <c r="Z1831" s="17">
        <v>0.26488409922281497</v>
      </c>
      <c r="AA1831" s="17">
        <v>0.30325053275430802</v>
      </c>
      <c r="AB1831" s="17">
        <v>0.25394593666592202</v>
      </c>
      <c r="AC1831" s="17">
        <v>0.286506005757932</v>
      </c>
      <c r="AD1831" s="17">
        <v>0.32697502110317</v>
      </c>
      <c r="AE1831" s="17"/>
      <c r="AF1831" s="17">
        <v>0.26770155626499298</v>
      </c>
      <c r="AG1831" s="17">
        <v>0.242533679767923</v>
      </c>
      <c r="AH1831" s="17">
        <v>0.30524276210655199</v>
      </c>
      <c r="AI1831" s="17"/>
      <c r="AJ1831" s="17">
        <v>0.25671621073238599</v>
      </c>
      <c r="AK1831" s="17">
        <v>0.230279575917548</v>
      </c>
      <c r="AL1831" s="17">
        <v>0.22013331026608399</v>
      </c>
      <c r="AM1831" s="17">
        <v>0.26507973892504</v>
      </c>
      <c r="AN1831" s="17">
        <v>0.33499181930507199</v>
      </c>
      <c r="AO1831" s="17"/>
      <c r="AP1831" s="17">
        <v>0.24502154594978101</v>
      </c>
      <c r="AQ1831" s="17">
        <v>0.24204803357571</v>
      </c>
      <c r="AR1831" s="17">
        <v>0.24831578824943801</v>
      </c>
      <c r="AS1831" s="17"/>
      <c r="AT1831" s="17">
        <v>0.30411429444247101</v>
      </c>
      <c r="AU1831" s="17">
        <v>0.28542759515746502</v>
      </c>
      <c r="AV1831" s="17">
        <v>0.237193682611649</v>
      </c>
      <c r="AW1831" s="17">
        <v>0.21470297426436599</v>
      </c>
      <c r="AX1831" s="17">
        <v>0.116644886670661</v>
      </c>
    </row>
    <row r="1832" spans="2:50">
      <c r="B1832" t="s">
        <v>247</v>
      </c>
      <c r="C1832" s="17">
        <v>0.28752121389563901</v>
      </c>
      <c r="D1832" s="17">
        <v>0.28342644478607998</v>
      </c>
      <c r="E1832" s="17">
        <v>0.29196460753540598</v>
      </c>
      <c r="F1832" s="17"/>
      <c r="G1832" s="17">
        <v>0.234381133961997</v>
      </c>
      <c r="H1832" s="17">
        <v>0.23375959474615399</v>
      </c>
      <c r="I1832" s="17">
        <v>0.22072992981322001</v>
      </c>
      <c r="J1832" s="17">
        <v>0.30250171603206999</v>
      </c>
      <c r="K1832" s="17">
        <v>0.34127595347830197</v>
      </c>
      <c r="L1832" s="17">
        <v>0.37263818151738898</v>
      </c>
      <c r="M1832" s="17"/>
      <c r="N1832" s="17">
        <v>0.30942688081464997</v>
      </c>
      <c r="O1832" s="17">
        <v>0.33984085791475099</v>
      </c>
      <c r="P1832" s="17">
        <v>0.24257676462803199</v>
      </c>
      <c r="Q1832" s="17">
        <v>0.25174829100502299</v>
      </c>
      <c r="R1832" s="17"/>
      <c r="S1832" s="17">
        <v>0.25405774737228398</v>
      </c>
      <c r="T1832" s="17">
        <v>0.330863083147934</v>
      </c>
      <c r="U1832" s="17">
        <v>0.28228596863032102</v>
      </c>
      <c r="V1832" s="17">
        <v>0.35347986307819501</v>
      </c>
      <c r="W1832" s="17">
        <v>0.28004996466460003</v>
      </c>
      <c r="X1832" s="17">
        <v>0.250709878251903</v>
      </c>
      <c r="Y1832" s="17">
        <v>0.24713811553375201</v>
      </c>
      <c r="Z1832" s="17">
        <v>0.27138409240468198</v>
      </c>
      <c r="AA1832" s="17">
        <v>0.24199889406173999</v>
      </c>
      <c r="AB1832" s="17">
        <v>0.37404951610834802</v>
      </c>
      <c r="AC1832" s="17">
        <v>0.24021521975677801</v>
      </c>
      <c r="AD1832" s="17">
        <v>0.31594118448778802</v>
      </c>
      <c r="AE1832" s="17"/>
      <c r="AF1832" s="17">
        <v>0.27510542656789599</v>
      </c>
      <c r="AG1832" s="17">
        <v>0.31567031284602798</v>
      </c>
      <c r="AH1832" s="17">
        <v>0.265346839924547</v>
      </c>
      <c r="AI1832" s="17"/>
      <c r="AJ1832" s="17">
        <v>0.29817715376142401</v>
      </c>
      <c r="AK1832" s="17">
        <v>0.270127949318681</v>
      </c>
      <c r="AL1832" s="17">
        <v>0.27173141521300997</v>
      </c>
      <c r="AM1832" s="17">
        <v>0.22807269361157201</v>
      </c>
      <c r="AN1832" s="17">
        <v>0.28540474424329199</v>
      </c>
      <c r="AO1832" s="17"/>
      <c r="AP1832" s="17">
        <v>0.31125385723881199</v>
      </c>
      <c r="AQ1832" s="17">
        <v>0.29671379327409603</v>
      </c>
      <c r="AR1832" s="17">
        <v>0.27027723524234798</v>
      </c>
      <c r="AS1832" s="17"/>
      <c r="AT1832" s="17">
        <v>0.28991756582766198</v>
      </c>
      <c r="AU1832" s="17">
        <v>0.27392514536472201</v>
      </c>
      <c r="AV1832" s="17">
        <v>0.31587914047246102</v>
      </c>
      <c r="AW1832" s="17">
        <v>0.22404820714663701</v>
      </c>
      <c r="AX1832" s="17">
        <v>0.29423400501589397</v>
      </c>
    </row>
    <row r="1833" spans="2:50">
      <c r="B1833" t="s">
        <v>248</v>
      </c>
      <c r="C1833" s="17">
        <v>0.15083832946954201</v>
      </c>
      <c r="D1833" s="17">
        <v>0.161825765686468</v>
      </c>
      <c r="E1833" s="17">
        <v>0.13748612432379201</v>
      </c>
      <c r="F1833" s="17"/>
      <c r="G1833" s="17">
        <v>0.13727510548170299</v>
      </c>
      <c r="H1833" s="17">
        <v>9.7970058392646303E-2</v>
      </c>
      <c r="I1833" s="17">
        <v>0.10840159772668601</v>
      </c>
      <c r="J1833" s="17">
        <v>0.18550853962397601</v>
      </c>
      <c r="K1833" s="17">
        <v>0.16193209059805799</v>
      </c>
      <c r="L1833" s="17">
        <v>0.20172818012177199</v>
      </c>
      <c r="M1833" s="17"/>
      <c r="N1833" s="17">
        <v>0.19468394052338001</v>
      </c>
      <c r="O1833" s="17">
        <v>0.13481221570454999</v>
      </c>
      <c r="P1833" s="17">
        <v>0.152432186908425</v>
      </c>
      <c r="Q1833" s="17">
        <v>0.117871283465002</v>
      </c>
      <c r="R1833" s="17"/>
      <c r="S1833" s="17">
        <v>0.16082319353710101</v>
      </c>
      <c r="T1833" s="17">
        <v>0.123408690190192</v>
      </c>
      <c r="U1833" s="17">
        <v>0.146483230056137</v>
      </c>
      <c r="V1833" s="17">
        <v>9.2615928547151005E-2</v>
      </c>
      <c r="W1833" s="17">
        <v>0.189600286327236</v>
      </c>
      <c r="X1833" s="17">
        <v>0.15750729677264999</v>
      </c>
      <c r="Y1833" s="17">
        <v>0.20568512434967601</v>
      </c>
      <c r="Z1833" s="17">
        <v>0.113275541989642</v>
      </c>
      <c r="AA1833" s="17">
        <v>0.15530638559769799</v>
      </c>
      <c r="AB1833" s="17">
        <v>0.16718686743820901</v>
      </c>
      <c r="AC1833" s="17">
        <v>0.16279043839590099</v>
      </c>
      <c r="AD1833" s="17">
        <v>0.117263340336332</v>
      </c>
      <c r="AE1833" s="17"/>
      <c r="AF1833" s="17">
        <v>0.15733568849079901</v>
      </c>
      <c r="AG1833" s="17">
        <v>0.15672251370878701</v>
      </c>
      <c r="AH1833" s="17">
        <v>0.116728101564969</v>
      </c>
      <c r="AI1833" s="17"/>
      <c r="AJ1833" s="17">
        <v>0.17572386189334399</v>
      </c>
      <c r="AK1833" s="17">
        <v>0.144903849315586</v>
      </c>
      <c r="AL1833" s="17">
        <v>0.245779573583747</v>
      </c>
      <c r="AM1833" s="17">
        <v>0.156453931735968</v>
      </c>
      <c r="AN1833" s="17">
        <v>0.10669573861862899</v>
      </c>
      <c r="AO1833" s="17"/>
      <c r="AP1833" s="17">
        <v>0.18143156842677799</v>
      </c>
      <c r="AQ1833" s="17">
        <v>0.14606291509408501</v>
      </c>
      <c r="AR1833" s="17">
        <v>0.201186905952875</v>
      </c>
      <c r="AS1833" s="17"/>
      <c r="AT1833" s="17">
        <v>0.11120053235324801</v>
      </c>
      <c r="AU1833" s="17">
        <v>0.17984849735769001</v>
      </c>
      <c r="AV1833" s="17">
        <v>0.17410779932613099</v>
      </c>
      <c r="AW1833" s="17">
        <v>0.16741320700752699</v>
      </c>
      <c r="AX1833" s="17">
        <v>0.254771129770959</v>
      </c>
    </row>
    <row r="1834" spans="2:50">
      <c r="B1834" t="s">
        <v>92</v>
      </c>
      <c r="C1834" s="17">
        <v>4.0556339560804601E-2</v>
      </c>
      <c r="D1834" s="17">
        <v>2.90593591207426E-2</v>
      </c>
      <c r="E1834" s="17">
        <v>5.1933552125425303E-2</v>
      </c>
      <c r="F1834" s="17"/>
      <c r="G1834" s="17">
        <v>2.51165521842973E-2</v>
      </c>
      <c r="H1834" s="17">
        <v>4.15250573166406E-2</v>
      </c>
      <c r="I1834" s="17">
        <v>6.2866373746182397E-2</v>
      </c>
      <c r="J1834" s="17">
        <v>4.59363772207632E-2</v>
      </c>
      <c r="K1834" s="17">
        <v>2.85946496101529E-2</v>
      </c>
      <c r="L1834" s="17">
        <v>3.5403134692257601E-2</v>
      </c>
      <c r="M1834" s="17"/>
      <c r="N1834" s="17">
        <v>2.5345701886971401E-2</v>
      </c>
      <c r="O1834" s="17">
        <v>4.4238713034284199E-2</v>
      </c>
      <c r="P1834" s="17">
        <v>3.0102587066749099E-2</v>
      </c>
      <c r="Q1834" s="17">
        <v>6.0715893560411703E-2</v>
      </c>
      <c r="R1834" s="17"/>
      <c r="S1834" s="17">
        <v>2.5713009004818401E-2</v>
      </c>
      <c r="T1834" s="17">
        <v>3.6190466141450502E-2</v>
      </c>
      <c r="U1834" s="17">
        <v>4.4334552763630297E-2</v>
      </c>
      <c r="V1834" s="17">
        <v>8.0320833139377698E-2</v>
      </c>
      <c r="W1834" s="17">
        <v>2.7736198110472701E-2</v>
      </c>
      <c r="X1834" s="17">
        <v>6.5515843661621595E-2</v>
      </c>
      <c r="Y1834" s="17">
        <v>4.2939554505657097E-2</v>
      </c>
      <c r="Z1834" s="17">
        <v>2.76292522770697E-2</v>
      </c>
      <c r="AA1834" s="17">
        <v>1.6356440625192301E-2</v>
      </c>
      <c r="AB1834" s="17">
        <v>4.1541399430481102E-2</v>
      </c>
      <c r="AC1834" s="17">
        <v>5.3158062155541599E-2</v>
      </c>
      <c r="AD1834" s="17">
        <v>3.0503032374561301E-2</v>
      </c>
      <c r="AE1834" s="17"/>
      <c r="AF1834" s="17">
        <v>4.3258928263848903E-2</v>
      </c>
      <c r="AG1834" s="17">
        <v>2.77081589462452E-2</v>
      </c>
      <c r="AH1834" s="17">
        <v>7.3100061553460799E-2</v>
      </c>
      <c r="AI1834" s="17"/>
      <c r="AJ1834" s="17">
        <v>3.3238946353091998E-2</v>
      </c>
      <c r="AK1834" s="17">
        <v>2.7024677118193001E-2</v>
      </c>
      <c r="AL1834" s="17">
        <v>1.1515583763847601E-2</v>
      </c>
      <c r="AM1834" s="17">
        <v>5.5510556760165801E-2</v>
      </c>
      <c r="AN1834" s="17">
        <v>7.1535818731834205E-2</v>
      </c>
      <c r="AO1834" s="17"/>
      <c r="AP1834" s="17">
        <v>2.88174425233577E-2</v>
      </c>
      <c r="AQ1834" s="17">
        <v>2.9832454133240802E-2</v>
      </c>
      <c r="AR1834" s="17">
        <v>5.8247849141834897E-3</v>
      </c>
      <c r="AS1834" s="17"/>
      <c r="AT1834" s="17">
        <v>5.6537248366723997E-2</v>
      </c>
      <c r="AU1834" s="17">
        <v>2.8542148776154099E-2</v>
      </c>
      <c r="AV1834" s="17">
        <v>3.0362920052985201E-2</v>
      </c>
      <c r="AW1834" s="17">
        <v>2.8446138907662601E-2</v>
      </c>
      <c r="AX1834" s="17">
        <v>4.53124907251116E-2</v>
      </c>
    </row>
    <row r="1835" spans="2:50">
      <c r="B1835" t="s">
        <v>249</v>
      </c>
      <c r="C1835" s="17">
        <v>0.25531564466552398</v>
      </c>
      <c r="D1835" s="17">
        <v>0.266951238537675</v>
      </c>
      <c r="E1835" s="17">
        <v>0.24495286520199699</v>
      </c>
      <c r="F1835" s="17"/>
      <c r="G1835" s="17">
        <v>0.31912094514324701</v>
      </c>
      <c r="H1835" s="17">
        <v>0.40061858947178802</v>
      </c>
      <c r="I1835" s="17">
        <v>0.34818115371703801</v>
      </c>
      <c r="J1835" s="17">
        <v>0.23771694907907601</v>
      </c>
      <c r="K1835" s="17">
        <v>0.15276403403691</v>
      </c>
      <c r="L1835" s="17">
        <v>0.102274561313578</v>
      </c>
      <c r="M1835" s="17"/>
      <c r="N1835" s="17">
        <v>0.24662052754840599</v>
      </c>
      <c r="O1835" s="17">
        <v>0.21767485392803301</v>
      </c>
      <c r="P1835" s="17">
        <v>0.28870393502219599</v>
      </c>
      <c r="Q1835" s="17">
        <v>0.27660201984259503</v>
      </c>
      <c r="R1835" s="17"/>
      <c r="S1835" s="17">
        <v>0.34834094134820898</v>
      </c>
      <c r="T1835" s="17">
        <v>0.21086276059360901</v>
      </c>
      <c r="U1835" s="17">
        <v>0.22449246598787501</v>
      </c>
      <c r="V1835" s="17">
        <v>0.222291659639134</v>
      </c>
      <c r="W1835" s="17">
        <v>0.22268747921085999</v>
      </c>
      <c r="X1835" s="17">
        <v>0.29846400499876302</v>
      </c>
      <c r="Y1835" s="17">
        <v>0.26016914032428701</v>
      </c>
      <c r="Z1835" s="17">
        <v>0.32282701410579101</v>
      </c>
      <c r="AA1835" s="17">
        <v>0.28308774696106198</v>
      </c>
      <c r="AB1835" s="17">
        <v>0.16327628035704</v>
      </c>
      <c r="AC1835" s="17">
        <v>0.257330273933848</v>
      </c>
      <c r="AD1835" s="17">
        <v>0.20931742169814899</v>
      </c>
      <c r="AE1835" s="17"/>
      <c r="AF1835" s="17">
        <v>0.25659840041246301</v>
      </c>
      <c r="AG1835" s="17">
        <v>0.25736533473101703</v>
      </c>
      <c r="AH1835" s="17">
        <v>0.239582234850471</v>
      </c>
      <c r="AI1835" s="17"/>
      <c r="AJ1835" s="17">
        <v>0.236143827259754</v>
      </c>
      <c r="AK1835" s="17">
        <v>0.32766394832999302</v>
      </c>
      <c r="AL1835" s="17">
        <v>0.25084011717331001</v>
      </c>
      <c r="AM1835" s="17">
        <v>0.29488307896725402</v>
      </c>
      <c r="AN1835" s="17">
        <v>0.20137187910117299</v>
      </c>
      <c r="AO1835" s="17"/>
      <c r="AP1835" s="17">
        <v>0.23347558586127201</v>
      </c>
      <c r="AQ1835" s="17">
        <v>0.28534280392286798</v>
      </c>
      <c r="AR1835" s="17">
        <v>0.27439528564115501</v>
      </c>
      <c r="AS1835" s="17"/>
      <c r="AT1835" s="17">
        <v>0.238230359009894</v>
      </c>
      <c r="AU1835" s="17">
        <v>0.23225661334396899</v>
      </c>
      <c r="AV1835" s="17">
        <v>0.242456457536774</v>
      </c>
      <c r="AW1835" s="17">
        <v>0.365389472673807</v>
      </c>
      <c r="AX1835" s="17">
        <v>0.28903748781737398</v>
      </c>
    </row>
    <row r="1836" spans="2:50">
      <c r="B1836" t="s">
        <v>250</v>
      </c>
      <c r="C1836" s="17">
        <v>0.43835954336518101</v>
      </c>
      <c r="D1836" s="17">
        <v>0.44525221047254798</v>
      </c>
      <c r="E1836" s="17">
        <v>0.42945073185919802</v>
      </c>
      <c r="F1836" s="17"/>
      <c r="G1836" s="17">
        <v>0.37165623944370102</v>
      </c>
      <c r="H1836" s="17">
        <v>0.33172965313879998</v>
      </c>
      <c r="I1836" s="17">
        <v>0.32913152753990499</v>
      </c>
      <c r="J1836" s="17">
        <v>0.488010255656045</v>
      </c>
      <c r="K1836" s="17">
        <v>0.50320804407635999</v>
      </c>
      <c r="L1836" s="17">
        <v>0.57436636163916099</v>
      </c>
      <c r="M1836" s="17"/>
      <c r="N1836" s="17">
        <v>0.50411082133802998</v>
      </c>
      <c r="O1836" s="17">
        <v>0.47465307361930198</v>
      </c>
      <c r="P1836" s="17">
        <v>0.39500895153645699</v>
      </c>
      <c r="Q1836" s="17">
        <v>0.36961957447002403</v>
      </c>
      <c r="R1836" s="17"/>
      <c r="S1836" s="17">
        <v>0.41488094090938499</v>
      </c>
      <c r="T1836" s="17">
        <v>0.45427177333812602</v>
      </c>
      <c r="U1836" s="17">
        <v>0.42876919868645802</v>
      </c>
      <c r="V1836" s="17">
        <v>0.44609579162534602</v>
      </c>
      <c r="W1836" s="17">
        <v>0.46965025099183599</v>
      </c>
      <c r="X1836" s="17">
        <v>0.40821717502455301</v>
      </c>
      <c r="Y1836" s="17">
        <v>0.45282323988342699</v>
      </c>
      <c r="Z1836" s="17">
        <v>0.38465963439432299</v>
      </c>
      <c r="AA1836" s="17">
        <v>0.39730527965943802</v>
      </c>
      <c r="AB1836" s="17">
        <v>0.54123638354655701</v>
      </c>
      <c r="AC1836" s="17">
        <v>0.40300565815267902</v>
      </c>
      <c r="AD1836" s="17">
        <v>0.43320452482411997</v>
      </c>
      <c r="AE1836" s="17"/>
      <c r="AF1836" s="17">
        <v>0.43244111505869498</v>
      </c>
      <c r="AG1836" s="17">
        <v>0.47239282655481502</v>
      </c>
      <c r="AH1836" s="17">
        <v>0.38207494148951598</v>
      </c>
      <c r="AI1836" s="17"/>
      <c r="AJ1836" s="17">
        <v>0.473901015654767</v>
      </c>
      <c r="AK1836" s="17">
        <v>0.41503179863426598</v>
      </c>
      <c r="AL1836" s="17">
        <v>0.51751098879675805</v>
      </c>
      <c r="AM1836" s="17">
        <v>0.38452662534754001</v>
      </c>
      <c r="AN1836" s="17">
        <v>0.39210048286192101</v>
      </c>
      <c r="AO1836" s="17"/>
      <c r="AP1836" s="17">
        <v>0.49268542566558998</v>
      </c>
      <c r="AQ1836" s="17">
        <v>0.442776708368181</v>
      </c>
      <c r="AR1836" s="17">
        <v>0.47146414119522301</v>
      </c>
      <c r="AS1836" s="17"/>
      <c r="AT1836" s="17">
        <v>0.40111809818090999</v>
      </c>
      <c r="AU1836" s="17">
        <v>0.453773642722412</v>
      </c>
      <c r="AV1836" s="17">
        <v>0.48998693979859098</v>
      </c>
      <c r="AW1836" s="17">
        <v>0.39146141415416402</v>
      </c>
      <c r="AX1836" s="17">
        <v>0.54900513478685298</v>
      </c>
    </row>
    <row r="1837" spans="2:50">
      <c r="B1837" t="s">
        <v>251</v>
      </c>
      <c r="C1837" s="17">
        <v>-0.18304389869965701</v>
      </c>
      <c r="D1837" s="17">
        <v>-0.17830097193487299</v>
      </c>
      <c r="E1837" s="17">
        <v>-0.184497866657201</v>
      </c>
      <c r="F1837" s="17"/>
      <c r="G1837" s="17">
        <v>-5.2535294300453297E-2</v>
      </c>
      <c r="H1837" s="17">
        <v>6.8888936332988704E-2</v>
      </c>
      <c r="I1837" s="17">
        <v>1.9049626177132701E-2</v>
      </c>
      <c r="J1837" s="17">
        <v>-0.25029330657696902</v>
      </c>
      <c r="K1837" s="17">
        <v>-0.35044401003945003</v>
      </c>
      <c r="L1837" s="17">
        <v>-0.47209180032558301</v>
      </c>
      <c r="M1837" s="17"/>
      <c r="N1837" s="17">
        <v>-0.25749029378962401</v>
      </c>
      <c r="O1837" s="17">
        <v>-0.25697821969126899</v>
      </c>
      <c r="P1837" s="17">
        <v>-0.106305016514261</v>
      </c>
      <c r="Q1837" s="17">
        <v>-9.3017554627429305E-2</v>
      </c>
      <c r="R1837" s="17"/>
      <c r="S1837" s="17">
        <v>-6.6539999561176302E-2</v>
      </c>
      <c r="T1837" s="17">
        <v>-0.24340901274451701</v>
      </c>
      <c r="U1837" s="17">
        <v>-0.20427673269858301</v>
      </c>
      <c r="V1837" s="17">
        <v>-0.22380413198621199</v>
      </c>
      <c r="W1837" s="17">
        <v>-0.246962771780976</v>
      </c>
      <c r="X1837" s="17">
        <v>-0.10975317002579001</v>
      </c>
      <c r="Y1837" s="17">
        <v>-0.19265409955914101</v>
      </c>
      <c r="Z1837" s="17">
        <v>-6.1832620288532203E-2</v>
      </c>
      <c r="AA1837" s="17">
        <v>-0.11421753269837701</v>
      </c>
      <c r="AB1837" s="17">
        <v>-0.377960103189518</v>
      </c>
      <c r="AC1837" s="17">
        <v>-0.145675384218831</v>
      </c>
      <c r="AD1837" s="17">
        <v>-0.22388710312597199</v>
      </c>
      <c r="AE1837" s="17"/>
      <c r="AF1837" s="17">
        <v>-0.17584271464623299</v>
      </c>
      <c r="AG1837" s="17">
        <v>-0.21502749182379899</v>
      </c>
      <c r="AH1837" s="17">
        <v>-0.14249270663904501</v>
      </c>
      <c r="AI1837" s="17"/>
      <c r="AJ1837" s="17">
        <v>-0.237757188395013</v>
      </c>
      <c r="AK1837" s="17">
        <v>-8.7367850304273798E-2</v>
      </c>
      <c r="AL1837" s="17">
        <v>-0.26667087162344699</v>
      </c>
      <c r="AM1837" s="17">
        <v>-8.9643546380286598E-2</v>
      </c>
      <c r="AN1837" s="17">
        <v>-0.19072860376074799</v>
      </c>
      <c r="AO1837" s="17"/>
      <c r="AP1837" s="17">
        <v>-0.259209839804318</v>
      </c>
      <c r="AQ1837" s="17">
        <v>-0.15743390444531399</v>
      </c>
      <c r="AR1837" s="17">
        <v>-0.197068855554068</v>
      </c>
      <c r="AS1837" s="17"/>
      <c r="AT1837" s="17">
        <v>-0.16288773917101601</v>
      </c>
      <c r="AU1837" s="17">
        <v>-0.221517029378443</v>
      </c>
      <c r="AV1837" s="17">
        <v>-0.24753048226181701</v>
      </c>
      <c r="AW1837" s="17">
        <v>-2.6071941480357599E-2</v>
      </c>
      <c r="AX1837" s="17">
        <v>-0.25996764696947899</v>
      </c>
    </row>
    <row r="1838" spans="2:50">
      <c r="C1838" s="17"/>
      <c r="D1838" s="17"/>
      <c r="E1838" s="17"/>
      <c r="F1838" s="17"/>
      <c r="G1838" s="17"/>
      <c r="H1838" s="17"/>
      <c r="I1838" s="17"/>
      <c r="J1838" s="17"/>
      <c r="K1838" s="17"/>
      <c r="L1838" s="17"/>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7"/>
      <c r="AI1838" s="17"/>
      <c r="AJ1838" s="17"/>
      <c r="AK1838" s="17"/>
      <c r="AL1838" s="17"/>
      <c r="AM1838" s="17"/>
      <c r="AN1838" s="17"/>
      <c r="AO1838" s="17"/>
      <c r="AP1838" s="17"/>
      <c r="AQ1838" s="17"/>
      <c r="AR1838" s="17"/>
      <c r="AS1838" s="17"/>
      <c r="AT1838" s="17"/>
      <c r="AU1838" s="17"/>
      <c r="AV1838" s="17"/>
      <c r="AW1838" s="17"/>
      <c r="AX1838" s="17"/>
    </row>
    <row r="1839" spans="2:50">
      <c r="B1839" s="6" t="s">
        <v>489</v>
      </c>
      <c r="C1839" s="17"/>
      <c r="D1839" s="17"/>
      <c r="E1839" s="17"/>
      <c r="F1839" s="17"/>
      <c r="G1839" s="17"/>
      <c r="H1839" s="17"/>
      <c r="I1839" s="17"/>
      <c r="J1839" s="17"/>
      <c r="K1839" s="17"/>
      <c r="L1839" s="17"/>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7"/>
      <c r="AI1839" s="17"/>
      <c r="AJ1839" s="17"/>
      <c r="AK1839" s="17"/>
      <c r="AL1839" s="17"/>
      <c r="AM1839" s="17"/>
      <c r="AN1839" s="17"/>
      <c r="AO1839" s="17"/>
      <c r="AP1839" s="17"/>
      <c r="AQ1839" s="17"/>
      <c r="AR1839" s="17"/>
      <c r="AS1839" s="17"/>
      <c r="AT1839" s="17"/>
      <c r="AU1839" s="17"/>
      <c r="AV1839" s="17"/>
      <c r="AW1839" s="17"/>
      <c r="AX1839" s="17"/>
    </row>
    <row r="1840" spans="2:50">
      <c r="B1840" s="24" t="s">
        <v>17</v>
      </c>
      <c r="C1840" s="17"/>
      <c r="D1840" s="17"/>
      <c r="E1840" s="17"/>
      <c r="F1840" s="17"/>
      <c r="G1840" s="17"/>
      <c r="H1840" s="17"/>
      <c r="I1840" s="17"/>
      <c r="J1840" s="17"/>
      <c r="K1840" s="17"/>
      <c r="L1840" s="17"/>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7"/>
      <c r="AI1840" s="17"/>
      <c r="AJ1840" s="17"/>
      <c r="AK1840" s="17"/>
      <c r="AL1840" s="17"/>
      <c r="AM1840" s="17"/>
      <c r="AN1840" s="17"/>
      <c r="AO1840" s="17"/>
      <c r="AP1840" s="17"/>
      <c r="AQ1840" s="17"/>
      <c r="AR1840" s="17"/>
      <c r="AS1840" s="17"/>
      <c r="AT1840" s="17"/>
      <c r="AU1840" s="17"/>
      <c r="AV1840" s="17"/>
      <c r="AW1840" s="17"/>
      <c r="AX1840" s="17"/>
    </row>
    <row r="1841" spans="2:50">
      <c r="B1841" t="s">
        <v>490</v>
      </c>
      <c r="C1841" s="17">
        <v>0.15886074067655501</v>
      </c>
      <c r="D1841" s="17">
        <v>0.20638838065373699</v>
      </c>
      <c r="E1841" s="17">
        <v>0.10940166532786499</v>
      </c>
      <c r="F1841" s="17"/>
      <c r="G1841" s="17">
        <v>0.25059253949635502</v>
      </c>
      <c r="H1841" s="17">
        <v>0.25203585592356598</v>
      </c>
      <c r="I1841" s="17">
        <v>0.18983688272076199</v>
      </c>
      <c r="J1841" s="17">
        <v>8.2454665217940606E-2</v>
      </c>
      <c r="K1841" s="17">
        <v>0.13801706820826001</v>
      </c>
      <c r="L1841" s="17">
        <v>8.1064105681972101E-2</v>
      </c>
      <c r="M1841" s="17"/>
      <c r="N1841" s="17">
        <v>0.22141726955955901</v>
      </c>
      <c r="O1841" s="17">
        <v>0.121582484136351</v>
      </c>
      <c r="P1841" s="17">
        <v>0.14326713364099899</v>
      </c>
      <c r="Q1841" s="17">
        <v>0.14161550841471099</v>
      </c>
      <c r="R1841" s="17"/>
      <c r="S1841" s="17">
        <v>0.25132210535472199</v>
      </c>
      <c r="T1841" s="17">
        <v>0.13859798313674401</v>
      </c>
      <c r="U1841" s="17">
        <v>0.109613339777067</v>
      </c>
      <c r="V1841" s="17">
        <v>0.16601168833914101</v>
      </c>
      <c r="W1841" s="17">
        <v>0.16428829920808299</v>
      </c>
      <c r="X1841" s="17">
        <v>9.5473198240652896E-2</v>
      </c>
      <c r="Y1841" s="17">
        <v>7.70654954473248E-2</v>
      </c>
      <c r="Z1841" s="17">
        <v>0.23293484150399299</v>
      </c>
      <c r="AA1841" s="17">
        <v>0.26302414808277302</v>
      </c>
      <c r="AB1841" s="17">
        <v>0.14814485902733901</v>
      </c>
      <c r="AC1841" s="17">
        <v>9.7974615310812196E-2</v>
      </c>
      <c r="AD1841" s="17">
        <v>4.0705865616694897E-2</v>
      </c>
      <c r="AE1841" s="17"/>
      <c r="AF1841" s="17">
        <v>0.150303033584051</v>
      </c>
      <c r="AG1841" s="17">
        <v>0.17298384240045001</v>
      </c>
      <c r="AH1841" s="17">
        <v>0.11455837409986</v>
      </c>
      <c r="AI1841" s="17"/>
      <c r="AJ1841" s="17">
        <v>0.15367354932927499</v>
      </c>
      <c r="AK1841" s="17">
        <v>0.16485611733963099</v>
      </c>
      <c r="AL1841" s="17">
        <v>0.31976337560465001</v>
      </c>
      <c r="AM1841" s="17">
        <v>0.25499075521150699</v>
      </c>
      <c r="AN1841" s="17">
        <v>6.8850567059964299E-2</v>
      </c>
      <c r="AO1841" s="17"/>
      <c r="AP1841" s="17">
        <v>0.17892722397167099</v>
      </c>
      <c r="AQ1841" s="17">
        <v>0.18822732781219201</v>
      </c>
      <c r="AR1841" s="17">
        <v>0.25510883938758699</v>
      </c>
      <c r="AS1841" s="17"/>
      <c r="AT1841" s="17">
        <v>0.12728855965855801</v>
      </c>
      <c r="AU1841" s="17">
        <v>0.120734917149165</v>
      </c>
      <c r="AV1841" s="17">
        <v>0.17889982644080099</v>
      </c>
      <c r="AW1841" s="17">
        <v>0.260840807073421</v>
      </c>
      <c r="AX1841" s="17">
        <v>0.34805702131761301</v>
      </c>
    </row>
    <row r="1842" spans="2:50">
      <c r="B1842" t="s">
        <v>491</v>
      </c>
      <c r="C1842" s="17">
        <v>0.36947750927937101</v>
      </c>
      <c r="D1842" s="17">
        <v>0.36396460199333702</v>
      </c>
      <c r="E1842" s="17">
        <v>0.37576631525944698</v>
      </c>
      <c r="F1842" s="17"/>
      <c r="G1842" s="17">
        <v>0.308457450829005</v>
      </c>
      <c r="H1842" s="17">
        <v>0.372674695963647</v>
      </c>
      <c r="I1842" s="17">
        <v>0.32429346572920398</v>
      </c>
      <c r="J1842" s="17">
        <v>0.367449840260132</v>
      </c>
      <c r="K1842" s="17">
        <v>0.35788761603946301</v>
      </c>
      <c r="L1842" s="17">
        <v>0.445146710816541</v>
      </c>
      <c r="M1842" s="17"/>
      <c r="N1842" s="17">
        <v>0.43216401610219501</v>
      </c>
      <c r="O1842" s="17">
        <v>0.413384250271839</v>
      </c>
      <c r="P1842" s="17">
        <v>0.321973159984414</v>
      </c>
      <c r="Q1842" s="17">
        <v>0.30564670154823298</v>
      </c>
      <c r="R1842" s="17"/>
      <c r="S1842" s="17">
        <v>0.35031645959430802</v>
      </c>
      <c r="T1842" s="17">
        <v>0.39386742802805402</v>
      </c>
      <c r="U1842" s="17">
        <v>0.27635173808048102</v>
      </c>
      <c r="V1842" s="17">
        <v>0.41263647024702199</v>
      </c>
      <c r="W1842" s="17">
        <v>0.323093927183145</v>
      </c>
      <c r="X1842" s="17">
        <v>0.31016612199478499</v>
      </c>
      <c r="Y1842" s="17">
        <v>0.40790421677664601</v>
      </c>
      <c r="Z1842" s="17">
        <v>0.37260899547550203</v>
      </c>
      <c r="AA1842" s="17">
        <v>0.35179104807428102</v>
      </c>
      <c r="AB1842" s="17">
        <v>0.395930737019979</v>
      </c>
      <c r="AC1842" s="17">
        <v>0.44408261225775703</v>
      </c>
      <c r="AD1842" s="17">
        <v>0.47400643487689398</v>
      </c>
      <c r="AE1842" s="17"/>
      <c r="AF1842" s="17">
        <v>0.33778674866136799</v>
      </c>
      <c r="AG1842" s="17">
        <v>0.40354747583388501</v>
      </c>
      <c r="AH1842" s="17">
        <v>0.36529398214025599</v>
      </c>
      <c r="AI1842" s="17"/>
      <c r="AJ1842" s="17">
        <v>0.36237267861914502</v>
      </c>
      <c r="AK1842" s="17">
        <v>0.43287521090803799</v>
      </c>
      <c r="AL1842" s="17">
        <v>0.351636380191229</v>
      </c>
      <c r="AM1842" s="17">
        <v>0.116239882702579</v>
      </c>
      <c r="AN1842" s="17">
        <v>0.32329778587913299</v>
      </c>
      <c r="AO1842" s="17"/>
      <c r="AP1842" s="17">
        <v>0.344210717402815</v>
      </c>
      <c r="AQ1842" s="17">
        <v>0.42681960806730501</v>
      </c>
      <c r="AR1842" s="17">
        <v>0.39277809066271901</v>
      </c>
      <c r="AS1842" s="17"/>
      <c r="AT1842" s="17">
        <v>0.31287070059361499</v>
      </c>
      <c r="AU1842" s="17">
        <v>0.37865765474534602</v>
      </c>
      <c r="AV1842" s="17">
        <v>0.438512521929663</v>
      </c>
      <c r="AW1842" s="17">
        <v>0.39236988116286498</v>
      </c>
      <c r="AX1842" s="17">
        <v>0.30575043453129502</v>
      </c>
    </row>
    <row r="1843" spans="2:50">
      <c r="B1843" t="s">
        <v>492</v>
      </c>
      <c r="C1843" s="17">
        <v>0.36152433164935299</v>
      </c>
      <c r="D1843" s="17">
        <v>0.33724112669165501</v>
      </c>
      <c r="E1843" s="17">
        <v>0.38817841148460502</v>
      </c>
      <c r="F1843" s="17"/>
      <c r="G1843" s="17">
        <v>0.31624245222441899</v>
      </c>
      <c r="H1843" s="17">
        <v>0.26176501122561002</v>
      </c>
      <c r="I1843" s="17">
        <v>0.34015521183077302</v>
      </c>
      <c r="J1843" s="17">
        <v>0.41373273163212099</v>
      </c>
      <c r="K1843" s="17">
        <v>0.43599444905382601</v>
      </c>
      <c r="L1843" s="17">
        <v>0.39343143436824302</v>
      </c>
      <c r="M1843" s="17"/>
      <c r="N1843" s="17">
        <v>0.27679068125530198</v>
      </c>
      <c r="O1843" s="17">
        <v>0.39326928667265298</v>
      </c>
      <c r="P1843" s="17">
        <v>0.38567094645699501</v>
      </c>
      <c r="Q1843" s="17">
        <v>0.39989272289161198</v>
      </c>
      <c r="R1843" s="17"/>
      <c r="S1843" s="17">
        <v>0.308099879985273</v>
      </c>
      <c r="T1843" s="17">
        <v>0.38539290086062</v>
      </c>
      <c r="U1843" s="17">
        <v>0.46319210988318199</v>
      </c>
      <c r="V1843" s="17">
        <v>0.28179867717040602</v>
      </c>
      <c r="W1843" s="17">
        <v>0.37839766822149101</v>
      </c>
      <c r="X1843" s="17">
        <v>0.47357909776257201</v>
      </c>
      <c r="Y1843" s="17">
        <v>0.361564330466359</v>
      </c>
      <c r="Z1843" s="17">
        <v>0.288021466814945</v>
      </c>
      <c r="AA1843" s="17">
        <v>0.32135607083148798</v>
      </c>
      <c r="AB1843" s="17">
        <v>0.34694670277859502</v>
      </c>
      <c r="AC1843" s="17">
        <v>0.35798841211953403</v>
      </c>
      <c r="AD1843" s="17">
        <v>0.38261112840303302</v>
      </c>
      <c r="AE1843" s="17"/>
      <c r="AF1843" s="17">
        <v>0.39490915770235402</v>
      </c>
      <c r="AG1843" s="17">
        <v>0.352115247080313</v>
      </c>
      <c r="AH1843" s="17">
        <v>0.31967203141660799</v>
      </c>
      <c r="AI1843" s="17"/>
      <c r="AJ1843" s="17">
        <v>0.40185607034113702</v>
      </c>
      <c r="AK1843" s="17">
        <v>0.32504163863067398</v>
      </c>
      <c r="AL1843" s="17">
        <v>0.20398480462670401</v>
      </c>
      <c r="AM1843" s="17">
        <v>0.52442439337640201</v>
      </c>
      <c r="AN1843" s="17">
        <v>0.37464025605079398</v>
      </c>
      <c r="AO1843" s="17"/>
      <c r="AP1843" s="17">
        <v>0.399342583535857</v>
      </c>
      <c r="AQ1843" s="17">
        <v>0.31492985846824401</v>
      </c>
      <c r="AR1843" s="17">
        <v>0.26593937634308801</v>
      </c>
      <c r="AS1843" s="17"/>
      <c r="AT1843" s="17">
        <v>0.42107113567190801</v>
      </c>
      <c r="AU1843" s="17">
        <v>0.373554447181004</v>
      </c>
      <c r="AV1843" s="17">
        <v>0.30948644091050898</v>
      </c>
      <c r="AW1843" s="17">
        <v>0.28884377458037502</v>
      </c>
      <c r="AX1843" s="17">
        <v>0.25239129782428599</v>
      </c>
    </row>
    <row r="1844" spans="2:50">
      <c r="B1844" t="s">
        <v>493</v>
      </c>
      <c r="C1844" s="17">
        <v>3.6747685541575502E-2</v>
      </c>
      <c r="D1844" s="17">
        <v>3.3155296913398802E-2</v>
      </c>
      <c r="E1844" s="17">
        <v>4.0594833781215103E-2</v>
      </c>
      <c r="F1844" s="17"/>
      <c r="G1844" s="17">
        <v>4.0479406101677003E-2</v>
      </c>
      <c r="H1844" s="17">
        <v>5.4739406552146798E-2</v>
      </c>
      <c r="I1844" s="17">
        <v>5.15085849948618E-2</v>
      </c>
      <c r="J1844" s="17">
        <v>3.51279268591718E-2</v>
      </c>
      <c r="K1844" s="17">
        <v>2.5548910903472801E-2</v>
      </c>
      <c r="L1844" s="17">
        <v>1.7827103013268501E-2</v>
      </c>
      <c r="M1844" s="17"/>
      <c r="N1844" s="17">
        <v>3.4451375992273901E-2</v>
      </c>
      <c r="O1844" s="17">
        <v>1.26024164761962E-2</v>
      </c>
      <c r="P1844" s="17">
        <v>4.7637525725352202E-2</v>
      </c>
      <c r="Q1844" s="17">
        <v>4.98333959229664E-2</v>
      </c>
      <c r="R1844" s="17"/>
      <c r="S1844" s="17">
        <v>4.1129501254171801E-2</v>
      </c>
      <c r="T1844" s="17">
        <v>4.3782478936498899E-2</v>
      </c>
      <c r="U1844" s="17">
        <v>6.8026305464990097E-2</v>
      </c>
      <c r="V1844" s="17">
        <v>2.02719769519123E-2</v>
      </c>
      <c r="W1844" s="17">
        <v>2.00085896450309E-2</v>
      </c>
      <c r="X1844" s="17">
        <v>9.1443892852839395E-2</v>
      </c>
      <c r="Y1844" s="17">
        <v>1.3513652437500899E-2</v>
      </c>
      <c r="Z1844" s="17">
        <v>4.6635693941964797E-2</v>
      </c>
      <c r="AA1844" s="17">
        <v>9.4657850119490902E-3</v>
      </c>
      <c r="AB1844" s="17">
        <v>3.0031785113196301E-2</v>
      </c>
      <c r="AC1844" s="17">
        <v>2.2861410931375E-2</v>
      </c>
      <c r="AD1844" s="17">
        <v>2.8678440434484399E-2</v>
      </c>
      <c r="AE1844" s="17"/>
      <c r="AF1844" s="17">
        <v>5.0416956219464702E-2</v>
      </c>
      <c r="AG1844" s="17">
        <v>1.9150988204505202E-2</v>
      </c>
      <c r="AH1844" s="17">
        <v>4.6092620126710601E-2</v>
      </c>
      <c r="AI1844" s="17"/>
      <c r="AJ1844" s="17">
        <v>3.0963001532327401E-2</v>
      </c>
      <c r="AK1844" s="17">
        <v>2.8969584958789402E-2</v>
      </c>
      <c r="AL1844" s="17">
        <v>8.2505566078310999E-2</v>
      </c>
      <c r="AM1844" s="17">
        <v>5.4087234846798102E-2</v>
      </c>
      <c r="AN1844" s="17">
        <v>2.7910369063686699E-2</v>
      </c>
      <c r="AO1844" s="17"/>
      <c r="AP1844" s="17">
        <v>2.5755345270361201E-2</v>
      </c>
      <c r="AQ1844" s="17">
        <v>3.0375081461415501E-2</v>
      </c>
      <c r="AR1844" s="17">
        <v>5.7842201902381402E-2</v>
      </c>
      <c r="AS1844" s="17"/>
      <c r="AT1844" s="17">
        <v>3.8006436486933602E-2</v>
      </c>
      <c r="AU1844" s="17">
        <v>5.9560381771998898E-2</v>
      </c>
      <c r="AV1844" s="17">
        <v>3.5710199480485399E-2</v>
      </c>
      <c r="AW1844" s="17">
        <v>2.1012608000626199E-2</v>
      </c>
      <c r="AX1844" s="17">
        <v>0</v>
      </c>
    </row>
    <row r="1845" spans="2:50">
      <c r="B1845" t="s">
        <v>494</v>
      </c>
      <c r="C1845" s="17">
        <v>1.06928658729405E-2</v>
      </c>
      <c r="D1845" s="17">
        <v>1.38381861819374E-2</v>
      </c>
      <c r="E1845" s="17">
        <v>7.5703463142524604E-3</v>
      </c>
      <c r="F1845" s="17"/>
      <c r="G1845" s="17">
        <v>5.7906922637069296E-3</v>
      </c>
      <c r="H1845" s="17">
        <v>2.11204500882048E-2</v>
      </c>
      <c r="I1845" s="17">
        <v>7.3679441636041402E-3</v>
      </c>
      <c r="J1845" s="17">
        <v>1.4109734933049499E-2</v>
      </c>
      <c r="K1845" s="17">
        <v>0</v>
      </c>
      <c r="L1845" s="17">
        <v>1.2050650350847099E-2</v>
      </c>
      <c r="M1845" s="17"/>
      <c r="N1845" s="17">
        <v>5.7835002620865803E-3</v>
      </c>
      <c r="O1845" s="17">
        <v>7.95527059481046E-3</v>
      </c>
      <c r="P1845" s="17">
        <v>1.1255715467922599E-2</v>
      </c>
      <c r="Q1845" s="17">
        <v>1.45284036856708E-2</v>
      </c>
      <c r="R1845" s="17"/>
      <c r="S1845" s="17">
        <v>5.6354741297633603E-3</v>
      </c>
      <c r="T1845" s="17">
        <v>0</v>
      </c>
      <c r="U1845" s="17">
        <v>0</v>
      </c>
      <c r="V1845" s="17">
        <v>1.2793411934059201E-2</v>
      </c>
      <c r="W1845" s="17">
        <v>4.0323579816325499E-2</v>
      </c>
      <c r="X1845" s="17">
        <v>0</v>
      </c>
      <c r="Y1845" s="17">
        <v>0</v>
      </c>
      <c r="Z1845" s="17">
        <v>0</v>
      </c>
      <c r="AA1845" s="17">
        <v>1.0863285342699E-2</v>
      </c>
      <c r="AB1845" s="17">
        <v>7.7256192103395604E-3</v>
      </c>
      <c r="AC1845" s="17">
        <v>5.42792663143883E-2</v>
      </c>
      <c r="AD1845" s="17">
        <v>2.62712993773347E-2</v>
      </c>
      <c r="AE1845" s="17"/>
      <c r="AF1845" s="17">
        <v>8.3835052587704507E-3</v>
      </c>
      <c r="AG1845" s="17">
        <v>1.0970963526436801E-2</v>
      </c>
      <c r="AH1845" s="17">
        <v>1.64866212564098E-2</v>
      </c>
      <c r="AI1845" s="17"/>
      <c r="AJ1845" s="17">
        <v>5.7560337268871302E-3</v>
      </c>
      <c r="AK1845" s="17">
        <v>9.9561258121545499E-3</v>
      </c>
      <c r="AL1845" s="17">
        <v>1.48102821217483E-2</v>
      </c>
      <c r="AM1845" s="17">
        <v>0</v>
      </c>
      <c r="AN1845" s="17">
        <v>2.9396606620349999E-2</v>
      </c>
      <c r="AO1845" s="17"/>
      <c r="AP1845" s="17">
        <v>1.0477559137676701E-2</v>
      </c>
      <c r="AQ1845" s="17">
        <v>6.3033687154616502E-3</v>
      </c>
      <c r="AR1845" s="17">
        <v>1.33929211674985E-2</v>
      </c>
      <c r="AS1845" s="17"/>
      <c r="AT1845" s="17">
        <v>3.9486138894889904E-3</v>
      </c>
      <c r="AU1845" s="17">
        <v>2.6257004475765799E-2</v>
      </c>
      <c r="AV1845" s="17">
        <v>9.5369775352053196E-3</v>
      </c>
      <c r="AW1845" s="17">
        <v>2.1248547407597899E-2</v>
      </c>
      <c r="AX1845" s="17">
        <v>0</v>
      </c>
    </row>
    <row r="1846" spans="2:50">
      <c r="B1846" t="s">
        <v>92</v>
      </c>
      <c r="C1846" s="17">
        <v>6.2696866980204602E-2</v>
      </c>
      <c r="D1846" s="17">
        <v>4.5412407565934197E-2</v>
      </c>
      <c r="E1846" s="17">
        <v>7.8488427832614796E-2</v>
      </c>
      <c r="F1846" s="17"/>
      <c r="G1846" s="17">
        <v>7.8437459084836902E-2</v>
      </c>
      <c r="H1846" s="17">
        <v>3.7664580246825903E-2</v>
      </c>
      <c r="I1846" s="17">
        <v>8.68379105607954E-2</v>
      </c>
      <c r="J1846" s="17">
        <v>8.7125101097585006E-2</v>
      </c>
      <c r="K1846" s="17">
        <v>4.2551955794977399E-2</v>
      </c>
      <c r="L1846" s="17">
        <v>5.04799957691279E-2</v>
      </c>
      <c r="M1846" s="17"/>
      <c r="N1846" s="17">
        <v>2.9393156828584201E-2</v>
      </c>
      <c r="O1846" s="17">
        <v>5.1206291848150801E-2</v>
      </c>
      <c r="P1846" s="17">
        <v>9.01955187243174E-2</v>
      </c>
      <c r="Q1846" s="17">
        <v>8.8483267536806701E-2</v>
      </c>
      <c r="R1846" s="17"/>
      <c r="S1846" s="17">
        <v>4.3496579681761398E-2</v>
      </c>
      <c r="T1846" s="17">
        <v>3.8359209038083299E-2</v>
      </c>
      <c r="U1846" s="17">
        <v>8.2816506794278794E-2</v>
      </c>
      <c r="V1846" s="17">
        <v>0.106487775357459</v>
      </c>
      <c r="W1846" s="17">
        <v>7.3887935925924894E-2</v>
      </c>
      <c r="X1846" s="17">
        <v>2.9337689149150799E-2</v>
      </c>
      <c r="Y1846" s="17">
        <v>0.139952304872169</v>
      </c>
      <c r="Z1846" s="17">
        <v>5.9799002263595198E-2</v>
      </c>
      <c r="AA1846" s="17">
        <v>4.34996626568106E-2</v>
      </c>
      <c r="AB1846" s="17">
        <v>7.1220296850550702E-2</v>
      </c>
      <c r="AC1846" s="17">
        <v>2.2813683066133801E-2</v>
      </c>
      <c r="AD1846" s="17">
        <v>4.7726831291559003E-2</v>
      </c>
      <c r="AE1846" s="17"/>
      <c r="AF1846" s="17">
        <v>5.8200598573991603E-2</v>
      </c>
      <c r="AG1846" s="17">
        <v>4.1231482954410703E-2</v>
      </c>
      <c r="AH1846" s="17">
        <v>0.137896370960156</v>
      </c>
      <c r="AI1846" s="17"/>
      <c r="AJ1846" s="17">
        <v>4.5378666451227498E-2</v>
      </c>
      <c r="AK1846" s="17">
        <v>3.8301322350713499E-2</v>
      </c>
      <c r="AL1846" s="17">
        <v>2.72995913773573E-2</v>
      </c>
      <c r="AM1846" s="17">
        <v>5.0257733862714399E-2</v>
      </c>
      <c r="AN1846" s="17">
        <v>0.17590441532607201</v>
      </c>
      <c r="AO1846" s="17"/>
      <c r="AP1846" s="17">
        <v>4.1286570681619401E-2</v>
      </c>
      <c r="AQ1846" s="17">
        <v>3.3344755475381099E-2</v>
      </c>
      <c r="AR1846" s="17">
        <v>1.4938570536726601E-2</v>
      </c>
      <c r="AS1846" s="17"/>
      <c r="AT1846" s="17">
        <v>9.6814553699495598E-2</v>
      </c>
      <c r="AU1846" s="17">
        <v>4.1235594676721603E-2</v>
      </c>
      <c r="AV1846" s="17">
        <v>2.7854033703336601E-2</v>
      </c>
      <c r="AW1846" s="17">
        <v>1.56843817751154E-2</v>
      </c>
      <c r="AX1846" s="17">
        <v>9.3801246326805296E-2</v>
      </c>
    </row>
    <row r="1847" spans="2:50">
      <c r="C1847" s="17"/>
      <c r="D1847" s="17"/>
      <c r="E1847" s="17"/>
      <c r="F1847" s="17"/>
      <c r="G1847" s="17"/>
      <c r="H1847" s="17"/>
      <c r="I1847" s="17"/>
      <c r="J1847" s="17"/>
      <c r="K1847" s="17"/>
      <c r="L1847" s="17"/>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7"/>
      <c r="AI1847" s="17"/>
      <c r="AJ1847" s="17"/>
      <c r="AK1847" s="17"/>
      <c r="AL1847" s="17"/>
      <c r="AM1847" s="17"/>
      <c r="AN1847" s="17"/>
      <c r="AO1847" s="17"/>
      <c r="AP1847" s="17"/>
      <c r="AQ1847" s="17"/>
      <c r="AR1847" s="17"/>
      <c r="AS1847" s="17"/>
      <c r="AT1847" s="17"/>
      <c r="AU1847" s="17"/>
      <c r="AV1847" s="17"/>
      <c r="AW1847" s="17"/>
      <c r="AX1847" s="17"/>
    </row>
    <row r="1848" spans="2:50">
      <c r="B1848" s="6" t="s">
        <v>495</v>
      </c>
      <c r="C1848" s="17"/>
      <c r="D1848" s="17"/>
      <c r="E1848" s="17"/>
      <c r="F1848" s="17"/>
      <c r="G1848" s="17"/>
      <c r="H1848" s="17"/>
      <c r="I1848" s="17"/>
      <c r="J1848" s="17"/>
      <c r="K1848" s="17"/>
      <c r="L1848" s="17"/>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7"/>
      <c r="AI1848" s="17"/>
      <c r="AJ1848" s="17"/>
      <c r="AK1848" s="17"/>
      <c r="AL1848" s="17"/>
      <c r="AM1848" s="17"/>
      <c r="AN1848" s="17"/>
      <c r="AO1848" s="17"/>
      <c r="AP1848" s="17"/>
      <c r="AQ1848" s="17"/>
      <c r="AR1848" s="17"/>
      <c r="AS1848" s="17"/>
      <c r="AT1848" s="17"/>
      <c r="AU1848" s="17"/>
      <c r="AV1848" s="17"/>
      <c r="AW1848" s="17"/>
      <c r="AX1848" s="17"/>
    </row>
    <row r="1849" spans="2:50">
      <c r="B1849" s="24" t="s">
        <v>17</v>
      </c>
      <c r="C1849" s="17"/>
      <c r="D1849" s="17"/>
      <c r="E1849" s="17"/>
      <c r="F1849" s="17"/>
      <c r="G1849" s="17"/>
      <c r="H1849" s="17"/>
      <c r="I1849" s="17"/>
      <c r="J1849" s="17"/>
      <c r="K1849" s="17"/>
      <c r="L1849" s="17"/>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7"/>
      <c r="AI1849" s="17"/>
      <c r="AJ1849" s="17"/>
      <c r="AK1849" s="17"/>
      <c r="AL1849" s="17"/>
      <c r="AM1849" s="17"/>
      <c r="AN1849" s="17"/>
      <c r="AO1849" s="17"/>
      <c r="AP1849" s="17"/>
      <c r="AQ1849" s="17"/>
      <c r="AR1849" s="17"/>
      <c r="AS1849" s="17"/>
      <c r="AT1849" s="17"/>
      <c r="AU1849" s="17"/>
      <c r="AV1849" s="17"/>
      <c r="AW1849" s="17"/>
      <c r="AX1849" s="17"/>
    </row>
    <row r="1850" spans="2:50">
      <c r="B1850" t="s">
        <v>490</v>
      </c>
      <c r="C1850" s="17">
        <v>0.193677990905609</v>
      </c>
      <c r="D1850" s="17">
        <v>0.21029704433687299</v>
      </c>
      <c r="E1850" s="17">
        <v>0.17622157032803201</v>
      </c>
      <c r="F1850" s="17"/>
      <c r="G1850" s="17">
        <v>0.21449918216647099</v>
      </c>
      <c r="H1850" s="17">
        <v>0.18807386958650801</v>
      </c>
      <c r="I1850" s="17">
        <v>0.23864478013319501</v>
      </c>
      <c r="J1850" s="17">
        <v>0.19268725517951199</v>
      </c>
      <c r="K1850" s="17">
        <v>0.141842667108942</v>
      </c>
      <c r="L1850" s="17">
        <v>0.177754926412869</v>
      </c>
      <c r="M1850" s="17"/>
      <c r="N1850" s="17">
        <v>0.23152739800145999</v>
      </c>
      <c r="O1850" s="17">
        <v>0.194945525432765</v>
      </c>
      <c r="P1850" s="17">
        <v>0.17041010939145801</v>
      </c>
      <c r="Q1850" s="17">
        <v>0.17467281107582799</v>
      </c>
      <c r="R1850" s="17"/>
      <c r="S1850" s="17">
        <v>0.245504018441974</v>
      </c>
      <c r="T1850" s="17">
        <v>0.22360156566182399</v>
      </c>
      <c r="U1850" s="17">
        <v>0.13607859829792801</v>
      </c>
      <c r="V1850" s="17">
        <v>0.177488594849529</v>
      </c>
      <c r="W1850" s="17">
        <v>0.12527898337712501</v>
      </c>
      <c r="X1850" s="17">
        <v>0.16004107745891</v>
      </c>
      <c r="Y1850" s="17">
        <v>0.185728872365545</v>
      </c>
      <c r="Z1850" s="17">
        <v>0.21191386027761799</v>
      </c>
      <c r="AA1850" s="17">
        <v>0.19970641269453299</v>
      </c>
      <c r="AB1850" s="17">
        <v>0.20694894368890099</v>
      </c>
      <c r="AC1850" s="17">
        <v>0.151979092282547</v>
      </c>
      <c r="AD1850" s="17">
        <v>0.25361787235844102</v>
      </c>
      <c r="AE1850" s="17"/>
      <c r="AF1850" s="17">
        <v>0.18390869379432701</v>
      </c>
      <c r="AG1850" s="17">
        <v>0.22019565935367499</v>
      </c>
      <c r="AH1850" s="17">
        <v>0.13274560282857001</v>
      </c>
      <c r="AI1850" s="17"/>
      <c r="AJ1850" s="17">
        <v>0.22511462502274299</v>
      </c>
      <c r="AK1850" s="17">
        <v>0.20460134715183401</v>
      </c>
      <c r="AL1850" s="17">
        <v>0.21154256705075</v>
      </c>
      <c r="AM1850" s="17">
        <v>7.4321256432984303E-2</v>
      </c>
      <c r="AN1850" s="17">
        <v>9.6790911219442305E-2</v>
      </c>
      <c r="AO1850" s="17"/>
      <c r="AP1850" s="17">
        <v>0.23359394512596501</v>
      </c>
      <c r="AQ1850" s="17">
        <v>0.212389253293018</v>
      </c>
      <c r="AR1850" s="17">
        <v>0.20640012595122001</v>
      </c>
      <c r="AS1850" s="17"/>
      <c r="AT1850" s="17">
        <v>0.181933672845426</v>
      </c>
      <c r="AU1850" s="17">
        <v>0.20914938483679299</v>
      </c>
      <c r="AV1850" s="17">
        <v>0.18618501647406899</v>
      </c>
      <c r="AW1850" s="17">
        <v>0.25742867460428098</v>
      </c>
      <c r="AX1850" s="17">
        <v>0.39455394705178698</v>
      </c>
    </row>
    <row r="1851" spans="2:50">
      <c r="B1851" t="s">
        <v>491</v>
      </c>
      <c r="C1851" s="17">
        <v>0.36864121686545198</v>
      </c>
      <c r="D1851" s="17">
        <v>0.38265190532346</v>
      </c>
      <c r="E1851" s="17">
        <v>0.35624533097748501</v>
      </c>
      <c r="F1851" s="17"/>
      <c r="G1851" s="17">
        <v>0.48588947857757803</v>
      </c>
      <c r="H1851" s="17">
        <v>0.39553140929005598</v>
      </c>
      <c r="I1851" s="17">
        <v>0.29420122166416302</v>
      </c>
      <c r="J1851" s="17">
        <v>0.33813555436944998</v>
      </c>
      <c r="K1851" s="17">
        <v>0.33993386365315098</v>
      </c>
      <c r="L1851" s="17">
        <v>0.37026645422961002</v>
      </c>
      <c r="M1851" s="17"/>
      <c r="N1851" s="17">
        <v>0.43398219291668499</v>
      </c>
      <c r="O1851" s="17">
        <v>0.34185181068673298</v>
      </c>
      <c r="P1851" s="17">
        <v>0.38263649013722301</v>
      </c>
      <c r="Q1851" s="17">
        <v>0.31849093869360501</v>
      </c>
      <c r="R1851" s="17"/>
      <c r="S1851" s="17">
        <v>0.35360320167735898</v>
      </c>
      <c r="T1851" s="17">
        <v>0.36874934986970498</v>
      </c>
      <c r="U1851" s="17">
        <v>0.38821870086505</v>
      </c>
      <c r="V1851" s="17">
        <v>0.31460087012437998</v>
      </c>
      <c r="W1851" s="17">
        <v>0.41945172406550701</v>
      </c>
      <c r="X1851" s="17">
        <v>0.38982294654243899</v>
      </c>
      <c r="Y1851" s="17">
        <v>0.37355406481984299</v>
      </c>
      <c r="Z1851" s="17">
        <v>0.42057838175223899</v>
      </c>
      <c r="AA1851" s="17">
        <v>0.34735594697456901</v>
      </c>
      <c r="AB1851" s="17">
        <v>0.37143306489938899</v>
      </c>
      <c r="AC1851" s="17">
        <v>0.42649371731101698</v>
      </c>
      <c r="AD1851" s="17">
        <v>0.25241962897966003</v>
      </c>
      <c r="AE1851" s="17"/>
      <c r="AF1851" s="17">
        <v>0.34319589407716899</v>
      </c>
      <c r="AG1851" s="17">
        <v>0.40467946814734901</v>
      </c>
      <c r="AH1851" s="17">
        <v>0.31813969231574202</v>
      </c>
      <c r="AI1851" s="17"/>
      <c r="AJ1851" s="17">
        <v>0.38908460820349</v>
      </c>
      <c r="AK1851" s="17">
        <v>0.40642284959889302</v>
      </c>
      <c r="AL1851" s="17">
        <v>0.41966315632060902</v>
      </c>
      <c r="AM1851" s="17">
        <v>0.201960317588701</v>
      </c>
      <c r="AN1851" s="17">
        <v>0.22663895124328201</v>
      </c>
      <c r="AO1851" s="17"/>
      <c r="AP1851" s="17">
        <v>0.37255115946478701</v>
      </c>
      <c r="AQ1851" s="17">
        <v>0.40884033554764998</v>
      </c>
      <c r="AR1851" s="17">
        <v>0.38310671252437001</v>
      </c>
      <c r="AS1851" s="17"/>
      <c r="AT1851" s="17">
        <v>0.30661674924397397</v>
      </c>
      <c r="AU1851" s="17">
        <v>0.38655127814000001</v>
      </c>
      <c r="AV1851" s="17">
        <v>0.41405225731259898</v>
      </c>
      <c r="AW1851" s="17">
        <v>0.411711691257233</v>
      </c>
      <c r="AX1851" s="17">
        <v>0.34956734744508999</v>
      </c>
    </row>
    <row r="1852" spans="2:50">
      <c r="B1852" t="s">
        <v>492</v>
      </c>
      <c r="C1852" s="17">
        <v>0.32292157336727201</v>
      </c>
      <c r="D1852" s="17">
        <v>0.30439540581549102</v>
      </c>
      <c r="E1852" s="17">
        <v>0.34110633150707897</v>
      </c>
      <c r="F1852" s="17"/>
      <c r="G1852" s="17">
        <v>0.14987382785412001</v>
      </c>
      <c r="H1852" s="17">
        <v>0.295257835820328</v>
      </c>
      <c r="I1852" s="17">
        <v>0.35914293737021202</v>
      </c>
      <c r="J1852" s="17">
        <v>0.33915213586201198</v>
      </c>
      <c r="K1852" s="17">
        <v>0.40146394428272802</v>
      </c>
      <c r="L1852" s="17">
        <v>0.37645174945649701</v>
      </c>
      <c r="M1852" s="17"/>
      <c r="N1852" s="17">
        <v>0.242395687882445</v>
      </c>
      <c r="O1852" s="17">
        <v>0.38768838983541298</v>
      </c>
      <c r="P1852" s="17">
        <v>0.31217047700504502</v>
      </c>
      <c r="Q1852" s="17">
        <v>0.34190170627052602</v>
      </c>
      <c r="R1852" s="17"/>
      <c r="S1852" s="17">
        <v>0.290015230640915</v>
      </c>
      <c r="T1852" s="17">
        <v>0.29706966978274901</v>
      </c>
      <c r="U1852" s="17">
        <v>0.36645456150373001</v>
      </c>
      <c r="V1852" s="17">
        <v>0.37844303643860799</v>
      </c>
      <c r="W1852" s="17">
        <v>0.36376370964349097</v>
      </c>
      <c r="X1852" s="17">
        <v>0.288977170157383</v>
      </c>
      <c r="Y1852" s="17">
        <v>0.37557100779397601</v>
      </c>
      <c r="Z1852" s="17">
        <v>0.237394026172735</v>
      </c>
      <c r="AA1852" s="17">
        <v>0.316049778769808</v>
      </c>
      <c r="AB1852" s="17">
        <v>0.33499335975098699</v>
      </c>
      <c r="AC1852" s="17">
        <v>0.25424349989702</v>
      </c>
      <c r="AD1852" s="17">
        <v>0.43373029729175</v>
      </c>
      <c r="AE1852" s="17"/>
      <c r="AF1852" s="17">
        <v>0.36783948799504701</v>
      </c>
      <c r="AG1852" s="17">
        <v>0.28238060053415498</v>
      </c>
      <c r="AH1852" s="17">
        <v>0.39064705609987099</v>
      </c>
      <c r="AI1852" s="17"/>
      <c r="AJ1852" s="17">
        <v>0.31384637991973802</v>
      </c>
      <c r="AK1852" s="17">
        <v>0.27436529428860701</v>
      </c>
      <c r="AL1852" s="17">
        <v>0.32851068473349898</v>
      </c>
      <c r="AM1852" s="17">
        <v>0.47952760746874701</v>
      </c>
      <c r="AN1852" s="17">
        <v>0.53313495284949197</v>
      </c>
      <c r="AO1852" s="17"/>
      <c r="AP1852" s="17">
        <v>0.31981973625896098</v>
      </c>
      <c r="AQ1852" s="17">
        <v>0.27002813663951297</v>
      </c>
      <c r="AR1852" s="17">
        <v>0.32842294510350101</v>
      </c>
      <c r="AS1852" s="17"/>
      <c r="AT1852" s="17">
        <v>0.36210205695584802</v>
      </c>
      <c r="AU1852" s="17">
        <v>0.30256655609327299</v>
      </c>
      <c r="AV1852" s="17">
        <v>0.300464014193975</v>
      </c>
      <c r="AW1852" s="17">
        <v>0.234583451463246</v>
      </c>
      <c r="AX1852" s="17">
        <v>0.153548424315916</v>
      </c>
    </row>
    <row r="1853" spans="2:50">
      <c r="B1853" t="s">
        <v>493</v>
      </c>
      <c r="C1853" s="17">
        <v>4.12180039128918E-2</v>
      </c>
      <c r="D1853" s="17">
        <v>5.3409431287428102E-2</v>
      </c>
      <c r="E1853" s="17">
        <v>2.9812879869823301E-2</v>
      </c>
      <c r="F1853" s="17"/>
      <c r="G1853" s="17">
        <v>9.1330809718026804E-2</v>
      </c>
      <c r="H1853" s="17">
        <v>3.9497987411010002E-2</v>
      </c>
      <c r="I1853" s="17">
        <v>5.0696327719743001E-2</v>
      </c>
      <c r="J1853" s="17">
        <v>3.2793425726105399E-2</v>
      </c>
      <c r="K1853" s="17">
        <v>2.0807356967742802E-2</v>
      </c>
      <c r="L1853" s="17">
        <v>1.7467242231606998E-2</v>
      </c>
      <c r="M1853" s="17"/>
      <c r="N1853" s="17">
        <v>4.0238338051844402E-2</v>
      </c>
      <c r="O1853" s="17">
        <v>1.4124003042139999E-2</v>
      </c>
      <c r="P1853" s="17">
        <v>4.5170586709168702E-2</v>
      </c>
      <c r="Q1853" s="17">
        <v>6.8839572330556403E-2</v>
      </c>
      <c r="R1853" s="17"/>
      <c r="S1853" s="17">
        <v>4.5111137332883501E-2</v>
      </c>
      <c r="T1853" s="17">
        <v>3.6889100766577698E-2</v>
      </c>
      <c r="U1853" s="17">
        <v>3.2392332076248198E-2</v>
      </c>
      <c r="V1853" s="17">
        <v>3.9067921900666602E-2</v>
      </c>
      <c r="W1853" s="17">
        <v>1.5605231671141299E-2</v>
      </c>
      <c r="X1853" s="17">
        <v>6.9252007881676195E-2</v>
      </c>
      <c r="Y1853" s="17">
        <v>9.3652205414099E-3</v>
      </c>
      <c r="Z1853" s="17">
        <v>8.9039299748147699E-2</v>
      </c>
      <c r="AA1853" s="17">
        <v>4.7927999652207197E-2</v>
      </c>
      <c r="AB1853" s="17">
        <v>3.7032351921670197E-2</v>
      </c>
      <c r="AC1853" s="17">
        <v>5.6337294727935798E-2</v>
      </c>
      <c r="AD1853" s="17">
        <v>2.7396590409055298E-2</v>
      </c>
      <c r="AE1853" s="17"/>
      <c r="AF1853" s="17">
        <v>4.8542262048633801E-2</v>
      </c>
      <c r="AG1853" s="17">
        <v>2.28687040247798E-2</v>
      </c>
      <c r="AH1853" s="17">
        <v>3.7970657678889901E-2</v>
      </c>
      <c r="AI1853" s="17"/>
      <c r="AJ1853" s="17">
        <v>3.6255712993761499E-2</v>
      </c>
      <c r="AK1853" s="17">
        <v>4.6841569756112603E-2</v>
      </c>
      <c r="AL1853" s="17">
        <v>1.56134418192986E-2</v>
      </c>
      <c r="AM1853" s="17">
        <v>0</v>
      </c>
      <c r="AN1853" s="17">
        <v>4.0611716766453497E-2</v>
      </c>
      <c r="AO1853" s="17"/>
      <c r="AP1853" s="17">
        <v>4.27825682077657E-2</v>
      </c>
      <c r="AQ1853" s="17">
        <v>4.14595117447146E-2</v>
      </c>
      <c r="AR1853" s="17">
        <v>1.9421280854738002E-2</v>
      </c>
      <c r="AS1853" s="17"/>
      <c r="AT1853" s="17">
        <v>4.2052991364678799E-2</v>
      </c>
      <c r="AU1853" s="17">
        <v>4.8491802150407597E-2</v>
      </c>
      <c r="AV1853" s="17">
        <v>4.20376316917895E-2</v>
      </c>
      <c r="AW1853" s="17">
        <v>2.77532800134619E-2</v>
      </c>
      <c r="AX1853" s="17">
        <v>2.9152943103643199E-2</v>
      </c>
    </row>
    <row r="1854" spans="2:50">
      <c r="B1854" t="s">
        <v>494</v>
      </c>
      <c r="C1854" s="17">
        <v>1.3635844186763999E-2</v>
      </c>
      <c r="D1854" s="17">
        <v>1.04299493156341E-2</v>
      </c>
      <c r="E1854" s="17">
        <v>1.66891470325288E-2</v>
      </c>
      <c r="F1854" s="17"/>
      <c r="G1854" s="17">
        <v>3.8929056789521999E-3</v>
      </c>
      <c r="H1854" s="17">
        <v>6.2045474636991801E-3</v>
      </c>
      <c r="I1854" s="17">
        <v>9.8238770753777804E-3</v>
      </c>
      <c r="J1854" s="17">
        <v>1.9527198629993699E-2</v>
      </c>
      <c r="K1854" s="17">
        <v>1.98933632353081E-2</v>
      </c>
      <c r="L1854" s="17">
        <v>2.1217122486428899E-2</v>
      </c>
      <c r="M1854" s="17"/>
      <c r="N1854" s="17">
        <v>1.3816042443013E-2</v>
      </c>
      <c r="O1854" s="17">
        <v>9.9110115249012101E-3</v>
      </c>
      <c r="P1854" s="17">
        <v>1.2881498987079699E-2</v>
      </c>
      <c r="Q1854" s="17">
        <v>1.83515465914755E-2</v>
      </c>
      <c r="R1854" s="17"/>
      <c r="S1854" s="17">
        <v>8.4811709438091208E-3</v>
      </c>
      <c r="T1854" s="17">
        <v>2.10456420797628E-2</v>
      </c>
      <c r="U1854" s="17">
        <v>1.7324594379089502E-2</v>
      </c>
      <c r="V1854" s="17">
        <v>2.3331355352813998E-2</v>
      </c>
      <c r="W1854" s="17">
        <v>0</v>
      </c>
      <c r="X1854" s="17">
        <v>0</v>
      </c>
      <c r="Y1854" s="17">
        <v>1.1114201256251699E-2</v>
      </c>
      <c r="Z1854" s="17">
        <v>0</v>
      </c>
      <c r="AA1854" s="17">
        <v>1.49395825057069E-2</v>
      </c>
      <c r="AB1854" s="17">
        <v>3.0216486868636299E-2</v>
      </c>
      <c r="AC1854" s="17">
        <v>2.05545459109522E-2</v>
      </c>
      <c r="AD1854" s="17">
        <v>0</v>
      </c>
      <c r="AE1854" s="17"/>
      <c r="AF1854" s="17">
        <v>1.1193952547376E-2</v>
      </c>
      <c r="AG1854" s="17">
        <v>1.54863913944397E-2</v>
      </c>
      <c r="AH1854" s="17">
        <v>2.3111878490289998E-2</v>
      </c>
      <c r="AI1854" s="17"/>
      <c r="AJ1854" s="17">
        <v>6.9317743172840297E-3</v>
      </c>
      <c r="AK1854" s="17">
        <v>1.3785159513275601E-2</v>
      </c>
      <c r="AL1854" s="17">
        <v>1.3509557359529901E-2</v>
      </c>
      <c r="AM1854" s="17">
        <v>8.0749438145715599E-2</v>
      </c>
      <c r="AN1854" s="17">
        <v>1.9544960869555698E-2</v>
      </c>
      <c r="AO1854" s="17"/>
      <c r="AP1854" s="17">
        <v>9.7989044227224601E-3</v>
      </c>
      <c r="AQ1854" s="17">
        <v>9.1858959612448696E-3</v>
      </c>
      <c r="AR1854" s="17">
        <v>1.17994323693423E-2</v>
      </c>
      <c r="AS1854" s="17"/>
      <c r="AT1854" s="17">
        <v>1.18576380447213E-2</v>
      </c>
      <c r="AU1854" s="17">
        <v>1.5601468596907199E-2</v>
      </c>
      <c r="AV1854" s="17">
        <v>9.4778089628768693E-3</v>
      </c>
      <c r="AW1854" s="17">
        <v>2.95387682866066E-2</v>
      </c>
      <c r="AX1854" s="17">
        <v>4.16895114100896E-2</v>
      </c>
    </row>
    <row r="1855" spans="2:50">
      <c r="B1855" t="s">
        <v>92</v>
      </c>
      <c r="C1855" s="17">
        <v>5.9905370762011197E-2</v>
      </c>
      <c r="D1855" s="17">
        <v>3.8816263921113897E-2</v>
      </c>
      <c r="E1855" s="17">
        <v>7.9924740285052601E-2</v>
      </c>
      <c r="F1855" s="17"/>
      <c r="G1855" s="17">
        <v>5.4513796004852101E-2</v>
      </c>
      <c r="H1855" s="17">
        <v>7.54343504283988E-2</v>
      </c>
      <c r="I1855" s="17">
        <v>4.7490856037309501E-2</v>
      </c>
      <c r="J1855" s="17">
        <v>7.7704430232926405E-2</v>
      </c>
      <c r="K1855" s="17">
        <v>7.6058804752128506E-2</v>
      </c>
      <c r="L1855" s="17">
        <v>3.6842505182987699E-2</v>
      </c>
      <c r="M1855" s="17"/>
      <c r="N1855" s="17">
        <v>3.8040340704552297E-2</v>
      </c>
      <c r="O1855" s="17">
        <v>5.1479259478048101E-2</v>
      </c>
      <c r="P1855" s="17">
        <v>7.6730837770024998E-2</v>
      </c>
      <c r="Q1855" s="17">
        <v>7.7743425038008504E-2</v>
      </c>
      <c r="R1855" s="17"/>
      <c r="S1855" s="17">
        <v>5.7285240963059897E-2</v>
      </c>
      <c r="T1855" s="17">
        <v>5.2644671839381797E-2</v>
      </c>
      <c r="U1855" s="17">
        <v>5.9531212877954001E-2</v>
      </c>
      <c r="V1855" s="17">
        <v>6.7068221334002698E-2</v>
      </c>
      <c r="W1855" s="17">
        <v>7.5900351242735697E-2</v>
      </c>
      <c r="X1855" s="17">
        <v>9.1906797959591599E-2</v>
      </c>
      <c r="Y1855" s="17">
        <v>4.46666332229739E-2</v>
      </c>
      <c r="Z1855" s="17">
        <v>4.1074432049260201E-2</v>
      </c>
      <c r="AA1855" s="17">
        <v>7.4020279403176098E-2</v>
      </c>
      <c r="AB1855" s="17">
        <v>1.9375792870416599E-2</v>
      </c>
      <c r="AC1855" s="17">
        <v>9.0391849870527799E-2</v>
      </c>
      <c r="AD1855" s="17">
        <v>3.28356109610934E-2</v>
      </c>
      <c r="AE1855" s="17"/>
      <c r="AF1855" s="17">
        <v>4.5319709537447399E-2</v>
      </c>
      <c r="AG1855" s="17">
        <v>5.4389176545601499E-2</v>
      </c>
      <c r="AH1855" s="17">
        <v>9.7385112586637207E-2</v>
      </c>
      <c r="AI1855" s="17"/>
      <c r="AJ1855" s="17">
        <v>2.87668995429829E-2</v>
      </c>
      <c r="AK1855" s="17">
        <v>5.3983779691277302E-2</v>
      </c>
      <c r="AL1855" s="17">
        <v>1.1160592716313599E-2</v>
      </c>
      <c r="AM1855" s="17">
        <v>0.163441380363852</v>
      </c>
      <c r="AN1855" s="17">
        <v>8.3278507051773698E-2</v>
      </c>
      <c r="AO1855" s="17"/>
      <c r="AP1855" s="17">
        <v>2.14536865197987E-2</v>
      </c>
      <c r="AQ1855" s="17">
        <v>5.8096866813860601E-2</v>
      </c>
      <c r="AR1855" s="17">
        <v>5.0849503196829501E-2</v>
      </c>
      <c r="AS1855" s="17"/>
      <c r="AT1855" s="17">
        <v>9.5436891545351593E-2</v>
      </c>
      <c r="AU1855" s="17">
        <v>3.7639510182618699E-2</v>
      </c>
      <c r="AV1855" s="17">
        <v>4.77832713646901E-2</v>
      </c>
      <c r="AW1855" s="17">
        <v>3.89841343751718E-2</v>
      </c>
      <c r="AX1855" s="17">
        <v>3.1487826673473801E-2</v>
      </c>
    </row>
    <row r="1856" spans="2:50">
      <c r="C1856" s="17"/>
      <c r="D1856" s="17"/>
      <c r="E1856" s="17"/>
      <c r="F1856" s="17"/>
      <c r="G1856" s="17"/>
      <c r="H1856" s="17"/>
      <c r="I1856" s="17"/>
      <c r="J1856" s="17"/>
      <c r="K1856" s="17"/>
      <c r="L1856" s="17"/>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7"/>
      <c r="AI1856" s="17"/>
      <c r="AJ1856" s="17"/>
      <c r="AK1856" s="17"/>
      <c r="AL1856" s="17"/>
      <c r="AM1856" s="17"/>
      <c r="AN1856" s="17"/>
      <c r="AO1856" s="17"/>
      <c r="AP1856" s="17"/>
      <c r="AQ1856" s="17"/>
      <c r="AR1856" s="17"/>
      <c r="AS1856" s="17"/>
      <c r="AT1856" s="17"/>
      <c r="AU1856" s="17"/>
      <c r="AV1856" s="17"/>
      <c r="AW1856" s="17"/>
      <c r="AX1856" s="17"/>
    </row>
    <row r="1857" spans="2:50">
      <c r="B1857" s="6" t="s">
        <v>496</v>
      </c>
      <c r="C1857" s="17"/>
      <c r="D1857" s="17"/>
      <c r="E1857" s="17"/>
      <c r="F1857" s="17"/>
      <c r="G1857" s="17"/>
      <c r="H1857" s="17"/>
      <c r="I1857" s="17"/>
      <c r="J1857" s="17"/>
      <c r="K1857" s="17"/>
      <c r="L1857" s="17"/>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7"/>
      <c r="AI1857" s="17"/>
      <c r="AJ1857" s="17"/>
      <c r="AK1857" s="17"/>
      <c r="AL1857" s="17"/>
      <c r="AM1857" s="17"/>
      <c r="AN1857" s="17"/>
      <c r="AO1857" s="17"/>
      <c r="AP1857" s="17"/>
      <c r="AQ1857" s="17"/>
      <c r="AR1857" s="17"/>
      <c r="AS1857" s="17"/>
      <c r="AT1857" s="17"/>
      <c r="AU1857" s="17"/>
      <c r="AV1857" s="17"/>
      <c r="AW1857" s="17"/>
      <c r="AX1857" s="17"/>
    </row>
    <row r="1858" spans="2:50">
      <c r="B1858" s="24" t="s">
        <v>17</v>
      </c>
      <c r="C1858" s="17"/>
      <c r="D1858" s="17"/>
      <c r="E1858" s="17"/>
      <c r="F1858" s="17"/>
      <c r="G1858" s="17"/>
      <c r="H1858" s="17"/>
      <c r="I1858" s="17"/>
      <c r="J1858" s="17"/>
      <c r="K1858" s="17"/>
      <c r="L1858" s="17"/>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7"/>
      <c r="AI1858" s="17"/>
      <c r="AJ1858" s="17"/>
      <c r="AK1858" s="17"/>
      <c r="AL1858" s="17"/>
      <c r="AM1858" s="17"/>
      <c r="AN1858" s="17"/>
      <c r="AO1858" s="17"/>
      <c r="AP1858" s="17"/>
      <c r="AQ1858" s="17"/>
      <c r="AR1858" s="17"/>
      <c r="AS1858" s="17"/>
      <c r="AT1858" s="17"/>
      <c r="AU1858" s="17"/>
      <c r="AV1858" s="17"/>
      <c r="AW1858" s="17"/>
      <c r="AX1858" s="17"/>
    </row>
    <row r="1859" spans="2:50">
      <c r="B1859" t="s">
        <v>490</v>
      </c>
      <c r="C1859" s="17">
        <v>0.17503248940903199</v>
      </c>
      <c r="D1859" s="17">
        <v>0.20104132884237799</v>
      </c>
      <c r="E1859" s="17">
        <v>0.14632545875948899</v>
      </c>
      <c r="F1859" s="17"/>
      <c r="G1859" s="17">
        <v>0.22350039630913901</v>
      </c>
      <c r="H1859" s="17">
        <v>0.218861832517113</v>
      </c>
      <c r="I1859" s="17">
        <v>0.20480887305801199</v>
      </c>
      <c r="J1859" s="17">
        <v>0.12724766717054301</v>
      </c>
      <c r="K1859" s="17">
        <v>0.17465966058885499</v>
      </c>
      <c r="L1859" s="17">
        <v>0.12423484717698401</v>
      </c>
      <c r="M1859" s="17"/>
      <c r="N1859" s="17">
        <v>0.24441725135712</v>
      </c>
      <c r="O1859" s="17">
        <v>0.14179239862381801</v>
      </c>
      <c r="P1859" s="17">
        <v>0.17174048308291101</v>
      </c>
      <c r="Q1859" s="17">
        <v>0.139422428602544</v>
      </c>
      <c r="R1859" s="17"/>
      <c r="S1859" s="17">
        <v>0.211116604468083</v>
      </c>
      <c r="T1859" s="17">
        <v>0.16269701313832999</v>
      </c>
      <c r="U1859" s="17">
        <v>0.124159292271341</v>
      </c>
      <c r="V1859" s="17">
        <v>0.233194309725686</v>
      </c>
      <c r="W1859" s="17">
        <v>0.12111829066834801</v>
      </c>
      <c r="X1859" s="17">
        <v>0.119851403405188</v>
      </c>
      <c r="Y1859" s="17">
        <v>0.15929072175692099</v>
      </c>
      <c r="Z1859" s="17">
        <v>0.17305364151272201</v>
      </c>
      <c r="AA1859" s="17">
        <v>0.202360315375577</v>
      </c>
      <c r="AB1859" s="17">
        <v>0.210550535240313</v>
      </c>
      <c r="AC1859" s="17">
        <v>0.176429399668939</v>
      </c>
      <c r="AD1859" s="17">
        <v>0.13289774503231599</v>
      </c>
      <c r="AE1859" s="17"/>
      <c r="AF1859" s="17">
        <v>0.17146199453901101</v>
      </c>
      <c r="AG1859" s="17">
        <v>0.188412606871386</v>
      </c>
      <c r="AH1859" s="17">
        <v>0.125897390870161</v>
      </c>
      <c r="AI1859" s="17"/>
      <c r="AJ1859" s="17">
        <v>0.19058159297872901</v>
      </c>
      <c r="AK1859" s="17">
        <v>0.16120347789151601</v>
      </c>
      <c r="AL1859" s="17">
        <v>0.24089326384204399</v>
      </c>
      <c r="AM1859" s="17">
        <v>0.21514219629574199</v>
      </c>
      <c r="AN1859" s="17">
        <v>0.103010131787836</v>
      </c>
      <c r="AO1859" s="17"/>
      <c r="AP1859" s="17">
        <v>0.21022479029518401</v>
      </c>
      <c r="AQ1859" s="17">
        <v>0.18360873450533499</v>
      </c>
      <c r="AR1859" s="17">
        <v>0.230235367754067</v>
      </c>
      <c r="AS1859" s="17"/>
      <c r="AT1859" s="17">
        <v>0.132206954582576</v>
      </c>
      <c r="AU1859" s="17">
        <v>0.15340736465652999</v>
      </c>
      <c r="AV1859" s="17">
        <v>0.20683728733912701</v>
      </c>
      <c r="AW1859" s="17">
        <v>0.19390307149197</v>
      </c>
      <c r="AX1859" s="17">
        <v>0.43156658425503802</v>
      </c>
    </row>
    <row r="1860" spans="2:50">
      <c r="B1860" t="s">
        <v>491</v>
      </c>
      <c r="C1860" s="17">
        <v>0.40257568961826901</v>
      </c>
      <c r="D1860" s="17">
        <v>0.41766128873396902</v>
      </c>
      <c r="E1860" s="17">
        <v>0.38773363292606899</v>
      </c>
      <c r="F1860" s="17"/>
      <c r="G1860" s="17">
        <v>0.36788965619557801</v>
      </c>
      <c r="H1860" s="17">
        <v>0.44019938591694202</v>
      </c>
      <c r="I1860" s="17">
        <v>0.37341746054931202</v>
      </c>
      <c r="J1860" s="17">
        <v>0.35995560084693301</v>
      </c>
      <c r="K1860" s="17">
        <v>0.404501742520045</v>
      </c>
      <c r="L1860" s="17">
        <v>0.45739416271767802</v>
      </c>
      <c r="M1860" s="17"/>
      <c r="N1860" s="17">
        <v>0.41885639738003</v>
      </c>
      <c r="O1860" s="17">
        <v>0.44101043017783798</v>
      </c>
      <c r="P1860" s="17">
        <v>0.40110236876813299</v>
      </c>
      <c r="Q1860" s="17">
        <v>0.345818832286027</v>
      </c>
      <c r="R1860" s="17"/>
      <c r="S1860" s="17">
        <v>0.398561791407466</v>
      </c>
      <c r="T1860" s="17">
        <v>0.415611098491662</v>
      </c>
      <c r="U1860" s="17">
        <v>0.36715495616235999</v>
      </c>
      <c r="V1860" s="17">
        <v>0.379428952722629</v>
      </c>
      <c r="W1860" s="17">
        <v>0.38065304793655702</v>
      </c>
      <c r="X1860" s="17">
        <v>0.45211169709691501</v>
      </c>
      <c r="Y1860" s="17">
        <v>0.46259605434178702</v>
      </c>
      <c r="Z1860" s="17">
        <v>0.42860134215346302</v>
      </c>
      <c r="AA1860" s="17">
        <v>0.42201782992815201</v>
      </c>
      <c r="AB1860" s="17">
        <v>0.33669237443393601</v>
      </c>
      <c r="AC1860" s="17">
        <v>0.35963354086906701</v>
      </c>
      <c r="AD1860" s="17">
        <v>0.45585524010418998</v>
      </c>
      <c r="AE1860" s="17"/>
      <c r="AF1860" s="17">
        <v>0.38547347183976899</v>
      </c>
      <c r="AG1860" s="17">
        <v>0.425359500363235</v>
      </c>
      <c r="AH1860" s="17">
        <v>0.411963077528817</v>
      </c>
      <c r="AI1860" s="17"/>
      <c r="AJ1860" s="17">
        <v>0.44040264422069503</v>
      </c>
      <c r="AK1860" s="17">
        <v>0.43412983015515699</v>
      </c>
      <c r="AL1860" s="17">
        <v>0.38218368682677101</v>
      </c>
      <c r="AM1860" s="17">
        <v>0.22858477149397899</v>
      </c>
      <c r="AN1860" s="17">
        <v>0.309239768098932</v>
      </c>
      <c r="AO1860" s="17"/>
      <c r="AP1860" s="17">
        <v>0.40878358919683899</v>
      </c>
      <c r="AQ1860" s="17">
        <v>0.43826537781966501</v>
      </c>
      <c r="AR1860" s="17">
        <v>0.39804922232918999</v>
      </c>
      <c r="AS1860" s="17"/>
      <c r="AT1860" s="17">
        <v>0.35626777239006702</v>
      </c>
      <c r="AU1860" s="17">
        <v>0.42372852489997997</v>
      </c>
      <c r="AV1860" s="17">
        <v>0.407461126957185</v>
      </c>
      <c r="AW1860" s="17">
        <v>0.54395034870505099</v>
      </c>
      <c r="AX1860" s="17">
        <v>0.30411701489321502</v>
      </c>
    </row>
    <row r="1861" spans="2:50">
      <c r="B1861" t="s">
        <v>492</v>
      </c>
      <c r="C1861" s="17">
        <v>0.33563892410868901</v>
      </c>
      <c r="D1861" s="17">
        <v>0.31277045187374602</v>
      </c>
      <c r="E1861" s="17">
        <v>0.36132674111089302</v>
      </c>
      <c r="F1861" s="17"/>
      <c r="G1861" s="17">
        <v>0.264700139926133</v>
      </c>
      <c r="H1861" s="17">
        <v>0.27733978969734902</v>
      </c>
      <c r="I1861" s="17">
        <v>0.31671310368047501</v>
      </c>
      <c r="J1861" s="17">
        <v>0.39508632066912103</v>
      </c>
      <c r="K1861" s="17">
        <v>0.35371908759354898</v>
      </c>
      <c r="L1861" s="17">
        <v>0.38151551901808001</v>
      </c>
      <c r="M1861" s="17"/>
      <c r="N1861" s="17">
        <v>0.28172218819294498</v>
      </c>
      <c r="O1861" s="17">
        <v>0.34490581164128398</v>
      </c>
      <c r="P1861" s="17">
        <v>0.32567091836086198</v>
      </c>
      <c r="Q1861" s="17">
        <v>0.38928480257130699</v>
      </c>
      <c r="R1861" s="17"/>
      <c r="S1861" s="17">
        <v>0.30891035890161</v>
      </c>
      <c r="T1861" s="17">
        <v>0.31919103039191998</v>
      </c>
      <c r="U1861" s="17">
        <v>0.39208930427435001</v>
      </c>
      <c r="V1861" s="17">
        <v>0.29967749059072701</v>
      </c>
      <c r="W1861" s="17">
        <v>0.38907456629565901</v>
      </c>
      <c r="X1861" s="17">
        <v>0.37159886737296399</v>
      </c>
      <c r="Y1861" s="17">
        <v>0.27989557147638</v>
      </c>
      <c r="Z1861" s="17">
        <v>0.33930644033510898</v>
      </c>
      <c r="AA1861" s="17">
        <v>0.29607334545417902</v>
      </c>
      <c r="AB1861" s="17">
        <v>0.36339100892564902</v>
      </c>
      <c r="AC1861" s="17">
        <v>0.39490259969678698</v>
      </c>
      <c r="AD1861" s="17">
        <v>0.36186676435085902</v>
      </c>
      <c r="AE1861" s="17"/>
      <c r="AF1861" s="17">
        <v>0.37151359952011198</v>
      </c>
      <c r="AG1861" s="17">
        <v>0.31683395368143602</v>
      </c>
      <c r="AH1861" s="17">
        <v>0.30624421917852901</v>
      </c>
      <c r="AI1861" s="17"/>
      <c r="AJ1861" s="17">
        <v>0.30246857274036998</v>
      </c>
      <c r="AK1861" s="17">
        <v>0.316564682209724</v>
      </c>
      <c r="AL1861" s="17">
        <v>0.34361912901144798</v>
      </c>
      <c r="AM1861" s="17">
        <v>0.55627303221027902</v>
      </c>
      <c r="AN1861" s="17">
        <v>0.395806061475238</v>
      </c>
      <c r="AO1861" s="17"/>
      <c r="AP1861" s="17">
        <v>0.31607243530270801</v>
      </c>
      <c r="AQ1861" s="17">
        <v>0.31418049692980499</v>
      </c>
      <c r="AR1861" s="17">
        <v>0.30675378184700303</v>
      </c>
      <c r="AS1861" s="17"/>
      <c r="AT1861" s="17">
        <v>0.37477245418830302</v>
      </c>
      <c r="AU1861" s="17">
        <v>0.378236106211367</v>
      </c>
      <c r="AV1861" s="17">
        <v>0.31067474253257898</v>
      </c>
      <c r="AW1861" s="17">
        <v>0.24258591679880101</v>
      </c>
      <c r="AX1861" s="17">
        <v>0.18084780301272901</v>
      </c>
    </row>
    <row r="1862" spans="2:50">
      <c r="B1862" t="s">
        <v>493</v>
      </c>
      <c r="C1862" s="17">
        <v>2.6596507826460902E-2</v>
      </c>
      <c r="D1862" s="17">
        <v>2.83088017274035E-2</v>
      </c>
      <c r="E1862" s="17">
        <v>2.4847480681634601E-2</v>
      </c>
      <c r="F1862" s="17"/>
      <c r="G1862" s="17">
        <v>5.2803796668386999E-2</v>
      </c>
      <c r="H1862" s="17">
        <v>3.5965562248980301E-2</v>
      </c>
      <c r="I1862" s="17">
        <v>2.29183105243909E-2</v>
      </c>
      <c r="J1862" s="17">
        <v>3.8903158569655802E-2</v>
      </c>
      <c r="K1862" s="17">
        <v>1.2717141746354599E-2</v>
      </c>
      <c r="L1862" s="17">
        <v>4.4645390036541603E-3</v>
      </c>
      <c r="M1862" s="17"/>
      <c r="N1862" s="17">
        <v>1.81215772728688E-2</v>
      </c>
      <c r="O1862" s="17">
        <v>1.9249098860456899E-2</v>
      </c>
      <c r="P1862" s="17">
        <v>4.1588346503676897E-2</v>
      </c>
      <c r="Q1862" s="17">
        <v>3.1061972281557802E-2</v>
      </c>
      <c r="R1862" s="17"/>
      <c r="S1862" s="17">
        <v>3.7074329811324601E-2</v>
      </c>
      <c r="T1862" s="17">
        <v>4.2645095235173E-2</v>
      </c>
      <c r="U1862" s="17">
        <v>3.6356954268075899E-2</v>
      </c>
      <c r="V1862" s="17">
        <v>3.8085673219257897E-2</v>
      </c>
      <c r="W1862" s="17">
        <v>1.37213811859695E-2</v>
      </c>
      <c r="X1862" s="17">
        <v>3.0982690085625299E-2</v>
      </c>
      <c r="Y1862" s="17">
        <v>3.4997336146729403E-2</v>
      </c>
      <c r="Z1862" s="17">
        <v>0</v>
      </c>
      <c r="AA1862" s="17">
        <v>5.1679243989248098E-3</v>
      </c>
      <c r="AB1862" s="17">
        <v>1.58774697735375E-2</v>
      </c>
      <c r="AC1862" s="17">
        <v>2.8439320460487399E-2</v>
      </c>
      <c r="AD1862" s="17">
        <v>0</v>
      </c>
      <c r="AE1862" s="17"/>
      <c r="AF1862" s="17">
        <v>2.7043879486145801E-2</v>
      </c>
      <c r="AG1862" s="17">
        <v>1.77994962444224E-2</v>
      </c>
      <c r="AH1862" s="17">
        <v>3.1712367977319703E-2</v>
      </c>
      <c r="AI1862" s="17"/>
      <c r="AJ1862" s="17">
        <v>2.6189427602742298E-2</v>
      </c>
      <c r="AK1862" s="17">
        <v>3.3705545339485103E-2</v>
      </c>
      <c r="AL1862" s="17">
        <v>1.44087345688617E-2</v>
      </c>
      <c r="AM1862" s="17">
        <v>0</v>
      </c>
      <c r="AN1862" s="17">
        <v>3.8247268012712797E-2</v>
      </c>
      <c r="AO1862" s="17"/>
      <c r="AP1862" s="17">
        <v>3.1476290238492501E-2</v>
      </c>
      <c r="AQ1862" s="17">
        <v>1.9306730856399699E-2</v>
      </c>
      <c r="AR1862" s="17">
        <v>5.3861069870167401E-2</v>
      </c>
      <c r="AS1862" s="17"/>
      <c r="AT1862" s="17">
        <v>3.6915205525069002E-2</v>
      </c>
      <c r="AU1862" s="17">
        <v>2.0866698482305102E-2</v>
      </c>
      <c r="AV1862" s="17">
        <v>3.1147621857250202E-2</v>
      </c>
      <c r="AW1862" s="17">
        <v>1.1396670119125599E-2</v>
      </c>
      <c r="AX1862" s="17">
        <v>2.2380505672522401E-2</v>
      </c>
    </row>
    <row r="1863" spans="2:50">
      <c r="B1863" t="s">
        <v>494</v>
      </c>
      <c r="C1863" s="17">
        <v>1.09159943613287E-2</v>
      </c>
      <c r="D1863" s="17">
        <v>1.47524016252727E-2</v>
      </c>
      <c r="E1863" s="17">
        <v>6.8332134661443196E-3</v>
      </c>
      <c r="F1863" s="17"/>
      <c r="G1863" s="17">
        <v>3.8289624522692398E-2</v>
      </c>
      <c r="H1863" s="17">
        <v>0</v>
      </c>
      <c r="I1863" s="17">
        <v>0</v>
      </c>
      <c r="J1863" s="17">
        <v>2.1586164902439399E-2</v>
      </c>
      <c r="K1863" s="17">
        <v>6.2552695236572503E-3</v>
      </c>
      <c r="L1863" s="17">
        <v>4.1073279140906704E-3</v>
      </c>
      <c r="M1863" s="17"/>
      <c r="N1863" s="17">
        <v>9.0902105871567308E-3</v>
      </c>
      <c r="O1863" s="17">
        <v>0</v>
      </c>
      <c r="P1863" s="17">
        <v>2.2055665133527601E-2</v>
      </c>
      <c r="Q1863" s="17">
        <v>1.5045834946064599E-2</v>
      </c>
      <c r="R1863" s="17"/>
      <c r="S1863" s="17">
        <v>1.87076325500233E-2</v>
      </c>
      <c r="T1863" s="17">
        <v>6.3391873616385997E-3</v>
      </c>
      <c r="U1863" s="17">
        <v>9.2556801586894701E-3</v>
      </c>
      <c r="V1863" s="17">
        <v>1.3994654980271999E-2</v>
      </c>
      <c r="W1863" s="17">
        <v>0</v>
      </c>
      <c r="X1863" s="17">
        <v>0</v>
      </c>
      <c r="Y1863" s="17">
        <v>0</v>
      </c>
      <c r="Z1863" s="17">
        <v>0</v>
      </c>
      <c r="AA1863" s="17">
        <v>3.5340533943230001E-2</v>
      </c>
      <c r="AB1863" s="17">
        <v>7.0525636662009802E-3</v>
      </c>
      <c r="AC1863" s="17">
        <v>0</v>
      </c>
      <c r="AD1863" s="17">
        <v>2.6518904596051499E-2</v>
      </c>
      <c r="AE1863" s="17"/>
      <c r="AF1863" s="17">
        <v>8.2393636298535595E-3</v>
      </c>
      <c r="AG1863" s="17">
        <v>8.7912649397253097E-3</v>
      </c>
      <c r="AH1863" s="17">
        <v>1.5123398940506599E-2</v>
      </c>
      <c r="AI1863" s="17"/>
      <c r="AJ1863" s="17">
        <v>1.0277381531502299E-2</v>
      </c>
      <c r="AK1863" s="17">
        <v>1.8255539125797401E-2</v>
      </c>
      <c r="AL1863" s="17">
        <v>1.01430358610186E-2</v>
      </c>
      <c r="AM1863" s="17">
        <v>0</v>
      </c>
      <c r="AN1863" s="17">
        <v>1.34332852762226E-2</v>
      </c>
      <c r="AO1863" s="17"/>
      <c r="AP1863" s="17">
        <v>1.1525767843134299E-2</v>
      </c>
      <c r="AQ1863" s="17">
        <v>1.5339713264204699E-2</v>
      </c>
      <c r="AR1863" s="17">
        <v>0</v>
      </c>
      <c r="AS1863" s="17"/>
      <c r="AT1863" s="17">
        <v>3.2562652569772801E-3</v>
      </c>
      <c r="AU1863" s="17">
        <v>1.0218528296536E-2</v>
      </c>
      <c r="AV1863" s="17">
        <v>2.0928413709214201E-2</v>
      </c>
      <c r="AW1863" s="17">
        <v>8.1639928850518202E-3</v>
      </c>
      <c r="AX1863" s="17">
        <v>0</v>
      </c>
    </row>
    <row r="1864" spans="2:50">
      <c r="B1864" t="s">
        <v>92</v>
      </c>
      <c r="C1864" s="17">
        <v>4.92403946762194E-2</v>
      </c>
      <c r="D1864" s="17">
        <v>2.5465727197231499E-2</v>
      </c>
      <c r="E1864" s="17">
        <v>7.2933473055770401E-2</v>
      </c>
      <c r="F1864" s="17"/>
      <c r="G1864" s="17">
        <v>5.2816386378069603E-2</v>
      </c>
      <c r="H1864" s="17">
        <v>2.7633429619614899E-2</v>
      </c>
      <c r="I1864" s="17">
        <v>8.2142252187810502E-2</v>
      </c>
      <c r="J1864" s="17">
        <v>5.7221087841308999E-2</v>
      </c>
      <c r="K1864" s="17">
        <v>4.8147098027539303E-2</v>
      </c>
      <c r="L1864" s="17">
        <v>2.8283604169513799E-2</v>
      </c>
      <c r="M1864" s="17"/>
      <c r="N1864" s="17">
        <v>2.77923752098795E-2</v>
      </c>
      <c r="O1864" s="17">
        <v>5.3042260696602797E-2</v>
      </c>
      <c r="P1864" s="17">
        <v>3.7842218150889201E-2</v>
      </c>
      <c r="Q1864" s="17">
        <v>7.9366129312500006E-2</v>
      </c>
      <c r="R1864" s="17"/>
      <c r="S1864" s="17">
        <v>2.5629282861492499E-2</v>
      </c>
      <c r="T1864" s="17">
        <v>5.3516575381276799E-2</v>
      </c>
      <c r="U1864" s="17">
        <v>7.0983812865183404E-2</v>
      </c>
      <c r="V1864" s="17">
        <v>3.5618918761428003E-2</v>
      </c>
      <c r="W1864" s="17">
        <v>9.5432713913465805E-2</v>
      </c>
      <c r="X1864" s="17">
        <v>2.5455342039307698E-2</v>
      </c>
      <c r="Y1864" s="17">
        <v>6.3220316278182406E-2</v>
      </c>
      <c r="Z1864" s="17">
        <v>5.9038575998706301E-2</v>
      </c>
      <c r="AA1864" s="17">
        <v>3.9040050899937402E-2</v>
      </c>
      <c r="AB1864" s="17">
        <v>6.64360479603638E-2</v>
      </c>
      <c r="AC1864" s="17">
        <v>4.0595139304719301E-2</v>
      </c>
      <c r="AD1864" s="17">
        <v>2.2861345916583099E-2</v>
      </c>
      <c r="AE1864" s="17"/>
      <c r="AF1864" s="17">
        <v>3.6267690985109097E-2</v>
      </c>
      <c r="AG1864" s="17">
        <v>4.2803177899795201E-2</v>
      </c>
      <c r="AH1864" s="17">
        <v>0.109059545504666</v>
      </c>
      <c r="AI1864" s="17"/>
      <c r="AJ1864" s="17">
        <v>3.0080380925962099E-2</v>
      </c>
      <c r="AK1864" s="17">
        <v>3.6140925278321002E-2</v>
      </c>
      <c r="AL1864" s="17">
        <v>8.75214988985718E-3</v>
      </c>
      <c r="AM1864" s="17">
        <v>0</v>
      </c>
      <c r="AN1864" s="17">
        <v>0.140263485349058</v>
      </c>
      <c r="AO1864" s="17"/>
      <c r="AP1864" s="17">
        <v>2.1917127123642601E-2</v>
      </c>
      <c r="AQ1864" s="17">
        <v>2.9298946624590001E-2</v>
      </c>
      <c r="AR1864" s="17">
        <v>1.1100558199572201E-2</v>
      </c>
      <c r="AS1864" s="17"/>
      <c r="AT1864" s="17">
        <v>9.6581348057008104E-2</v>
      </c>
      <c r="AU1864" s="17">
        <v>1.35427774532818E-2</v>
      </c>
      <c r="AV1864" s="17">
        <v>2.29508076046437E-2</v>
      </c>
      <c r="AW1864" s="17">
        <v>0</v>
      </c>
      <c r="AX1864" s="17">
        <v>6.1088092166495502E-2</v>
      </c>
    </row>
    <row r="1865" spans="2:50">
      <c r="C1865" s="17"/>
      <c r="D1865" s="17"/>
      <c r="E1865" s="17"/>
      <c r="F1865" s="17"/>
      <c r="G1865" s="17"/>
      <c r="H1865" s="17"/>
      <c r="I1865" s="17"/>
      <c r="J1865" s="17"/>
      <c r="K1865" s="17"/>
      <c r="L1865" s="17"/>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7"/>
      <c r="AI1865" s="17"/>
      <c r="AJ1865" s="17"/>
      <c r="AK1865" s="17"/>
      <c r="AL1865" s="17"/>
      <c r="AM1865" s="17"/>
      <c r="AN1865" s="17"/>
      <c r="AO1865" s="17"/>
      <c r="AP1865" s="17"/>
      <c r="AQ1865" s="17"/>
      <c r="AR1865" s="17"/>
      <c r="AS1865" s="17"/>
      <c r="AT1865" s="17"/>
      <c r="AU1865" s="17"/>
      <c r="AV1865" s="17"/>
      <c r="AW1865" s="17"/>
      <c r="AX1865" s="17"/>
    </row>
    <row r="1866" spans="2:50">
      <c r="B1866" s="6" t="s">
        <v>497</v>
      </c>
      <c r="C1866" s="17"/>
      <c r="D1866" s="17"/>
      <c r="E1866" s="17"/>
      <c r="F1866" s="17"/>
      <c r="G1866" s="17"/>
      <c r="H1866" s="17"/>
      <c r="I1866" s="17"/>
      <c r="J1866" s="17"/>
      <c r="K1866" s="17"/>
      <c r="L1866" s="17"/>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7"/>
      <c r="AI1866" s="17"/>
      <c r="AJ1866" s="17"/>
      <c r="AK1866" s="17"/>
      <c r="AL1866" s="17"/>
      <c r="AM1866" s="17"/>
      <c r="AN1866" s="17"/>
      <c r="AO1866" s="17"/>
      <c r="AP1866" s="17"/>
      <c r="AQ1866" s="17"/>
      <c r="AR1866" s="17"/>
      <c r="AS1866" s="17"/>
      <c r="AT1866" s="17"/>
      <c r="AU1866" s="17"/>
      <c r="AV1866" s="17"/>
      <c r="AW1866" s="17"/>
      <c r="AX1866" s="17"/>
    </row>
    <row r="1867" spans="2:50">
      <c r="B1867" s="24" t="s">
        <v>17</v>
      </c>
      <c r="C1867" s="17"/>
      <c r="D1867" s="17"/>
      <c r="E1867" s="17"/>
      <c r="F1867" s="17"/>
      <c r="G1867" s="17"/>
      <c r="H1867" s="17"/>
      <c r="I1867" s="17"/>
      <c r="J1867" s="17"/>
      <c r="K1867" s="17"/>
      <c r="L1867" s="17"/>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7"/>
      <c r="AI1867" s="17"/>
      <c r="AJ1867" s="17"/>
      <c r="AK1867" s="17"/>
      <c r="AL1867" s="17"/>
      <c r="AM1867" s="17"/>
      <c r="AN1867" s="17"/>
      <c r="AO1867" s="17"/>
      <c r="AP1867" s="17"/>
      <c r="AQ1867" s="17"/>
      <c r="AR1867" s="17"/>
      <c r="AS1867" s="17"/>
      <c r="AT1867" s="17"/>
      <c r="AU1867" s="17"/>
      <c r="AV1867" s="17"/>
      <c r="AW1867" s="17"/>
      <c r="AX1867" s="17"/>
    </row>
    <row r="1868" spans="2:50">
      <c r="B1868" t="s">
        <v>490</v>
      </c>
      <c r="C1868" s="17">
        <v>0.195518756371719</v>
      </c>
      <c r="D1868" s="17">
        <v>0.219018411222549</v>
      </c>
      <c r="E1868" s="17">
        <v>0.17564898905179299</v>
      </c>
      <c r="F1868" s="17"/>
      <c r="G1868" s="17">
        <v>0.26870048921631301</v>
      </c>
      <c r="H1868" s="17">
        <v>0.25356283990495398</v>
      </c>
      <c r="I1868" s="17">
        <v>0.19351788704698999</v>
      </c>
      <c r="J1868" s="17">
        <v>0.16281788358992999</v>
      </c>
      <c r="K1868" s="17">
        <v>0.13401797674351501</v>
      </c>
      <c r="L1868" s="17">
        <v>0.16503675026722101</v>
      </c>
      <c r="M1868" s="17"/>
      <c r="N1868" s="17">
        <v>0.22814183083509201</v>
      </c>
      <c r="O1868" s="17">
        <v>0.231559048514444</v>
      </c>
      <c r="P1868" s="17">
        <v>0.159637717991993</v>
      </c>
      <c r="Q1868" s="17">
        <v>0.158349728213554</v>
      </c>
      <c r="R1868" s="17"/>
      <c r="S1868" s="17">
        <v>0.295213582458071</v>
      </c>
      <c r="T1868" s="17">
        <v>0.18891187957259001</v>
      </c>
      <c r="U1868" s="17">
        <v>0.17005686725772101</v>
      </c>
      <c r="V1868" s="17">
        <v>0.11792153059912901</v>
      </c>
      <c r="W1868" s="17">
        <v>0.21474980376571001</v>
      </c>
      <c r="X1868" s="17">
        <v>0.16900305986240899</v>
      </c>
      <c r="Y1868" s="17">
        <v>0.19027517599729701</v>
      </c>
      <c r="Z1868" s="17">
        <v>0.30009450514928399</v>
      </c>
      <c r="AA1868" s="17">
        <v>0.222990138593084</v>
      </c>
      <c r="AB1868" s="17">
        <v>0.14506119105621401</v>
      </c>
      <c r="AC1868" s="17">
        <v>0.13769981960119199</v>
      </c>
      <c r="AD1868" s="17">
        <v>0.123670672944108</v>
      </c>
      <c r="AE1868" s="17"/>
      <c r="AF1868" s="17">
        <v>0.19339280028731601</v>
      </c>
      <c r="AG1868" s="17">
        <v>0.21202622741569299</v>
      </c>
      <c r="AH1868" s="17">
        <v>0.14759490865463001</v>
      </c>
      <c r="AI1868" s="17"/>
      <c r="AJ1868" s="17">
        <v>0.20149481257198901</v>
      </c>
      <c r="AK1868" s="17">
        <v>0.228604515518574</v>
      </c>
      <c r="AL1868" s="17">
        <v>0.29123630390986599</v>
      </c>
      <c r="AM1868" s="17">
        <v>0.248068867437434</v>
      </c>
      <c r="AN1868" s="17">
        <v>9.0363068553389506E-2</v>
      </c>
      <c r="AO1868" s="17"/>
      <c r="AP1868" s="17">
        <v>0.22459248424948899</v>
      </c>
      <c r="AQ1868" s="17">
        <v>0.23464900377331499</v>
      </c>
      <c r="AR1868" s="17">
        <v>0.23210003924754999</v>
      </c>
      <c r="AS1868" s="17"/>
      <c r="AT1868" s="17">
        <v>0.132289035553282</v>
      </c>
      <c r="AU1868" s="17">
        <v>0.23388235514966799</v>
      </c>
      <c r="AV1868" s="17">
        <v>0.24107033729994101</v>
      </c>
      <c r="AW1868" s="17">
        <v>0.22548513321491001</v>
      </c>
      <c r="AX1868" s="17">
        <v>0.27864824084600998</v>
      </c>
    </row>
    <row r="1869" spans="2:50">
      <c r="B1869" t="s">
        <v>491</v>
      </c>
      <c r="C1869" s="17">
        <v>0.39140259315584103</v>
      </c>
      <c r="D1869" s="17">
        <v>0.38211546223665899</v>
      </c>
      <c r="E1869" s="17">
        <v>0.39692820711549298</v>
      </c>
      <c r="F1869" s="17"/>
      <c r="G1869" s="17">
        <v>0.353883578427172</v>
      </c>
      <c r="H1869" s="17">
        <v>0.37501167300140897</v>
      </c>
      <c r="I1869" s="17">
        <v>0.323484222511704</v>
      </c>
      <c r="J1869" s="17">
        <v>0.40877683223919897</v>
      </c>
      <c r="K1869" s="17">
        <v>0.44173317331899897</v>
      </c>
      <c r="L1869" s="17">
        <v>0.434358159434169</v>
      </c>
      <c r="M1869" s="17"/>
      <c r="N1869" s="17">
        <v>0.46848529888789697</v>
      </c>
      <c r="O1869" s="17">
        <v>0.41154494531122299</v>
      </c>
      <c r="P1869" s="17">
        <v>0.32044569887624202</v>
      </c>
      <c r="Q1869" s="17">
        <v>0.347589798543882</v>
      </c>
      <c r="R1869" s="17"/>
      <c r="S1869" s="17">
        <v>0.33566860657763598</v>
      </c>
      <c r="T1869" s="17">
        <v>0.441547109254321</v>
      </c>
      <c r="U1869" s="17">
        <v>0.40433380349154102</v>
      </c>
      <c r="V1869" s="17">
        <v>0.39851705572845603</v>
      </c>
      <c r="W1869" s="17">
        <v>0.36550762820673399</v>
      </c>
      <c r="X1869" s="17">
        <v>0.419825354209099</v>
      </c>
      <c r="Y1869" s="17">
        <v>0.33952368137029598</v>
      </c>
      <c r="Z1869" s="17">
        <v>0.32835879832410703</v>
      </c>
      <c r="AA1869" s="17">
        <v>0.35649722836090902</v>
      </c>
      <c r="AB1869" s="17">
        <v>0.51196256623793701</v>
      </c>
      <c r="AC1869" s="17">
        <v>0.38005834828970603</v>
      </c>
      <c r="AD1869" s="17">
        <v>0.356304639025533</v>
      </c>
      <c r="AE1869" s="17"/>
      <c r="AF1869" s="17">
        <v>0.39626205531487002</v>
      </c>
      <c r="AG1869" s="17">
        <v>0.432186550730916</v>
      </c>
      <c r="AH1869" s="17">
        <v>0.28175180282781198</v>
      </c>
      <c r="AI1869" s="17"/>
      <c r="AJ1869" s="17">
        <v>0.43124793837382702</v>
      </c>
      <c r="AK1869" s="17">
        <v>0.37653380053711599</v>
      </c>
      <c r="AL1869" s="17">
        <v>0.50353852522879705</v>
      </c>
      <c r="AM1869" s="17">
        <v>0.26387902223276899</v>
      </c>
      <c r="AN1869" s="17">
        <v>0.31298978394091598</v>
      </c>
      <c r="AO1869" s="17"/>
      <c r="AP1869" s="17">
        <v>0.428562561208439</v>
      </c>
      <c r="AQ1869" s="17">
        <v>0.37512430095438998</v>
      </c>
      <c r="AR1869" s="17">
        <v>0.48038296093201899</v>
      </c>
      <c r="AS1869" s="17"/>
      <c r="AT1869" s="17">
        <v>0.37142674796007502</v>
      </c>
      <c r="AU1869" s="17">
        <v>0.35820071289111299</v>
      </c>
      <c r="AV1869" s="17">
        <v>0.44115315745973999</v>
      </c>
      <c r="AW1869" s="17">
        <v>0.37501264995700401</v>
      </c>
      <c r="AX1869" s="17">
        <v>0.43375184646686399</v>
      </c>
    </row>
    <row r="1870" spans="2:50">
      <c r="B1870" t="s">
        <v>492</v>
      </c>
      <c r="C1870" s="17">
        <v>0.305774540776651</v>
      </c>
      <c r="D1870" s="17">
        <v>0.32734282497251099</v>
      </c>
      <c r="E1870" s="17">
        <v>0.288091059729293</v>
      </c>
      <c r="F1870" s="17"/>
      <c r="G1870" s="17">
        <v>0.242544696418691</v>
      </c>
      <c r="H1870" s="17">
        <v>0.24535808969748699</v>
      </c>
      <c r="I1870" s="17">
        <v>0.32838654079795798</v>
      </c>
      <c r="J1870" s="17">
        <v>0.33364237337214703</v>
      </c>
      <c r="K1870" s="17">
        <v>0.35942814308154702</v>
      </c>
      <c r="L1870" s="17">
        <v>0.32545955755565098</v>
      </c>
      <c r="M1870" s="17"/>
      <c r="N1870" s="17">
        <v>0.23078161337742301</v>
      </c>
      <c r="O1870" s="17">
        <v>0.270789131962347</v>
      </c>
      <c r="P1870" s="17">
        <v>0.387085035580152</v>
      </c>
      <c r="Q1870" s="17">
        <v>0.34922028742341099</v>
      </c>
      <c r="R1870" s="17"/>
      <c r="S1870" s="17">
        <v>0.28719510318965402</v>
      </c>
      <c r="T1870" s="17">
        <v>0.27973398974448699</v>
      </c>
      <c r="U1870" s="17">
        <v>0.26964685910865099</v>
      </c>
      <c r="V1870" s="17">
        <v>0.344725259799184</v>
      </c>
      <c r="W1870" s="17">
        <v>0.30634316863618699</v>
      </c>
      <c r="X1870" s="17">
        <v>0.25283354936483199</v>
      </c>
      <c r="Y1870" s="17">
        <v>0.353969731305317</v>
      </c>
      <c r="Z1870" s="17">
        <v>0.25871481388593098</v>
      </c>
      <c r="AA1870" s="17">
        <v>0.32068427719940301</v>
      </c>
      <c r="AB1870" s="17">
        <v>0.31297246085555602</v>
      </c>
      <c r="AC1870" s="17">
        <v>0.35713510419393801</v>
      </c>
      <c r="AD1870" s="17">
        <v>0.45514658496875998</v>
      </c>
      <c r="AE1870" s="17"/>
      <c r="AF1870" s="17">
        <v>0.30817645221154</v>
      </c>
      <c r="AG1870" s="17">
        <v>0.28181635727300303</v>
      </c>
      <c r="AH1870" s="17">
        <v>0.36315719479823799</v>
      </c>
      <c r="AI1870" s="17"/>
      <c r="AJ1870" s="17">
        <v>0.28438794867532902</v>
      </c>
      <c r="AK1870" s="17">
        <v>0.29444590689248801</v>
      </c>
      <c r="AL1870" s="17">
        <v>0.15421128555951699</v>
      </c>
      <c r="AM1870" s="17">
        <v>0.37990941125491301</v>
      </c>
      <c r="AN1870" s="17">
        <v>0.440493393706756</v>
      </c>
      <c r="AO1870" s="17"/>
      <c r="AP1870" s="17">
        <v>0.26690859098023201</v>
      </c>
      <c r="AQ1870" s="17">
        <v>0.303843361275622</v>
      </c>
      <c r="AR1870" s="17">
        <v>0.23465275911303901</v>
      </c>
      <c r="AS1870" s="17"/>
      <c r="AT1870" s="17">
        <v>0.36013974363982498</v>
      </c>
      <c r="AU1870" s="17">
        <v>0.31462047708252699</v>
      </c>
      <c r="AV1870" s="17">
        <v>0.23791482546975401</v>
      </c>
      <c r="AW1870" s="17">
        <v>0.28967559100002199</v>
      </c>
      <c r="AX1870" s="17">
        <v>0.28759991268712598</v>
      </c>
    </row>
    <row r="1871" spans="2:50">
      <c r="B1871" t="s">
        <v>493</v>
      </c>
      <c r="C1871" s="17">
        <v>1.8074769987256101E-2</v>
      </c>
      <c r="D1871" s="17">
        <v>1.55156537906626E-2</v>
      </c>
      <c r="E1871" s="17">
        <v>2.0410999556198701E-2</v>
      </c>
      <c r="F1871" s="17"/>
      <c r="G1871" s="17">
        <v>2.86769605609805E-2</v>
      </c>
      <c r="H1871" s="17">
        <v>2.7128938101996299E-2</v>
      </c>
      <c r="I1871" s="17">
        <v>3.2070914071353901E-2</v>
      </c>
      <c r="J1871" s="17">
        <v>6.3639227102746396E-3</v>
      </c>
      <c r="K1871" s="17">
        <v>0</v>
      </c>
      <c r="L1871" s="17">
        <v>1.39849745686092E-2</v>
      </c>
      <c r="M1871" s="17"/>
      <c r="N1871" s="17">
        <v>1.6175984609781102E-2</v>
      </c>
      <c r="O1871" s="17">
        <v>7.9697035934891292E-3</v>
      </c>
      <c r="P1871" s="17">
        <v>1.0938141692654601E-2</v>
      </c>
      <c r="Q1871" s="17">
        <v>3.6800158856247898E-2</v>
      </c>
      <c r="R1871" s="17"/>
      <c r="S1871" s="17">
        <v>7.63789617363841E-3</v>
      </c>
      <c r="T1871" s="17">
        <v>8.5345692976575693E-3</v>
      </c>
      <c r="U1871" s="17">
        <v>4.5386084056372802E-2</v>
      </c>
      <c r="V1871" s="17">
        <v>0</v>
      </c>
      <c r="W1871" s="17">
        <v>1.3869927231403701E-2</v>
      </c>
      <c r="X1871" s="17">
        <v>2.7381285826378901E-2</v>
      </c>
      <c r="Y1871" s="17">
        <v>3.3960037410792399E-2</v>
      </c>
      <c r="Z1871" s="17">
        <v>6.9784166811038606E-2</v>
      </c>
      <c r="AA1871" s="17">
        <v>1.9990589695675801E-2</v>
      </c>
      <c r="AB1871" s="17">
        <v>0</v>
      </c>
      <c r="AC1871" s="17">
        <v>2.3945745443730099E-2</v>
      </c>
      <c r="AD1871" s="17">
        <v>0</v>
      </c>
      <c r="AE1871" s="17"/>
      <c r="AF1871" s="17">
        <v>2.0283494957455399E-2</v>
      </c>
      <c r="AG1871" s="17">
        <v>8.9901514532025207E-3</v>
      </c>
      <c r="AH1871" s="17">
        <v>3.6780070822345197E-2</v>
      </c>
      <c r="AI1871" s="17"/>
      <c r="AJ1871" s="17">
        <v>1.7888213875813901E-2</v>
      </c>
      <c r="AK1871" s="17">
        <v>2.9379725511766899E-2</v>
      </c>
      <c r="AL1871" s="17">
        <v>1.5905731480838001E-2</v>
      </c>
      <c r="AM1871" s="17">
        <v>0</v>
      </c>
      <c r="AN1871" s="17">
        <v>2.1140843099758701E-2</v>
      </c>
      <c r="AO1871" s="17"/>
      <c r="AP1871" s="17">
        <v>1.43135410557035E-2</v>
      </c>
      <c r="AQ1871" s="17">
        <v>2.0697591206217E-2</v>
      </c>
      <c r="AR1871" s="17">
        <v>0</v>
      </c>
      <c r="AS1871" s="17"/>
      <c r="AT1871" s="17">
        <v>1.49160930724069E-2</v>
      </c>
      <c r="AU1871" s="17">
        <v>3.20306164966958E-2</v>
      </c>
      <c r="AV1871" s="17">
        <v>9.3755926299913701E-3</v>
      </c>
      <c r="AW1871" s="17">
        <v>1.2434008618289701E-2</v>
      </c>
      <c r="AX1871" s="17">
        <v>0</v>
      </c>
    </row>
    <row r="1872" spans="2:50">
      <c r="B1872" t="s">
        <v>494</v>
      </c>
      <c r="C1872" s="17">
        <v>2.0058417227436499E-2</v>
      </c>
      <c r="D1872" s="17">
        <v>2.0105055563751001E-2</v>
      </c>
      <c r="E1872" s="17">
        <v>2.0105130267328901E-2</v>
      </c>
      <c r="F1872" s="17"/>
      <c r="G1872" s="17">
        <v>3.5060657406505602E-2</v>
      </c>
      <c r="H1872" s="17">
        <v>3.1504655670719597E-2</v>
      </c>
      <c r="I1872" s="17">
        <v>2.7247336989498199E-2</v>
      </c>
      <c r="J1872" s="17">
        <v>1.1838370882640401E-2</v>
      </c>
      <c r="K1872" s="17">
        <v>1.4228636248501699E-2</v>
      </c>
      <c r="L1872" s="17">
        <v>5.0725178695056597E-3</v>
      </c>
      <c r="M1872" s="17"/>
      <c r="N1872" s="17">
        <v>2.4786309569023298E-3</v>
      </c>
      <c r="O1872" s="17">
        <v>3.5322751132771897E-2</v>
      </c>
      <c r="P1872" s="17">
        <v>2.8012122870216202E-2</v>
      </c>
      <c r="Q1872" s="17">
        <v>1.6870512161050701E-2</v>
      </c>
      <c r="R1872" s="17"/>
      <c r="S1872" s="17">
        <v>1.5952796891917399E-2</v>
      </c>
      <c r="T1872" s="17">
        <v>6.7417070315719703E-3</v>
      </c>
      <c r="U1872" s="17">
        <v>1.45498654755296E-2</v>
      </c>
      <c r="V1872" s="17">
        <v>3.4077702283331401E-2</v>
      </c>
      <c r="W1872" s="17">
        <v>1.6689159921069101E-2</v>
      </c>
      <c r="X1872" s="17">
        <v>4.1506891022964502E-2</v>
      </c>
      <c r="Y1872" s="17">
        <v>3.6840193806222103E-2</v>
      </c>
      <c r="Z1872" s="17">
        <v>0</v>
      </c>
      <c r="AA1872" s="17">
        <v>2.11724527030944E-2</v>
      </c>
      <c r="AB1872" s="17">
        <v>1.2046484807457699E-2</v>
      </c>
      <c r="AC1872" s="17">
        <v>2.1716242003240301E-2</v>
      </c>
      <c r="AD1872" s="17">
        <v>0</v>
      </c>
      <c r="AE1872" s="17"/>
      <c r="AF1872" s="17">
        <v>1.28711424976164E-2</v>
      </c>
      <c r="AG1872" s="17">
        <v>2.5853403498464E-2</v>
      </c>
      <c r="AH1872" s="17">
        <v>3.5358048539849203E-2</v>
      </c>
      <c r="AI1872" s="17"/>
      <c r="AJ1872" s="17">
        <v>1.40979411536769E-2</v>
      </c>
      <c r="AK1872" s="17">
        <v>1.7896549865824399E-2</v>
      </c>
      <c r="AL1872" s="17">
        <v>1.6671896375114899E-2</v>
      </c>
      <c r="AM1872" s="17">
        <v>0.108142699074884</v>
      </c>
      <c r="AN1872" s="17">
        <v>1.87083522938324E-2</v>
      </c>
      <c r="AO1872" s="17"/>
      <c r="AP1872" s="17">
        <v>1.96193391469403E-2</v>
      </c>
      <c r="AQ1872" s="17">
        <v>1.9038226878601999E-2</v>
      </c>
      <c r="AR1872" s="17">
        <v>3.6593308574265598E-2</v>
      </c>
      <c r="AS1872" s="17"/>
      <c r="AT1872" s="17">
        <v>7.85756125888353E-3</v>
      </c>
      <c r="AU1872" s="17">
        <v>5.9904358376504799E-3</v>
      </c>
      <c r="AV1872" s="17">
        <v>2.0552166617667501E-2</v>
      </c>
      <c r="AW1872" s="17">
        <v>4.8613985041415397E-2</v>
      </c>
      <c r="AX1872" s="17">
        <v>0</v>
      </c>
    </row>
    <row r="1873" spans="2:50">
      <c r="B1873" t="s">
        <v>92</v>
      </c>
      <c r="C1873" s="17">
        <v>6.9170922481096297E-2</v>
      </c>
      <c r="D1873" s="17">
        <v>3.59025922138674E-2</v>
      </c>
      <c r="E1873" s="17">
        <v>9.8815614279893202E-2</v>
      </c>
      <c r="F1873" s="17"/>
      <c r="G1873" s="17">
        <v>7.1133617970338403E-2</v>
      </c>
      <c r="H1873" s="17">
        <v>6.74338036234335E-2</v>
      </c>
      <c r="I1873" s="17">
        <v>9.52930985824961E-2</v>
      </c>
      <c r="J1873" s="17">
        <v>7.6560617205808201E-2</v>
      </c>
      <c r="K1873" s="17">
        <v>5.0592070607437999E-2</v>
      </c>
      <c r="L1873" s="17">
        <v>5.60880403048441E-2</v>
      </c>
      <c r="M1873" s="17"/>
      <c r="N1873" s="17">
        <v>5.3936641332904899E-2</v>
      </c>
      <c r="O1873" s="17">
        <v>4.28144194857253E-2</v>
      </c>
      <c r="P1873" s="17">
        <v>9.3881282988741696E-2</v>
      </c>
      <c r="Q1873" s="17">
        <v>9.1169514801854007E-2</v>
      </c>
      <c r="R1873" s="17"/>
      <c r="S1873" s="17">
        <v>5.8332014709083897E-2</v>
      </c>
      <c r="T1873" s="17">
        <v>7.45307450993727E-2</v>
      </c>
      <c r="U1873" s="17">
        <v>9.6026520610184601E-2</v>
      </c>
      <c r="V1873" s="17">
        <v>0.10475845158989899</v>
      </c>
      <c r="W1873" s="17">
        <v>8.2840312238895902E-2</v>
      </c>
      <c r="X1873" s="17">
        <v>8.9449859714317501E-2</v>
      </c>
      <c r="Y1873" s="17">
        <v>4.5431180110076103E-2</v>
      </c>
      <c r="Z1873" s="17">
        <v>4.3047715829639302E-2</v>
      </c>
      <c r="AA1873" s="17">
        <v>5.8665313447833697E-2</v>
      </c>
      <c r="AB1873" s="17">
        <v>1.7957297042835298E-2</v>
      </c>
      <c r="AC1873" s="17">
        <v>7.9444740468192901E-2</v>
      </c>
      <c r="AD1873" s="17">
        <v>6.4878103061598996E-2</v>
      </c>
      <c r="AE1873" s="17"/>
      <c r="AF1873" s="17">
        <v>6.9014054731202298E-2</v>
      </c>
      <c r="AG1873" s="17">
        <v>3.9127309628721602E-2</v>
      </c>
      <c r="AH1873" s="17">
        <v>0.13535797435712499</v>
      </c>
      <c r="AI1873" s="17"/>
      <c r="AJ1873" s="17">
        <v>5.0883145349363897E-2</v>
      </c>
      <c r="AK1873" s="17">
        <v>5.3139501674229997E-2</v>
      </c>
      <c r="AL1873" s="17">
        <v>1.84362574458675E-2</v>
      </c>
      <c r="AM1873" s="17">
        <v>0</v>
      </c>
      <c r="AN1873" s="17">
        <v>0.11630455840534699</v>
      </c>
      <c r="AO1873" s="17"/>
      <c r="AP1873" s="17">
        <v>4.6003483359196698E-2</v>
      </c>
      <c r="AQ1873" s="17">
        <v>4.6647515911853898E-2</v>
      </c>
      <c r="AR1873" s="17">
        <v>1.62709321331263E-2</v>
      </c>
      <c r="AS1873" s="17"/>
      <c r="AT1873" s="17">
        <v>0.11337081851552699</v>
      </c>
      <c r="AU1873" s="17">
        <v>5.5275402542345101E-2</v>
      </c>
      <c r="AV1873" s="17">
        <v>4.9933920522906398E-2</v>
      </c>
      <c r="AW1873" s="17">
        <v>4.87786321683591E-2</v>
      </c>
      <c r="AX1873" s="17">
        <v>0</v>
      </c>
    </row>
    <row r="1874" spans="2:50">
      <c r="C1874" s="17"/>
      <c r="D1874" s="17"/>
      <c r="E1874" s="17"/>
      <c r="F1874" s="17"/>
      <c r="G1874" s="17"/>
      <c r="H1874" s="17"/>
      <c r="I1874" s="17"/>
      <c r="J1874" s="17"/>
      <c r="K1874" s="17"/>
      <c r="L1874" s="17"/>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7"/>
      <c r="AI1874" s="17"/>
      <c r="AJ1874" s="17"/>
      <c r="AK1874" s="17"/>
      <c r="AL1874" s="17"/>
      <c r="AM1874" s="17"/>
      <c r="AN1874" s="17"/>
      <c r="AO1874" s="17"/>
      <c r="AP1874" s="17"/>
      <c r="AQ1874" s="17"/>
      <c r="AR1874" s="17"/>
      <c r="AS1874" s="17"/>
      <c r="AT1874" s="17"/>
      <c r="AU1874" s="17"/>
      <c r="AV1874" s="17"/>
      <c r="AW1874" s="17"/>
      <c r="AX1874" s="17"/>
    </row>
    <row r="1875" spans="2:50">
      <c r="B1875" s="6" t="s">
        <v>498</v>
      </c>
      <c r="C1875" s="17"/>
      <c r="D1875" s="17"/>
      <c r="E1875" s="17"/>
      <c r="F1875" s="17"/>
      <c r="G1875" s="17"/>
      <c r="H1875" s="17"/>
      <c r="I1875" s="17"/>
      <c r="J1875" s="17"/>
      <c r="K1875" s="17"/>
      <c r="L1875" s="17"/>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7"/>
      <c r="AI1875" s="17"/>
      <c r="AJ1875" s="17"/>
      <c r="AK1875" s="17"/>
      <c r="AL1875" s="17"/>
      <c r="AM1875" s="17"/>
      <c r="AN1875" s="17"/>
      <c r="AO1875" s="17"/>
      <c r="AP1875" s="17"/>
      <c r="AQ1875" s="17"/>
      <c r="AR1875" s="17"/>
      <c r="AS1875" s="17"/>
      <c r="AT1875" s="17"/>
      <c r="AU1875" s="17"/>
      <c r="AV1875" s="17"/>
      <c r="AW1875" s="17"/>
      <c r="AX1875" s="17"/>
    </row>
    <row r="1876" spans="2:50">
      <c r="B1876" s="24" t="s">
        <v>17</v>
      </c>
      <c r="C1876" s="17"/>
      <c r="D1876" s="17"/>
      <c r="E1876" s="17"/>
      <c r="F1876" s="17"/>
      <c r="G1876" s="17"/>
      <c r="H1876" s="17"/>
      <c r="I1876" s="17"/>
      <c r="J1876" s="17"/>
      <c r="K1876" s="17"/>
      <c r="L1876" s="17"/>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7"/>
      <c r="AI1876" s="17"/>
      <c r="AJ1876" s="17"/>
      <c r="AK1876" s="17"/>
      <c r="AL1876" s="17"/>
      <c r="AM1876" s="17"/>
      <c r="AN1876" s="17"/>
      <c r="AO1876" s="17"/>
      <c r="AP1876" s="17"/>
      <c r="AQ1876" s="17"/>
      <c r="AR1876" s="17"/>
      <c r="AS1876" s="17"/>
      <c r="AT1876" s="17"/>
      <c r="AU1876" s="17"/>
      <c r="AV1876" s="17"/>
      <c r="AW1876" s="17"/>
      <c r="AX1876" s="17"/>
    </row>
    <row r="1877" spans="2:50">
      <c r="B1877" t="s">
        <v>490</v>
      </c>
      <c r="C1877" s="17">
        <v>0.23081403361053801</v>
      </c>
      <c r="D1877" s="17">
        <v>0.24332824385883101</v>
      </c>
      <c r="E1877" s="17">
        <v>0.21819336247606</v>
      </c>
      <c r="F1877" s="17"/>
      <c r="G1877" s="17">
        <v>0.26758166972994402</v>
      </c>
      <c r="H1877" s="17">
        <v>0.20158339496229799</v>
      </c>
      <c r="I1877" s="17">
        <v>0.24095968548202201</v>
      </c>
      <c r="J1877" s="17">
        <v>0.16605099873385101</v>
      </c>
      <c r="K1877" s="17">
        <v>0.23473870147720899</v>
      </c>
      <c r="L1877" s="17">
        <v>0.27147550835978501</v>
      </c>
      <c r="M1877" s="17"/>
      <c r="N1877" s="17">
        <v>0.27460510346946199</v>
      </c>
      <c r="O1877" s="17">
        <v>0.23959315317291199</v>
      </c>
      <c r="P1877" s="17">
        <v>0.22973826662516</v>
      </c>
      <c r="Q1877" s="17">
        <v>0.17890421400828799</v>
      </c>
      <c r="R1877" s="17"/>
      <c r="S1877" s="17">
        <v>0.26619902869736101</v>
      </c>
      <c r="T1877" s="17">
        <v>0.20159452853449</v>
      </c>
      <c r="U1877" s="17">
        <v>0.19271139733143</v>
      </c>
      <c r="V1877" s="17">
        <v>0.241238646480543</v>
      </c>
      <c r="W1877" s="17">
        <v>0.202529884175632</v>
      </c>
      <c r="X1877" s="17">
        <v>0.24735367025296301</v>
      </c>
      <c r="Y1877" s="17">
        <v>0.27435028382691601</v>
      </c>
      <c r="Z1877" s="17">
        <v>0.22246949143285699</v>
      </c>
      <c r="AA1877" s="17">
        <v>0.203117324764444</v>
      </c>
      <c r="AB1877" s="17">
        <v>0.24496408550357901</v>
      </c>
      <c r="AC1877" s="17">
        <v>0.20716494140352901</v>
      </c>
      <c r="AD1877" s="17">
        <v>0.28887977250580399</v>
      </c>
      <c r="AE1877" s="17"/>
      <c r="AF1877" s="17">
        <v>0.23425859163837801</v>
      </c>
      <c r="AG1877" s="17">
        <v>0.245885363596822</v>
      </c>
      <c r="AH1877" s="17">
        <v>0.18296207275908299</v>
      </c>
      <c r="AI1877" s="17"/>
      <c r="AJ1877" s="17">
        <v>0.29407361958834599</v>
      </c>
      <c r="AK1877" s="17">
        <v>0.21536742542346299</v>
      </c>
      <c r="AL1877" s="17">
        <v>0.29205104196354897</v>
      </c>
      <c r="AM1877" s="17">
        <v>0.12928773541942501</v>
      </c>
      <c r="AN1877" s="17">
        <v>9.1499589327303898E-2</v>
      </c>
      <c r="AO1877" s="17"/>
      <c r="AP1877" s="17">
        <v>0.31023411284515801</v>
      </c>
      <c r="AQ1877" s="17">
        <v>0.221225985869549</v>
      </c>
      <c r="AR1877" s="17">
        <v>0.24880224636130899</v>
      </c>
      <c r="AS1877" s="17"/>
      <c r="AT1877" s="17">
        <v>0.223434097973159</v>
      </c>
      <c r="AU1877" s="17">
        <v>0.223283022245474</v>
      </c>
      <c r="AV1877" s="17">
        <v>0.26209153144206798</v>
      </c>
      <c r="AW1877" s="17">
        <v>0.25967957978490203</v>
      </c>
      <c r="AX1877" s="17">
        <v>0.52173419664097498</v>
      </c>
    </row>
    <row r="1878" spans="2:50">
      <c r="B1878" t="s">
        <v>491</v>
      </c>
      <c r="C1878" s="17">
        <v>0.38476021988286302</v>
      </c>
      <c r="D1878" s="17">
        <v>0.38624173265869</v>
      </c>
      <c r="E1878" s="17">
        <v>0.38388878744274901</v>
      </c>
      <c r="F1878" s="17"/>
      <c r="G1878" s="17">
        <v>0.366398968646792</v>
      </c>
      <c r="H1878" s="17">
        <v>0.38616669813539101</v>
      </c>
      <c r="I1878" s="17">
        <v>0.29487400558524002</v>
      </c>
      <c r="J1878" s="17">
        <v>0.364414720931866</v>
      </c>
      <c r="K1878" s="17">
        <v>0.45350610178939899</v>
      </c>
      <c r="L1878" s="17">
        <v>0.44277142654024798</v>
      </c>
      <c r="M1878" s="17"/>
      <c r="N1878" s="17">
        <v>0.42149526121543701</v>
      </c>
      <c r="O1878" s="17">
        <v>0.36895521517302998</v>
      </c>
      <c r="P1878" s="17">
        <v>0.32730749580929203</v>
      </c>
      <c r="Q1878" s="17">
        <v>0.414717456930143</v>
      </c>
      <c r="R1878" s="17"/>
      <c r="S1878" s="17">
        <v>0.40933116697650002</v>
      </c>
      <c r="T1878" s="17">
        <v>0.44622823248743498</v>
      </c>
      <c r="U1878" s="17">
        <v>0.332396741279674</v>
      </c>
      <c r="V1878" s="17">
        <v>0.365745886902338</v>
      </c>
      <c r="W1878" s="17">
        <v>0.33309371575045699</v>
      </c>
      <c r="X1878" s="17">
        <v>0.34539209373157098</v>
      </c>
      <c r="Y1878" s="17">
        <v>0.405786359295574</v>
      </c>
      <c r="Z1878" s="17">
        <v>0.40664764342603998</v>
      </c>
      <c r="AA1878" s="17">
        <v>0.36408887597402101</v>
      </c>
      <c r="AB1878" s="17">
        <v>0.39746086890111898</v>
      </c>
      <c r="AC1878" s="17">
        <v>0.45824701954728098</v>
      </c>
      <c r="AD1878" s="17">
        <v>0.31759088649966599</v>
      </c>
      <c r="AE1878" s="17"/>
      <c r="AF1878" s="17">
        <v>0.37452158216133402</v>
      </c>
      <c r="AG1878" s="17">
        <v>0.43104744980670801</v>
      </c>
      <c r="AH1878" s="17">
        <v>0.298407517270186</v>
      </c>
      <c r="AI1878" s="17"/>
      <c r="AJ1878" s="17">
        <v>0.40662673948787398</v>
      </c>
      <c r="AK1878" s="17">
        <v>0.42413317662591099</v>
      </c>
      <c r="AL1878" s="17">
        <v>0.37577813272699701</v>
      </c>
      <c r="AM1878" s="17">
        <v>0.47803255442341203</v>
      </c>
      <c r="AN1878" s="17">
        <v>0.317003653446296</v>
      </c>
      <c r="AO1878" s="17"/>
      <c r="AP1878" s="17">
        <v>0.395618950512862</v>
      </c>
      <c r="AQ1878" s="17">
        <v>0.41826675294399301</v>
      </c>
      <c r="AR1878" s="17">
        <v>0.38687279716593898</v>
      </c>
      <c r="AS1878" s="17"/>
      <c r="AT1878" s="17">
        <v>0.37161763600100001</v>
      </c>
      <c r="AU1878" s="17">
        <v>0.40878511293715802</v>
      </c>
      <c r="AV1878" s="17">
        <v>0.39230903487928498</v>
      </c>
      <c r="AW1878" s="17">
        <v>0.45654878032701901</v>
      </c>
      <c r="AX1878" s="17">
        <v>0.234283563792161</v>
      </c>
    </row>
    <row r="1879" spans="2:50">
      <c r="B1879" t="s">
        <v>492</v>
      </c>
      <c r="C1879" s="17">
        <v>0.30080933688683298</v>
      </c>
      <c r="D1879" s="17">
        <v>0.29827766145141799</v>
      </c>
      <c r="E1879" s="17">
        <v>0.303552565693336</v>
      </c>
      <c r="F1879" s="17"/>
      <c r="G1879" s="17">
        <v>0.25984588899158201</v>
      </c>
      <c r="H1879" s="17">
        <v>0.31556075374074</v>
      </c>
      <c r="I1879" s="17">
        <v>0.31849809838399101</v>
      </c>
      <c r="J1879" s="17">
        <v>0.39367447050642501</v>
      </c>
      <c r="K1879" s="17">
        <v>0.241079077859088</v>
      </c>
      <c r="L1879" s="17">
        <v>0.26796141194940698</v>
      </c>
      <c r="M1879" s="17"/>
      <c r="N1879" s="17">
        <v>0.244652743049529</v>
      </c>
      <c r="O1879" s="17">
        <v>0.338037230924214</v>
      </c>
      <c r="P1879" s="17">
        <v>0.34485402037900498</v>
      </c>
      <c r="Q1879" s="17">
        <v>0.28768628293020998</v>
      </c>
      <c r="R1879" s="17"/>
      <c r="S1879" s="17">
        <v>0.25457934601179899</v>
      </c>
      <c r="T1879" s="17">
        <v>0.25093914686746799</v>
      </c>
      <c r="U1879" s="17">
        <v>0.40977901173565401</v>
      </c>
      <c r="V1879" s="17">
        <v>0.34050976545941902</v>
      </c>
      <c r="W1879" s="17">
        <v>0.37157710612050499</v>
      </c>
      <c r="X1879" s="17">
        <v>0.29438134632887197</v>
      </c>
      <c r="Y1879" s="17">
        <v>0.22120518976680101</v>
      </c>
      <c r="Z1879" s="17">
        <v>0.32395688135184902</v>
      </c>
      <c r="AA1879" s="17">
        <v>0.32033559723225902</v>
      </c>
      <c r="AB1879" s="17">
        <v>0.27826622877440899</v>
      </c>
      <c r="AC1879" s="17">
        <v>0.26329513977642699</v>
      </c>
      <c r="AD1879" s="17">
        <v>0.34181632146047802</v>
      </c>
      <c r="AE1879" s="17"/>
      <c r="AF1879" s="17">
        <v>0.30492688152036102</v>
      </c>
      <c r="AG1879" s="17">
        <v>0.26143552694162298</v>
      </c>
      <c r="AH1879" s="17">
        <v>0.39584197540289001</v>
      </c>
      <c r="AI1879" s="17"/>
      <c r="AJ1879" s="17">
        <v>0.250126263756978</v>
      </c>
      <c r="AK1879" s="17">
        <v>0.30142978099201301</v>
      </c>
      <c r="AL1879" s="17">
        <v>0.30384654642880399</v>
      </c>
      <c r="AM1879" s="17">
        <v>0.32608634810746501</v>
      </c>
      <c r="AN1879" s="17">
        <v>0.443415775235245</v>
      </c>
      <c r="AO1879" s="17"/>
      <c r="AP1879" s="17">
        <v>0.26266531469780002</v>
      </c>
      <c r="AQ1879" s="17">
        <v>0.301771115422937</v>
      </c>
      <c r="AR1879" s="17">
        <v>0.29683316263272602</v>
      </c>
      <c r="AS1879" s="17"/>
      <c r="AT1879" s="17">
        <v>0.29953770120344902</v>
      </c>
      <c r="AU1879" s="17">
        <v>0.29199110614410001</v>
      </c>
      <c r="AV1879" s="17">
        <v>0.28523395465983298</v>
      </c>
      <c r="AW1879" s="17">
        <v>0.210198531799382</v>
      </c>
      <c r="AX1879" s="17">
        <v>0.24398223956686499</v>
      </c>
    </row>
    <row r="1880" spans="2:50">
      <c r="B1880" t="s">
        <v>493</v>
      </c>
      <c r="C1880" s="17">
        <v>1.6815663696113099E-2</v>
      </c>
      <c r="D1880" s="17">
        <v>1.86117490528467E-2</v>
      </c>
      <c r="E1880" s="17">
        <v>1.5170774785547E-2</v>
      </c>
      <c r="F1880" s="17"/>
      <c r="G1880" s="17">
        <v>5.6813177765727297E-3</v>
      </c>
      <c r="H1880" s="17">
        <v>2.6506856101717099E-2</v>
      </c>
      <c r="I1880" s="17">
        <v>3.3529407005489301E-2</v>
      </c>
      <c r="J1880" s="17">
        <v>2.2208733268731001E-2</v>
      </c>
      <c r="K1880" s="17">
        <v>1.0506258198062E-2</v>
      </c>
      <c r="L1880" s="17">
        <v>0</v>
      </c>
      <c r="M1880" s="17"/>
      <c r="N1880" s="17">
        <v>2.11122437824008E-2</v>
      </c>
      <c r="O1880" s="17">
        <v>3.8889941736644199E-3</v>
      </c>
      <c r="P1880" s="17">
        <v>1.7225408588557398E-2</v>
      </c>
      <c r="Q1880" s="17">
        <v>2.0169460752366201E-2</v>
      </c>
      <c r="R1880" s="17"/>
      <c r="S1880" s="17">
        <v>1.23720290844702E-2</v>
      </c>
      <c r="T1880" s="17">
        <v>3.32892099976431E-2</v>
      </c>
      <c r="U1880" s="17">
        <v>2.0478717807799699E-2</v>
      </c>
      <c r="V1880" s="17">
        <v>1.36767912759456E-2</v>
      </c>
      <c r="W1880" s="17">
        <v>0</v>
      </c>
      <c r="X1880" s="17">
        <v>3.0801481120677699E-2</v>
      </c>
      <c r="Y1880" s="17">
        <v>1.31986151700691E-2</v>
      </c>
      <c r="Z1880" s="17">
        <v>0</v>
      </c>
      <c r="AA1880" s="17">
        <v>1.0338944282487701E-2</v>
      </c>
      <c r="AB1880" s="17">
        <v>2.7655916422668701E-2</v>
      </c>
      <c r="AC1880" s="17">
        <v>0</v>
      </c>
      <c r="AD1880" s="17">
        <v>0</v>
      </c>
      <c r="AE1880" s="17"/>
      <c r="AF1880" s="17">
        <v>2.5384425154144699E-2</v>
      </c>
      <c r="AG1880" s="17">
        <v>1.21557321358811E-2</v>
      </c>
      <c r="AH1880" s="17">
        <v>6.9257669056293101E-3</v>
      </c>
      <c r="AI1880" s="17"/>
      <c r="AJ1880" s="17">
        <v>2.0315633835175598E-2</v>
      </c>
      <c r="AK1880" s="17">
        <v>7.5520342415730801E-3</v>
      </c>
      <c r="AL1880" s="17">
        <v>1.5045304796327701E-2</v>
      </c>
      <c r="AM1880" s="17">
        <v>0</v>
      </c>
      <c r="AN1880" s="17">
        <v>5.3807830245461499E-3</v>
      </c>
      <c r="AO1880" s="17"/>
      <c r="AP1880" s="17">
        <v>1.8311623848459E-2</v>
      </c>
      <c r="AQ1880" s="17">
        <v>1.1226179321600201E-2</v>
      </c>
      <c r="AR1880" s="17">
        <v>1.20650586125633E-2</v>
      </c>
      <c r="AS1880" s="17"/>
      <c r="AT1880" s="17">
        <v>2.2348617900320802E-2</v>
      </c>
      <c r="AU1880" s="17">
        <v>2.3657760061701699E-2</v>
      </c>
      <c r="AV1880" s="17">
        <v>8.7653372144487797E-3</v>
      </c>
      <c r="AW1880" s="17">
        <v>2.2990402338062599E-2</v>
      </c>
      <c r="AX1880" s="17">
        <v>0</v>
      </c>
    </row>
    <row r="1881" spans="2:50">
      <c r="B1881" t="s">
        <v>494</v>
      </c>
      <c r="C1881" s="17">
        <v>1.6481210058701599E-2</v>
      </c>
      <c r="D1881" s="17">
        <v>1.81682076954423E-2</v>
      </c>
      <c r="E1881" s="17">
        <v>1.49371246147621E-2</v>
      </c>
      <c r="F1881" s="17"/>
      <c r="G1881" s="17">
        <v>3.7352872842748498E-2</v>
      </c>
      <c r="H1881" s="17">
        <v>5.3486781217374699E-3</v>
      </c>
      <c r="I1881" s="17">
        <v>2.65103212971253E-2</v>
      </c>
      <c r="J1881" s="17">
        <v>2.16330301233148E-2</v>
      </c>
      <c r="K1881" s="17">
        <v>1.20111831214196E-2</v>
      </c>
      <c r="L1881" s="17">
        <v>4.9178134758216399E-3</v>
      </c>
      <c r="M1881" s="17"/>
      <c r="N1881" s="17">
        <v>1.24838323061936E-2</v>
      </c>
      <c r="O1881" s="17">
        <v>1.30740096601709E-2</v>
      </c>
      <c r="P1881" s="17">
        <v>2.1778650564151899E-2</v>
      </c>
      <c r="Q1881" s="17">
        <v>1.97788182842994E-2</v>
      </c>
      <c r="R1881" s="17"/>
      <c r="S1881" s="17">
        <v>7.7143900462374199E-3</v>
      </c>
      <c r="T1881" s="17">
        <v>2.5742525467169299E-2</v>
      </c>
      <c r="U1881" s="17">
        <v>1.1324898033104399E-2</v>
      </c>
      <c r="V1881" s="17">
        <v>1.1621628928327901E-2</v>
      </c>
      <c r="W1881" s="17">
        <v>3.9130184308346798E-2</v>
      </c>
      <c r="X1881" s="17">
        <v>0</v>
      </c>
      <c r="Y1881" s="17">
        <v>3.4908081827234698E-2</v>
      </c>
      <c r="Z1881" s="17">
        <v>0</v>
      </c>
      <c r="AA1881" s="17">
        <v>4.5717880870913198E-2</v>
      </c>
      <c r="AB1881" s="17">
        <v>0</v>
      </c>
      <c r="AC1881" s="17">
        <v>0</v>
      </c>
      <c r="AD1881" s="17">
        <v>0</v>
      </c>
      <c r="AE1881" s="17"/>
      <c r="AF1881" s="17">
        <v>1.02171014228832E-2</v>
      </c>
      <c r="AG1881" s="17">
        <v>1.7816654323710299E-2</v>
      </c>
      <c r="AH1881" s="17">
        <v>2.7146519635867401E-2</v>
      </c>
      <c r="AI1881" s="17"/>
      <c r="AJ1881" s="17">
        <v>6.4418175468937697E-3</v>
      </c>
      <c r="AK1881" s="17">
        <v>1.8968671317423198E-2</v>
      </c>
      <c r="AL1881" s="17">
        <v>1.3278974084322E-2</v>
      </c>
      <c r="AM1881" s="17">
        <v>6.6593362049697805E-2</v>
      </c>
      <c r="AN1881" s="17">
        <v>2.5980995299789599E-2</v>
      </c>
      <c r="AO1881" s="17"/>
      <c r="AP1881" s="17">
        <v>8.6630040179320796E-3</v>
      </c>
      <c r="AQ1881" s="17">
        <v>1.3314800048108699E-2</v>
      </c>
      <c r="AR1881" s="17">
        <v>1.09520357850185E-2</v>
      </c>
      <c r="AS1881" s="17"/>
      <c r="AT1881" s="17">
        <v>1.52026735719643E-2</v>
      </c>
      <c r="AU1881" s="17">
        <v>1.17575439535463E-2</v>
      </c>
      <c r="AV1881" s="17">
        <v>1.2546901343933501E-2</v>
      </c>
      <c r="AW1881" s="17">
        <v>2.54407198780526E-2</v>
      </c>
      <c r="AX1881" s="17">
        <v>0</v>
      </c>
    </row>
    <row r="1882" spans="2:50">
      <c r="B1882" t="s">
        <v>113</v>
      </c>
      <c r="C1882" s="17">
        <v>5.0319535864950797E-2</v>
      </c>
      <c r="D1882" s="17">
        <v>3.5372405282771802E-2</v>
      </c>
      <c r="E1882" s="17">
        <v>6.4257384987545393E-2</v>
      </c>
      <c r="F1882" s="17"/>
      <c r="G1882" s="17">
        <v>6.3139282012360506E-2</v>
      </c>
      <c r="H1882" s="17">
        <v>6.4833618938116594E-2</v>
      </c>
      <c r="I1882" s="17">
        <v>8.5628482246132606E-2</v>
      </c>
      <c r="J1882" s="17">
        <v>3.2018046435812603E-2</v>
      </c>
      <c r="K1882" s="17">
        <v>4.8158677554822601E-2</v>
      </c>
      <c r="L1882" s="17">
        <v>1.28738396747378E-2</v>
      </c>
      <c r="M1882" s="17"/>
      <c r="N1882" s="17">
        <v>2.5650816176976999E-2</v>
      </c>
      <c r="O1882" s="17">
        <v>3.6451396896009E-2</v>
      </c>
      <c r="P1882" s="17">
        <v>5.9096158033833397E-2</v>
      </c>
      <c r="Q1882" s="17">
        <v>7.8743767094693301E-2</v>
      </c>
      <c r="R1882" s="17"/>
      <c r="S1882" s="17">
        <v>4.9804039183632499E-2</v>
      </c>
      <c r="T1882" s="17">
        <v>4.2206356645795001E-2</v>
      </c>
      <c r="U1882" s="17">
        <v>3.3309233812338301E-2</v>
      </c>
      <c r="V1882" s="17">
        <v>2.7207280953425401E-2</v>
      </c>
      <c r="W1882" s="17">
        <v>5.36691096450597E-2</v>
      </c>
      <c r="X1882" s="17">
        <v>8.2071408565915605E-2</v>
      </c>
      <c r="Y1882" s="17">
        <v>5.0551470113404599E-2</v>
      </c>
      <c r="Z1882" s="17">
        <v>4.6925983789254E-2</v>
      </c>
      <c r="AA1882" s="17">
        <v>5.64013768758755E-2</v>
      </c>
      <c r="AB1882" s="17">
        <v>5.1652900398224302E-2</v>
      </c>
      <c r="AC1882" s="17">
        <v>7.1292899272762805E-2</v>
      </c>
      <c r="AD1882" s="17">
        <v>5.1713019534051399E-2</v>
      </c>
      <c r="AE1882" s="17"/>
      <c r="AF1882" s="17">
        <v>5.0691418102898497E-2</v>
      </c>
      <c r="AG1882" s="17">
        <v>3.1659273195255501E-2</v>
      </c>
      <c r="AH1882" s="17">
        <v>8.8716148026344505E-2</v>
      </c>
      <c r="AI1882" s="17"/>
      <c r="AJ1882" s="17">
        <v>2.2415925784732199E-2</v>
      </c>
      <c r="AK1882" s="17">
        <v>3.2548911399616701E-2</v>
      </c>
      <c r="AL1882" s="17">
        <v>0</v>
      </c>
      <c r="AM1882" s="17">
        <v>0</v>
      </c>
      <c r="AN1882" s="17">
        <v>0.116719203666819</v>
      </c>
      <c r="AO1882" s="17"/>
      <c r="AP1882" s="17">
        <v>4.50699407779001E-3</v>
      </c>
      <c r="AQ1882" s="17">
        <v>3.4195166393812003E-2</v>
      </c>
      <c r="AR1882" s="17">
        <v>4.4474699442444802E-2</v>
      </c>
      <c r="AS1882" s="17"/>
      <c r="AT1882" s="17">
        <v>6.7859273350106802E-2</v>
      </c>
      <c r="AU1882" s="17">
        <v>4.0525454658020599E-2</v>
      </c>
      <c r="AV1882" s="17">
        <v>3.9053240460432397E-2</v>
      </c>
      <c r="AW1882" s="17">
        <v>2.5141985872582501E-2</v>
      </c>
      <c r="AX1882" s="17">
        <v>0</v>
      </c>
    </row>
    <row r="1883" spans="2:50">
      <c r="C1883" s="17"/>
      <c r="D1883" s="17"/>
      <c r="E1883" s="17"/>
      <c r="F1883" s="17"/>
      <c r="G1883" s="17"/>
      <c r="H1883" s="17"/>
      <c r="I1883" s="17"/>
      <c r="J1883" s="17"/>
      <c r="K1883" s="17"/>
      <c r="L1883" s="17"/>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7"/>
      <c r="AI1883" s="17"/>
      <c r="AJ1883" s="17"/>
      <c r="AK1883" s="17"/>
      <c r="AL1883" s="17"/>
      <c r="AM1883" s="17"/>
      <c r="AN1883" s="17"/>
      <c r="AO1883" s="17"/>
      <c r="AP1883" s="17"/>
      <c r="AQ1883" s="17"/>
      <c r="AR1883" s="17"/>
      <c r="AS1883" s="17"/>
      <c r="AT1883" s="17"/>
      <c r="AU1883" s="17"/>
      <c r="AV1883" s="17"/>
      <c r="AW1883" s="17"/>
      <c r="AX1883" s="17"/>
    </row>
    <row r="1884" spans="2:50">
      <c r="B1884" s="6" t="s">
        <v>499</v>
      </c>
      <c r="C1884" s="17"/>
      <c r="D1884" s="17"/>
      <c r="E1884" s="17"/>
      <c r="F1884" s="17"/>
      <c r="G1884" s="17"/>
      <c r="H1884" s="17"/>
      <c r="I1884" s="17"/>
      <c r="J1884" s="17"/>
      <c r="K1884" s="17"/>
      <c r="L1884" s="17"/>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7"/>
      <c r="AI1884" s="17"/>
      <c r="AJ1884" s="17"/>
      <c r="AK1884" s="17"/>
      <c r="AL1884" s="17"/>
      <c r="AM1884" s="17"/>
      <c r="AN1884" s="17"/>
      <c r="AO1884" s="17"/>
      <c r="AP1884" s="17"/>
      <c r="AQ1884" s="17"/>
      <c r="AR1884" s="17"/>
      <c r="AS1884" s="17"/>
      <c r="AT1884" s="17"/>
      <c r="AU1884" s="17"/>
      <c r="AV1884" s="17"/>
      <c r="AW1884" s="17"/>
      <c r="AX1884" s="17"/>
    </row>
    <row r="1885" spans="2:50">
      <c r="B1885" s="24" t="s">
        <v>17</v>
      </c>
      <c r="C1885" s="17"/>
      <c r="D1885" s="17"/>
      <c r="E1885" s="17"/>
      <c r="F1885" s="17"/>
      <c r="G1885" s="17"/>
      <c r="H1885" s="17"/>
      <c r="I1885" s="17"/>
      <c r="J1885" s="17"/>
      <c r="K1885" s="17"/>
      <c r="L1885" s="17"/>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7"/>
      <c r="AI1885" s="17"/>
      <c r="AJ1885" s="17"/>
      <c r="AK1885" s="17"/>
      <c r="AL1885" s="17"/>
      <c r="AM1885" s="17"/>
      <c r="AN1885" s="17"/>
      <c r="AO1885" s="17"/>
      <c r="AP1885" s="17"/>
      <c r="AQ1885" s="17"/>
      <c r="AR1885" s="17"/>
      <c r="AS1885" s="17"/>
      <c r="AT1885" s="17"/>
      <c r="AU1885" s="17"/>
      <c r="AV1885" s="17"/>
      <c r="AW1885" s="17"/>
      <c r="AX1885" s="17"/>
    </row>
    <row r="1886" spans="2:50">
      <c r="B1886" t="s">
        <v>490</v>
      </c>
      <c r="C1886" s="17">
        <v>0.18434782170689801</v>
      </c>
      <c r="D1886" s="17">
        <v>0.21444074119820999</v>
      </c>
      <c r="E1886" s="17">
        <v>0.150106693823048</v>
      </c>
      <c r="F1886" s="17"/>
      <c r="G1886" s="17">
        <v>0.12550489735459</v>
      </c>
      <c r="H1886" s="17">
        <v>0.22966200720707899</v>
      </c>
      <c r="I1886" s="17">
        <v>0.20613183143427</v>
      </c>
      <c r="J1886" s="17">
        <v>0.17303038270719501</v>
      </c>
      <c r="K1886" s="17">
        <v>0.16094294480530999</v>
      </c>
      <c r="L1886" s="17">
        <v>0.205476061771205</v>
      </c>
      <c r="M1886" s="17"/>
      <c r="N1886" s="17">
        <v>0.246166127733705</v>
      </c>
      <c r="O1886" s="17">
        <v>0.167402918564238</v>
      </c>
      <c r="P1886" s="17">
        <v>0.18305222307681199</v>
      </c>
      <c r="Q1886" s="17">
        <v>0.13404847324809399</v>
      </c>
      <c r="R1886" s="17"/>
      <c r="S1886" s="17">
        <v>0.20227143949639001</v>
      </c>
      <c r="T1886" s="17">
        <v>0.15280473022111199</v>
      </c>
      <c r="U1886" s="17">
        <v>0.18653482479545599</v>
      </c>
      <c r="V1886" s="17">
        <v>0.18259817857645499</v>
      </c>
      <c r="W1886" s="17">
        <v>0.22029975291123899</v>
      </c>
      <c r="X1886" s="17">
        <v>0.146352029249361</v>
      </c>
      <c r="Y1886" s="17">
        <v>0.150881598499154</v>
      </c>
      <c r="Z1886" s="17">
        <v>0.239395107179039</v>
      </c>
      <c r="AA1886" s="17">
        <v>0.20663612193988501</v>
      </c>
      <c r="AB1886" s="17">
        <v>0.23094770779045301</v>
      </c>
      <c r="AC1886" s="17">
        <v>0.11701297371571601</v>
      </c>
      <c r="AD1886" s="17">
        <v>0.178993588646322</v>
      </c>
      <c r="AE1886" s="17"/>
      <c r="AF1886" s="17">
        <v>0.19618380217189799</v>
      </c>
      <c r="AG1886" s="17">
        <v>0.209757284425417</v>
      </c>
      <c r="AH1886" s="17">
        <v>9.4966244447213799E-2</v>
      </c>
      <c r="AI1886" s="17"/>
      <c r="AJ1886" s="17">
        <v>0.20493444301681699</v>
      </c>
      <c r="AK1886" s="17">
        <v>0.17362524683476499</v>
      </c>
      <c r="AL1886" s="17">
        <v>0.32080348739477199</v>
      </c>
      <c r="AM1886" s="17">
        <v>0.27498533404516801</v>
      </c>
      <c r="AN1886" s="17">
        <v>7.1751779473525595E-2</v>
      </c>
      <c r="AO1886" s="17"/>
      <c r="AP1886" s="17">
        <v>0.21811281352480499</v>
      </c>
      <c r="AQ1886" s="17">
        <v>0.18252485543636501</v>
      </c>
      <c r="AR1886" s="17">
        <v>0.29107851924422101</v>
      </c>
      <c r="AS1886" s="17"/>
      <c r="AT1886" s="17">
        <v>0.14479146036080701</v>
      </c>
      <c r="AU1886" s="17">
        <v>0.17456133073938601</v>
      </c>
      <c r="AV1886" s="17">
        <v>0.20702938239457</v>
      </c>
      <c r="AW1886" s="17">
        <v>0.246134963469956</v>
      </c>
      <c r="AX1886" s="17">
        <v>0.231461632401428</v>
      </c>
    </row>
    <row r="1887" spans="2:50">
      <c r="B1887" t="s">
        <v>491</v>
      </c>
      <c r="C1887" s="17">
        <v>0.409945716876842</v>
      </c>
      <c r="D1887" s="17">
        <v>0.43181550205064401</v>
      </c>
      <c r="E1887" s="17">
        <v>0.39020807054131801</v>
      </c>
      <c r="F1887" s="17"/>
      <c r="G1887" s="17">
        <v>0.43169409510828499</v>
      </c>
      <c r="H1887" s="17">
        <v>0.39270400278369499</v>
      </c>
      <c r="I1887" s="17">
        <v>0.34961089512887</v>
      </c>
      <c r="J1887" s="17">
        <v>0.38757683843554802</v>
      </c>
      <c r="K1887" s="17">
        <v>0.42614527837690103</v>
      </c>
      <c r="L1887" s="17">
        <v>0.46077159294011399</v>
      </c>
      <c r="M1887" s="17"/>
      <c r="N1887" s="17">
        <v>0.460771436522185</v>
      </c>
      <c r="O1887" s="17">
        <v>0.442468363725247</v>
      </c>
      <c r="P1887" s="17">
        <v>0.381159723543672</v>
      </c>
      <c r="Q1887" s="17">
        <v>0.34301117614701798</v>
      </c>
      <c r="R1887" s="17"/>
      <c r="S1887" s="17">
        <v>0.41085438569265398</v>
      </c>
      <c r="T1887" s="17">
        <v>0.40093776945339499</v>
      </c>
      <c r="U1887" s="17">
        <v>0.437606901134104</v>
      </c>
      <c r="V1887" s="17">
        <v>0.38088589004503498</v>
      </c>
      <c r="W1887" s="17">
        <v>0.34810969746103099</v>
      </c>
      <c r="X1887" s="17">
        <v>0.40987719504200099</v>
      </c>
      <c r="Y1887" s="17">
        <v>0.387661880463258</v>
      </c>
      <c r="Z1887" s="17">
        <v>0.51931812661257504</v>
      </c>
      <c r="AA1887" s="17">
        <v>0.400006876750505</v>
      </c>
      <c r="AB1887" s="17">
        <v>0.43413812711044403</v>
      </c>
      <c r="AC1887" s="17">
        <v>0.44811625640400399</v>
      </c>
      <c r="AD1887" s="17">
        <v>0.42485547435543702</v>
      </c>
      <c r="AE1887" s="17"/>
      <c r="AF1887" s="17">
        <v>0.41808030852693101</v>
      </c>
      <c r="AG1887" s="17">
        <v>0.411468677414635</v>
      </c>
      <c r="AH1887" s="17">
        <v>0.390388896685956</v>
      </c>
      <c r="AI1887" s="17"/>
      <c r="AJ1887" s="17">
        <v>0.43526689350754499</v>
      </c>
      <c r="AK1887" s="17">
        <v>0.42609065588199002</v>
      </c>
      <c r="AL1887" s="17">
        <v>0.43731152147061803</v>
      </c>
      <c r="AM1887" s="17">
        <v>0.377286086751556</v>
      </c>
      <c r="AN1887" s="17">
        <v>0.26813746855799198</v>
      </c>
      <c r="AO1887" s="17"/>
      <c r="AP1887" s="17">
        <v>0.424184975102115</v>
      </c>
      <c r="AQ1887" s="17">
        <v>0.42640838916659901</v>
      </c>
      <c r="AR1887" s="17">
        <v>0.477373355479846</v>
      </c>
      <c r="AS1887" s="17"/>
      <c r="AT1887" s="17">
        <v>0.37591379936149999</v>
      </c>
      <c r="AU1887" s="17">
        <v>0.43496150154582203</v>
      </c>
      <c r="AV1887" s="17">
        <v>0.44858089316696798</v>
      </c>
      <c r="AW1887" s="17">
        <v>0.49940271326886199</v>
      </c>
      <c r="AX1887" s="17">
        <v>0.47732074137958003</v>
      </c>
    </row>
    <row r="1888" spans="2:50">
      <c r="B1888" t="s">
        <v>492</v>
      </c>
      <c r="C1888" s="17">
        <v>0.294836114130752</v>
      </c>
      <c r="D1888" s="17">
        <v>0.26496632981132701</v>
      </c>
      <c r="E1888" s="17">
        <v>0.32742500442889</v>
      </c>
      <c r="F1888" s="17"/>
      <c r="G1888" s="17">
        <v>0.294307693835826</v>
      </c>
      <c r="H1888" s="17">
        <v>0.25585328433101701</v>
      </c>
      <c r="I1888" s="17">
        <v>0.30974310092884999</v>
      </c>
      <c r="J1888" s="17">
        <v>0.32525188659627702</v>
      </c>
      <c r="K1888" s="17">
        <v>0.31609589291690898</v>
      </c>
      <c r="L1888" s="17">
        <v>0.26894164290392403</v>
      </c>
      <c r="M1888" s="17"/>
      <c r="N1888" s="17">
        <v>0.23096183268502199</v>
      </c>
      <c r="O1888" s="17">
        <v>0.27380032133717802</v>
      </c>
      <c r="P1888" s="17">
        <v>0.301546624511834</v>
      </c>
      <c r="Q1888" s="17">
        <v>0.382855377187862</v>
      </c>
      <c r="R1888" s="17"/>
      <c r="S1888" s="17">
        <v>0.295307453982531</v>
      </c>
      <c r="T1888" s="17">
        <v>0.33718992776773099</v>
      </c>
      <c r="U1888" s="17">
        <v>0.24070573645891599</v>
      </c>
      <c r="V1888" s="17">
        <v>0.29148581526150003</v>
      </c>
      <c r="W1888" s="17">
        <v>0.35863523128908797</v>
      </c>
      <c r="X1888" s="17">
        <v>0.36038734697422697</v>
      </c>
      <c r="Y1888" s="17">
        <v>0.337685211373285</v>
      </c>
      <c r="Z1888" s="17">
        <v>0.15170332759171201</v>
      </c>
      <c r="AA1888" s="17">
        <v>0.25740941467966699</v>
      </c>
      <c r="AB1888" s="17">
        <v>0.22374740472903301</v>
      </c>
      <c r="AC1888" s="17">
        <v>0.30541311190332898</v>
      </c>
      <c r="AD1888" s="17">
        <v>0.31122343963819599</v>
      </c>
      <c r="AE1888" s="17"/>
      <c r="AF1888" s="17">
        <v>0.29044132206451401</v>
      </c>
      <c r="AG1888" s="17">
        <v>0.291818340829826</v>
      </c>
      <c r="AH1888" s="17">
        <v>0.29843816744004797</v>
      </c>
      <c r="AI1888" s="17"/>
      <c r="AJ1888" s="17">
        <v>0.271453955618565</v>
      </c>
      <c r="AK1888" s="17">
        <v>0.30039285022105</v>
      </c>
      <c r="AL1888" s="17">
        <v>0.21713899250973301</v>
      </c>
      <c r="AM1888" s="17">
        <v>0.17193292494689799</v>
      </c>
      <c r="AN1888" s="17">
        <v>0.47097818911045303</v>
      </c>
      <c r="AO1888" s="17"/>
      <c r="AP1888" s="17">
        <v>0.277631095618948</v>
      </c>
      <c r="AQ1888" s="17">
        <v>0.29829299805874998</v>
      </c>
      <c r="AR1888" s="17">
        <v>0.23154812527593199</v>
      </c>
      <c r="AS1888" s="17"/>
      <c r="AT1888" s="17">
        <v>0.32246989867312298</v>
      </c>
      <c r="AU1888" s="17">
        <v>0.30377803663173097</v>
      </c>
      <c r="AV1888" s="17">
        <v>0.27305765834814499</v>
      </c>
      <c r="AW1888" s="17">
        <v>0.17608441118425</v>
      </c>
      <c r="AX1888" s="17">
        <v>0.18458289057219501</v>
      </c>
    </row>
    <row r="1889" spans="2:50">
      <c r="B1889" t="s">
        <v>493</v>
      </c>
      <c r="C1889" s="17">
        <v>2.8121138110666698E-2</v>
      </c>
      <c r="D1889" s="17">
        <v>2.2931260239209501E-2</v>
      </c>
      <c r="E1889" s="17">
        <v>3.3631230049497897E-2</v>
      </c>
      <c r="F1889" s="17"/>
      <c r="G1889" s="17">
        <v>3.0214465090102002E-2</v>
      </c>
      <c r="H1889" s="17">
        <v>5.1937734394157199E-2</v>
      </c>
      <c r="I1889" s="17">
        <v>4.2886577214370399E-2</v>
      </c>
      <c r="J1889" s="17">
        <v>2.8994193017668798E-2</v>
      </c>
      <c r="K1889" s="17">
        <v>1.3212385820074401E-2</v>
      </c>
      <c r="L1889" s="17">
        <v>8.3830485749719508E-3</v>
      </c>
      <c r="M1889" s="17"/>
      <c r="N1889" s="17">
        <v>1.22670103695333E-2</v>
      </c>
      <c r="O1889" s="17">
        <v>5.0891046493411002E-2</v>
      </c>
      <c r="P1889" s="17">
        <v>3.3739382367308203E-2</v>
      </c>
      <c r="Q1889" s="17">
        <v>1.46986261752902E-2</v>
      </c>
      <c r="R1889" s="17"/>
      <c r="S1889" s="17">
        <v>2.4348212746514501E-2</v>
      </c>
      <c r="T1889" s="17">
        <v>3.33797496885073E-2</v>
      </c>
      <c r="U1889" s="17">
        <v>1.3454522826349E-2</v>
      </c>
      <c r="V1889" s="17">
        <v>2.4887832186206299E-2</v>
      </c>
      <c r="W1889" s="17">
        <v>8.2016496983824908E-3</v>
      </c>
      <c r="X1889" s="17">
        <v>2.7287819788220199E-2</v>
      </c>
      <c r="Y1889" s="17">
        <v>5.6611977697994698E-2</v>
      </c>
      <c r="Z1889" s="17">
        <v>0</v>
      </c>
      <c r="AA1889" s="17">
        <v>4.9146664057469903E-2</v>
      </c>
      <c r="AB1889" s="17">
        <v>0</v>
      </c>
      <c r="AC1889" s="17">
        <v>6.4796372470640795E-2</v>
      </c>
      <c r="AD1889" s="17">
        <v>0</v>
      </c>
      <c r="AE1889" s="17"/>
      <c r="AF1889" s="17">
        <v>3.60106976464485E-2</v>
      </c>
      <c r="AG1889" s="17">
        <v>2.4009313092092598E-2</v>
      </c>
      <c r="AH1889" s="17">
        <v>1.9253569106420801E-2</v>
      </c>
      <c r="AI1889" s="17"/>
      <c r="AJ1889" s="17">
        <v>2.2051341171179899E-2</v>
      </c>
      <c r="AK1889" s="17">
        <v>3.5078154325727903E-2</v>
      </c>
      <c r="AL1889" s="17">
        <v>0</v>
      </c>
      <c r="AM1889" s="17">
        <v>0.107628904071408</v>
      </c>
      <c r="AN1889" s="17">
        <v>3.9800018028417303E-2</v>
      </c>
      <c r="AO1889" s="17"/>
      <c r="AP1889" s="17">
        <v>1.7766051378477799E-2</v>
      </c>
      <c r="AQ1889" s="17">
        <v>2.6294262022033402E-2</v>
      </c>
      <c r="AR1889" s="17">
        <v>0</v>
      </c>
      <c r="AS1889" s="17"/>
      <c r="AT1889" s="17">
        <v>1.20107699587372E-2</v>
      </c>
      <c r="AU1889" s="17">
        <v>3.4119781390237698E-2</v>
      </c>
      <c r="AV1889" s="17">
        <v>3.6728687433599E-2</v>
      </c>
      <c r="AW1889" s="17">
        <v>3.2910178657903001E-2</v>
      </c>
      <c r="AX1889" s="17">
        <v>2.7847943728651899E-2</v>
      </c>
    </row>
    <row r="1890" spans="2:50">
      <c r="B1890" t="s">
        <v>494</v>
      </c>
      <c r="C1890" s="17">
        <v>2.1829044222644301E-2</v>
      </c>
      <c r="D1890" s="17">
        <v>2.1373041771798201E-2</v>
      </c>
      <c r="E1890" s="17">
        <v>2.24407172896142E-2</v>
      </c>
      <c r="F1890" s="17"/>
      <c r="G1890" s="17">
        <v>3.8103444268240701E-2</v>
      </c>
      <c r="H1890" s="17">
        <v>3.2458820877697803E-2</v>
      </c>
      <c r="I1890" s="17">
        <v>1.6753725850899001E-2</v>
      </c>
      <c r="J1890" s="17">
        <v>2.8908074318511199E-2</v>
      </c>
      <c r="K1890" s="17">
        <v>1.2162257090486199E-2</v>
      </c>
      <c r="L1890" s="17">
        <v>6.7143643206120096E-3</v>
      </c>
      <c r="M1890" s="17"/>
      <c r="N1890" s="17">
        <v>1.35184000763414E-2</v>
      </c>
      <c r="O1890" s="17">
        <v>3.7924440960975499E-3</v>
      </c>
      <c r="P1890" s="17">
        <v>1.8400536820946198E-2</v>
      </c>
      <c r="Q1890" s="17">
        <v>5.6493616545859798E-2</v>
      </c>
      <c r="R1890" s="17"/>
      <c r="S1890" s="17">
        <v>3.2590297117118097E-2</v>
      </c>
      <c r="T1890" s="17">
        <v>1.4717304757771599E-2</v>
      </c>
      <c r="U1890" s="17">
        <v>2.3715586479271699E-2</v>
      </c>
      <c r="V1890" s="17">
        <v>2.3761909120246099E-2</v>
      </c>
      <c r="W1890" s="17">
        <v>0</v>
      </c>
      <c r="X1890" s="17">
        <v>0</v>
      </c>
      <c r="Y1890" s="17">
        <v>1.09555887739932E-2</v>
      </c>
      <c r="Z1890" s="17">
        <v>1.7639781369221001E-2</v>
      </c>
      <c r="AA1890" s="17">
        <v>4.50946501587874E-2</v>
      </c>
      <c r="AB1890" s="17">
        <v>2.2977670131500701E-2</v>
      </c>
      <c r="AC1890" s="17">
        <v>3.2115570822681898E-2</v>
      </c>
      <c r="AD1890" s="17">
        <v>2.8006725035256901E-2</v>
      </c>
      <c r="AE1890" s="17"/>
      <c r="AF1890" s="17">
        <v>1.5277368608409701E-2</v>
      </c>
      <c r="AG1890" s="17">
        <v>1.83578569813353E-2</v>
      </c>
      <c r="AH1890" s="17">
        <v>4.8942433585729299E-2</v>
      </c>
      <c r="AI1890" s="17"/>
      <c r="AJ1890" s="17">
        <v>1.3604599776836101E-2</v>
      </c>
      <c r="AK1890" s="17">
        <v>2.4279570770753101E-2</v>
      </c>
      <c r="AL1890" s="17">
        <v>0</v>
      </c>
      <c r="AM1890" s="17">
        <v>6.8166750184970204E-2</v>
      </c>
      <c r="AN1890" s="17">
        <v>4.4580744330303797E-2</v>
      </c>
      <c r="AO1890" s="17"/>
      <c r="AP1890" s="17">
        <v>1.6342365073450899E-2</v>
      </c>
      <c r="AQ1890" s="17">
        <v>1.6637854026687101E-2</v>
      </c>
      <c r="AR1890" s="17">
        <v>0</v>
      </c>
      <c r="AS1890" s="17"/>
      <c r="AT1890" s="17">
        <v>2.66582738050106E-2</v>
      </c>
      <c r="AU1890" s="17">
        <v>1.3796608595953601E-2</v>
      </c>
      <c r="AV1890" s="17">
        <v>1.6055838245294701E-2</v>
      </c>
      <c r="AW1890" s="17">
        <v>2.7743468638053201E-2</v>
      </c>
      <c r="AX1890" s="17">
        <v>0</v>
      </c>
    </row>
    <row r="1891" spans="2:50">
      <c r="B1891" t="s">
        <v>113</v>
      </c>
      <c r="C1891" s="17">
        <v>6.0920164952196203E-2</v>
      </c>
      <c r="D1891" s="17">
        <v>4.4473124928811503E-2</v>
      </c>
      <c r="E1891" s="17">
        <v>7.6188283867632198E-2</v>
      </c>
      <c r="F1891" s="17"/>
      <c r="G1891" s="17">
        <v>8.0175404342955905E-2</v>
      </c>
      <c r="H1891" s="17">
        <v>3.7384150406353497E-2</v>
      </c>
      <c r="I1891" s="17">
        <v>7.4873869442740507E-2</v>
      </c>
      <c r="J1891" s="17">
        <v>5.6238624924799703E-2</v>
      </c>
      <c r="K1891" s="17">
        <v>7.1441240990319399E-2</v>
      </c>
      <c r="L1891" s="17">
        <v>4.9713289489172897E-2</v>
      </c>
      <c r="M1891" s="17"/>
      <c r="N1891" s="17">
        <v>3.6315192613213101E-2</v>
      </c>
      <c r="O1891" s="17">
        <v>6.1644905783828502E-2</v>
      </c>
      <c r="P1891" s="17">
        <v>8.2101509679428503E-2</v>
      </c>
      <c r="Q1891" s="17">
        <v>6.8892730695874801E-2</v>
      </c>
      <c r="R1891" s="17"/>
      <c r="S1891" s="17">
        <v>3.4628210964792801E-2</v>
      </c>
      <c r="T1891" s="17">
        <v>6.0970518111482103E-2</v>
      </c>
      <c r="U1891" s="17">
        <v>9.7982428305903604E-2</v>
      </c>
      <c r="V1891" s="17">
        <v>9.6380374810557501E-2</v>
      </c>
      <c r="W1891" s="17">
        <v>6.4753668640260498E-2</v>
      </c>
      <c r="X1891" s="17">
        <v>5.6095608946191103E-2</v>
      </c>
      <c r="Y1891" s="17">
        <v>5.6203743192315303E-2</v>
      </c>
      <c r="Z1891" s="17">
        <v>7.1943657247452802E-2</v>
      </c>
      <c r="AA1891" s="17">
        <v>4.1706272413685103E-2</v>
      </c>
      <c r="AB1891" s="17">
        <v>8.8189090238570203E-2</v>
      </c>
      <c r="AC1891" s="17">
        <v>3.2545714683628497E-2</v>
      </c>
      <c r="AD1891" s="17">
        <v>5.6920772324788302E-2</v>
      </c>
      <c r="AE1891" s="17"/>
      <c r="AF1891" s="17">
        <v>4.4006500981799201E-2</v>
      </c>
      <c r="AG1891" s="17">
        <v>4.4588527256693801E-2</v>
      </c>
      <c r="AH1891" s="17">
        <v>0.148010688734632</v>
      </c>
      <c r="AI1891" s="17"/>
      <c r="AJ1891" s="17">
        <v>5.26887669090568E-2</v>
      </c>
      <c r="AK1891" s="17">
        <v>4.0533521965713797E-2</v>
      </c>
      <c r="AL1891" s="17">
        <v>2.4745998624878002E-2</v>
      </c>
      <c r="AM1891" s="17">
        <v>0</v>
      </c>
      <c r="AN1891" s="17">
        <v>0.104751800499308</v>
      </c>
      <c r="AO1891" s="17"/>
      <c r="AP1891" s="17">
        <v>4.5962699302202703E-2</v>
      </c>
      <c r="AQ1891" s="17">
        <v>4.9841641289565801E-2</v>
      </c>
      <c r="AR1891" s="17">
        <v>0</v>
      </c>
      <c r="AS1891" s="17"/>
      <c r="AT1891" s="17">
        <v>0.118155797840822</v>
      </c>
      <c r="AU1891" s="17">
        <v>3.8782741096869501E-2</v>
      </c>
      <c r="AV1891" s="17">
        <v>1.8547540411423001E-2</v>
      </c>
      <c r="AW1891" s="17">
        <v>1.7724264780975899E-2</v>
      </c>
      <c r="AX1891" s="17">
        <v>7.8786791918144403E-2</v>
      </c>
    </row>
    <row r="1892" spans="2:50">
      <c r="C1892" s="17"/>
      <c r="D1892" s="17"/>
      <c r="E1892" s="17"/>
      <c r="F1892" s="17"/>
      <c r="G1892" s="17"/>
      <c r="H1892" s="17"/>
      <c r="I1892" s="17"/>
      <c r="J1892" s="17"/>
      <c r="K1892" s="17"/>
      <c r="L1892" s="17"/>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7"/>
      <c r="AI1892" s="17"/>
      <c r="AJ1892" s="17"/>
      <c r="AK1892" s="17"/>
      <c r="AL1892" s="17"/>
      <c r="AM1892" s="17"/>
      <c r="AN1892" s="17"/>
      <c r="AO1892" s="17"/>
      <c r="AP1892" s="17"/>
      <c r="AQ1892" s="17"/>
      <c r="AR1892" s="17"/>
      <c r="AS1892" s="17"/>
      <c r="AT1892" s="17"/>
      <c r="AU1892" s="17"/>
      <c r="AV1892" s="17"/>
      <c r="AW1892" s="17"/>
      <c r="AX1892" s="17"/>
    </row>
    <row r="1893" spans="2:50">
      <c r="B1893" s="6" t="s">
        <v>500</v>
      </c>
      <c r="C1893" s="17"/>
      <c r="D1893" s="17"/>
      <c r="E1893" s="17"/>
      <c r="F1893" s="17"/>
      <c r="G1893" s="17"/>
      <c r="H1893" s="17"/>
      <c r="I1893" s="17"/>
      <c r="J1893" s="17"/>
      <c r="K1893" s="17"/>
      <c r="L1893" s="17"/>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7"/>
      <c r="AI1893" s="17"/>
      <c r="AJ1893" s="17"/>
      <c r="AK1893" s="17"/>
      <c r="AL1893" s="17"/>
      <c r="AM1893" s="17"/>
      <c r="AN1893" s="17"/>
      <c r="AO1893" s="17"/>
      <c r="AP1893" s="17"/>
      <c r="AQ1893" s="17"/>
      <c r="AR1893" s="17"/>
      <c r="AS1893" s="17"/>
      <c r="AT1893" s="17"/>
      <c r="AU1893" s="17"/>
      <c r="AV1893" s="17"/>
      <c r="AW1893" s="17"/>
      <c r="AX1893" s="17"/>
    </row>
    <row r="1894" spans="2:50">
      <c r="B1894" s="24" t="s">
        <v>17</v>
      </c>
      <c r="C1894" s="17"/>
      <c r="D1894" s="17"/>
      <c r="E1894" s="17"/>
      <c r="F1894" s="17"/>
      <c r="G1894" s="17"/>
      <c r="H1894" s="17"/>
      <c r="I1894" s="17"/>
      <c r="J1894" s="17"/>
      <c r="K1894" s="17"/>
      <c r="L1894" s="17"/>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7"/>
      <c r="AI1894" s="17"/>
      <c r="AJ1894" s="17"/>
      <c r="AK1894" s="17"/>
      <c r="AL1894" s="17"/>
      <c r="AM1894" s="17"/>
      <c r="AN1894" s="17"/>
      <c r="AO1894" s="17"/>
      <c r="AP1894" s="17"/>
      <c r="AQ1894" s="17"/>
      <c r="AR1894" s="17"/>
      <c r="AS1894" s="17"/>
      <c r="AT1894" s="17"/>
      <c r="AU1894" s="17"/>
      <c r="AV1894" s="17"/>
      <c r="AW1894" s="17"/>
      <c r="AX1894" s="17"/>
    </row>
    <row r="1895" spans="2:50">
      <c r="B1895" t="s">
        <v>490</v>
      </c>
      <c r="C1895" s="17">
        <v>0.13599405155632499</v>
      </c>
      <c r="D1895" s="17">
        <v>0.15590350160632799</v>
      </c>
      <c r="E1895" s="17">
        <v>0.11680167535148001</v>
      </c>
      <c r="F1895" s="17"/>
      <c r="G1895" s="17">
        <v>0.13600757756138601</v>
      </c>
      <c r="H1895" s="17">
        <v>0.15412608906403399</v>
      </c>
      <c r="I1895" s="17">
        <v>0.13524407700889701</v>
      </c>
      <c r="J1895" s="17">
        <v>0.11468556464562001</v>
      </c>
      <c r="K1895" s="17">
        <v>0.153401372523191</v>
      </c>
      <c r="L1895" s="17">
        <v>0.129579398544101</v>
      </c>
      <c r="M1895" s="17"/>
      <c r="N1895" s="17">
        <v>0.15916215191618499</v>
      </c>
      <c r="O1895" s="17">
        <v>0.11581726337117899</v>
      </c>
      <c r="P1895" s="17">
        <v>0.15519776052105</v>
      </c>
      <c r="Q1895" s="17">
        <v>0.120640144245883</v>
      </c>
      <c r="R1895" s="17"/>
      <c r="S1895" s="17">
        <v>0.180394232163127</v>
      </c>
      <c r="T1895" s="17">
        <v>0.14354593732941701</v>
      </c>
      <c r="U1895" s="17">
        <v>0.143463017551021</v>
      </c>
      <c r="V1895" s="17">
        <v>0.11141554559745601</v>
      </c>
      <c r="W1895" s="17">
        <v>8.77321053632166E-2</v>
      </c>
      <c r="X1895" s="17">
        <v>0.12454923041697299</v>
      </c>
      <c r="Y1895" s="17">
        <v>0.119971943851854</v>
      </c>
      <c r="Z1895" s="17">
        <v>0.14214551593533201</v>
      </c>
      <c r="AA1895" s="17">
        <v>0.17884587902864499</v>
      </c>
      <c r="AB1895" s="17">
        <v>7.4049555607071299E-2</v>
      </c>
      <c r="AC1895" s="17">
        <v>0.151819592416225</v>
      </c>
      <c r="AD1895" s="17">
        <v>0.103741638358588</v>
      </c>
      <c r="AE1895" s="17"/>
      <c r="AF1895" s="17">
        <v>0.16907986865114</v>
      </c>
      <c r="AG1895" s="17">
        <v>0.12466298444242201</v>
      </c>
      <c r="AH1895" s="17">
        <v>8.9556482471328705E-2</v>
      </c>
      <c r="AI1895" s="17"/>
      <c r="AJ1895" s="17">
        <v>0.203011041476785</v>
      </c>
      <c r="AK1895" s="17">
        <v>8.1176185879298604E-2</v>
      </c>
      <c r="AL1895" s="17">
        <v>0.20155597851400001</v>
      </c>
      <c r="AM1895" s="17">
        <v>9.0836663292259201E-2</v>
      </c>
      <c r="AN1895" s="17">
        <v>7.5658454941983797E-2</v>
      </c>
      <c r="AO1895" s="17"/>
      <c r="AP1895" s="17">
        <v>0.242128113048345</v>
      </c>
      <c r="AQ1895" s="17">
        <v>0.10576935241199099</v>
      </c>
      <c r="AR1895" s="17">
        <v>0.18359219698149601</v>
      </c>
      <c r="AS1895" s="17"/>
      <c r="AT1895" s="17">
        <v>0.16716002001528099</v>
      </c>
      <c r="AU1895" s="17">
        <v>0.111321608771798</v>
      </c>
      <c r="AV1895" s="17">
        <v>0.13693690245736401</v>
      </c>
      <c r="AW1895" s="17">
        <v>0.164625997096532</v>
      </c>
      <c r="AX1895" s="17">
        <v>0.27121842753722603</v>
      </c>
    </row>
    <row r="1896" spans="2:50">
      <c r="B1896" t="s">
        <v>491</v>
      </c>
      <c r="C1896" s="17">
        <v>0.31314969639936902</v>
      </c>
      <c r="D1896" s="17">
        <v>0.32143029711118898</v>
      </c>
      <c r="E1896" s="17">
        <v>0.30628666792957299</v>
      </c>
      <c r="F1896" s="17"/>
      <c r="G1896" s="17">
        <v>0.29511274054916697</v>
      </c>
      <c r="H1896" s="17">
        <v>0.33741246422637</v>
      </c>
      <c r="I1896" s="17">
        <v>0.31654681400541101</v>
      </c>
      <c r="J1896" s="17">
        <v>0.27140282868342303</v>
      </c>
      <c r="K1896" s="17">
        <v>0.331507367471638</v>
      </c>
      <c r="L1896" s="17">
        <v>0.32693134346481501</v>
      </c>
      <c r="M1896" s="17"/>
      <c r="N1896" s="17">
        <v>0.35473587961843001</v>
      </c>
      <c r="O1896" s="17">
        <v>0.313405170094888</v>
      </c>
      <c r="P1896" s="17">
        <v>0.26808667325643598</v>
      </c>
      <c r="Q1896" s="17">
        <v>0.30760440756833901</v>
      </c>
      <c r="R1896" s="17"/>
      <c r="S1896" s="17">
        <v>0.321131371747928</v>
      </c>
      <c r="T1896" s="17">
        <v>0.34958200217234398</v>
      </c>
      <c r="U1896" s="17">
        <v>0.29049231721246799</v>
      </c>
      <c r="V1896" s="17">
        <v>0.31174880316713599</v>
      </c>
      <c r="W1896" s="17">
        <v>0.29681565868751197</v>
      </c>
      <c r="X1896" s="17">
        <v>0.36511800876113398</v>
      </c>
      <c r="Y1896" s="17">
        <v>0.35126765314255298</v>
      </c>
      <c r="Z1896" s="17">
        <v>0.39192020968074598</v>
      </c>
      <c r="AA1896" s="17">
        <v>0.27259705716384303</v>
      </c>
      <c r="AB1896" s="17">
        <v>0.22049611322746601</v>
      </c>
      <c r="AC1896" s="17">
        <v>0.35127031099561101</v>
      </c>
      <c r="AD1896" s="17">
        <v>0.226597554078938</v>
      </c>
      <c r="AE1896" s="17"/>
      <c r="AF1896" s="17">
        <v>0.36596556165340599</v>
      </c>
      <c r="AG1896" s="17">
        <v>0.31389328910231301</v>
      </c>
      <c r="AH1896" s="17">
        <v>0.196423287482273</v>
      </c>
      <c r="AI1896" s="17"/>
      <c r="AJ1896" s="17">
        <v>0.38342829921956201</v>
      </c>
      <c r="AK1896" s="17">
        <v>0.34000907921967599</v>
      </c>
      <c r="AL1896" s="17">
        <v>0.30083544545146501</v>
      </c>
      <c r="AM1896" s="17">
        <v>0.38154932807469999</v>
      </c>
      <c r="AN1896" s="17">
        <v>0.170476410920257</v>
      </c>
      <c r="AO1896" s="17"/>
      <c r="AP1896" s="17">
        <v>0.41451342984554501</v>
      </c>
      <c r="AQ1896" s="17">
        <v>0.28969994314652397</v>
      </c>
      <c r="AR1896" s="17">
        <v>0.32029746876077902</v>
      </c>
      <c r="AS1896" s="17"/>
      <c r="AT1896" s="17">
        <v>0.29005331671649698</v>
      </c>
      <c r="AU1896" s="17">
        <v>0.29366069412905599</v>
      </c>
      <c r="AV1896" s="17">
        <v>0.32112274705389299</v>
      </c>
      <c r="AW1896" s="17">
        <v>0.363712654368883</v>
      </c>
      <c r="AX1896" s="17">
        <v>0.37699122820928499</v>
      </c>
    </row>
    <row r="1897" spans="2:50">
      <c r="B1897" t="s">
        <v>492</v>
      </c>
      <c r="C1897" s="17">
        <v>0.378335124565992</v>
      </c>
      <c r="D1897" s="17">
        <v>0.37018701900041101</v>
      </c>
      <c r="E1897" s="17">
        <v>0.38808299477136998</v>
      </c>
      <c r="F1897" s="17"/>
      <c r="G1897" s="17">
        <v>0.27320677282663403</v>
      </c>
      <c r="H1897" s="17">
        <v>0.34788113857868302</v>
      </c>
      <c r="I1897" s="17">
        <v>0.34297492272399599</v>
      </c>
      <c r="J1897" s="17">
        <v>0.47368786034318699</v>
      </c>
      <c r="K1897" s="17">
        <v>0.387904173060583</v>
      </c>
      <c r="L1897" s="17">
        <v>0.41455083598648101</v>
      </c>
      <c r="M1897" s="17"/>
      <c r="N1897" s="17">
        <v>0.32612178668075797</v>
      </c>
      <c r="O1897" s="17">
        <v>0.38688901693216698</v>
      </c>
      <c r="P1897" s="17">
        <v>0.38045474444250499</v>
      </c>
      <c r="Q1897" s="17">
        <v>0.41758923240259699</v>
      </c>
      <c r="R1897" s="17"/>
      <c r="S1897" s="17">
        <v>0.34446873097738501</v>
      </c>
      <c r="T1897" s="17">
        <v>0.36765653049584901</v>
      </c>
      <c r="U1897" s="17">
        <v>0.44716450841414002</v>
      </c>
      <c r="V1897" s="17">
        <v>0.35065290149085399</v>
      </c>
      <c r="W1897" s="17">
        <v>0.45410736678462899</v>
      </c>
      <c r="X1897" s="17">
        <v>0.346294126525302</v>
      </c>
      <c r="Y1897" s="17">
        <v>0.39824615892621701</v>
      </c>
      <c r="Z1897" s="17">
        <v>0.43806736157445098</v>
      </c>
      <c r="AA1897" s="17">
        <v>0.309333172516216</v>
      </c>
      <c r="AB1897" s="17">
        <v>0.45415016331032398</v>
      </c>
      <c r="AC1897" s="17">
        <v>0.323990721583023</v>
      </c>
      <c r="AD1897" s="17">
        <v>0.42673985848880402</v>
      </c>
      <c r="AE1897" s="17"/>
      <c r="AF1897" s="17">
        <v>0.34953451402149499</v>
      </c>
      <c r="AG1897" s="17">
        <v>0.40471657370434799</v>
      </c>
      <c r="AH1897" s="17">
        <v>0.38236537391435999</v>
      </c>
      <c r="AI1897" s="17"/>
      <c r="AJ1897" s="17">
        <v>0.33933885030525501</v>
      </c>
      <c r="AK1897" s="17">
        <v>0.41280400586511501</v>
      </c>
      <c r="AL1897" s="17">
        <v>0.292910902668303</v>
      </c>
      <c r="AM1897" s="17">
        <v>0.34838082136203402</v>
      </c>
      <c r="AN1897" s="17">
        <v>0.456170034533872</v>
      </c>
      <c r="AO1897" s="17"/>
      <c r="AP1897" s="17">
        <v>0.30216519533060798</v>
      </c>
      <c r="AQ1897" s="17">
        <v>0.40529388461326299</v>
      </c>
      <c r="AR1897" s="17">
        <v>0.36092783374040299</v>
      </c>
      <c r="AS1897" s="17"/>
      <c r="AT1897" s="17">
        <v>0.39591734958352498</v>
      </c>
      <c r="AU1897" s="17">
        <v>0.37519873644803903</v>
      </c>
      <c r="AV1897" s="17">
        <v>0.35152673360021203</v>
      </c>
      <c r="AW1897" s="17">
        <v>0.356594179891218</v>
      </c>
      <c r="AX1897" s="17">
        <v>0.31901938863867002</v>
      </c>
    </row>
    <row r="1898" spans="2:50">
      <c r="B1898" t="s">
        <v>493</v>
      </c>
      <c r="C1898" s="17">
        <v>7.72767570162744E-2</v>
      </c>
      <c r="D1898" s="17">
        <v>8.4908301948280501E-2</v>
      </c>
      <c r="E1898" s="17">
        <v>7.0029782709638499E-2</v>
      </c>
      <c r="F1898" s="17"/>
      <c r="G1898" s="17">
        <v>0.18217065664761201</v>
      </c>
      <c r="H1898" s="17">
        <v>0.108444157106428</v>
      </c>
      <c r="I1898" s="17">
        <v>5.9252101439271898E-2</v>
      </c>
      <c r="J1898" s="17">
        <v>3.8992397990250803E-2</v>
      </c>
      <c r="K1898" s="17">
        <v>2.8005444978500899E-2</v>
      </c>
      <c r="L1898" s="17">
        <v>6.2980552539038198E-2</v>
      </c>
      <c r="M1898" s="17"/>
      <c r="N1898" s="17">
        <v>8.0094909137757603E-2</v>
      </c>
      <c r="O1898" s="17">
        <v>8.3057927018918398E-2</v>
      </c>
      <c r="P1898" s="17">
        <v>7.6975676276103799E-2</v>
      </c>
      <c r="Q1898" s="17">
        <v>7.0741084893162498E-2</v>
      </c>
      <c r="R1898" s="17"/>
      <c r="S1898" s="17">
        <v>9.6708169210869402E-2</v>
      </c>
      <c r="T1898" s="17">
        <v>6.4520275322664605E-2</v>
      </c>
      <c r="U1898" s="17">
        <v>4.1737635137688599E-2</v>
      </c>
      <c r="V1898" s="17">
        <v>0.115823739806552</v>
      </c>
      <c r="W1898" s="17">
        <v>1.5428104101421E-2</v>
      </c>
      <c r="X1898" s="17">
        <v>5.5101537160626102E-2</v>
      </c>
      <c r="Y1898" s="17">
        <v>5.8244369974168098E-2</v>
      </c>
      <c r="Z1898" s="17">
        <v>0</v>
      </c>
      <c r="AA1898" s="17">
        <v>0.12554739185029401</v>
      </c>
      <c r="AB1898" s="17">
        <v>0.117662159275772</v>
      </c>
      <c r="AC1898" s="17">
        <v>1.7303773859686199E-2</v>
      </c>
      <c r="AD1898" s="17">
        <v>0.179583989431392</v>
      </c>
      <c r="AE1898" s="17"/>
      <c r="AF1898" s="17">
        <v>4.4580281757383801E-2</v>
      </c>
      <c r="AG1898" s="17">
        <v>7.13263205548572E-2</v>
      </c>
      <c r="AH1898" s="17">
        <v>0.137269512517503</v>
      </c>
      <c r="AI1898" s="17"/>
      <c r="AJ1898" s="17">
        <v>2.8443947596416198E-2</v>
      </c>
      <c r="AK1898" s="17">
        <v>6.2229226645929801E-2</v>
      </c>
      <c r="AL1898" s="17">
        <v>0.161207103144414</v>
      </c>
      <c r="AM1898" s="17">
        <v>0.17923318727100601</v>
      </c>
      <c r="AN1898" s="17">
        <v>0.12634098554724699</v>
      </c>
      <c r="AO1898" s="17"/>
      <c r="AP1898" s="17">
        <v>1.3404069668791299E-2</v>
      </c>
      <c r="AQ1898" s="17">
        <v>9.3855032086252496E-2</v>
      </c>
      <c r="AR1898" s="17">
        <v>0.1088564132377</v>
      </c>
      <c r="AS1898" s="17"/>
      <c r="AT1898" s="17">
        <v>4.7857611305690703E-2</v>
      </c>
      <c r="AU1898" s="17">
        <v>0.11357405995575399</v>
      </c>
      <c r="AV1898" s="17">
        <v>8.8299109754028896E-2</v>
      </c>
      <c r="AW1898" s="17">
        <v>5.7969021279837503E-2</v>
      </c>
      <c r="AX1898" s="17">
        <v>0</v>
      </c>
    </row>
    <row r="1899" spans="2:50">
      <c r="B1899" t="s">
        <v>494</v>
      </c>
      <c r="C1899" s="17">
        <v>2.8604659291573201E-2</v>
      </c>
      <c r="D1899" s="17">
        <v>2.7924556201630899E-2</v>
      </c>
      <c r="E1899" s="17">
        <v>2.70385146740846E-2</v>
      </c>
      <c r="F1899" s="17"/>
      <c r="G1899" s="17">
        <v>4.4025686445290403E-2</v>
      </c>
      <c r="H1899" s="17">
        <v>2.0140975099692301E-2</v>
      </c>
      <c r="I1899" s="17">
        <v>2.8051323386223199E-2</v>
      </c>
      <c r="J1899" s="17">
        <v>3.12724662166603E-2</v>
      </c>
      <c r="K1899" s="17">
        <v>3.05591305798153E-2</v>
      </c>
      <c r="L1899" s="17">
        <v>2.1563294181231599E-2</v>
      </c>
      <c r="M1899" s="17"/>
      <c r="N1899" s="17">
        <v>1.53762334935097E-2</v>
      </c>
      <c r="O1899" s="17">
        <v>2.59929705496088E-2</v>
      </c>
      <c r="P1899" s="17">
        <v>4.7904131087549297E-2</v>
      </c>
      <c r="Q1899" s="17">
        <v>2.5115992270190401E-2</v>
      </c>
      <c r="R1899" s="17"/>
      <c r="S1899" s="17">
        <v>1.8277070887725001E-2</v>
      </c>
      <c r="T1899" s="17">
        <v>2.2539956871617001E-2</v>
      </c>
      <c r="U1899" s="17">
        <v>2.7753805146973801E-2</v>
      </c>
      <c r="V1899" s="17">
        <v>2.4434313698078299E-2</v>
      </c>
      <c r="W1899" s="17">
        <v>3.93707155099993E-2</v>
      </c>
      <c r="X1899" s="17">
        <v>2.7749055646136001E-2</v>
      </c>
      <c r="Y1899" s="17">
        <v>2.25039287554352E-2</v>
      </c>
      <c r="Z1899" s="17">
        <v>0</v>
      </c>
      <c r="AA1899" s="17">
        <v>4.7631864230685501E-2</v>
      </c>
      <c r="AB1899" s="17">
        <v>3.8817032561055599E-2</v>
      </c>
      <c r="AC1899" s="17">
        <v>5.1724819032088497E-2</v>
      </c>
      <c r="AD1899" s="17">
        <v>0</v>
      </c>
      <c r="AE1899" s="17"/>
      <c r="AF1899" s="17">
        <v>1.9556659636642201E-2</v>
      </c>
      <c r="AG1899" s="17">
        <v>3.2285535370714699E-2</v>
      </c>
      <c r="AH1899" s="17">
        <v>4.5192026319834801E-2</v>
      </c>
      <c r="AI1899" s="17"/>
      <c r="AJ1899" s="17">
        <v>9.7412598820428506E-3</v>
      </c>
      <c r="AK1899" s="17">
        <v>5.4959184634606903E-2</v>
      </c>
      <c r="AL1899" s="17">
        <v>1.52629354908269E-2</v>
      </c>
      <c r="AM1899" s="17">
        <v>0</v>
      </c>
      <c r="AN1899" s="17">
        <v>3.8073575731913702E-2</v>
      </c>
      <c r="AO1899" s="17"/>
      <c r="AP1899" s="17">
        <v>2.8622758000318902E-3</v>
      </c>
      <c r="AQ1899" s="17">
        <v>5.5386045386970797E-2</v>
      </c>
      <c r="AR1899" s="17">
        <v>0</v>
      </c>
      <c r="AS1899" s="17"/>
      <c r="AT1899" s="17">
        <v>1.1069335917980601E-2</v>
      </c>
      <c r="AU1899" s="17">
        <v>4.5412623246717597E-2</v>
      </c>
      <c r="AV1899" s="17">
        <v>4.2934357148435701E-2</v>
      </c>
      <c r="AW1899" s="17">
        <v>2.6917052336134499E-2</v>
      </c>
      <c r="AX1899" s="17">
        <v>0</v>
      </c>
    </row>
    <row r="1900" spans="2:50">
      <c r="B1900" t="s">
        <v>113</v>
      </c>
      <c r="C1900" s="17">
        <v>6.6639711170465701E-2</v>
      </c>
      <c r="D1900" s="17">
        <v>3.96463241321603E-2</v>
      </c>
      <c r="E1900" s="17">
        <v>9.1760364563853905E-2</v>
      </c>
      <c r="F1900" s="17"/>
      <c r="G1900" s="17">
        <v>6.9476565969910697E-2</v>
      </c>
      <c r="H1900" s="17">
        <v>3.1995175924792597E-2</v>
      </c>
      <c r="I1900" s="17">
        <v>0.1179307614362</v>
      </c>
      <c r="J1900" s="17">
        <v>6.9958882120859198E-2</v>
      </c>
      <c r="K1900" s="17">
        <v>6.8622511386271901E-2</v>
      </c>
      <c r="L1900" s="17">
        <v>4.4394575284332799E-2</v>
      </c>
      <c r="M1900" s="17"/>
      <c r="N1900" s="17">
        <v>6.4509039153359302E-2</v>
      </c>
      <c r="O1900" s="17">
        <v>7.4837652033237598E-2</v>
      </c>
      <c r="P1900" s="17">
        <v>7.13810144163569E-2</v>
      </c>
      <c r="Q1900" s="17">
        <v>5.8309138619828303E-2</v>
      </c>
      <c r="R1900" s="17"/>
      <c r="S1900" s="17">
        <v>3.90204250129658E-2</v>
      </c>
      <c r="T1900" s="17">
        <v>5.2155297808108202E-2</v>
      </c>
      <c r="U1900" s="17">
        <v>4.93887165377088E-2</v>
      </c>
      <c r="V1900" s="17">
        <v>8.5924696239923798E-2</v>
      </c>
      <c r="W1900" s="17">
        <v>0.106546049553222</v>
      </c>
      <c r="X1900" s="17">
        <v>8.1188041489829305E-2</v>
      </c>
      <c r="Y1900" s="17">
        <v>4.97659453497723E-2</v>
      </c>
      <c r="Z1900" s="17">
        <v>2.78669128094708E-2</v>
      </c>
      <c r="AA1900" s="17">
        <v>6.6044635210317004E-2</v>
      </c>
      <c r="AB1900" s="17">
        <v>9.4824976018311399E-2</v>
      </c>
      <c r="AC1900" s="17">
        <v>0.103890782113367</v>
      </c>
      <c r="AD1900" s="17">
        <v>6.3336959642278798E-2</v>
      </c>
      <c r="AE1900" s="17"/>
      <c r="AF1900" s="17">
        <v>5.1283114279933303E-2</v>
      </c>
      <c r="AG1900" s="17">
        <v>5.3115296825346103E-2</v>
      </c>
      <c r="AH1900" s="17">
        <v>0.14919331729470001</v>
      </c>
      <c r="AI1900" s="17"/>
      <c r="AJ1900" s="17">
        <v>3.60366015199391E-2</v>
      </c>
      <c r="AK1900" s="17">
        <v>4.88223177553734E-2</v>
      </c>
      <c r="AL1900" s="17">
        <v>2.82276347309924E-2</v>
      </c>
      <c r="AM1900" s="17">
        <v>0</v>
      </c>
      <c r="AN1900" s="17">
        <v>0.133280538324727</v>
      </c>
      <c r="AO1900" s="17"/>
      <c r="AP1900" s="17">
        <v>2.4926916306678499E-2</v>
      </c>
      <c r="AQ1900" s="17">
        <v>4.9995742354998797E-2</v>
      </c>
      <c r="AR1900" s="17">
        <v>2.6326087279621501E-2</v>
      </c>
      <c r="AS1900" s="17"/>
      <c r="AT1900" s="17">
        <v>8.7942366461026295E-2</v>
      </c>
      <c r="AU1900" s="17">
        <v>6.0832277448635397E-2</v>
      </c>
      <c r="AV1900" s="17">
        <v>5.9180149986066397E-2</v>
      </c>
      <c r="AW1900" s="17">
        <v>3.0181095027395501E-2</v>
      </c>
      <c r="AX1900" s="17">
        <v>3.2770955614819498E-2</v>
      </c>
    </row>
    <row r="1901" spans="2:50">
      <c r="C1901" s="17"/>
      <c r="D1901" s="17"/>
      <c r="E1901" s="17"/>
      <c r="F1901" s="17"/>
      <c r="G1901" s="17"/>
      <c r="H1901" s="17"/>
      <c r="I1901" s="17"/>
      <c r="J1901" s="17"/>
      <c r="K1901" s="17"/>
      <c r="L1901" s="17"/>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7"/>
      <c r="AI1901" s="17"/>
      <c r="AJ1901" s="17"/>
      <c r="AK1901" s="17"/>
      <c r="AL1901" s="17"/>
      <c r="AM1901" s="17"/>
      <c r="AN1901" s="17"/>
      <c r="AO1901" s="17"/>
      <c r="AP1901" s="17"/>
      <c r="AQ1901" s="17"/>
      <c r="AR1901" s="17"/>
      <c r="AS1901" s="17"/>
      <c r="AT1901" s="17"/>
      <c r="AU1901" s="17"/>
      <c r="AV1901" s="17"/>
      <c r="AW1901" s="17"/>
      <c r="AX1901" s="17"/>
    </row>
    <row r="1902" spans="2:50">
      <c r="B1902" s="6" t="s">
        <v>501</v>
      </c>
      <c r="C1902" s="17"/>
      <c r="D1902" s="17"/>
      <c r="E1902" s="17"/>
      <c r="F1902" s="17"/>
      <c r="G1902" s="17"/>
      <c r="H1902" s="17"/>
      <c r="I1902" s="17"/>
      <c r="J1902" s="17"/>
      <c r="K1902" s="17"/>
      <c r="L1902" s="17"/>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7"/>
      <c r="AI1902" s="17"/>
      <c r="AJ1902" s="17"/>
      <c r="AK1902" s="17"/>
      <c r="AL1902" s="17"/>
      <c r="AM1902" s="17"/>
      <c r="AN1902" s="17"/>
      <c r="AO1902" s="17"/>
      <c r="AP1902" s="17"/>
      <c r="AQ1902" s="17"/>
      <c r="AR1902" s="17"/>
      <c r="AS1902" s="17"/>
      <c r="AT1902" s="17"/>
      <c r="AU1902" s="17"/>
      <c r="AV1902" s="17"/>
      <c r="AW1902" s="17"/>
      <c r="AX1902" s="17"/>
    </row>
    <row r="1903" spans="2:50">
      <c r="B1903" s="24" t="s">
        <v>17</v>
      </c>
      <c r="C1903" s="17"/>
      <c r="D1903" s="17"/>
      <c r="E1903" s="17"/>
      <c r="F1903" s="17"/>
      <c r="G1903" s="17"/>
      <c r="H1903" s="17"/>
      <c r="I1903" s="17"/>
      <c r="J1903" s="17"/>
      <c r="K1903" s="17"/>
      <c r="L1903" s="17"/>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7"/>
      <c r="AI1903" s="17"/>
      <c r="AJ1903" s="17"/>
      <c r="AK1903" s="17"/>
      <c r="AL1903" s="17"/>
      <c r="AM1903" s="17"/>
      <c r="AN1903" s="17"/>
      <c r="AO1903" s="17"/>
      <c r="AP1903" s="17"/>
      <c r="AQ1903" s="17"/>
      <c r="AR1903" s="17"/>
      <c r="AS1903" s="17"/>
      <c r="AT1903" s="17"/>
      <c r="AU1903" s="17"/>
      <c r="AV1903" s="17"/>
      <c r="AW1903" s="17"/>
      <c r="AX1903" s="17"/>
    </row>
    <row r="1904" spans="2:50">
      <c r="B1904" t="s">
        <v>490</v>
      </c>
      <c r="C1904" s="17">
        <v>0.15780185597157301</v>
      </c>
      <c r="D1904" s="17">
        <v>0.17034892620102701</v>
      </c>
      <c r="E1904" s="17">
        <v>0.14420557020858399</v>
      </c>
      <c r="F1904" s="17"/>
      <c r="G1904" s="17">
        <v>0.15489975664796801</v>
      </c>
      <c r="H1904" s="17">
        <v>0.18779621216241699</v>
      </c>
      <c r="I1904" s="17">
        <v>0.208701682278018</v>
      </c>
      <c r="J1904" s="17">
        <v>7.9539076494128905E-2</v>
      </c>
      <c r="K1904" s="17">
        <v>0.148966048988393</v>
      </c>
      <c r="L1904" s="17">
        <v>0.16024486571565899</v>
      </c>
      <c r="M1904" s="17"/>
      <c r="N1904" s="17">
        <v>0.19070570667001299</v>
      </c>
      <c r="O1904" s="17">
        <v>0.125418028005261</v>
      </c>
      <c r="P1904" s="17">
        <v>0.169543544042637</v>
      </c>
      <c r="Q1904" s="17">
        <v>0.14514098917830501</v>
      </c>
      <c r="R1904" s="17"/>
      <c r="S1904" s="17">
        <v>0.12288314720358599</v>
      </c>
      <c r="T1904" s="17">
        <v>0.206334613699656</v>
      </c>
      <c r="U1904" s="17">
        <v>0.10858464384689601</v>
      </c>
      <c r="V1904" s="17">
        <v>0.21333487489539801</v>
      </c>
      <c r="W1904" s="17">
        <v>0.16448047996909099</v>
      </c>
      <c r="X1904" s="17">
        <v>0.121089266936327</v>
      </c>
      <c r="Y1904" s="17">
        <v>0.15837110336922999</v>
      </c>
      <c r="Z1904" s="17">
        <v>0.210282129214626</v>
      </c>
      <c r="AA1904" s="17">
        <v>0.167330635967749</v>
      </c>
      <c r="AB1904" s="17">
        <v>0.159786394727916</v>
      </c>
      <c r="AC1904" s="17">
        <v>0.160744682060842</v>
      </c>
      <c r="AD1904" s="17">
        <v>4.92905060758147E-2</v>
      </c>
      <c r="AE1904" s="17"/>
      <c r="AF1904" s="17">
        <v>0.187019515910649</v>
      </c>
      <c r="AG1904" s="17">
        <v>0.141246095271195</v>
      </c>
      <c r="AH1904" s="17">
        <v>0.100667503973614</v>
      </c>
      <c r="AI1904" s="17"/>
      <c r="AJ1904" s="17">
        <v>0.184714714726505</v>
      </c>
      <c r="AK1904" s="17">
        <v>0.17997656139902499</v>
      </c>
      <c r="AL1904" s="17">
        <v>0.17811030784005699</v>
      </c>
      <c r="AM1904" s="17">
        <v>0.20175296170981399</v>
      </c>
      <c r="AN1904" s="17">
        <v>4.0284281537121498E-2</v>
      </c>
      <c r="AO1904" s="17"/>
      <c r="AP1904" s="17">
        <v>0.19843098501582601</v>
      </c>
      <c r="AQ1904" s="17">
        <v>0.17479270268320701</v>
      </c>
      <c r="AR1904" s="17">
        <v>0.181863458594407</v>
      </c>
      <c r="AS1904" s="17"/>
      <c r="AT1904" s="17">
        <v>0.14308655689713001</v>
      </c>
      <c r="AU1904" s="17">
        <v>0.159163315790743</v>
      </c>
      <c r="AV1904" s="17">
        <v>0.15922699920784</v>
      </c>
      <c r="AW1904" s="17">
        <v>0.19325905712279501</v>
      </c>
      <c r="AX1904" s="17">
        <v>0.22006922333463899</v>
      </c>
    </row>
    <row r="1905" spans="2:50">
      <c r="B1905" t="s">
        <v>491</v>
      </c>
      <c r="C1905" s="17">
        <v>0.36160879723802503</v>
      </c>
      <c r="D1905" s="17">
        <v>0.37573240126146801</v>
      </c>
      <c r="E1905" s="17">
        <v>0.347992406570998</v>
      </c>
      <c r="F1905" s="17"/>
      <c r="G1905" s="17">
        <v>0.38658957832719998</v>
      </c>
      <c r="H1905" s="17">
        <v>0.37712011293143799</v>
      </c>
      <c r="I1905" s="17">
        <v>0.31903613181635798</v>
      </c>
      <c r="J1905" s="17">
        <v>0.32632632562324099</v>
      </c>
      <c r="K1905" s="17">
        <v>0.40305088604136002</v>
      </c>
      <c r="L1905" s="17">
        <v>0.36600318967868301</v>
      </c>
      <c r="M1905" s="17"/>
      <c r="N1905" s="17">
        <v>0.38636240340463501</v>
      </c>
      <c r="O1905" s="17">
        <v>0.40754457901934399</v>
      </c>
      <c r="P1905" s="17">
        <v>0.35044687651904</v>
      </c>
      <c r="Q1905" s="17">
        <v>0.29949657115234202</v>
      </c>
      <c r="R1905" s="17"/>
      <c r="S1905" s="17">
        <v>0.415885113906591</v>
      </c>
      <c r="T1905" s="17">
        <v>0.40957786755387798</v>
      </c>
      <c r="U1905" s="17">
        <v>0.29446756043519901</v>
      </c>
      <c r="V1905" s="17">
        <v>0.31025057960179597</v>
      </c>
      <c r="W1905" s="17">
        <v>0.29392474348214598</v>
      </c>
      <c r="X1905" s="17">
        <v>0.357398845720662</v>
      </c>
      <c r="Y1905" s="17">
        <v>0.38424297165395999</v>
      </c>
      <c r="Z1905" s="17">
        <v>0.51745099587518195</v>
      </c>
      <c r="AA1905" s="17">
        <v>0.33848713087794602</v>
      </c>
      <c r="AB1905" s="17">
        <v>0.32343338322744403</v>
      </c>
      <c r="AC1905" s="17">
        <v>0.36872960503387198</v>
      </c>
      <c r="AD1905" s="17">
        <v>0.30944119248381102</v>
      </c>
      <c r="AE1905" s="17"/>
      <c r="AF1905" s="17">
        <v>0.37230604057958799</v>
      </c>
      <c r="AG1905" s="17">
        <v>0.372397355923205</v>
      </c>
      <c r="AH1905" s="17">
        <v>0.33663354626542502</v>
      </c>
      <c r="AI1905" s="17"/>
      <c r="AJ1905" s="17">
        <v>0.43514260438088598</v>
      </c>
      <c r="AK1905" s="17">
        <v>0.337977876361229</v>
      </c>
      <c r="AL1905" s="17">
        <v>0.46334574034937798</v>
      </c>
      <c r="AM1905" s="17">
        <v>0.36290042522649602</v>
      </c>
      <c r="AN1905" s="17">
        <v>0.23841029690621399</v>
      </c>
      <c r="AO1905" s="17"/>
      <c r="AP1905" s="17">
        <v>0.41175829841369299</v>
      </c>
      <c r="AQ1905" s="17">
        <v>0.33849070452952001</v>
      </c>
      <c r="AR1905" s="17">
        <v>0.45857209016214401</v>
      </c>
      <c r="AS1905" s="17"/>
      <c r="AT1905" s="17">
        <v>0.36828693832343901</v>
      </c>
      <c r="AU1905" s="17">
        <v>0.36965091868611699</v>
      </c>
      <c r="AV1905" s="17">
        <v>0.38468789754888</v>
      </c>
      <c r="AW1905" s="17">
        <v>0.32551537145760101</v>
      </c>
      <c r="AX1905" s="17">
        <v>0.41615307128245799</v>
      </c>
    </row>
    <row r="1906" spans="2:50">
      <c r="B1906" t="s">
        <v>492</v>
      </c>
      <c r="C1906" s="17">
        <v>0.35434011502837398</v>
      </c>
      <c r="D1906" s="17">
        <v>0.363585861827185</v>
      </c>
      <c r="E1906" s="17">
        <v>0.34669112129671797</v>
      </c>
      <c r="F1906" s="17"/>
      <c r="G1906" s="17">
        <v>0.23572176766258399</v>
      </c>
      <c r="H1906" s="17">
        <v>0.27078840669242599</v>
      </c>
      <c r="I1906" s="17">
        <v>0.369929967668778</v>
      </c>
      <c r="J1906" s="17">
        <v>0.46768480064878898</v>
      </c>
      <c r="K1906" s="17">
        <v>0.35940064633670399</v>
      </c>
      <c r="L1906" s="17">
        <v>0.400039903350981</v>
      </c>
      <c r="M1906" s="17"/>
      <c r="N1906" s="17">
        <v>0.31571016887612102</v>
      </c>
      <c r="O1906" s="17">
        <v>0.36264387201937798</v>
      </c>
      <c r="P1906" s="17">
        <v>0.35337472926796398</v>
      </c>
      <c r="Q1906" s="17">
        <v>0.38866932400834298</v>
      </c>
      <c r="R1906" s="17"/>
      <c r="S1906" s="17">
        <v>0.31145114486987402</v>
      </c>
      <c r="T1906" s="17">
        <v>0.28457231423740997</v>
      </c>
      <c r="U1906" s="17">
        <v>0.44036281135129002</v>
      </c>
      <c r="V1906" s="17">
        <v>0.38249631532723599</v>
      </c>
      <c r="W1906" s="17">
        <v>0.39559768897727499</v>
      </c>
      <c r="X1906" s="17">
        <v>0.39579931530918999</v>
      </c>
      <c r="Y1906" s="17">
        <v>0.36457664355859798</v>
      </c>
      <c r="Z1906" s="17">
        <v>0.200201314126214</v>
      </c>
      <c r="AA1906" s="17">
        <v>0.37230528833211102</v>
      </c>
      <c r="AB1906" s="17">
        <v>0.38608070046335602</v>
      </c>
      <c r="AC1906" s="17">
        <v>0.22035392875193599</v>
      </c>
      <c r="AD1906" s="17">
        <v>0.54673746529796197</v>
      </c>
      <c r="AE1906" s="17"/>
      <c r="AF1906" s="17">
        <v>0.34286853538819301</v>
      </c>
      <c r="AG1906" s="17">
        <v>0.36383722526978801</v>
      </c>
      <c r="AH1906" s="17">
        <v>0.39160444301337899</v>
      </c>
      <c r="AI1906" s="17"/>
      <c r="AJ1906" s="17">
        <v>0.30693091257099098</v>
      </c>
      <c r="AK1906" s="17">
        <v>0.35105558264418502</v>
      </c>
      <c r="AL1906" s="17">
        <v>0.30365867334600399</v>
      </c>
      <c r="AM1906" s="17">
        <v>0.38233126033805898</v>
      </c>
      <c r="AN1906" s="17">
        <v>0.47608190745488099</v>
      </c>
      <c r="AO1906" s="17"/>
      <c r="AP1906" s="17">
        <v>0.322124039874988</v>
      </c>
      <c r="AQ1906" s="17">
        <v>0.34259482493556997</v>
      </c>
      <c r="AR1906" s="17">
        <v>0.27345348878841202</v>
      </c>
      <c r="AS1906" s="17"/>
      <c r="AT1906" s="17">
        <v>0.34767230827883699</v>
      </c>
      <c r="AU1906" s="17">
        <v>0.37863664269622999</v>
      </c>
      <c r="AV1906" s="17">
        <v>0.339475920817222</v>
      </c>
      <c r="AW1906" s="17">
        <v>0.32021305909070902</v>
      </c>
      <c r="AX1906" s="17">
        <v>0.26788865759568797</v>
      </c>
    </row>
    <row r="1907" spans="2:50">
      <c r="B1907" t="s">
        <v>493</v>
      </c>
      <c r="C1907" s="17">
        <v>4.7989882788449803E-2</v>
      </c>
      <c r="D1907" s="17">
        <v>3.6949311544771997E-2</v>
      </c>
      <c r="E1907" s="17">
        <v>5.8737681073917997E-2</v>
      </c>
      <c r="F1907" s="17"/>
      <c r="G1907" s="17">
        <v>8.98639681815495E-2</v>
      </c>
      <c r="H1907" s="17">
        <v>9.5529147592846295E-2</v>
      </c>
      <c r="I1907" s="17">
        <v>3.0851584480584601E-2</v>
      </c>
      <c r="J1907" s="17">
        <v>3.1321453453056501E-2</v>
      </c>
      <c r="K1907" s="17">
        <v>2.4028031095791099E-2</v>
      </c>
      <c r="L1907" s="17">
        <v>2.1576222187830101E-2</v>
      </c>
      <c r="M1907" s="17"/>
      <c r="N1907" s="17">
        <v>5.91612852227755E-2</v>
      </c>
      <c r="O1907" s="17">
        <v>3.5895260750310201E-2</v>
      </c>
      <c r="P1907" s="17">
        <v>4.6657137715699903E-2</v>
      </c>
      <c r="Q1907" s="17">
        <v>4.5792238399074398E-2</v>
      </c>
      <c r="R1907" s="17"/>
      <c r="S1907" s="17">
        <v>8.0608991420678303E-2</v>
      </c>
      <c r="T1907" s="17">
        <v>1.6955261538532301E-2</v>
      </c>
      <c r="U1907" s="17">
        <v>3.8686641236429703E-2</v>
      </c>
      <c r="V1907" s="17">
        <v>3.1827316458878298E-2</v>
      </c>
      <c r="W1907" s="17">
        <v>6.2573702663974703E-2</v>
      </c>
      <c r="X1907" s="17">
        <v>3.8430354584975498E-2</v>
      </c>
      <c r="Y1907" s="17">
        <v>3.9032763689067801E-2</v>
      </c>
      <c r="Z1907" s="17">
        <v>3.7467538437039101E-2</v>
      </c>
      <c r="AA1907" s="17">
        <v>4.9153775116125002E-2</v>
      </c>
      <c r="AB1907" s="17">
        <v>4.2885084080447902E-2</v>
      </c>
      <c r="AC1907" s="17">
        <v>0.12956208449067499</v>
      </c>
      <c r="AD1907" s="17">
        <v>2.0317980519418799E-2</v>
      </c>
      <c r="AE1907" s="17"/>
      <c r="AF1907" s="17">
        <v>4.2596167719320802E-2</v>
      </c>
      <c r="AG1907" s="17">
        <v>4.2544419415439197E-2</v>
      </c>
      <c r="AH1907" s="17">
        <v>6.1535038289523197E-2</v>
      </c>
      <c r="AI1907" s="17"/>
      <c r="AJ1907" s="17">
        <v>2.7308973984806001E-2</v>
      </c>
      <c r="AK1907" s="17">
        <v>6.2165686023779199E-2</v>
      </c>
      <c r="AL1907" s="17">
        <v>2.92288884982842E-2</v>
      </c>
      <c r="AM1907" s="17">
        <v>0</v>
      </c>
      <c r="AN1907" s="17">
        <v>6.4202774764598999E-2</v>
      </c>
      <c r="AO1907" s="17"/>
      <c r="AP1907" s="17">
        <v>2.3333340060704401E-2</v>
      </c>
      <c r="AQ1907" s="17">
        <v>7.8414959124446099E-2</v>
      </c>
      <c r="AR1907" s="17">
        <v>3.6406335139265202E-2</v>
      </c>
      <c r="AS1907" s="17"/>
      <c r="AT1907" s="17">
        <v>2.9192752472010499E-2</v>
      </c>
      <c r="AU1907" s="17">
        <v>4.9319501726588298E-2</v>
      </c>
      <c r="AV1907" s="17">
        <v>6.1647025977276303E-2</v>
      </c>
      <c r="AW1907" s="17">
        <v>0.111216709985919</v>
      </c>
      <c r="AX1907" s="17">
        <v>5.2422353093608903E-2</v>
      </c>
    </row>
    <row r="1908" spans="2:50">
      <c r="B1908" t="s">
        <v>494</v>
      </c>
      <c r="C1908" s="17">
        <v>2.3377239460903001E-2</v>
      </c>
      <c r="D1908" s="17">
        <v>2.3313711304803499E-2</v>
      </c>
      <c r="E1908" s="17">
        <v>2.3518222711246501E-2</v>
      </c>
      <c r="F1908" s="17"/>
      <c r="G1908" s="17">
        <v>4.0969484147822199E-2</v>
      </c>
      <c r="H1908" s="17">
        <v>2.0266984896719301E-2</v>
      </c>
      <c r="I1908" s="17">
        <v>1.9742569886399799E-2</v>
      </c>
      <c r="J1908" s="17">
        <v>2.6408428669038E-2</v>
      </c>
      <c r="K1908" s="17">
        <v>1.60025855412332E-2</v>
      </c>
      <c r="L1908" s="17">
        <v>2.0181596798390902E-2</v>
      </c>
      <c r="M1908" s="17"/>
      <c r="N1908" s="17">
        <v>1.6950661257169802E-2</v>
      </c>
      <c r="O1908" s="17">
        <v>2.5195930846668501E-2</v>
      </c>
      <c r="P1908" s="17">
        <v>2.6348240373334001E-2</v>
      </c>
      <c r="Q1908" s="17">
        <v>2.6027911297660199E-2</v>
      </c>
      <c r="R1908" s="17"/>
      <c r="S1908" s="17">
        <v>3.05438795464196E-2</v>
      </c>
      <c r="T1908" s="17">
        <v>1.97304710294239E-2</v>
      </c>
      <c r="U1908" s="17">
        <v>4.5443881343924603E-2</v>
      </c>
      <c r="V1908" s="17">
        <v>0</v>
      </c>
      <c r="W1908" s="17">
        <v>2.70776517099428E-2</v>
      </c>
      <c r="X1908" s="17">
        <v>3.4745227800030698E-2</v>
      </c>
      <c r="Y1908" s="17">
        <v>1.1109307070088101E-2</v>
      </c>
      <c r="Z1908" s="17">
        <v>0</v>
      </c>
      <c r="AA1908" s="17">
        <v>1.9976442922719301E-2</v>
      </c>
      <c r="AB1908" s="17">
        <v>2.83664215073621E-2</v>
      </c>
      <c r="AC1908" s="17">
        <v>3.64705537497464E-2</v>
      </c>
      <c r="AD1908" s="17">
        <v>2.55094736408185E-2</v>
      </c>
      <c r="AE1908" s="17"/>
      <c r="AF1908" s="17">
        <v>1.3571116714708001E-2</v>
      </c>
      <c r="AG1908" s="17">
        <v>3.6499074953891902E-2</v>
      </c>
      <c r="AH1908" s="17">
        <v>2.33922307327247E-2</v>
      </c>
      <c r="AI1908" s="17"/>
      <c r="AJ1908" s="17">
        <v>9.3609346594830008E-3</v>
      </c>
      <c r="AK1908" s="17">
        <v>3.2240984890596201E-2</v>
      </c>
      <c r="AL1908" s="17">
        <v>0</v>
      </c>
      <c r="AM1908" s="17">
        <v>5.3015352725631598E-2</v>
      </c>
      <c r="AN1908" s="17">
        <v>5.24265871387503E-2</v>
      </c>
      <c r="AO1908" s="17"/>
      <c r="AP1908" s="17">
        <v>1.7080953600669201E-2</v>
      </c>
      <c r="AQ1908" s="17">
        <v>2.46189129322043E-2</v>
      </c>
      <c r="AR1908" s="17">
        <v>2.5012678594251499E-2</v>
      </c>
      <c r="AS1908" s="17"/>
      <c r="AT1908" s="17">
        <v>8.4002160508083804E-3</v>
      </c>
      <c r="AU1908" s="17">
        <v>1.99783348552975E-2</v>
      </c>
      <c r="AV1908" s="17">
        <v>2.10715830013921E-2</v>
      </c>
      <c r="AW1908" s="17">
        <v>3.8835905856922703E-2</v>
      </c>
      <c r="AX1908" s="17">
        <v>4.3466694693606499E-2</v>
      </c>
    </row>
    <row r="1909" spans="2:50">
      <c r="B1909" t="s">
        <v>113</v>
      </c>
      <c r="C1909" s="17">
        <v>5.48821095126754E-2</v>
      </c>
      <c r="D1909" s="17">
        <v>3.0069787860745E-2</v>
      </c>
      <c r="E1909" s="17">
        <v>7.8854998138534901E-2</v>
      </c>
      <c r="F1909" s="17"/>
      <c r="G1909" s="17">
        <v>9.1955445032876199E-2</v>
      </c>
      <c r="H1909" s="17">
        <v>4.8499135724153201E-2</v>
      </c>
      <c r="I1909" s="17">
        <v>5.1738063869860899E-2</v>
      </c>
      <c r="J1909" s="17">
        <v>6.8719915111747396E-2</v>
      </c>
      <c r="K1909" s="17">
        <v>4.85518019965194E-2</v>
      </c>
      <c r="L1909" s="17">
        <v>3.1954222268456602E-2</v>
      </c>
      <c r="M1909" s="17"/>
      <c r="N1909" s="17">
        <v>3.1109774569285799E-2</v>
      </c>
      <c r="O1909" s="17">
        <v>4.33023293590383E-2</v>
      </c>
      <c r="P1909" s="17">
        <v>5.3629472081325097E-2</v>
      </c>
      <c r="Q1909" s="17">
        <v>9.4872965964275094E-2</v>
      </c>
      <c r="R1909" s="17"/>
      <c r="S1909" s="17">
        <v>3.8627723052850997E-2</v>
      </c>
      <c r="T1909" s="17">
        <v>6.2829471941099405E-2</v>
      </c>
      <c r="U1909" s="17">
        <v>7.2454461786260901E-2</v>
      </c>
      <c r="V1909" s="17">
        <v>6.2090913716692203E-2</v>
      </c>
      <c r="W1909" s="17">
        <v>5.6345733197570497E-2</v>
      </c>
      <c r="X1909" s="17">
        <v>5.25369896488148E-2</v>
      </c>
      <c r="Y1909" s="17">
        <v>4.2667210659055002E-2</v>
      </c>
      <c r="Z1909" s="17">
        <v>3.4598022346938997E-2</v>
      </c>
      <c r="AA1909" s="17">
        <v>5.2746726783348998E-2</v>
      </c>
      <c r="AB1909" s="17">
        <v>5.9448015993474899E-2</v>
      </c>
      <c r="AC1909" s="17">
        <v>8.4139145912928606E-2</v>
      </c>
      <c r="AD1909" s="17">
        <v>4.8703381982175303E-2</v>
      </c>
      <c r="AE1909" s="17"/>
      <c r="AF1909" s="17">
        <v>4.1638623687540503E-2</v>
      </c>
      <c r="AG1909" s="17">
        <v>4.3475829166481003E-2</v>
      </c>
      <c r="AH1909" s="17">
        <v>8.6167237725334106E-2</v>
      </c>
      <c r="AI1909" s="17"/>
      <c r="AJ1909" s="17">
        <v>3.6541859677330001E-2</v>
      </c>
      <c r="AK1909" s="17">
        <v>3.6583308681184999E-2</v>
      </c>
      <c r="AL1909" s="17">
        <v>2.5656389966275599E-2</v>
      </c>
      <c r="AM1909" s="17">
        <v>0</v>
      </c>
      <c r="AN1909" s="17">
        <v>0.12859415219843401</v>
      </c>
      <c r="AO1909" s="17"/>
      <c r="AP1909" s="17">
        <v>2.7272383034119999E-2</v>
      </c>
      <c r="AQ1909" s="17">
        <v>4.1087895795052599E-2</v>
      </c>
      <c r="AR1909" s="17">
        <v>2.4691948721519998E-2</v>
      </c>
      <c r="AS1909" s="17"/>
      <c r="AT1909" s="17">
        <v>0.103361227977775</v>
      </c>
      <c r="AU1909" s="17">
        <v>2.3251286245023602E-2</v>
      </c>
      <c r="AV1909" s="17">
        <v>3.3890573447390097E-2</v>
      </c>
      <c r="AW1909" s="17">
        <v>1.09598964860527E-2</v>
      </c>
      <c r="AX1909" s="17">
        <v>0</v>
      </c>
    </row>
    <row r="1910" spans="2:50">
      <c r="C1910" s="17"/>
      <c r="D1910" s="17"/>
      <c r="E1910" s="17"/>
      <c r="F1910" s="17"/>
      <c r="G1910" s="17"/>
      <c r="H1910" s="17"/>
      <c r="I1910" s="17"/>
      <c r="J1910" s="17"/>
      <c r="K1910" s="17"/>
      <c r="L1910" s="17"/>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7"/>
      <c r="AI1910" s="17"/>
      <c r="AJ1910" s="17"/>
      <c r="AK1910" s="17"/>
      <c r="AL1910" s="17"/>
      <c r="AM1910" s="17"/>
      <c r="AN1910" s="17"/>
      <c r="AO1910" s="17"/>
      <c r="AP1910" s="17"/>
      <c r="AQ1910" s="17"/>
      <c r="AR1910" s="17"/>
      <c r="AS1910" s="17"/>
      <c r="AT1910" s="17"/>
      <c r="AU1910" s="17"/>
      <c r="AV1910" s="17"/>
      <c r="AW1910" s="17"/>
      <c r="AX1910" s="17"/>
    </row>
    <row r="1911" spans="2:50">
      <c r="B1911" s="6" t="s">
        <v>502</v>
      </c>
      <c r="C1911" s="17"/>
      <c r="D1911" s="17"/>
      <c r="E1911" s="17"/>
      <c r="F1911" s="17"/>
      <c r="G1911" s="17"/>
      <c r="H1911" s="17"/>
      <c r="I1911" s="17"/>
      <c r="J1911" s="17"/>
      <c r="K1911" s="17"/>
      <c r="L1911" s="17"/>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7"/>
      <c r="AI1911" s="17"/>
      <c r="AJ1911" s="17"/>
      <c r="AK1911" s="17"/>
      <c r="AL1911" s="17"/>
      <c r="AM1911" s="17"/>
      <c r="AN1911" s="17"/>
      <c r="AO1911" s="17"/>
      <c r="AP1911" s="17"/>
      <c r="AQ1911" s="17"/>
      <c r="AR1911" s="17"/>
      <c r="AS1911" s="17"/>
      <c r="AT1911" s="17"/>
      <c r="AU1911" s="17"/>
      <c r="AV1911" s="17"/>
      <c r="AW1911" s="17"/>
      <c r="AX1911" s="17"/>
    </row>
    <row r="1912" spans="2:50">
      <c r="B1912" s="24" t="s">
        <v>17</v>
      </c>
      <c r="C1912" s="17"/>
      <c r="D1912" s="17"/>
      <c r="E1912" s="17"/>
      <c r="F1912" s="17"/>
      <c r="G1912" s="17"/>
      <c r="H1912" s="17"/>
      <c r="I1912" s="17"/>
      <c r="J1912" s="17"/>
      <c r="K1912" s="17"/>
      <c r="L1912" s="17"/>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7"/>
      <c r="AI1912" s="17"/>
      <c r="AJ1912" s="17"/>
      <c r="AK1912" s="17"/>
      <c r="AL1912" s="17"/>
      <c r="AM1912" s="17"/>
      <c r="AN1912" s="17"/>
      <c r="AO1912" s="17"/>
      <c r="AP1912" s="17"/>
      <c r="AQ1912" s="17"/>
      <c r="AR1912" s="17"/>
      <c r="AS1912" s="17"/>
      <c r="AT1912" s="17"/>
      <c r="AU1912" s="17"/>
      <c r="AV1912" s="17"/>
      <c r="AW1912" s="17"/>
      <c r="AX1912" s="17"/>
    </row>
    <row r="1913" spans="2:50">
      <c r="B1913" t="s">
        <v>490</v>
      </c>
      <c r="C1913" s="17">
        <v>0.13038542355604199</v>
      </c>
      <c r="D1913" s="17">
        <v>0.17204753459809</v>
      </c>
      <c r="E1913" s="17">
        <v>8.8407293495218905E-2</v>
      </c>
      <c r="F1913" s="17"/>
      <c r="G1913" s="17">
        <v>0.148898165045246</v>
      </c>
      <c r="H1913" s="17">
        <v>0.13346571143998101</v>
      </c>
      <c r="I1913" s="17">
        <v>0.16970919983791199</v>
      </c>
      <c r="J1913" s="17">
        <v>0.11919173058381501</v>
      </c>
      <c r="K1913" s="17">
        <v>0.11820811517820699</v>
      </c>
      <c r="L1913" s="17">
        <v>0.10421798922177999</v>
      </c>
      <c r="M1913" s="17"/>
      <c r="N1913" s="17">
        <v>0.17081067427354199</v>
      </c>
      <c r="O1913" s="17">
        <v>0.118185315977357</v>
      </c>
      <c r="P1913" s="17">
        <v>0.111705879712618</v>
      </c>
      <c r="Q1913" s="17">
        <v>0.11642808630494</v>
      </c>
      <c r="R1913" s="17"/>
      <c r="S1913" s="17">
        <v>0.15488820443767701</v>
      </c>
      <c r="T1913" s="17">
        <v>0.15773870689283701</v>
      </c>
      <c r="U1913" s="17">
        <v>5.1148234843247001E-2</v>
      </c>
      <c r="V1913" s="17">
        <v>0.11335423002636601</v>
      </c>
      <c r="W1913" s="17">
        <v>9.8289451804796896E-2</v>
      </c>
      <c r="X1913" s="17">
        <v>0.116330181274179</v>
      </c>
      <c r="Y1913" s="17">
        <v>0.11972666316085399</v>
      </c>
      <c r="Z1913" s="17">
        <v>0.24461467099689899</v>
      </c>
      <c r="AA1913" s="17">
        <v>0.128900384229578</v>
      </c>
      <c r="AB1913" s="17">
        <v>0.174821255239823</v>
      </c>
      <c r="AC1913" s="17">
        <v>0.15546784887696299</v>
      </c>
      <c r="AD1913" s="17">
        <v>2.8035381168677799E-2</v>
      </c>
      <c r="AE1913" s="17"/>
      <c r="AF1913" s="17">
        <v>0.15277571108809501</v>
      </c>
      <c r="AG1913" s="17">
        <v>0.121153222326671</v>
      </c>
      <c r="AH1913" s="17">
        <v>8.1109641845522107E-2</v>
      </c>
      <c r="AI1913" s="17"/>
      <c r="AJ1913" s="17">
        <v>0.156937493713283</v>
      </c>
      <c r="AK1913" s="17">
        <v>0.109410903633514</v>
      </c>
      <c r="AL1913" s="17">
        <v>0.22817207119348301</v>
      </c>
      <c r="AM1913" s="17">
        <v>0.29302762156568202</v>
      </c>
      <c r="AN1913" s="17">
        <v>3.43568200641945E-2</v>
      </c>
      <c r="AO1913" s="17"/>
      <c r="AP1913" s="17">
        <v>0.182353370176594</v>
      </c>
      <c r="AQ1913" s="17">
        <v>0.123307375243331</v>
      </c>
      <c r="AR1913" s="17">
        <v>0.19904160028318699</v>
      </c>
      <c r="AS1913" s="17"/>
      <c r="AT1913" s="17">
        <v>0.108821538952762</v>
      </c>
      <c r="AU1913" s="17">
        <v>9.7568949722672799E-2</v>
      </c>
      <c r="AV1913" s="17">
        <v>0.14832733296825801</v>
      </c>
      <c r="AW1913" s="17">
        <v>0.17175783753031201</v>
      </c>
      <c r="AX1913" s="17">
        <v>0.144740994857777</v>
      </c>
    </row>
    <row r="1914" spans="2:50">
      <c r="B1914" t="s">
        <v>491</v>
      </c>
      <c r="C1914" s="17">
        <v>0.32927763118393399</v>
      </c>
      <c r="D1914" s="17">
        <v>0.33933093092928601</v>
      </c>
      <c r="E1914" s="17">
        <v>0.32085961683258801</v>
      </c>
      <c r="F1914" s="17"/>
      <c r="G1914" s="17">
        <v>0.397930660871185</v>
      </c>
      <c r="H1914" s="17">
        <v>0.37764666672535402</v>
      </c>
      <c r="I1914" s="17">
        <v>0.31248784373293897</v>
      </c>
      <c r="J1914" s="17">
        <v>0.317185696919766</v>
      </c>
      <c r="K1914" s="17">
        <v>0.28808877111398601</v>
      </c>
      <c r="L1914" s="17">
        <v>0.29610126172127499</v>
      </c>
      <c r="M1914" s="17"/>
      <c r="N1914" s="17">
        <v>0.310434147424901</v>
      </c>
      <c r="O1914" s="17">
        <v>0.35740649613078901</v>
      </c>
      <c r="P1914" s="17">
        <v>0.326498092000852</v>
      </c>
      <c r="Q1914" s="17">
        <v>0.32548041208689799</v>
      </c>
      <c r="R1914" s="17"/>
      <c r="S1914" s="17">
        <v>0.341646688099708</v>
      </c>
      <c r="T1914" s="17">
        <v>0.319493703623703</v>
      </c>
      <c r="U1914" s="17">
        <v>0.321628736395494</v>
      </c>
      <c r="V1914" s="17">
        <v>0.36459707512505701</v>
      </c>
      <c r="W1914" s="17">
        <v>0.29837742343936302</v>
      </c>
      <c r="X1914" s="17">
        <v>0.32917744874340998</v>
      </c>
      <c r="Y1914" s="17">
        <v>0.36831187693323097</v>
      </c>
      <c r="Z1914" s="17">
        <v>0.33943039798742702</v>
      </c>
      <c r="AA1914" s="17">
        <v>0.31552092144050797</v>
      </c>
      <c r="AB1914" s="17">
        <v>0.33324210862346498</v>
      </c>
      <c r="AC1914" s="17">
        <v>0.29279488195801101</v>
      </c>
      <c r="AD1914" s="17">
        <v>0.31047525112280899</v>
      </c>
      <c r="AE1914" s="17"/>
      <c r="AF1914" s="17">
        <v>0.311287382181752</v>
      </c>
      <c r="AG1914" s="17">
        <v>0.35677836667492702</v>
      </c>
      <c r="AH1914" s="17">
        <v>0.28229758423934997</v>
      </c>
      <c r="AI1914" s="17"/>
      <c r="AJ1914" s="17">
        <v>0.330450896038187</v>
      </c>
      <c r="AK1914" s="17">
        <v>0.38906427663492299</v>
      </c>
      <c r="AL1914" s="17">
        <v>0.29540615761695399</v>
      </c>
      <c r="AM1914" s="17">
        <v>0.33284138459437601</v>
      </c>
      <c r="AN1914" s="17">
        <v>0.24847727644664599</v>
      </c>
      <c r="AO1914" s="17"/>
      <c r="AP1914" s="17">
        <v>0.33886679408935499</v>
      </c>
      <c r="AQ1914" s="17">
        <v>0.35895801147917999</v>
      </c>
      <c r="AR1914" s="17">
        <v>0.38841603660568202</v>
      </c>
      <c r="AS1914" s="17"/>
      <c r="AT1914" s="17">
        <v>0.28730432006684897</v>
      </c>
      <c r="AU1914" s="17">
        <v>0.36122337336703902</v>
      </c>
      <c r="AV1914" s="17">
        <v>0.36683623270789401</v>
      </c>
      <c r="AW1914" s="17">
        <v>0.36157186903253902</v>
      </c>
      <c r="AX1914" s="17">
        <v>0.27461942464678102</v>
      </c>
    </row>
    <row r="1915" spans="2:50">
      <c r="B1915" t="s">
        <v>492</v>
      </c>
      <c r="C1915" s="17">
        <v>0.40090048247133597</v>
      </c>
      <c r="D1915" s="17">
        <v>0.39017653278318498</v>
      </c>
      <c r="E1915" s="17">
        <v>0.41291662287177799</v>
      </c>
      <c r="F1915" s="17"/>
      <c r="G1915" s="17">
        <v>0.31698584238701899</v>
      </c>
      <c r="H1915" s="17">
        <v>0.32974440593167997</v>
      </c>
      <c r="I1915" s="17">
        <v>0.36083188678838402</v>
      </c>
      <c r="J1915" s="17">
        <v>0.39892631628570902</v>
      </c>
      <c r="K1915" s="17">
        <v>0.47985608914574202</v>
      </c>
      <c r="L1915" s="17">
        <v>0.493676823640603</v>
      </c>
      <c r="M1915" s="17"/>
      <c r="N1915" s="17">
        <v>0.39443604461679299</v>
      </c>
      <c r="O1915" s="17">
        <v>0.39828151158035802</v>
      </c>
      <c r="P1915" s="17">
        <v>0.38881781792208597</v>
      </c>
      <c r="Q1915" s="17">
        <v>0.41630597519308998</v>
      </c>
      <c r="R1915" s="17"/>
      <c r="S1915" s="17">
        <v>0.340697260360246</v>
      </c>
      <c r="T1915" s="17">
        <v>0.420874893182488</v>
      </c>
      <c r="U1915" s="17">
        <v>0.48823743367709699</v>
      </c>
      <c r="V1915" s="17">
        <v>0.40109205851713398</v>
      </c>
      <c r="W1915" s="17">
        <v>0.453813795262546</v>
      </c>
      <c r="X1915" s="17">
        <v>0.41795813299964901</v>
      </c>
      <c r="Y1915" s="17">
        <v>0.35476660893803103</v>
      </c>
      <c r="Z1915" s="17">
        <v>0.30831282736009302</v>
      </c>
      <c r="AA1915" s="17">
        <v>0.39720945284086001</v>
      </c>
      <c r="AB1915" s="17">
        <v>0.36326205510130699</v>
      </c>
      <c r="AC1915" s="17">
        <v>0.36681615270213402</v>
      </c>
      <c r="AD1915" s="17">
        <v>0.54381372310746101</v>
      </c>
      <c r="AE1915" s="17"/>
      <c r="AF1915" s="17">
        <v>0.41398819408562998</v>
      </c>
      <c r="AG1915" s="17">
        <v>0.39998344794254398</v>
      </c>
      <c r="AH1915" s="17">
        <v>0.390254212650119</v>
      </c>
      <c r="AI1915" s="17"/>
      <c r="AJ1915" s="17">
        <v>0.384885432767889</v>
      </c>
      <c r="AK1915" s="17">
        <v>0.38386281512701897</v>
      </c>
      <c r="AL1915" s="17">
        <v>0.328876250443769</v>
      </c>
      <c r="AM1915" s="17">
        <v>0.37413099383994203</v>
      </c>
      <c r="AN1915" s="17">
        <v>0.52173839829339597</v>
      </c>
      <c r="AO1915" s="17"/>
      <c r="AP1915" s="17">
        <v>0.38503183314349398</v>
      </c>
      <c r="AQ1915" s="17">
        <v>0.39144955083167499</v>
      </c>
      <c r="AR1915" s="17">
        <v>0.33261792077421598</v>
      </c>
      <c r="AS1915" s="17"/>
      <c r="AT1915" s="17">
        <v>0.43232287082908</v>
      </c>
      <c r="AU1915" s="17">
        <v>0.41129580686439499</v>
      </c>
      <c r="AV1915" s="17">
        <v>0.35946036142363402</v>
      </c>
      <c r="AW1915" s="17">
        <v>0.36293821786567099</v>
      </c>
      <c r="AX1915" s="17">
        <v>0.43254910693190202</v>
      </c>
    </row>
    <row r="1916" spans="2:50">
      <c r="B1916" t="s">
        <v>493</v>
      </c>
      <c r="C1916" s="17">
        <v>4.8224296764819E-2</v>
      </c>
      <c r="D1916" s="17">
        <v>3.0581135045051399E-2</v>
      </c>
      <c r="E1916" s="17">
        <v>6.5525269106764095E-2</v>
      </c>
      <c r="F1916" s="17"/>
      <c r="G1916" s="17">
        <v>4.4035655291698103E-2</v>
      </c>
      <c r="H1916" s="17">
        <v>7.5686914305042693E-2</v>
      </c>
      <c r="I1916" s="17">
        <v>5.2773559198806101E-2</v>
      </c>
      <c r="J1916" s="17">
        <v>4.7653242355548499E-2</v>
      </c>
      <c r="K1916" s="17">
        <v>3.3768846447057799E-2</v>
      </c>
      <c r="L1916" s="17">
        <v>3.4683502029807002E-2</v>
      </c>
      <c r="M1916" s="17"/>
      <c r="N1916" s="17">
        <v>6.1551637072514799E-2</v>
      </c>
      <c r="O1916" s="17">
        <v>3.9618680911069903E-2</v>
      </c>
      <c r="P1916" s="17">
        <v>5.5284567726920197E-2</v>
      </c>
      <c r="Q1916" s="17">
        <v>3.7086775678251402E-2</v>
      </c>
      <c r="R1916" s="17"/>
      <c r="S1916" s="17">
        <v>6.8311764619633994E-2</v>
      </c>
      <c r="T1916" s="17">
        <v>4.5638328757148003E-2</v>
      </c>
      <c r="U1916" s="17">
        <v>3.69825995213156E-2</v>
      </c>
      <c r="V1916" s="17">
        <v>0</v>
      </c>
      <c r="W1916" s="17">
        <v>4.8491728749912102E-2</v>
      </c>
      <c r="X1916" s="17">
        <v>6.1009767391073E-2</v>
      </c>
      <c r="Y1916" s="17">
        <v>5.53693022751401E-2</v>
      </c>
      <c r="Z1916" s="17">
        <v>2.32909212984313E-2</v>
      </c>
      <c r="AA1916" s="17">
        <v>6.4886976060220702E-2</v>
      </c>
      <c r="AB1916" s="17">
        <v>4.8335320621045001E-2</v>
      </c>
      <c r="AC1916" s="17">
        <v>4.3596238708309899E-2</v>
      </c>
      <c r="AD1916" s="17">
        <v>5.6801259033284E-2</v>
      </c>
      <c r="AE1916" s="17"/>
      <c r="AF1916" s="17">
        <v>3.9452738662730497E-2</v>
      </c>
      <c r="AG1916" s="17">
        <v>4.9073544595488301E-2</v>
      </c>
      <c r="AH1916" s="17">
        <v>6.6413189285427401E-2</v>
      </c>
      <c r="AI1916" s="17"/>
      <c r="AJ1916" s="17">
        <v>4.6990798425226299E-2</v>
      </c>
      <c r="AK1916" s="17">
        <v>4.4687359737643498E-2</v>
      </c>
      <c r="AL1916" s="17">
        <v>6.3816667801295093E-2</v>
      </c>
      <c r="AM1916" s="17">
        <v>0</v>
      </c>
      <c r="AN1916" s="17">
        <v>2.74504239856121E-2</v>
      </c>
      <c r="AO1916" s="17"/>
      <c r="AP1916" s="17">
        <v>3.00095477921444E-2</v>
      </c>
      <c r="AQ1916" s="17">
        <v>4.2885498503784897E-2</v>
      </c>
      <c r="AR1916" s="17">
        <v>2.5659108489400499E-2</v>
      </c>
      <c r="AS1916" s="17"/>
      <c r="AT1916" s="17">
        <v>4.2005192050870797E-2</v>
      </c>
      <c r="AU1916" s="17">
        <v>5.9542429591415903E-2</v>
      </c>
      <c r="AV1916" s="17">
        <v>5.27579502046569E-2</v>
      </c>
      <c r="AW1916" s="17">
        <v>5.1635013850075198E-2</v>
      </c>
      <c r="AX1916" s="17">
        <v>5.3201400357711801E-2</v>
      </c>
    </row>
    <row r="1917" spans="2:50">
      <c r="B1917" t="s">
        <v>494</v>
      </c>
      <c r="C1917" s="17">
        <v>2.28791584629928E-2</v>
      </c>
      <c r="D1917" s="17">
        <v>3.4067343552924602E-2</v>
      </c>
      <c r="E1917" s="17">
        <v>1.2123797662642301E-2</v>
      </c>
      <c r="F1917" s="17"/>
      <c r="G1917" s="17">
        <v>2.7779966133719899E-2</v>
      </c>
      <c r="H1917" s="17">
        <v>1.5671289877036299E-2</v>
      </c>
      <c r="I1917" s="17">
        <v>7.2668585431245698E-3</v>
      </c>
      <c r="J1917" s="17">
        <v>4.2349789761373102E-2</v>
      </c>
      <c r="K1917" s="17">
        <v>1.15261290857808E-2</v>
      </c>
      <c r="L1917" s="17">
        <v>2.8171116877050501E-2</v>
      </c>
      <c r="M1917" s="17"/>
      <c r="N1917" s="17">
        <v>2.5338946264754601E-2</v>
      </c>
      <c r="O1917" s="17">
        <v>2.1519560743509601E-2</v>
      </c>
      <c r="P1917" s="17">
        <v>2.9989909459916E-2</v>
      </c>
      <c r="Q1917" s="17">
        <v>1.6008003197025899E-2</v>
      </c>
      <c r="R1917" s="17"/>
      <c r="S1917" s="17">
        <v>2.7112389575815399E-2</v>
      </c>
      <c r="T1917" s="17">
        <v>1.95110024403823E-2</v>
      </c>
      <c r="U1917" s="17">
        <v>2.18876469408254E-2</v>
      </c>
      <c r="V1917" s="17">
        <v>2.4687247538143799E-2</v>
      </c>
      <c r="W1917" s="17">
        <v>3.9548079216942901E-2</v>
      </c>
      <c r="X1917" s="17">
        <v>1.3787241020598799E-2</v>
      </c>
      <c r="Y1917" s="17">
        <v>0</v>
      </c>
      <c r="Z1917" s="17">
        <v>2.5655747992114699E-2</v>
      </c>
      <c r="AA1917" s="17">
        <v>2.35688658436191E-2</v>
      </c>
      <c r="AB1917" s="17">
        <v>1.9348721783723301E-2</v>
      </c>
      <c r="AC1917" s="17">
        <v>4.3473724309804097E-2</v>
      </c>
      <c r="AD1917" s="17">
        <v>3.1143948311393999E-2</v>
      </c>
      <c r="AE1917" s="17"/>
      <c r="AF1917" s="17">
        <v>1.9927922270000301E-2</v>
      </c>
      <c r="AG1917" s="17">
        <v>2.7787071673202102E-2</v>
      </c>
      <c r="AH1917" s="17">
        <v>1.7334612203966301E-2</v>
      </c>
      <c r="AI1917" s="17"/>
      <c r="AJ1917" s="17">
        <v>1.9833638828978099E-2</v>
      </c>
      <c r="AK1917" s="17">
        <v>2.11902246243191E-2</v>
      </c>
      <c r="AL1917" s="17">
        <v>4.2693279065582103E-2</v>
      </c>
      <c r="AM1917" s="17">
        <v>0</v>
      </c>
      <c r="AN1917" s="17">
        <v>2.86382657249083E-2</v>
      </c>
      <c r="AO1917" s="17"/>
      <c r="AP1917" s="17">
        <v>2.1052687107885999E-2</v>
      </c>
      <c r="AQ1917" s="17">
        <v>2.4319218408513098E-2</v>
      </c>
      <c r="AR1917" s="17">
        <v>4.0988198669501097E-2</v>
      </c>
      <c r="AS1917" s="17"/>
      <c r="AT1917" s="17">
        <v>2.1976294949951999E-2</v>
      </c>
      <c r="AU1917" s="17">
        <v>6.5966671163342899E-3</v>
      </c>
      <c r="AV1917" s="17">
        <v>2.3544417603323799E-2</v>
      </c>
      <c r="AW1917" s="17">
        <v>2.18374997845142E-2</v>
      </c>
      <c r="AX1917" s="17">
        <v>5.78850025549651E-2</v>
      </c>
    </row>
    <row r="1918" spans="2:50">
      <c r="B1918" t="s">
        <v>113</v>
      </c>
      <c r="C1918" s="17">
        <v>6.8333007560875597E-2</v>
      </c>
      <c r="D1918" s="17">
        <v>3.3796523091463498E-2</v>
      </c>
      <c r="E1918" s="17">
        <v>0.10016740003100801</v>
      </c>
      <c r="F1918" s="17"/>
      <c r="G1918" s="17">
        <v>6.43697102711316E-2</v>
      </c>
      <c r="H1918" s="17">
        <v>6.7785011720906105E-2</v>
      </c>
      <c r="I1918" s="17">
        <v>9.6930651898834194E-2</v>
      </c>
      <c r="J1918" s="17">
        <v>7.4693224093789104E-2</v>
      </c>
      <c r="K1918" s="17">
        <v>6.8552049029226195E-2</v>
      </c>
      <c r="L1918" s="17">
        <v>4.3149306509485001E-2</v>
      </c>
      <c r="M1918" s="17"/>
      <c r="N1918" s="17">
        <v>3.7428550347495197E-2</v>
      </c>
      <c r="O1918" s="17">
        <v>6.4988434656917102E-2</v>
      </c>
      <c r="P1918" s="17">
        <v>8.7703733177608004E-2</v>
      </c>
      <c r="Q1918" s="17">
        <v>8.8690747539794099E-2</v>
      </c>
      <c r="R1918" s="17"/>
      <c r="S1918" s="17">
        <v>6.7343692906919994E-2</v>
      </c>
      <c r="T1918" s="17">
        <v>3.6743365103440999E-2</v>
      </c>
      <c r="U1918" s="17">
        <v>8.0115348622021104E-2</v>
      </c>
      <c r="V1918" s="17">
        <v>9.6269388793299396E-2</v>
      </c>
      <c r="W1918" s="17">
        <v>6.1479521526438999E-2</v>
      </c>
      <c r="X1918" s="17">
        <v>6.1737228571089903E-2</v>
      </c>
      <c r="Y1918" s="17">
        <v>0.101825548692744</v>
      </c>
      <c r="Z1918" s="17">
        <v>5.8695434365034702E-2</v>
      </c>
      <c r="AA1918" s="17">
        <v>6.9913399585214406E-2</v>
      </c>
      <c r="AB1918" s="17">
        <v>6.0990538630636797E-2</v>
      </c>
      <c r="AC1918" s="17">
        <v>9.7851153444777406E-2</v>
      </c>
      <c r="AD1918" s="17">
        <v>2.9730437256373698E-2</v>
      </c>
      <c r="AE1918" s="17"/>
      <c r="AF1918" s="17">
        <v>6.2568051711792499E-2</v>
      </c>
      <c r="AG1918" s="17">
        <v>4.5224346787166997E-2</v>
      </c>
      <c r="AH1918" s="17">
        <v>0.16259075977561499</v>
      </c>
      <c r="AI1918" s="17"/>
      <c r="AJ1918" s="17">
        <v>6.0901740226435998E-2</v>
      </c>
      <c r="AK1918" s="17">
        <v>5.1784420242581702E-2</v>
      </c>
      <c r="AL1918" s="17">
        <v>4.1035573878916903E-2</v>
      </c>
      <c r="AM1918" s="17">
        <v>0</v>
      </c>
      <c r="AN1918" s="17">
        <v>0.13933881548524299</v>
      </c>
      <c r="AO1918" s="17"/>
      <c r="AP1918" s="17">
        <v>4.2685767690527697E-2</v>
      </c>
      <c r="AQ1918" s="17">
        <v>5.9080345533517001E-2</v>
      </c>
      <c r="AR1918" s="17">
        <v>1.3277135178013299E-2</v>
      </c>
      <c r="AS1918" s="17"/>
      <c r="AT1918" s="17">
        <v>0.107569783150485</v>
      </c>
      <c r="AU1918" s="17">
        <v>6.3772773338143102E-2</v>
      </c>
      <c r="AV1918" s="17">
        <v>4.9073705092234E-2</v>
      </c>
      <c r="AW1918" s="17">
        <v>3.0259561936888699E-2</v>
      </c>
      <c r="AX1918" s="17">
        <v>3.70040706508638E-2</v>
      </c>
    </row>
    <row r="1919" spans="2:50">
      <c r="C1919" s="17"/>
      <c r="D1919" s="17"/>
      <c r="E1919" s="17"/>
      <c r="F1919" s="17"/>
      <c r="G1919" s="17"/>
      <c r="H1919" s="17"/>
      <c r="I1919" s="17"/>
      <c r="J1919" s="17"/>
      <c r="K1919" s="17"/>
      <c r="L1919" s="17"/>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7"/>
      <c r="AI1919" s="17"/>
      <c r="AJ1919" s="17"/>
      <c r="AK1919" s="17"/>
      <c r="AL1919" s="17"/>
      <c r="AM1919" s="17"/>
      <c r="AN1919" s="17"/>
      <c r="AO1919" s="17"/>
      <c r="AP1919" s="17"/>
      <c r="AQ1919" s="17"/>
      <c r="AR1919" s="17"/>
      <c r="AS1919" s="17"/>
      <c r="AT1919" s="17"/>
      <c r="AU1919" s="17"/>
      <c r="AV1919" s="17"/>
      <c r="AW1919" s="17"/>
      <c r="AX1919" s="17"/>
    </row>
    <row r="1920" spans="2:50">
      <c r="B1920" s="6" t="s">
        <v>503</v>
      </c>
      <c r="C1920" s="17"/>
      <c r="D1920" s="17"/>
      <c r="E1920" s="17"/>
      <c r="F1920" s="17"/>
      <c r="G1920" s="17"/>
      <c r="H1920" s="17"/>
      <c r="I1920" s="17"/>
      <c r="J1920" s="17"/>
      <c r="K1920" s="17"/>
      <c r="L1920" s="17"/>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7"/>
      <c r="AI1920" s="17"/>
      <c r="AJ1920" s="17"/>
      <c r="AK1920" s="17"/>
      <c r="AL1920" s="17"/>
      <c r="AM1920" s="17"/>
      <c r="AN1920" s="17"/>
      <c r="AO1920" s="17"/>
      <c r="AP1920" s="17"/>
      <c r="AQ1920" s="17"/>
      <c r="AR1920" s="17"/>
      <c r="AS1920" s="17"/>
      <c r="AT1920" s="17"/>
      <c r="AU1920" s="17"/>
      <c r="AV1920" s="17"/>
      <c r="AW1920" s="17"/>
      <c r="AX1920" s="17"/>
    </row>
    <row r="1921" spans="2:50">
      <c r="B1921" s="24" t="s">
        <v>17</v>
      </c>
      <c r="C1921" s="17"/>
      <c r="D1921" s="17"/>
      <c r="E1921" s="17"/>
      <c r="F1921" s="17"/>
      <c r="G1921" s="17"/>
      <c r="H1921" s="17"/>
      <c r="I1921" s="17"/>
      <c r="J1921" s="17"/>
      <c r="K1921" s="17"/>
      <c r="L1921" s="17"/>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7"/>
      <c r="AI1921" s="17"/>
      <c r="AJ1921" s="17"/>
      <c r="AK1921" s="17"/>
      <c r="AL1921" s="17"/>
      <c r="AM1921" s="17"/>
      <c r="AN1921" s="17"/>
      <c r="AO1921" s="17"/>
      <c r="AP1921" s="17"/>
      <c r="AQ1921" s="17"/>
      <c r="AR1921" s="17"/>
      <c r="AS1921" s="17"/>
      <c r="AT1921" s="17"/>
      <c r="AU1921" s="17"/>
      <c r="AV1921" s="17"/>
      <c r="AW1921" s="17"/>
      <c r="AX1921" s="17"/>
    </row>
    <row r="1922" spans="2:50">
      <c r="B1922" t="s">
        <v>490</v>
      </c>
      <c r="C1922" s="17">
        <v>0.13928526119173401</v>
      </c>
      <c r="D1922" s="17">
        <v>0.18602694721073501</v>
      </c>
      <c r="E1922" s="17">
        <v>9.2522303833072098E-2</v>
      </c>
      <c r="F1922" s="17"/>
      <c r="G1922" s="17">
        <v>0.13671599984263799</v>
      </c>
      <c r="H1922" s="17">
        <v>0.20510473422702399</v>
      </c>
      <c r="I1922" s="17">
        <v>0.15201955365690001</v>
      </c>
      <c r="J1922" s="17">
        <v>0.10757198217785</v>
      </c>
      <c r="K1922" s="17">
        <v>0.127541071687126</v>
      </c>
      <c r="L1922" s="17">
        <v>0.10956853946216</v>
      </c>
      <c r="M1922" s="17"/>
      <c r="N1922" s="17">
        <v>0.230562195590853</v>
      </c>
      <c r="O1922" s="17">
        <v>0.13271907671175201</v>
      </c>
      <c r="P1922" s="17">
        <v>0.10955163403276499</v>
      </c>
      <c r="Q1922" s="17">
        <v>7.6723597433500407E-2</v>
      </c>
      <c r="R1922" s="17"/>
      <c r="S1922" s="17">
        <v>0.161291942254909</v>
      </c>
      <c r="T1922" s="17">
        <v>0.13578883012332801</v>
      </c>
      <c r="U1922" s="17">
        <v>0.142388701144465</v>
      </c>
      <c r="V1922" s="17">
        <v>0.112860835215659</v>
      </c>
      <c r="W1922" s="17">
        <v>0.153546358324546</v>
      </c>
      <c r="X1922" s="17">
        <v>0.15658413455251</v>
      </c>
      <c r="Y1922" s="17">
        <v>0.17810116063999801</v>
      </c>
      <c r="Z1922" s="17">
        <v>0.111241396565114</v>
      </c>
      <c r="AA1922" s="17">
        <v>0.20250619317853</v>
      </c>
      <c r="AB1922" s="17">
        <v>8.29536009003361E-2</v>
      </c>
      <c r="AC1922" s="17">
        <v>7.6959013700976894E-2</v>
      </c>
      <c r="AD1922" s="17">
        <v>2.5872741343383601E-2</v>
      </c>
      <c r="AE1922" s="17"/>
      <c r="AF1922" s="17">
        <v>0.12958667698360901</v>
      </c>
      <c r="AG1922" s="17">
        <v>0.17053947682335499</v>
      </c>
      <c r="AH1922" s="17">
        <v>9.8911511998038201E-2</v>
      </c>
      <c r="AI1922" s="17"/>
      <c r="AJ1922" s="17">
        <v>0.184766929597517</v>
      </c>
      <c r="AK1922" s="17">
        <v>0.14812046848159299</v>
      </c>
      <c r="AL1922" s="17">
        <v>0.25755252583583199</v>
      </c>
      <c r="AM1922" s="17">
        <v>0</v>
      </c>
      <c r="AN1922" s="17">
        <v>2.6430001190408801E-2</v>
      </c>
      <c r="AO1922" s="17"/>
      <c r="AP1922" s="17">
        <v>0.207552091939672</v>
      </c>
      <c r="AQ1922" s="17">
        <v>0.157517515304164</v>
      </c>
      <c r="AR1922" s="17">
        <v>0.19067924393956701</v>
      </c>
      <c r="AS1922" s="17"/>
      <c r="AT1922" s="17">
        <v>9.4525065339733996E-2</v>
      </c>
      <c r="AU1922" s="17">
        <v>7.5787534219670494E-2</v>
      </c>
      <c r="AV1922" s="17">
        <v>0.202938830847849</v>
      </c>
      <c r="AW1922" s="17">
        <v>0.21673167516897501</v>
      </c>
      <c r="AX1922" s="17">
        <v>0.42088121335149298</v>
      </c>
    </row>
    <row r="1923" spans="2:50">
      <c r="B1923" t="s">
        <v>491</v>
      </c>
      <c r="C1923" s="17">
        <v>0.32884171443295301</v>
      </c>
      <c r="D1923" s="17">
        <v>0.35709323060409698</v>
      </c>
      <c r="E1923" s="17">
        <v>0.30231364540016897</v>
      </c>
      <c r="F1923" s="17"/>
      <c r="G1923" s="17">
        <v>0.31170767466941002</v>
      </c>
      <c r="H1923" s="17">
        <v>0.361233037736019</v>
      </c>
      <c r="I1923" s="17">
        <v>0.284859033574488</v>
      </c>
      <c r="J1923" s="17">
        <v>0.30732677524681001</v>
      </c>
      <c r="K1923" s="17">
        <v>0.33377434332526701</v>
      </c>
      <c r="L1923" s="17">
        <v>0.36499666449386498</v>
      </c>
      <c r="M1923" s="17"/>
      <c r="N1923" s="17">
        <v>0.37046979808966501</v>
      </c>
      <c r="O1923" s="17">
        <v>0.34589103958895301</v>
      </c>
      <c r="P1923" s="17">
        <v>0.35979066195965398</v>
      </c>
      <c r="Q1923" s="17">
        <v>0.238093152489705</v>
      </c>
      <c r="R1923" s="17"/>
      <c r="S1923" s="17">
        <v>0.37256547287767999</v>
      </c>
      <c r="T1923" s="17">
        <v>0.335601077533555</v>
      </c>
      <c r="U1923" s="17">
        <v>0.21683143746074299</v>
      </c>
      <c r="V1923" s="17">
        <v>0.31649989810718199</v>
      </c>
      <c r="W1923" s="17">
        <v>0.298460776023315</v>
      </c>
      <c r="X1923" s="17">
        <v>0.355226304660471</v>
      </c>
      <c r="Y1923" s="17">
        <v>0.31261637570726297</v>
      </c>
      <c r="Z1923" s="17">
        <v>0.36705349738694998</v>
      </c>
      <c r="AA1923" s="17">
        <v>0.33879953224828502</v>
      </c>
      <c r="AB1923" s="17">
        <v>0.35767069136644403</v>
      </c>
      <c r="AC1923" s="17">
        <v>0.20356118626200001</v>
      </c>
      <c r="AD1923" s="17">
        <v>0.43886435196118501</v>
      </c>
      <c r="AE1923" s="17"/>
      <c r="AF1923" s="17">
        <v>0.30825951336291302</v>
      </c>
      <c r="AG1923" s="17">
        <v>0.376607928803109</v>
      </c>
      <c r="AH1923" s="17">
        <v>0.25611037055082198</v>
      </c>
      <c r="AI1923" s="17"/>
      <c r="AJ1923" s="17">
        <v>0.35537198617961302</v>
      </c>
      <c r="AK1923" s="17">
        <v>0.36546088286941703</v>
      </c>
      <c r="AL1923" s="17">
        <v>0.32343855743211702</v>
      </c>
      <c r="AM1923" s="17">
        <v>0.25108905813469301</v>
      </c>
      <c r="AN1923" s="17">
        <v>0.207569702356136</v>
      </c>
      <c r="AO1923" s="17"/>
      <c r="AP1923" s="17">
        <v>0.35784530180827201</v>
      </c>
      <c r="AQ1923" s="17">
        <v>0.342993252312631</v>
      </c>
      <c r="AR1923" s="17">
        <v>0.24934456286134599</v>
      </c>
      <c r="AS1923" s="17"/>
      <c r="AT1923" s="17">
        <v>0.28656912982445998</v>
      </c>
      <c r="AU1923" s="17">
        <v>0.356306166141721</v>
      </c>
      <c r="AV1923" s="17">
        <v>0.404978937456132</v>
      </c>
      <c r="AW1923" s="17">
        <v>0.36375645441559801</v>
      </c>
      <c r="AX1923" s="17">
        <v>0.24742816790998401</v>
      </c>
    </row>
    <row r="1924" spans="2:50">
      <c r="B1924" t="s">
        <v>492</v>
      </c>
      <c r="C1924" s="17">
        <v>0.401498418294985</v>
      </c>
      <c r="D1924" s="17">
        <v>0.35133998828484603</v>
      </c>
      <c r="E1924" s="17">
        <v>0.44990553461913002</v>
      </c>
      <c r="F1924" s="17"/>
      <c r="G1924" s="17">
        <v>0.37258369191559099</v>
      </c>
      <c r="H1924" s="17">
        <v>0.30997330145202001</v>
      </c>
      <c r="I1924" s="17">
        <v>0.40588516850237499</v>
      </c>
      <c r="J1924" s="17">
        <v>0.40584962402951702</v>
      </c>
      <c r="K1924" s="17">
        <v>0.47659553240947999</v>
      </c>
      <c r="L1924" s="17">
        <v>0.43751156397114599</v>
      </c>
      <c r="M1924" s="17"/>
      <c r="N1924" s="17">
        <v>0.318186333644913</v>
      </c>
      <c r="O1924" s="17">
        <v>0.41965539945658298</v>
      </c>
      <c r="P1924" s="17">
        <v>0.38391264612472698</v>
      </c>
      <c r="Q1924" s="17">
        <v>0.47877938230253902</v>
      </c>
      <c r="R1924" s="17"/>
      <c r="S1924" s="17">
        <v>0.33890934732358202</v>
      </c>
      <c r="T1924" s="17">
        <v>0.368247967064392</v>
      </c>
      <c r="U1924" s="17">
        <v>0.50582407100433702</v>
      </c>
      <c r="V1924" s="17">
        <v>0.44327438748299303</v>
      </c>
      <c r="W1924" s="17">
        <v>0.46877515313490498</v>
      </c>
      <c r="X1924" s="17">
        <v>0.33956906982995899</v>
      </c>
      <c r="Y1924" s="17">
        <v>0.377570751246051</v>
      </c>
      <c r="Z1924" s="17">
        <v>0.45536933345415698</v>
      </c>
      <c r="AA1924" s="17">
        <v>0.33030209529728499</v>
      </c>
      <c r="AB1924" s="17">
        <v>0.45788125019631798</v>
      </c>
      <c r="AC1924" s="17">
        <v>0.49199068604087698</v>
      </c>
      <c r="AD1924" s="17">
        <v>0.46066012135483497</v>
      </c>
      <c r="AE1924" s="17"/>
      <c r="AF1924" s="17">
        <v>0.43511307472011101</v>
      </c>
      <c r="AG1924" s="17">
        <v>0.36082155203369098</v>
      </c>
      <c r="AH1924" s="17">
        <v>0.44786133236887599</v>
      </c>
      <c r="AI1924" s="17"/>
      <c r="AJ1924" s="17">
        <v>0.38293427645157901</v>
      </c>
      <c r="AK1924" s="17">
        <v>0.35653480642256502</v>
      </c>
      <c r="AL1924" s="17">
        <v>0.359990622353213</v>
      </c>
      <c r="AM1924" s="17">
        <v>0.43296117721038002</v>
      </c>
      <c r="AN1924" s="17">
        <v>0.57291000926327496</v>
      </c>
      <c r="AO1924" s="17"/>
      <c r="AP1924" s="17">
        <v>0.35338068620596702</v>
      </c>
      <c r="AQ1924" s="17">
        <v>0.369972603738626</v>
      </c>
      <c r="AR1924" s="17">
        <v>0.462882827133904</v>
      </c>
      <c r="AS1924" s="17"/>
      <c r="AT1924" s="17">
        <v>0.44995861908827101</v>
      </c>
      <c r="AU1924" s="17">
        <v>0.42209821416467702</v>
      </c>
      <c r="AV1924" s="17">
        <v>0.29395398064817402</v>
      </c>
      <c r="AW1924" s="17">
        <v>0.38052669538599199</v>
      </c>
      <c r="AX1924" s="17">
        <v>0.27856765757549901</v>
      </c>
    </row>
    <row r="1925" spans="2:50">
      <c r="B1925" t="s">
        <v>493</v>
      </c>
      <c r="C1925" s="17">
        <v>5.8084213918352202E-2</v>
      </c>
      <c r="D1925" s="17">
        <v>4.9779737374192903E-2</v>
      </c>
      <c r="E1925" s="17">
        <v>6.6459150021175001E-2</v>
      </c>
      <c r="F1925" s="17"/>
      <c r="G1925" s="17">
        <v>9.2761024307515705E-2</v>
      </c>
      <c r="H1925" s="17">
        <v>5.8173316431755398E-2</v>
      </c>
      <c r="I1925" s="17">
        <v>6.8155732560016696E-2</v>
      </c>
      <c r="J1925" s="17">
        <v>8.3229793733622506E-2</v>
      </c>
      <c r="K1925" s="17">
        <v>3.1149278494877201E-2</v>
      </c>
      <c r="L1925" s="17">
        <v>2.54290265447474E-2</v>
      </c>
      <c r="M1925" s="17"/>
      <c r="N1925" s="17">
        <v>2.8867812904165398E-2</v>
      </c>
      <c r="O1925" s="17">
        <v>5.71656492550272E-2</v>
      </c>
      <c r="P1925" s="17">
        <v>7.3654339956773604E-2</v>
      </c>
      <c r="Q1925" s="17">
        <v>7.8358816989718194E-2</v>
      </c>
      <c r="R1925" s="17"/>
      <c r="S1925" s="17">
        <v>7.3178255952859997E-2</v>
      </c>
      <c r="T1925" s="17">
        <v>5.7345570515817297E-2</v>
      </c>
      <c r="U1925" s="17">
        <v>5.6423110932170797E-2</v>
      </c>
      <c r="V1925" s="17">
        <v>3.6033471117855702E-2</v>
      </c>
      <c r="W1925" s="17">
        <v>1.7521729812477901E-2</v>
      </c>
      <c r="X1925" s="17">
        <v>8.1530680529447105E-2</v>
      </c>
      <c r="Y1925" s="17">
        <v>6.9025191332461697E-2</v>
      </c>
      <c r="Z1925" s="17">
        <v>2.09936655319907E-2</v>
      </c>
      <c r="AA1925" s="17">
        <v>4.8551149650886499E-2</v>
      </c>
      <c r="AB1925" s="17">
        <v>6.4843253375219706E-2</v>
      </c>
      <c r="AC1925" s="17">
        <v>0.11048585156992501</v>
      </c>
      <c r="AD1925" s="17">
        <v>2.27386667128067E-2</v>
      </c>
      <c r="AE1925" s="17"/>
      <c r="AF1925" s="17">
        <v>5.6862593031844599E-2</v>
      </c>
      <c r="AG1925" s="17">
        <v>4.4833176173183401E-2</v>
      </c>
      <c r="AH1925" s="17">
        <v>6.0198283705179899E-2</v>
      </c>
      <c r="AI1925" s="17"/>
      <c r="AJ1925" s="17">
        <v>3.5963010529302203E-2</v>
      </c>
      <c r="AK1925" s="17">
        <v>7.9694309048981199E-2</v>
      </c>
      <c r="AL1925" s="17">
        <v>2.87497346776075E-2</v>
      </c>
      <c r="AM1925" s="17">
        <v>0</v>
      </c>
      <c r="AN1925" s="17">
        <v>6.3708830564394706E-2</v>
      </c>
      <c r="AO1925" s="17"/>
      <c r="AP1925" s="17">
        <v>3.7652272408396401E-2</v>
      </c>
      <c r="AQ1925" s="17">
        <v>8.9867666829423001E-2</v>
      </c>
      <c r="AR1925" s="17">
        <v>2.7903095079022801E-2</v>
      </c>
      <c r="AS1925" s="17"/>
      <c r="AT1925" s="17">
        <v>6.5226736038580493E-2</v>
      </c>
      <c r="AU1925" s="17">
        <v>6.6783833795675193E-2</v>
      </c>
      <c r="AV1925" s="17">
        <v>5.8706852545077202E-2</v>
      </c>
      <c r="AW1925" s="17">
        <v>1.04309865233536E-2</v>
      </c>
      <c r="AX1925" s="17">
        <v>0</v>
      </c>
    </row>
    <row r="1926" spans="2:50">
      <c r="B1926" t="s">
        <v>494</v>
      </c>
      <c r="C1926" s="17">
        <v>1.83660066146882E-2</v>
      </c>
      <c r="D1926" s="17">
        <v>1.8085335083385799E-2</v>
      </c>
      <c r="E1926" s="17">
        <v>1.8710227340786399E-2</v>
      </c>
      <c r="F1926" s="17"/>
      <c r="G1926" s="17">
        <v>2.2923499144045501E-2</v>
      </c>
      <c r="H1926" s="17">
        <v>1.2198831086105E-2</v>
      </c>
      <c r="I1926" s="17">
        <v>2.00790452857505E-2</v>
      </c>
      <c r="J1926" s="17">
        <v>3.3968069446407803E-2</v>
      </c>
      <c r="K1926" s="17">
        <v>0</v>
      </c>
      <c r="L1926" s="17">
        <v>1.8830461428847201E-2</v>
      </c>
      <c r="M1926" s="17"/>
      <c r="N1926" s="17">
        <v>6.6748172564480403E-3</v>
      </c>
      <c r="O1926" s="17">
        <v>3.6198474744398601E-3</v>
      </c>
      <c r="P1926" s="17">
        <v>2.41459814675773E-2</v>
      </c>
      <c r="Q1926" s="17">
        <v>4.3450457522996103E-2</v>
      </c>
      <c r="R1926" s="17"/>
      <c r="S1926" s="17">
        <v>0</v>
      </c>
      <c r="T1926" s="17">
        <v>5.8960642047590096E-3</v>
      </c>
      <c r="U1926" s="17">
        <v>6.7471340918502598E-2</v>
      </c>
      <c r="V1926" s="17">
        <v>2.3452036508641E-2</v>
      </c>
      <c r="W1926" s="17">
        <v>1.57608035640237E-2</v>
      </c>
      <c r="X1926" s="17">
        <v>0</v>
      </c>
      <c r="Y1926" s="17">
        <v>3.23691655316697E-2</v>
      </c>
      <c r="Z1926" s="17">
        <v>2.4543081406993999E-2</v>
      </c>
      <c r="AA1926" s="17">
        <v>2.7603159070279E-2</v>
      </c>
      <c r="AB1926" s="17">
        <v>8.3461501580141106E-3</v>
      </c>
      <c r="AC1926" s="17">
        <v>4.6758792568176999E-2</v>
      </c>
      <c r="AD1926" s="17">
        <v>0</v>
      </c>
      <c r="AE1926" s="17"/>
      <c r="AF1926" s="17">
        <v>1.55869972486777E-2</v>
      </c>
      <c r="AG1926" s="17">
        <v>1.4891323419789101E-2</v>
      </c>
      <c r="AH1926" s="17">
        <v>3.4037289377272399E-2</v>
      </c>
      <c r="AI1926" s="17"/>
      <c r="AJ1926" s="17">
        <v>1.06400156763438E-2</v>
      </c>
      <c r="AK1926" s="17">
        <v>1.32638975967652E-2</v>
      </c>
      <c r="AL1926" s="17">
        <v>1.39858077876903E-2</v>
      </c>
      <c r="AM1926" s="17">
        <v>0.121412716696175</v>
      </c>
      <c r="AN1926" s="17">
        <v>4.0058386578672299E-2</v>
      </c>
      <c r="AO1926" s="17"/>
      <c r="AP1926" s="17">
        <v>7.5369254086322798E-3</v>
      </c>
      <c r="AQ1926" s="17">
        <v>1.12337152988858E-2</v>
      </c>
      <c r="AR1926" s="17">
        <v>2.39922802220876E-2</v>
      </c>
      <c r="AS1926" s="17"/>
      <c r="AT1926" s="17">
        <v>2.6020319417822499E-2</v>
      </c>
      <c r="AU1926" s="17">
        <v>3.5875872568229598E-2</v>
      </c>
      <c r="AV1926" s="17">
        <v>9.1674937918677507E-3</v>
      </c>
      <c r="AW1926" s="17">
        <v>1.0562014442076899E-2</v>
      </c>
      <c r="AX1926" s="17">
        <v>0</v>
      </c>
    </row>
    <row r="1927" spans="2:50">
      <c r="B1927" t="s">
        <v>113</v>
      </c>
      <c r="C1927" s="17">
        <v>5.3924385547287901E-2</v>
      </c>
      <c r="D1927" s="17">
        <v>3.7674761442743301E-2</v>
      </c>
      <c r="E1927" s="17">
        <v>7.0089138785667193E-2</v>
      </c>
      <c r="F1927" s="17"/>
      <c r="G1927" s="17">
        <v>6.3308110120799899E-2</v>
      </c>
      <c r="H1927" s="17">
        <v>5.3316779067076603E-2</v>
      </c>
      <c r="I1927" s="17">
        <v>6.9001466420470003E-2</v>
      </c>
      <c r="J1927" s="17">
        <v>6.2053755365792801E-2</v>
      </c>
      <c r="K1927" s="17">
        <v>3.093977408325E-2</v>
      </c>
      <c r="L1927" s="17">
        <v>4.3663744099234798E-2</v>
      </c>
      <c r="M1927" s="17"/>
      <c r="N1927" s="17">
        <v>4.5239042513955899E-2</v>
      </c>
      <c r="O1927" s="17">
        <v>4.0948987513244398E-2</v>
      </c>
      <c r="P1927" s="17">
        <v>4.8944736458502502E-2</v>
      </c>
      <c r="Q1927" s="17">
        <v>8.4594593261540799E-2</v>
      </c>
      <c r="R1927" s="17"/>
      <c r="S1927" s="17">
        <v>5.4054981590968602E-2</v>
      </c>
      <c r="T1927" s="17">
        <v>9.71204905581491E-2</v>
      </c>
      <c r="U1927" s="17">
        <v>1.10613385397813E-2</v>
      </c>
      <c r="V1927" s="17">
        <v>6.7879371567669794E-2</v>
      </c>
      <c r="W1927" s="17">
        <v>4.59351791407323E-2</v>
      </c>
      <c r="X1927" s="17">
        <v>6.7089810427612098E-2</v>
      </c>
      <c r="Y1927" s="17">
        <v>3.0317355542556001E-2</v>
      </c>
      <c r="Z1927" s="17">
        <v>2.07990256547942E-2</v>
      </c>
      <c r="AA1927" s="17">
        <v>5.2237870554734098E-2</v>
      </c>
      <c r="AB1927" s="17">
        <v>2.83050540036686E-2</v>
      </c>
      <c r="AC1927" s="17">
        <v>7.0244469858044306E-2</v>
      </c>
      <c r="AD1927" s="17">
        <v>5.1864118627789703E-2</v>
      </c>
      <c r="AE1927" s="17"/>
      <c r="AF1927" s="17">
        <v>5.4591144652844398E-2</v>
      </c>
      <c r="AG1927" s="17">
        <v>3.2306542746872301E-2</v>
      </c>
      <c r="AH1927" s="17">
        <v>0.102881211999811</v>
      </c>
      <c r="AI1927" s="17"/>
      <c r="AJ1927" s="17">
        <v>3.0323781565643901E-2</v>
      </c>
      <c r="AK1927" s="17">
        <v>3.6925635580678302E-2</v>
      </c>
      <c r="AL1927" s="17">
        <v>1.6282751913539999E-2</v>
      </c>
      <c r="AM1927" s="17">
        <v>0.19453704795875201</v>
      </c>
      <c r="AN1927" s="17">
        <v>8.9323070047113595E-2</v>
      </c>
      <c r="AO1927" s="17"/>
      <c r="AP1927" s="17">
        <v>3.6032722229060503E-2</v>
      </c>
      <c r="AQ1927" s="17">
        <v>2.84152465162694E-2</v>
      </c>
      <c r="AR1927" s="17">
        <v>4.5197990764072202E-2</v>
      </c>
      <c r="AS1927" s="17"/>
      <c r="AT1927" s="17">
        <v>7.7700130291132402E-2</v>
      </c>
      <c r="AU1927" s="17">
        <v>4.3148379110026801E-2</v>
      </c>
      <c r="AV1927" s="17">
        <v>3.0253904710899799E-2</v>
      </c>
      <c r="AW1927" s="17">
        <v>1.7992174064004801E-2</v>
      </c>
      <c r="AX1927" s="17">
        <v>5.3122961163023903E-2</v>
      </c>
    </row>
    <row r="1928" spans="2:50">
      <c r="C1928" s="17"/>
      <c r="D1928" s="17"/>
      <c r="E1928" s="17"/>
      <c r="F1928" s="17"/>
      <c r="G1928" s="17"/>
      <c r="H1928" s="17"/>
      <c r="I1928" s="17"/>
      <c r="J1928" s="17"/>
      <c r="K1928" s="17"/>
      <c r="L1928" s="17"/>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7"/>
      <c r="AI1928" s="17"/>
      <c r="AJ1928" s="17"/>
      <c r="AK1928" s="17"/>
      <c r="AL1928" s="17"/>
      <c r="AM1928" s="17"/>
      <c r="AN1928" s="17"/>
      <c r="AO1928" s="17"/>
      <c r="AP1928" s="17"/>
      <c r="AQ1928" s="17"/>
      <c r="AR1928" s="17"/>
      <c r="AS1928" s="17"/>
      <c r="AT1928" s="17"/>
      <c r="AU1928" s="17"/>
      <c r="AV1928" s="17"/>
      <c r="AW1928" s="17"/>
      <c r="AX1928" s="17"/>
    </row>
    <row r="1929" spans="2:50">
      <c r="B1929" s="6" t="s">
        <v>504</v>
      </c>
      <c r="C1929" s="17"/>
      <c r="D1929" s="17"/>
      <c r="E1929" s="17"/>
      <c r="F1929" s="17"/>
      <c r="G1929" s="17"/>
      <c r="H1929" s="17"/>
      <c r="I1929" s="17"/>
      <c r="J1929" s="17"/>
      <c r="K1929" s="17"/>
      <c r="L1929" s="17"/>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7"/>
      <c r="AI1929" s="17"/>
      <c r="AJ1929" s="17"/>
      <c r="AK1929" s="17"/>
      <c r="AL1929" s="17"/>
      <c r="AM1929" s="17"/>
      <c r="AN1929" s="17"/>
      <c r="AO1929" s="17"/>
      <c r="AP1929" s="17"/>
      <c r="AQ1929" s="17"/>
      <c r="AR1929" s="17"/>
      <c r="AS1929" s="17"/>
      <c r="AT1929" s="17"/>
      <c r="AU1929" s="17"/>
      <c r="AV1929" s="17"/>
      <c r="AW1929" s="17"/>
      <c r="AX1929" s="17"/>
    </row>
    <row r="1930" spans="2:50">
      <c r="B1930" s="24" t="s">
        <v>15</v>
      </c>
      <c r="C1930" s="17"/>
      <c r="D1930" s="17"/>
      <c r="E1930" s="17"/>
      <c r="F1930" s="17"/>
      <c r="G1930" s="17"/>
      <c r="H1930" s="17"/>
      <c r="I1930" s="17"/>
      <c r="J1930" s="17"/>
      <c r="K1930" s="17"/>
      <c r="L1930" s="17"/>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7"/>
      <c r="AI1930" s="17"/>
      <c r="AJ1930" s="17"/>
      <c r="AK1930" s="17"/>
      <c r="AL1930" s="17"/>
      <c r="AM1930" s="17"/>
      <c r="AN1930" s="17"/>
      <c r="AO1930" s="17"/>
      <c r="AP1930" s="17"/>
      <c r="AQ1930" s="17"/>
      <c r="AR1930" s="17"/>
      <c r="AS1930" s="17"/>
      <c r="AT1930" s="17"/>
      <c r="AU1930" s="17"/>
      <c r="AV1930" s="17"/>
      <c r="AW1930" s="17"/>
      <c r="AX1930" s="17"/>
    </row>
    <row r="1931" spans="2:50">
      <c r="B1931" t="s">
        <v>244</v>
      </c>
      <c r="C1931" s="17">
        <v>6.4406594763855102E-2</v>
      </c>
      <c r="D1931" s="17">
        <v>7.5576884990512905E-2</v>
      </c>
      <c r="E1931" s="17">
        <v>5.3756057173461901E-2</v>
      </c>
      <c r="F1931" s="17"/>
      <c r="G1931" s="17">
        <v>7.4770093424024103E-2</v>
      </c>
      <c r="H1931" s="17">
        <v>0.124696776366927</v>
      </c>
      <c r="I1931" s="17">
        <v>7.3948279766178807E-2</v>
      </c>
      <c r="J1931" s="17">
        <v>5.5680023851191501E-2</v>
      </c>
      <c r="K1931" s="17">
        <v>3.8950524028187501E-2</v>
      </c>
      <c r="L1931" s="17">
        <v>2.4908956284941899E-2</v>
      </c>
      <c r="M1931" s="17"/>
      <c r="N1931" s="17">
        <v>8.9852443142899197E-2</v>
      </c>
      <c r="O1931" s="17">
        <v>5.6855022778914299E-2</v>
      </c>
      <c r="P1931" s="17">
        <v>5.9105047524970401E-2</v>
      </c>
      <c r="Q1931" s="17">
        <v>5.0636808925555797E-2</v>
      </c>
      <c r="R1931" s="17"/>
      <c r="S1931" s="17">
        <v>0.101281345492237</v>
      </c>
      <c r="T1931" s="17">
        <v>5.2501949749394997E-2</v>
      </c>
      <c r="U1931" s="17">
        <v>2.7439688563071399E-2</v>
      </c>
      <c r="V1931" s="17">
        <v>6.6374202277910299E-2</v>
      </c>
      <c r="W1931" s="17">
        <v>4.7691015499083098E-2</v>
      </c>
      <c r="X1931" s="17">
        <v>7.26086477268785E-2</v>
      </c>
      <c r="Y1931" s="17">
        <v>6.41780825195713E-2</v>
      </c>
      <c r="Z1931" s="17">
        <v>8.8816049381172907E-2</v>
      </c>
      <c r="AA1931" s="17">
        <v>6.4370533407083E-2</v>
      </c>
      <c r="AB1931" s="17">
        <v>7.34350227659014E-2</v>
      </c>
      <c r="AC1931" s="17">
        <v>3.3819078386674098E-2</v>
      </c>
      <c r="AD1931" s="17">
        <v>4.3288702852967098E-2</v>
      </c>
      <c r="AE1931" s="17"/>
      <c r="AF1931" s="17">
        <v>6.6586994909191899E-2</v>
      </c>
      <c r="AG1931" s="17">
        <v>7.0144782606455597E-2</v>
      </c>
      <c r="AH1931" s="17">
        <v>5.0902854196907002E-2</v>
      </c>
      <c r="AI1931" s="17"/>
      <c r="AJ1931" s="17">
        <v>6.4823074878003498E-2</v>
      </c>
      <c r="AK1931" s="17">
        <v>7.6245105916465494E-2</v>
      </c>
      <c r="AL1931" s="17">
        <v>7.9590439031079305E-2</v>
      </c>
      <c r="AM1931" s="17">
        <v>0.121564456803033</v>
      </c>
      <c r="AN1931" s="17">
        <v>2.7804033735715099E-2</v>
      </c>
      <c r="AO1931" s="17"/>
      <c r="AP1931" s="17">
        <v>7.78381138054203E-2</v>
      </c>
      <c r="AQ1931" s="17">
        <v>8.0701380236733802E-2</v>
      </c>
      <c r="AR1931" s="17">
        <v>8.9261639463886197E-2</v>
      </c>
      <c r="AS1931" s="17"/>
      <c r="AT1931" s="17">
        <v>3.97684731397683E-2</v>
      </c>
      <c r="AU1931" s="17">
        <v>4.9708391356995597E-2</v>
      </c>
      <c r="AV1931" s="17">
        <v>7.9785276488101298E-2</v>
      </c>
      <c r="AW1931" s="17">
        <v>0.118528054609149</v>
      </c>
      <c r="AX1931" s="17">
        <v>0.21965263407308</v>
      </c>
    </row>
    <row r="1932" spans="2:50">
      <c r="B1932" t="s">
        <v>245</v>
      </c>
      <c r="C1932" s="17">
        <v>0.208655614867304</v>
      </c>
      <c r="D1932" s="17">
        <v>0.234818045333855</v>
      </c>
      <c r="E1932" s="17">
        <v>0.18219197984067401</v>
      </c>
      <c r="F1932" s="17"/>
      <c r="G1932" s="17">
        <v>0.24390066223298501</v>
      </c>
      <c r="H1932" s="17">
        <v>0.24816788820147601</v>
      </c>
      <c r="I1932" s="17">
        <v>0.273894040053831</v>
      </c>
      <c r="J1932" s="17">
        <v>0.20956947695060901</v>
      </c>
      <c r="K1932" s="17">
        <v>0.17410956879386799</v>
      </c>
      <c r="L1932" s="17">
        <v>0.122480715478684</v>
      </c>
      <c r="M1932" s="17"/>
      <c r="N1932" s="17">
        <v>0.22705532280382401</v>
      </c>
      <c r="O1932" s="17">
        <v>0.20917062902580599</v>
      </c>
      <c r="P1932" s="17">
        <v>0.21649886013879599</v>
      </c>
      <c r="Q1932" s="17">
        <v>0.18511971022146201</v>
      </c>
      <c r="R1932" s="17"/>
      <c r="S1932" s="17">
        <v>0.26057565431834401</v>
      </c>
      <c r="T1932" s="17">
        <v>0.25350404960082601</v>
      </c>
      <c r="U1932" s="17">
        <v>0.13892505899268201</v>
      </c>
      <c r="V1932" s="17">
        <v>0.211009095237884</v>
      </c>
      <c r="W1932" s="17">
        <v>0.22907521608032999</v>
      </c>
      <c r="X1932" s="17">
        <v>0.20139331148050499</v>
      </c>
      <c r="Y1932" s="17">
        <v>0.20703105962652699</v>
      </c>
      <c r="Z1932" s="17">
        <v>0.220553364090112</v>
      </c>
      <c r="AA1932" s="17">
        <v>0.19015677709567599</v>
      </c>
      <c r="AB1932" s="17">
        <v>0.14736658964795599</v>
      </c>
      <c r="AC1932" s="17">
        <v>0.220508466509342</v>
      </c>
      <c r="AD1932" s="17">
        <v>0.14476150180247099</v>
      </c>
      <c r="AE1932" s="17"/>
      <c r="AF1932" s="17">
        <v>0.21328069945851399</v>
      </c>
      <c r="AG1932" s="17">
        <v>0.20987417456974899</v>
      </c>
      <c r="AH1932" s="17">
        <v>0.21027357983336301</v>
      </c>
      <c r="AI1932" s="17"/>
      <c r="AJ1932" s="17">
        <v>0.21383877687866701</v>
      </c>
      <c r="AK1932" s="17">
        <v>0.26593738924145</v>
      </c>
      <c r="AL1932" s="17">
        <v>0.190157186381018</v>
      </c>
      <c r="AM1932" s="17">
        <v>9.5678402828396195E-2</v>
      </c>
      <c r="AN1932" s="17">
        <v>0.135486518014519</v>
      </c>
      <c r="AO1932" s="17"/>
      <c r="AP1932" s="17">
        <v>0.22821157385287599</v>
      </c>
      <c r="AQ1932" s="17">
        <v>0.239071002019631</v>
      </c>
      <c r="AR1932" s="17">
        <v>0.21827190931125701</v>
      </c>
      <c r="AS1932" s="17"/>
      <c r="AT1932" s="17">
        <v>0.18854376824850899</v>
      </c>
      <c r="AU1932" s="17">
        <v>0.20245582699405701</v>
      </c>
      <c r="AV1932" s="17">
        <v>0.24118615136368399</v>
      </c>
      <c r="AW1932" s="17">
        <v>0.281516214842079</v>
      </c>
      <c r="AX1932" s="17">
        <v>0.17547274951787001</v>
      </c>
    </row>
    <row r="1933" spans="2:50">
      <c r="B1933" t="s">
        <v>246</v>
      </c>
      <c r="C1933" s="17">
        <v>0.34519445027233098</v>
      </c>
      <c r="D1933" s="17">
        <v>0.37252669344950501</v>
      </c>
      <c r="E1933" s="17">
        <v>0.31870045950201997</v>
      </c>
      <c r="F1933" s="17"/>
      <c r="G1933" s="17">
        <v>0.32981040654197902</v>
      </c>
      <c r="H1933" s="17">
        <v>0.31752949056106999</v>
      </c>
      <c r="I1933" s="17">
        <v>0.31107857426428198</v>
      </c>
      <c r="J1933" s="17">
        <v>0.34280347529150601</v>
      </c>
      <c r="K1933" s="17">
        <v>0.35991121591604802</v>
      </c>
      <c r="L1933" s="17">
        <v>0.39771544527899599</v>
      </c>
      <c r="M1933" s="17"/>
      <c r="N1933" s="17">
        <v>0.35017038586423099</v>
      </c>
      <c r="O1933" s="17">
        <v>0.34762736733546601</v>
      </c>
      <c r="P1933" s="17">
        <v>0.33273585876529499</v>
      </c>
      <c r="Q1933" s="17">
        <v>0.34960912479165102</v>
      </c>
      <c r="R1933" s="17"/>
      <c r="S1933" s="17">
        <v>0.35023624786333801</v>
      </c>
      <c r="T1933" s="17">
        <v>0.30630971808700602</v>
      </c>
      <c r="U1933" s="17">
        <v>0.36652409412920001</v>
      </c>
      <c r="V1933" s="17">
        <v>0.33786892557783799</v>
      </c>
      <c r="W1933" s="17">
        <v>0.375330028464542</v>
      </c>
      <c r="X1933" s="17">
        <v>0.34335123163686498</v>
      </c>
      <c r="Y1933" s="17">
        <v>0.29424809884669501</v>
      </c>
      <c r="Z1933" s="17">
        <v>0.372955744750676</v>
      </c>
      <c r="AA1933" s="17">
        <v>0.39796536535301702</v>
      </c>
      <c r="AB1933" s="17">
        <v>0.32808511289159198</v>
      </c>
      <c r="AC1933" s="17">
        <v>0.30861376540170299</v>
      </c>
      <c r="AD1933" s="17">
        <v>0.40796132921317602</v>
      </c>
      <c r="AE1933" s="17"/>
      <c r="AF1933" s="17">
        <v>0.323172055056763</v>
      </c>
      <c r="AG1933" s="17">
        <v>0.36373761449949799</v>
      </c>
      <c r="AH1933" s="17">
        <v>0.33757007435236303</v>
      </c>
      <c r="AI1933" s="17"/>
      <c r="AJ1933" s="17">
        <v>0.336826529681714</v>
      </c>
      <c r="AK1933" s="17">
        <v>0.31109583307801802</v>
      </c>
      <c r="AL1933" s="17">
        <v>0.38277079659838098</v>
      </c>
      <c r="AM1933" s="17">
        <v>0.33768317401862402</v>
      </c>
      <c r="AN1933" s="17">
        <v>0.386876308604509</v>
      </c>
      <c r="AO1933" s="17"/>
      <c r="AP1933" s="17">
        <v>0.31967460741897802</v>
      </c>
      <c r="AQ1933" s="17">
        <v>0.33430388472940897</v>
      </c>
      <c r="AR1933" s="17">
        <v>0.36134710928650599</v>
      </c>
      <c r="AS1933" s="17"/>
      <c r="AT1933" s="17">
        <v>0.31659336687670298</v>
      </c>
      <c r="AU1933" s="17">
        <v>0.38464847819467002</v>
      </c>
      <c r="AV1933" s="17">
        <v>0.335559589525115</v>
      </c>
      <c r="AW1933" s="17">
        <v>0.29821137653088298</v>
      </c>
      <c r="AX1933" s="17">
        <v>0.41809995603467298</v>
      </c>
    </row>
    <row r="1934" spans="2:50">
      <c r="B1934" t="s">
        <v>247</v>
      </c>
      <c r="C1934" s="17">
        <v>0.201508328308206</v>
      </c>
      <c r="D1934" s="17">
        <v>0.167624730332251</v>
      </c>
      <c r="E1934" s="17">
        <v>0.23535751512443701</v>
      </c>
      <c r="F1934" s="17"/>
      <c r="G1934" s="17">
        <v>0.20275593122844501</v>
      </c>
      <c r="H1934" s="17">
        <v>0.16309568397844301</v>
      </c>
      <c r="I1934" s="17">
        <v>0.19722298373511599</v>
      </c>
      <c r="J1934" s="17">
        <v>0.211157191655513</v>
      </c>
      <c r="K1934" s="17">
        <v>0.199331708431117</v>
      </c>
      <c r="L1934" s="17">
        <v>0.22897278511993599</v>
      </c>
      <c r="M1934" s="17"/>
      <c r="N1934" s="17">
        <v>0.19802262169679799</v>
      </c>
      <c r="O1934" s="17">
        <v>0.21086980983217499</v>
      </c>
      <c r="P1934" s="17">
        <v>0.191522808873305</v>
      </c>
      <c r="Q1934" s="17">
        <v>0.20091621737111301</v>
      </c>
      <c r="R1934" s="17"/>
      <c r="S1934" s="17">
        <v>0.14262666067093499</v>
      </c>
      <c r="T1934" s="17">
        <v>0.194781969625172</v>
      </c>
      <c r="U1934" s="17">
        <v>0.25873084092054599</v>
      </c>
      <c r="V1934" s="17">
        <v>0.20702011535355999</v>
      </c>
      <c r="W1934" s="17">
        <v>0.177403935995258</v>
      </c>
      <c r="X1934" s="17">
        <v>0.212119046946455</v>
      </c>
      <c r="Y1934" s="17">
        <v>0.24722091937173199</v>
      </c>
      <c r="Z1934" s="17">
        <v>0.214449920812219</v>
      </c>
      <c r="AA1934" s="17">
        <v>0.16854176002315299</v>
      </c>
      <c r="AB1934" s="17">
        <v>0.239576045838924</v>
      </c>
      <c r="AC1934" s="17">
        <v>0.20994879469424499</v>
      </c>
      <c r="AD1934" s="17">
        <v>0.21424954852112099</v>
      </c>
      <c r="AE1934" s="17"/>
      <c r="AF1934" s="17">
        <v>0.20806779259812</v>
      </c>
      <c r="AG1934" s="17">
        <v>0.190327066032629</v>
      </c>
      <c r="AH1934" s="17">
        <v>0.20162850499812801</v>
      </c>
      <c r="AI1934" s="17"/>
      <c r="AJ1934" s="17">
        <v>0.18610538118484199</v>
      </c>
      <c r="AK1934" s="17">
        <v>0.21456532800982001</v>
      </c>
      <c r="AL1934" s="17">
        <v>0.20178692812622701</v>
      </c>
      <c r="AM1934" s="17">
        <v>0.19742380146899999</v>
      </c>
      <c r="AN1934" s="17">
        <v>0.213548692023346</v>
      </c>
      <c r="AO1934" s="17"/>
      <c r="AP1934" s="17">
        <v>0.19864165303661999</v>
      </c>
      <c r="AQ1934" s="17">
        <v>0.19220179198454099</v>
      </c>
      <c r="AR1934" s="17">
        <v>0.1899412118547</v>
      </c>
      <c r="AS1934" s="17"/>
      <c r="AT1934" s="17">
        <v>0.214057104176959</v>
      </c>
      <c r="AU1934" s="17">
        <v>0.223432542178954</v>
      </c>
      <c r="AV1934" s="17">
        <v>0.21499172309963299</v>
      </c>
      <c r="AW1934" s="17">
        <v>0.15036922835070801</v>
      </c>
      <c r="AX1934" s="17">
        <v>8.1308745672508398E-2</v>
      </c>
    </row>
    <row r="1935" spans="2:50">
      <c r="B1935" t="s">
        <v>248</v>
      </c>
      <c r="C1935" s="17">
        <v>0.120577922521499</v>
      </c>
      <c r="D1935" s="17">
        <v>0.103085182248838</v>
      </c>
      <c r="E1935" s="17">
        <v>0.138117197248456</v>
      </c>
      <c r="F1935" s="17"/>
      <c r="G1935" s="17">
        <v>7.2534368918535805E-2</v>
      </c>
      <c r="H1935" s="17">
        <v>8.6737688816969E-2</v>
      </c>
      <c r="I1935" s="17">
        <v>8.5091856595776297E-2</v>
      </c>
      <c r="J1935" s="17">
        <v>0.13577310359620501</v>
      </c>
      <c r="K1935" s="17">
        <v>0.16658916730794901</v>
      </c>
      <c r="L1935" s="17">
        <v>0.16565731221222399</v>
      </c>
      <c r="M1935" s="17"/>
      <c r="N1935" s="17">
        <v>0.10440734032856699</v>
      </c>
      <c r="O1935" s="17">
        <v>0.113111670760875</v>
      </c>
      <c r="P1935" s="17">
        <v>0.14375763609200801</v>
      </c>
      <c r="Q1935" s="17">
        <v>0.121532263205461</v>
      </c>
      <c r="R1935" s="17"/>
      <c r="S1935" s="17">
        <v>0.112690339812964</v>
      </c>
      <c r="T1935" s="17">
        <v>0.136825115897972</v>
      </c>
      <c r="U1935" s="17">
        <v>0.15796859519999701</v>
      </c>
      <c r="V1935" s="17">
        <v>9.1528234161126598E-2</v>
      </c>
      <c r="W1935" s="17">
        <v>9.6589493222570905E-2</v>
      </c>
      <c r="X1935" s="17">
        <v>0.102946771826309</v>
      </c>
      <c r="Y1935" s="17">
        <v>0.120263751469652</v>
      </c>
      <c r="Z1935" s="17">
        <v>7.7402178305347402E-2</v>
      </c>
      <c r="AA1935" s="17">
        <v>0.11528013870491199</v>
      </c>
      <c r="AB1935" s="17">
        <v>0.13281631771175201</v>
      </c>
      <c r="AC1935" s="17">
        <v>0.159586601093018</v>
      </c>
      <c r="AD1935" s="17">
        <v>0.15961106542522499</v>
      </c>
      <c r="AE1935" s="17"/>
      <c r="AF1935" s="17">
        <v>0.134825162244574</v>
      </c>
      <c r="AG1935" s="17">
        <v>0.113805146753063</v>
      </c>
      <c r="AH1935" s="17">
        <v>0.110361300316185</v>
      </c>
      <c r="AI1935" s="17"/>
      <c r="AJ1935" s="17">
        <v>0.143533139247398</v>
      </c>
      <c r="AK1935" s="17">
        <v>9.0039720271410897E-2</v>
      </c>
      <c r="AL1935" s="17">
        <v>9.8338639520616306E-2</v>
      </c>
      <c r="AM1935" s="17">
        <v>0.21639994089324899</v>
      </c>
      <c r="AN1935" s="17">
        <v>0.16067513195826999</v>
      </c>
      <c r="AO1935" s="17"/>
      <c r="AP1935" s="17">
        <v>0.129285296835077</v>
      </c>
      <c r="AQ1935" s="17">
        <v>0.106762307209018</v>
      </c>
      <c r="AR1935" s="17">
        <v>9.8510787602881997E-2</v>
      </c>
      <c r="AS1935" s="17"/>
      <c r="AT1935" s="17">
        <v>0.15692972535800201</v>
      </c>
      <c r="AU1935" s="17">
        <v>9.89021655108583E-2</v>
      </c>
      <c r="AV1935" s="17">
        <v>8.8884764839888303E-2</v>
      </c>
      <c r="AW1935" s="17">
        <v>9.6688053534156507E-2</v>
      </c>
      <c r="AX1935" s="17">
        <v>6.0153423976757603E-2</v>
      </c>
    </row>
    <row r="1936" spans="2:50">
      <c r="B1936" t="s">
        <v>113</v>
      </c>
      <c r="C1936" s="17">
        <v>5.9657089266805803E-2</v>
      </c>
      <c r="D1936" s="17">
        <v>4.6368463645037501E-2</v>
      </c>
      <c r="E1936" s="17">
        <v>7.1876791110950605E-2</v>
      </c>
      <c r="F1936" s="17"/>
      <c r="G1936" s="17">
        <v>7.6228537654030704E-2</v>
      </c>
      <c r="H1936" s="17">
        <v>5.97724720751159E-2</v>
      </c>
      <c r="I1936" s="17">
        <v>5.8764265584815199E-2</v>
      </c>
      <c r="J1936" s="17">
        <v>4.5016728654976398E-2</v>
      </c>
      <c r="K1936" s="17">
        <v>6.1107815522830899E-2</v>
      </c>
      <c r="L1936" s="17">
        <v>6.0264785625218101E-2</v>
      </c>
      <c r="M1936" s="17"/>
      <c r="N1936" s="17">
        <v>3.0491886163680801E-2</v>
      </c>
      <c r="O1936" s="17">
        <v>6.2365500266763803E-2</v>
      </c>
      <c r="P1936" s="17">
        <v>5.6379788605625702E-2</v>
      </c>
      <c r="Q1936" s="17">
        <v>9.2185875484756902E-2</v>
      </c>
      <c r="R1936" s="17"/>
      <c r="S1936" s="17">
        <v>3.2589751842181602E-2</v>
      </c>
      <c r="T1936" s="17">
        <v>5.6077197039628698E-2</v>
      </c>
      <c r="U1936" s="17">
        <v>5.0411722194503697E-2</v>
      </c>
      <c r="V1936" s="17">
        <v>8.6199427391681294E-2</v>
      </c>
      <c r="W1936" s="17">
        <v>7.39103107382168E-2</v>
      </c>
      <c r="X1936" s="17">
        <v>6.7580990382987594E-2</v>
      </c>
      <c r="Y1936" s="17">
        <v>6.7058088165822496E-2</v>
      </c>
      <c r="Z1936" s="17">
        <v>2.58227426604721E-2</v>
      </c>
      <c r="AA1936" s="17">
        <v>6.3685425416159194E-2</v>
      </c>
      <c r="AB1936" s="17">
        <v>7.8720911143874001E-2</v>
      </c>
      <c r="AC1936" s="17">
        <v>6.7523293915017601E-2</v>
      </c>
      <c r="AD1936" s="17">
        <v>3.0127852185039598E-2</v>
      </c>
      <c r="AE1936" s="17"/>
      <c r="AF1936" s="17">
        <v>5.40672957328375E-2</v>
      </c>
      <c r="AG1936" s="17">
        <v>5.21112155386061E-2</v>
      </c>
      <c r="AH1936" s="17">
        <v>8.92636863030528E-2</v>
      </c>
      <c r="AI1936" s="17"/>
      <c r="AJ1936" s="17">
        <v>5.4873098129375499E-2</v>
      </c>
      <c r="AK1936" s="17">
        <v>4.2116623482836402E-2</v>
      </c>
      <c r="AL1936" s="17">
        <v>4.7356010342677501E-2</v>
      </c>
      <c r="AM1936" s="17">
        <v>3.1250223987697799E-2</v>
      </c>
      <c r="AN1936" s="17">
        <v>7.5609315663640805E-2</v>
      </c>
      <c r="AO1936" s="17"/>
      <c r="AP1936" s="17">
        <v>4.6348755051028499E-2</v>
      </c>
      <c r="AQ1936" s="17">
        <v>4.6959633820666299E-2</v>
      </c>
      <c r="AR1936" s="17">
        <v>4.2667342480768998E-2</v>
      </c>
      <c r="AS1936" s="17"/>
      <c r="AT1936" s="17">
        <v>8.4107562200059605E-2</v>
      </c>
      <c r="AU1936" s="17">
        <v>4.0852595764465399E-2</v>
      </c>
      <c r="AV1936" s="17">
        <v>3.9592494683577797E-2</v>
      </c>
      <c r="AW1936" s="17">
        <v>5.4687072133024303E-2</v>
      </c>
      <c r="AX1936" s="17">
        <v>4.53124907251116E-2</v>
      </c>
    </row>
    <row r="1937" spans="2:50">
      <c r="B1937" t="s">
        <v>249</v>
      </c>
      <c r="C1937" s="17">
        <v>0.27306220963115901</v>
      </c>
      <c r="D1937" s="17">
        <v>0.31039493032436799</v>
      </c>
      <c r="E1937" s="17">
        <v>0.235948037014136</v>
      </c>
      <c r="F1937" s="17"/>
      <c r="G1937" s="17">
        <v>0.31867075565700897</v>
      </c>
      <c r="H1937" s="17">
        <v>0.372864664568402</v>
      </c>
      <c r="I1937" s="17">
        <v>0.34784231982001002</v>
      </c>
      <c r="J1937" s="17">
        <v>0.26524950080179999</v>
      </c>
      <c r="K1937" s="17">
        <v>0.21306009282205501</v>
      </c>
      <c r="L1937" s="17">
        <v>0.147389671763626</v>
      </c>
      <c r="M1937" s="17"/>
      <c r="N1937" s="17">
        <v>0.31690776594672398</v>
      </c>
      <c r="O1937" s="17">
        <v>0.26602565180471999</v>
      </c>
      <c r="P1937" s="17">
        <v>0.27560390766376702</v>
      </c>
      <c r="Q1937" s="17">
        <v>0.23575651914701801</v>
      </c>
      <c r="R1937" s="17"/>
      <c r="S1937" s="17">
        <v>0.361856999810581</v>
      </c>
      <c r="T1937" s="17">
        <v>0.30600599935022099</v>
      </c>
      <c r="U1937" s="17">
        <v>0.16636474755575301</v>
      </c>
      <c r="V1937" s="17">
        <v>0.27738329751579399</v>
      </c>
      <c r="W1937" s="17">
        <v>0.27676623157941299</v>
      </c>
      <c r="X1937" s="17">
        <v>0.27400195920738402</v>
      </c>
      <c r="Y1937" s="17">
        <v>0.27120914214609898</v>
      </c>
      <c r="Z1937" s="17">
        <v>0.30936941347128499</v>
      </c>
      <c r="AA1937" s="17">
        <v>0.25452731050275901</v>
      </c>
      <c r="AB1937" s="17">
        <v>0.22080161241385801</v>
      </c>
      <c r="AC1937" s="17">
        <v>0.254327544896016</v>
      </c>
      <c r="AD1937" s="17">
        <v>0.18805020465543801</v>
      </c>
      <c r="AE1937" s="17"/>
      <c r="AF1937" s="17">
        <v>0.27986769436770498</v>
      </c>
      <c r="AG1937" s="17">
        <v>0.28001895717620401</v>
      </c>
      <c r="AH1937" s="17">
        <v>0.26117643403027002</v>
      </c>
      <c r="AI1937" s="17"/>
      <c r="AJ1937" s="17">
        <v>0.27866185175667102</v>
      </c>
      <c r="AK1937" s="17">
        <v>0.34218249515791499</v>
      </c>
      <c r="AL1937" s="17">
        <v>0.26974762541209801</v>
      </c>
      <c r="AM1937" s="17">
        <v>0.217242859631429</v>
      </c>
      <c r="AN1937" s="17">
        <v>0.16329055175023399</v>
      </c>
      <c r="AO1937" s="17"/>
      <c r="AP1937" s="17">
        <v>0.30604968765829599</v>
      </c>
      <c r="AQ1937" s="17">
        <v>0.31977238225636501</v>
      </c>
      <c r="AR1937" s="17">
        <v>0.307533548775143</v>
      </c>
      <c r="AS1937" s="17"/>
      <c r="AT1937" s="17">
        <v>0.22831224138827699</v>
      </c>
      <c r="AU1937" s="17">
        <v>0.25216421835105202</v>
      </c>
      <c r="AV1937" s="17">
        <v>0.32097142785178501</v>
      </c>
      <c r="AW1937" s="17">
        <v>0.40004426945122801</v>
      </c>
      <c r="AX1937" s="17">
        <v>0.39512538359095001</v>
      </c>
    </row>
    <row r="1938" spans="2:50">
      <c r="B1938" t="s">
        <v>250</v>
      </c>
      <c r="C1938" s="17">
        <v>0.32208625082970399</v>
      </c>
      <c r="D1938" s="17">
        <v>0.27070991258108901</v>
      </c>
      <c r="E1938" s="17">
        <v>0.37347471237289398</v>
      </c>
      <c r="F1938" s="17"/>
      <c r="G1938" s="17">
        <v>0.27529030014698103</v>
      </c>
      <c r="H1938" s="17">
        <v>0.24983337279541201</v>
      </c>
      <c r="I1938" s="17">
        <v>0.28231484033089199</v>
      </c>
      <c r="J1938" s="17">
        <v>0.34693029525171798</v>
      </c>
      <c r="K1938" s="17">
        <v>0.36592087573906601</v>
      </c>
      <c r="L1938" s="17">
        <v>0.39463009733215998</v>
      </c>
      <c r="M1938" s="17"/>
      <c r="N1938" s="17">
        <v>0.30242996202536498</v>
      </c>
      <c r="O1938" s="17">
        <v>0.32398148059304999</v>
      </c>
      <c r="P1938" s="17">
        <v>0.33528044496531301</v>
      </c>
      <c r="Q1938" s="17">
        <v>0.32244848057657399</v>
      </c>
      <c r="R1938" s="17"/>
      <c r="S1938" s="17">
        <v>0.25531700048389899</v>
      </c>
      <c r="T1938" s="17">
        <v>0.331607085523144</v>
      </c>
      <c r="U1938" s="17">
        <v>0.416699436120542</v>
      </c>
      <c r="V1938" s="17">
        <v>0.29854834951468701</v>
      </c>
      <c r="W1938" s="17">
        <v>0.27399342921782899</v>
      </c>
      <c r="X1938" s="17">
        <v>0.31506581877276402</v>
      </c>
      <c r="Y1938" s="17">
        <v>0.36748467084138398</v>
      </c>
      <c r="Z1938" s="17">
        <v>0.29185209911756599</v>
      </c>
      <c r="AA1938" s="17">
        <v>0.28382189872806401</v>
      </c>
      <c r="AB1938" s="17">
        <v>0.37239236355067601</v>
      </c>
      <c r="AC1938" s="17">
        <v>0.36953539578726302</v>
      </c>
      <c r="AD1938" s="17">
        <v>0.37386061394634601</v>
      </c>
      <c r="AE1938" s="17"/>
      <c r="AF1938" s="17">
        <v>0.342892954842694</v>
      </c>
      <c r="AG1938" s="17">
        <v>0.30413221278569103</v>
      </c>
      <c r="AH1938" s="17">
        <v>0.31198980531431397</v>
      </c>
      <c r="AI1938" s="17"/>
      <c r="AJ1938" s="17">
        <v>0.32963852043224001</v>
      </c>
      <c r="AK1938" s="17">
        <v>0.30460504828123097</v>
      </c>
      <c r="AL1938" s="17">
        <v>0.300125567646844</v>
      </c>
      <c r="AM1938" s="17">
        <v>0.413823742362249</v>
      </c>
      <c r="AN1938" s="17">
        <v>0.37422382398161602</v>
      </c>
      <c r="AO1938" s="17"/>
      <c r="AP1938" s="17">
        <v>0.32792694987169702</v>
      </c>
      <c r="AQ1938" s="17">
        <v>0.29896409919355998</v>
      </c>
      <c r="AR1938" s="17">
        <v>0.28845199945758199</v>
      </c>
      <c r="AS1938" s="17"/>
      <c r="AT1938" s="17">
        <v>0.37098682953496098</v>
      </c>
      <c r="AU1938" s="17">
        <v>0.32233470768981298</v>
      </c>
      <c r="AV1938" s="17">
        <v>0.30387648793952199</v>
      </c>
      <c r="AW1938" s="17">
        <v>0.24705728188486401</v>
      </c>
      <c r="AX1938" s="17">
        <v>0.141462169649266</v>
      </c>
    </row>
    <row r="1939" spans="2:50">
      <c r="B1939" t="s">
        <v>251</v>
      </c>
      <c r="C1939" s="17">
        <v>-4.9024041198545601E-2</v>
      </c>
      <c r="D1939" s="17">
        <v>3.96850177432789E-2</v>
      </c>
      <c r="E1939" s="17">
        <v>-0.13752667535875801</v>
      </c>
      <c r="F1939" s="17"/>
      <c r="G1939" s="17">
        <v>4.3380455510027699E-2</v>
      </c>
      <c r="H1939" s="17">
        <v>0.12303129177299101</v>
      </c>
      <c r="I1939" s="17">
        <v>6.5527479489117899E-2</v>
      </c>
      <c r="J1939" s="17">
        <v>-8.1680794449917396E-2</v>
      </c>
      <c r="K1939" s="17">
        <v>-0.152860782917011</v>
      </c>
      <c r="L1939" s="17">
        <v>-0.24724042556853401</v>
      </c>
      <c r="M1939" s="17"/>
      <c r="N1939" s="17">
        <v>1.44778039213587E-2</v>
      </c>
      <c r="O1939" s="17">
        <v>-5.7955828788329597E-2</v>
      </c>
      <c r="P1939" s="17">
        <v>-5.9676537301545901E-2</v>
      </c>
      <c r="Q1939" s="17">
        <v>-8.6691961429556402E-2</v>
      </c>
      <c r="R1939" s="17"/>
      <c r="S1939" s="17">
        <v>0.106539999326682</v>
      </c>
      <c r="T1939" s="17">
        <v>-2.56010861729234E-2</v>
      </c>
      <c r="U1939" s="17">
        <v>-0.25033468856478902</v>
      </c>
      <c r="V1939" s="17">
        <v>-2.1165051998892799E-2</v>
      </c>
      <c r="W1939" s="17">
        <v>2.77280236158356E-3</v>
      </c>
      <c r="X1939" s="17">
        <v>-4.1063859565380403E-2</v>
      </c>
      <c r="Y1939" s="17">
        <v>-9.6275528695285398E-2</v>
      </c>
      <c r="Z1939" s="17">
        <v>1.7517314353718502E-2</v>
      </c>
      <c r="AA1939" s="17">
        <v>-2.9294588225305399E-2</v>
      </c>
      <c r="AB1939" s="17">
        <v>-0.151590751136819</v>
      </c>
      <c r="AC1939" s="17">
        <v>-0.11520785089124699</v>
      </c>
      <c r="AD1939" s="17">
        <v>-0.185810409290908</v>
      </c>
      <c r="AE1939" s="17"/>
      <c r="AF1939" s="17">
        <v>-6.3025260474988701E-2</v>
      </c>
      <c r="AG1939" s="17">
        <v>-2.4113255609486801E-2</v>
      </c>
      <c r="AH1939" s="17">
        <v>-5.0813371284043798E-2</v>
      </c>
      <c r="AI1939" s="17"/>
      <c r="AJ1939" s="17">
        <v>-5.0976668675568701E-2</v>
      </c>
      <c r="AK1939" s="17">
        <v>3.7577446876684899E-2</v>
      </c>
      <c r="AL1939" s="17">
        <v>-3.0377942234745998E-2</v>
      </c>
      <c r="AM1939" s="17">
        <v>-0.19658088273082</v>
      </c>
      <c r="AN1939" s="17">
        <v>-0.210933272231382</v>
      </c>
      <c r="AO1939" s="17"/>
      <c r="AP1939" s="17">
        <v>-2.18772622134005E-2</v>
      </c>
      <c r="AQ1939" s="17">
        <v>2.0808283062805001E-2</v>
      </c>
      <c r="AR1939" s="17">
        <v>1.9081549317561598E-2</v>
      </c>
      <c r="AS1939" s="17"/>
      <c r="AT1939" s="17">
        <v>-0.14267458814668399</v>
      </c>
      <c r="AU1939" s="17">
        <v>-7.0170489338760397E-2</v>
      </c>
      <c r="AV1939" s="17">
        <v>1.70949399122633E-2</v>
      </c>
      <c r="AW1939" s="17">
        <v>0.152986987566363</v>
      </c>
      <c r="AX1939" s="17">
        <v>0.25366321394168401</v>
      </c>
    </row>
    <row r="1940" spans="2:50">
      <c r="C1940" s="17"/>
      <c r="D1940" s="17"/>
      <c r="E1940" s="17"/>
      <c r="F1940" s="17"/>
      <c r="G1940" s="17"/>
      <c r="H1940" s="17"/>
      <c r="I1940" s="17"/>
      <c r="J1940" s="17"/>
      <c r="K1940" s="17"/>
      <c r="L1940" s="17"/>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7"/>
      <c r="AI1940" s="17"/>
      <c r="AJ1940" s="17"/>
      <c r="AK1940" s="17"/>
      <c r="AL1940" s="17"/>
      <c r="AM1940" s="17"/>
      <c r="AN1940" s="17"/>
      <c r="AO1940" s="17"/>
      <c r="AP1940" s="17"/>
      <c r="AQ1940" s="17"/>
      <c r="AR1940" s="17"/>
      <c r="AS1940" s="17"/>
      <c r="AT1940" s="17"/>
      <c r="AU1940" s="17"/>
      <c r="AV1940" s="17"/>
      <c r="AW1940" s="17"/>
      <c r="AX1940" s="17"/>
    </row>
    <row r="1941" spans="2:50">
      <c r="B1941" s="6" t="s">
        <v>505</v>
      </c>
      <c r="C1941" s="17"/>
      <c r="D1941" s="17"/>
      <c r="E1941" s="17"/>
      <c r="F1941" s="17"/>
      <c r="G1941" s="17"/>
      <c r="H1941" s="17"/>
      <c r="I1941" s="17"/>
      <c r="J1941" s="17"/>
      <c r="K1941" s="17"/>
      <c r="L1941" s="17"/>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7"/>
      <c r="AI1941" s="17"/>
      <c r="AJ1941" s="17"/>
      <c r="AK1941" s="17"/>
      <c r="AL1941" s="17"/>
      <c r="AM1941" s="17"/>
      <c r="AN1941" s="17"/>
      <c r="AO1941" s="17"/>
      <c r="AP1941" s="17"/>
      <c r="AQ1941" s="17"/>
      <c r="AR1941" s="17"/>
      <c r="AS1941" s="17"/>
      <c r="AT1941" s="17"/>
      <c r="AU1941" s="17"/>
      <c r="AV1941" s="17"/>
      <c r="AW1941" s="17"/>
      <c r="AX1941" s="17"/>
    </row>
    <row r="1942" spans="2:50">
      <c r="B1942" s="24" t="s">
        <v>15</v>
      </c>
      <c r="C1942" s="17"/>
      <c r="D1942" s="17"/>
      <c r="E1942" s="17"/>
      <c r="F1942" s="17"/>
      <c r="G1942" s="17"/>
      <c r="H1942" s="17"/>
      <c r="I1942" s="17"/>
      <c r="J1942" s="17"/>
      <c r="K1942" s="17"/>
      <c r="L1942" s="17"/>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7"/>
      <c r="AI1942" s="17"/>
      <c r="AJ1942" s="17"/>
      <c r="AK1942" s="17"/>
      <c r="AL1942" s="17"/>
      <c r="AM1942" s="17"/>
      <c r="AN1942" s="17"/>
      <c r="AO1942" s="17"/>
      <c r="AP1942" s="17"/>
      <c r="AQ1942" s="17"/>
      <c r="AR1942" s="17"/>
      <c r="AS1942" s="17"/>
      <c r="AT1942" s="17"/>
      <c r="AU1942" s="17"/>
      <c r="AV1942" s="17"/>
      <c r="AW1942" s="17"/>
      <c r="AX1942" s="17"/>
    </row>
    <row r="1943" spans="2:50">
      <c r="B1943" t="s">
        <v>244</v>
      </c>
      <c r="C1943" s="17">
        <v>0.26466632242908</v>
      </c>
      <c r="D1943" s="17">
        <v>0.25976455316661101</v>
      </c>
      <c r="E1943" s="17">
        <v>0.26940496019333499</v>
      </c>
      <c r="F1943" s="17"/>
      <c r="G1943" s="17">
        <v>0.189805228601647</v>
      </c>
      <c r="H1943" s="17">
        <v>0.22266719324662501</v>
      </c>
      <c r="I1943" s="17">
        <v>0.25784905481653397</v>
      </c>
      <c r="J1943" s="17">
        <v>0.27406526221084099</v>
      </c>
      <c r="K1943" s="17">
        <v>0.320873960948304</v>
      </c>
      <c r="L1943" s="17">
        <v>0.30863549557798797</v>
      </c>
      <c r="M1943" s="17"/>
      <c r="N1943" s="17">
        <v>0.20480739951571</v>
      </c>
      <c r="O1943" s="17">
        <v>0.26290886776785199</v>
      </c>
      <c r="P1943" s="17">
        <v>0.29912134649547301</v>
      </c>
      <c r="Q1943" s="17">
        <v>0.30075297575582899</v>
      </c>
      <c r="R1943" s="17"/>
      <c r="S1943" s="17">
        <v>0.27260991895921499</v>
      </c>
      <c r="T1943" s="17">
        <v>0.22369415614177501</v>
      </c>
      <c r="U1943" s="17">
        <v>0.26023313001005999</v>
      </c>
      <c r="V1943" s="17">
        <v>0.27338831295956401</v>
      </c>
      <c r="W1943" s="17">
        <v>0.248775994155914</v>
      </c>
      <c r="X1943" s="17">
        <v>0.26458937667897398</v>
      </c>
      <c r="Y1943" s="17">
        <v>0.307229543602973</v>
      </c>
      <c r="Z1943" s="17">
        <v>0.27278972063219098</v>
      </c>
      <c r="AA1943" s="17">
        <v>0.25849490653324197</v>
      </c>
      <c r="AB1943" s="17">
        <v>0.24977176515445401</v>
      </c>
      <c r="AC1943" s="17">
        <v>0.324824894367016</v>
      </c>
      <c r="AD1943" s="17">
        <v>0.27080132117547701</v>
      </c>
      <c r="AE1943" s="17"/>
      <c r="AF1943" s="17">
        <v>0.328903045798417</v>
      </c>
      <c r="AG1943" s="17">
        <v>0.22459374502295701</v>
      </c>
      <c r="AH1943" s="17">
        <v>0.24842885651861901</v>
      </c>
      <c r="AI1943" s="17"/>
      <c r="AJ1943" s="17">
        <v>0.29784648879958198</v>
      </c>
      <c r="AK1943" s="17">
        <v>0.27571977577454398</v>
      </c>
      <c r="AL1943" s="17">
        <v>0.16647560143151899</v>
      </c>
      <c r="AM1943" s="17">
        <v>0.46482330407147898</v>
      </c>
      <c r="AN1943" s="17">
        <v>0.21665936316457399</v>
      </c>
      <c r="AO1943" s="17"/>
      <c r="AP1943" s="17">
        <v>0.26751283438843299</v>
      </c>
      <c r="AQ1943" s="17">
        <v>0.279854496504513</v>
      </c>
      <c r="AR1943" s="17">
        <v>0.17240595258382099</v>
      </c>
      <c r="AS1943" s="17"/>
      <c r="AT1943" s="17">
        <v>0.362956578909163</v>
      </c>
      <c r="AU1943" s="17">
        <v>0.25358461894055401</v>
      </c>
      <c r="AV1943" s="17">
        <v>0.18235201402829199</v>
      </c>
      <c r="AW1943" s="17">
        <v>0.17960967808591999</v>
      </c>
      <c r="AX1943" s="17">
        <v>0.19182700306272199</v>
      </c>
    </row>
    <row r="1944" spans="2:50">
      <c r="B1944" t="s">
        <v>245</v>
      </c>
      <c r="C1944" s="17">
        <v>0.37610889182518897</v>
      </c>
      <c r="D1944" s="17">
        <v>0.372394517590797</v>
      </c>
      <c r="E1944" s="17">
        <v>0.37936281023000501</v>
      </c>
      <c r="F1944" s="17"/>
      <c r="G1944" s="17">
        <v>0.35085970994930499</v>
      </c>
      <c r="H1944" s="17">
        <v>0.35474939157635199</v>
      </c>
      <c r="I1944" s="17">
        <v>0.41230613703935398</v>
      </c>
      <c r="J1944" s="17">
        <v>0.36993634915242302</v>
      </c>
      <c r="K1944" s="17">
        <v>0.38866283358631298</v>
      </c>
      <c r="L1944" s="17">
        <v>0.37728171166853602</v>
      </c>
      <c r="M1944" s="17"/>
      <c r="N1944" s="17">
        <v>0.36446508975022401</v>
      </c>
      <c r="O1944" s="17">
        <v>0.39290266414960701</v>
      </c>
      <c r="P1944" s="17">
        <v>0.38149842425497499</v>
      </c>
      <c r="Q1944" s="17">
        <v>0.367773623858345</v>
      </c>
      <c r="R1944" s="17"/>
      <c r="S1944" s="17">
        <v>0.33843217363617201</v>
      </c>
      <c r="T1944" s="17">
        <v>0.43359631965505402</v>
      </c>
      <c r="U1944" s="17">
        <v>0.34370574686320599</v>
      </c>
      <c r="V1944" s="17">
        <v>0.41210295279522202</v>
      </c>
      <c r="W1944" s="17">
        <v>0.29860916374610302</v>
      </c>
      <c r="X1944" s="17">
        <v>0.39283379284675002</v>
      </c>
      <c r="Y1944" s="17">
        <v>0.365346464132355</v>
      </c>
      <c r="Z1944" s="17">
        <v>0.36346556075896302</v>
      </c>
      <c r="AA1944" s="17">
        <v>0.37786668993955802</v>
      </c>
      <c r="AB1944" s="17">
        <v>0.41287199269699199</v>
      </c>
      <c r="AC1944" s="17">
        <v>0.36324467697025298</v>
      </c>
      <c r="AD1944" s="17">
        <v>0.36303872192041797</v>
      </c>
      <c r="AE1944" s="17"/>
      <c r="AF1944" s="17">
        <v>0.35261090498181402</v>
      </c>
      <c r="AG1944" s="17">
        <v>0.401968379130627</v>
      </c>
      <c r="AH1944" s="17">
        <v>0.38120759310147101</v>
      </c>
      <c r="AI1944" s="17"/>
      <c r="AJ1944" s="17">
        <v>0.37952444780561401</v>
      </c>
      <c r="AK1944" s="17">
        <v>0.37490690830482098</v>
      </c>
      <c r="AL1944" s="17">
        <v>0.416018391054224</v>
      </c>
      <c r="AM1944" s="17">
        <v>0.40973487258837599</v>
      </c>
      <c r="AN1944" s="17">
        <v>0.394682051289031</v>
      </c>
      <c r="AO1944" s="17"/>
      <c r="AP1944" s="17">
        <v>0.400408165702484</v>
      </c>
      <c r="AQ1944" s="17">
        <v>0.37548701886344699</v>
      </c>
      <c r="AR1944" s="17">
        <v>0.47630563011013599</v>
      </c>
      <c r="AS1944" s="17"/>
      <c r="AT1944" s="17">
        <v>0.35547149043856602</v>
      </c>
      <c r="AU1944" s="17">
        <v>0.39957493557136797</v>
      </c>
      <c r="AV1944" s="17">
        <v>0.40081172900156298</v>
      </c>
      <c r="AW1944" s="17">
        <v>0.28228813435743999</v>
      </c>
      <c r="AX1944" s="17">
        <v>0.22600762071034899</v>
      </c>
    </row>
    <row r="1945" spans="2:50">
      <c r="B1945" t="s">
        <v>246</v>
      </c>
      <c r="C1945" s="17">
        <v>0.19718823041450501</v>
      </c>
      <c r="D1945" s="17">
        <v>0.205786250605211</v>
      </c>
      <c r="E1945" s="17">
        <v>0.189563871706526</v>
      </c>
      <c r="F1945" s="17"/>
      <c r="G1945" s="17">
        <v>0.25678431941519098</v>
      </c>
      <c r="H1945" s="17">
        <v>0.23071644545730299</v>
      </c>
      <c r="I1945" s="17">
        <v>0.17987020824816799</v>
      </c>
      <c r="J1945" s="17">
        <v>0.21320964178113899</v>
      </c>
      <c r="K1945" s="17">
        <v>0.16545366029205599</v>
      </c>
      <c r="L1945" s="17">
        <v>0.15288340841419301</v>
      </c>
      <c r="M1945" s="17"/>
      <c r="N1945" s="17">
        <v>0.20142682841158899</v>
      </c>
      <c r="O1945" s="17">
        <v>0.18288107164915399</v>
      </c>
      <c r="P1945" s="17">
        <v>0.19777482791934201</v>
      </c>
      <c r="Q1945" s="17">
        <v>0.204329109552185</v>
      </c>
      <c r="R1945" s="17"/>
      <c r="S1945" s="17">
        <v>0.212632816054178</v>
      </c>
      <c r="T1945" s="17">
        <v>0.17642848037453801</v>
      </c>
      <c r="U1945" s="17">
        <v>0.23060718053719001</v>
      </c>
      <c r="V1945" s="17">
        <v>0.149612407932387</v>
      </c>
      <c r="W1945" s="17">
        <v>0.244207776566288</v>
      </c>
      <c r="X1945" s="17">
        <v>0.170551307116934</v>
      </c>
      <c r="Y1945" s="17">
        <v>0.24619882861044001</v>
      </c>
      <c r="Z1945" s="17">
        <v>0.229315505915555</v>
      </c>
      <c r="AA1945" s="17">
        <v>0.180204300057796</v>
      </c>
      <c r="AB1945" s="17">
        <v>0.175670836003953</v>
      </c>
      <c r="AC1945" s="17">
        <v>0.1696293826434</v>
      </c>
      <c r="AD1945" s="17">
        <v>0.23716826617349199</v>
      </c>
      <c r="AE1945" s="17"/>
      <c r="AF1945" s="17">
        <v>0.18855730087934799</v>
      </c>
      <c r="AG1945" s="17">
        <v>0.18996949075969799</v>
      </c>
      <c r="AH1945" s="17">
        <v>0.21288996297239299</v>
      </c>
      <c r="AI1945" s="17"/>
      <c r="AJ1945" s="17">
        <v>0.18422642887695001</v>
      </c>
      <c r="AK1945" s="17">
        <v>0.21782431513380601</v>
      </c>
      <c r="AL1945" s="17">
        <v>0.17964331259260299</v>
      </c>
      <c r="AM1945" s="17">
        <v>5.5708768548618698E-2</v>
      </c>
      <c r="AN1945" s="17">
        <v>0.22372017913164199</v>
      </c>
      <c r="AO1945" s="17"/>
      <c r="AP1945" s="17">
        <v>0.179933984853163</v>
      </c>
      <c r="AQ1945" s="17">
        <v>0.20745843920072701</v>
      </c>
      <c r="AR1945" s="17">
        <v>0.16195891854844699</v>
      </c>
      <c r="AS1945" s="17"/>
      <c r="AT1945" s="17">
        <v>0.169289947405451</v>
      </c>
      <c r="AU1945" s="17">
        <v>0.21450008330453901</v>
      </c>
      <c r="AV1945" s="17">
        <v>0.21305076261918501</v>
      </c>
      <c r="AW1945" s="17">
        <v>0.289770240487431</v>
      </c>
      <c r="AX1945" s="17">
        <v>0.106271724313973</v>
      </c>
    </row>
    <row r="1946" spans="2:50">
      <c r="B1946" t="s">
        <v>247</v>
      </c>
      <c r="C1946" s="17">
        <v>8.5846547602283801E-2</v>
      </c>
      <c r="D1946" s="17">
        <v>8.6352299308503702E-2</v>
      </c>
      <c r="E1946" s="17">
        <v>8.5686580476121404E-2</v>
      </c>
      <c r="F1946" s="17"/>
      <c r="G1946" s="17">
        <v>7.4450283470025996E-2</v>
      </c>
      <c r="H1946" s="17">
        <v>0.124253254102432</v>
      </c>
      <c r="I1946" s="17">
        <v>8.3979714164944305E-2</v>
      </c>
      <c r="J1946" s="17">
        <v>6.09766702042253E-2</v>
      </c>
      <c r="K1946" s="17">
        <v>5.9777234282254003E-2</v>
      </c>
      <c r="L1946" s="17">
        <v>0.101274499715445</v>
      </c>
      <c r="M1946" s="17"/>
      <c r="N1946" s="17">
        <v>0.15391203483591301</v>
      </c>
      <c r="O1946" s="17">
        <v>8.2506754608277999E-2</v>
      </c>
      <c r="P1946" s="17">
        <v>5.5559469818709697E-2</v>
      </c>
      <c r="Q1946" s="17">
        <v>4.4131793686812498E-2</v>
      </c>
      <c r="R1946" s="17"/>
      <c r="S1946" s="17">
        <v>0.102851090280871</v>
      </c>
      <c r="T1946" s="17">
        <v>9.3357775398698106E-2</v>
      </c>
      <c r="U1946" s="17">
        <v>9.0145901707293294E-2</v>
      </c>
      <c r="V1946" s="17">
        <v>8.1343599578509396E-2</v>
      </c>
      <c r="W1946" s="17">
        <v>0.108552282997661</v>
      </c>
      <c r="X1946" s="17">
        <v>8.4467827828129199E-2</v>
      </c>
      <c r="Y1946" s="17">
        <v>4.0510847690406103E-2</v>
      </c>
      <c r="Z1946" s="17">
        <v>8.76892158612258E-2</v>
      </c>
      <c r="AA1946" s="17">
        <v>7.8628080112200294E-2</v>
      </c>
      <c r="AB1946" s="17">
        <v>6.4155033496510902E-2</v>
      </c>
      <c r="AC1946" s="17">
        <v>0.113547678595152</v>
      </c>
      <c r="AD1946" s="17">
        <v>9.0632669095721194E-2</v>
      </c>
      <c r="AE1946" s="17"/>
      <c r="AF1946" s="17">
        <v>6.7708195409352703E-2</v>
      </c>
      <c r="AG1946" s="17">
        <v>0.11023410125522599</v>
      </c>
      <c r="AH1946" s="17">
        <v>5.2802195615789603E-2</v>
      </c>
      <c r="AI1946" s="17"/>
      <c r="AJ1946" s="17">
        <v>7.5256854291092801E-2</v>
      </c>
      <c r="AK1946" s="17">
        <v>8.5397442888183794E-2</v>
      </c>
      <c r="AL1946" s="17">
        <v>0.13446895590151001</v>
      </c>
      <c r="AM1946" s="17">
        <v>0</v>
      </c>
      <c r="AN1946" s="17">
        <v>6.09963443883417E-2</v>
      </c>
      <c r="AO1946" s="17"/>
      <c r="AP1946" s="17">
        <v>9.5403648032054297E-2</v>
      </c>
      <c r="AQ1946" s="17">
        <v>8.6713363456197706E-2</v>
      </c>
      <c r="AR1946" s="17">
        <v>0.106904799163297</v>
      </c>
      <c r="AS1946" s="17"/>
      <c r="AT1946" s="17">
        <v>4.7423821613633899E-2</v>
      </c>
      <c r="AU1946" s="17">
        <v>6.9019765564031998E-2</v>
      </c>
      <c r="AV1946" s="17">
        <v>0.12972197140962499</v>
      </c>
      <c r="AW1946" s="17">
        <v>0.17394181225000999</v>
      </c>
      <c r="AX1946" s="17">
        <v>0.117388706864076</v>
      </c>
    </row>
    <row r="1947" spans="2:50">
      <c r="B1947" t="s">
        <v>248</v>
      </c>
      <c r="C1947" s="17">
        <v>3.4295168463873101E-2</v>
      </c>
      <c r="D1947" s="17">
        <v>4.17152289825026E-2</v>
      </c>
      <c r="E1947" s="17">
        <v>2.7187379810236799E-2</v>
      </c>
      <c r="F1947" s="17"/>
      <c r="G1947" s="17">
        <v>5.8593651790834499E-2</v>
      </c>
      <c r="H1947" s="17">
        <v>2.2707467073829299E-2</v>
      </c>
      <c r="I1947" s="17">
        <v>2.2510888503528202E-2</v>
      </c>
      <c r="J1947" s="17">
        <v>3.3405839947931198E-2</v>
      </c>
      <c r="K1947" s="17">
        <v>3.11547452618617E-2</v>
      </c>
      <c r="L1947" s="17">
        <v>4.0070139614055797E-2</v>
      </c>
      <c r="M1947" s="17"/>
      <c r="N1947" s="17">
        <v>5.3930365583728497E-2</v>
      </c>
      <c r="O1947" s="17">
        <v>3.6255852897299899E-2</v>
      </c>
      <c r="P1947" s="17">
        <v>1.894484190097E-2</v>
      </c>
      <c r="Q1947" s="17">
        <v>2.36150214561919E-2</v>
      </c>
      <c r="R1947" s="17"/>
      <c r="S1947" s="17">
        <v>4.2283786418116302E-2</v>
      </c>
      <c r="T1947" s="17">
        <v>2.5424346047076898E-2</v>
      </c>
      <c r="U1947" s="17">
        <v>2.77728041087133E-2</v>
      </c>
      <c r="V1947" s="17">
        <v>2.2195390288705201E-2</v>
      </c>
      <c r="W1947" s="17">
        <v>5.0660008606137202E-2</v>
      </c>
      <c r="X1947" s="17">
        <v>2.9538734374790401E-2</v>
      </c>
      <c r="Y1947" s="17">
        <v>1.22164736731599E-2</v>
      </c>
      <c r="Z1947" s="17">
        <v>2.0917254171593399E-2</v>
      </c>
      <c r="AA1947" s="17">
        <v>5.5206800570762E-2</v>
      </c>
      <c r="AB1947" s="17">
        <v>5.8161328587462903E-2</v>
      </c>
      <c r="AC1947" s="17">
        <v>7.6093080010924902E-3</v>
      </c>
      <c r="AD1947" s="17">
        <v>3.8359021634892299E-2</v>
      </c>
      <c r="AE1947" s="17"/>
      <c r="AF1947" s="17">
        <v>2.21055239935989E-2</v>
      </c>
      <c r="AG1947" s="17">
        <v>4.0350791847978303E-2</v>
      </c>
      <c r="AH1947" s="17">
        <v>4.5898322174774499E-2</v>
      </c>
      <c r="AI1947" s="17"/>
      <c r="AJ1947" s="17">
        <v>3.0304231766094699E-2</v>
      </c>
      <c r="AK1947" s="17">
        <v>2.2196484333133301E-2</v>
      </c>
      <c r="AL1947" s="17">
        <v>7.0688289789677103E-2</v>
      </c>
      <c r="AM1947" s="17">
        <v>4.3629900387346099E-2</v>
      </c>
      <c r="AN1947" s="17">
        <v>4.4684655911480201E-2</v>
      </c>
      <c r="AO1947" s="17"/>
      <c r="AP1947" s="17">
        <v>3.3123905538286098E-2</v>
      </c>
      <c r="AQ1947" s="17">
        <v>1.7900757113314299E-2</v>
      </c>
      <c r="AR1947" s="17">
        <v>6.40408743554748E-2</v>
      </c>
      <c r="AS1947" s="17"/>
      <c r="AT1947" s="17">
        <v>1.54780097272632E-2</v>
      </c>
      <c r="AU1947" s="17">
        <v>2.5359550177664902E-2</v>
      </c>
      <c r="AV1947" s="17">
        <v>4.0463202736960101E-2</v>
      </c>
      <c r="AW1947" s="17">
        <v>4.6111026717272997E-2</v>
      </c>
      <c r="AX1947" s="17">
        <v>0.29600332815842401</v>
      </c>
    </row>
    <row r="1948" spans="2:50">
      <c r="B1948" t="s">
        <v>113</v>
      </c>
      <c r="C1948" s="17">
        <v>4.18948392650694E-2</v>
      </c>
      <c r="D1948" s="17">
        <v>3.3987150346374798E-2</v>
      </c>
      <c r="E1948" s="17">
        <v>4.8794397583775399E-2</v>
      </c>
      <c r="F1948" s="17"/>
      <c r="G1948" s="17">
        <v>6.9506806772996796E-2</v>
      </c>
      <c r="H1948" s="17">
        <v>4.4906248543458302E-2</v>
      </c>
      <c r="I1948" s="17">
        <v>4.3483997227471399E-2</v>
      </c>
      <c r="J1948" s="17">
        <v>4.8406236703440401E-2</v>
      </c>
      <c r="K1948" s="17">
        <v>3.4077565629210403E-2</v>
      </c>
      <c r="L1948" s="17">
        <v>1.98547450097812E-2</v>
      </c>
      <c r="M1948" s="17"/>
      <c r="N1948" s="17">
        <v>2.1458281902836301E-2</v>
      </c>
      <c r="O1948" s="17">
        <v>4.2544788927808601E-2</v>
      </c>
      <c r="P1948" s="17">
        <v>4.7101089610530597E-2</v>
      </c>
      <c r="Q1948" s="17">
        <v>5.9397475690635998E-2</v>
      </c>
      <c r="R1948" s="17"/>
      <c r="S1948" s="17">
        <v>3.1190214651447098E-2</v>
      </c>
      <c r="T1948" s="17">
        <v>4.74989223828578E-2</v>
      </c>
      <c r="U1948" s="17">
        <v>4.7535236773537402E-2</v>
      </c>
      <c r="V1948" s="17">
        <v>6.1357336445612302E-2</v>
      </c>
      <c r="W1948" s="17">
        <v>4.9194773927897298E-2</v>
      </c>
      <c r="X1948" s="17">
        <v>5.8018961154422698E-2</v>
      </c>
      <c r="Y1948" s="17">
        <v>2.8497842290666001E-2</v>
      </c>
      <c r="Z1948" s="17">
        <v>2.58227426604721E-2</v>
      </c>
      <c r="AA1948" s="17">
        <v>4.9599222786441501E-2</v>
      </c>
      <c r="AB1948" s="17">
        <v>3.9369044060626503E-2</v>
      </c>
      <c r="AC1948" s="17">
        <v>2.1144059423086399E-2</v>
      </c>
      <c r="AD1948" s="17">
        <v>0</v>
      </c>
      <c r="AE1948" s="17"/>
      <c r="AF1948" s="17">
        <v>4.0115028937470099E-2</v>
      </c>
      <c r="AG1948" s="17">
        <v>3.2883491983514097E-2</v>
      </c>
      <c r="AH1948" s="17">
        <v>5.8773069616952903E-2</v>
      </c>
      <c r="AI1948" s="17"/>
      <c r="AJ1948" s="17">
        <v>3.2841548460666899E-2</v>
      </c>
      <c r="AK1948" s="17">
        <v>2.3955073565511499E-2</v>
      </c>
      <c r="AL1948" s="17">
        <v>3.27054492304674E-2</v>
      </c>
      <c r="AM1948" s="17">
        <v>2.6103154404180699E-2</v>
      </c>
      <c r="AN1948" s="17">
        <v>5.92574061149308E-2</v>
      </c>
      <c r="AO1948" s="17"/>
      <c r="AP1948" s="17">
        <v>2.3617461485579899E-2</v>
      </c>
      <c r="AQ1948" s="17">
        <v>3.2585924861801299E-2</v>
      </c>
      <c r="AR1948" s="17">
        <v>1.8383825238823401E-2</v>
      </c>
      <c r="AS1948" s="17"/>
      <c r="AT1948" s="17">
        <v>4.9380151905923299E-2</v>
      </c>
      <c r="AU1948" s="17">
        <v>3.7961046441841201E-2</v>
      </c>
      <c r="AV1948" s="17">
        <v>3.3600320204374402E-2</v>
      </c>
      <c r="AW1948" s="17">
        <v>2.8279108101926301E-2</v>
      </c>
      <c r="AX1948" s="17">
        <v>6.2501616890455594E-2</v>
      </c>
    </row>
    <row r="1949" spans="2:50">
      <c r="B1949" t="s">
        <v>249</v>
      </c>
      <c r="C1949" s="17">
        <v>0.64077521425426898</v>
      </c>
      <c r="D1949" s="17">
        <v>0.63215907075740796</v>
      </c>
      <c r="E1949" s="17">
        <v>0.64876777042334</v>
      </c>
      <c r="F1949" s="17"/>
      <c r="G1949" s="17">
        <v>0.54066493855095199</v>
      </c>
      <c r="H1949" s="17">
        <v>0.57741658482297797</v>
      </c>
      <c r="I1949" s="17">
        <v>0.67015519185588801</v>
      </c>
      <c r="J1949" s="17">
        <v>0.64400161136326395</v>
      </c>
      <c r="K1949" s="17">
        <v>0.70953679453461804</v>
      </c>
      <c r="L1949" s="17">
        <v>0.68591720724652405</v>
      </c>
      <c r="M1949" s="17"/>
      <c r="N1949" s="17">
        <v>0.56927248926593299</v>
      </c>
      <c r="O1949" s="17">
        <v>0.655811531917459</v>
      </c>
      <c r="P1949" s="17">
        <v>0.68061977075044799</v>
      </c>
      <c r="Q1949" s="17">
        <v>0.66852659961417504</v>
      </c>
      <c r="R1949" s="17"/>
      <c r="S1949" s="17">
        <v>0.611042092595387</v>
      </c>
      <c r="T1949" s="17">
        <v>0.65729047579682898</v>
      </c>
      <c r="U1949" s="17">
        <v>0.60393887687326597</v>
      </c>
      <c r="V1949" s="17">
        <v>0.68549126575478603</v>
      </c>
      <c r="W1949" s="17">
        <v>0.54738515790201703</v>
      </c>
      <c r="X1949" s="17">
        <v>0.65742316952572399</v>
      </c>
      <c r="Y1949" s="17">
        <v>0.672576007735328</v>
      </c>
      <c r="Z1949" s="17">
        <v>0.63625528139115295</v>
      </c>
      <c r="AA1949" s="17">
        <v>0.6363615964728</v>
      </c>
      <c r="AB1949" s="17">
        <v>0.66264375785144602</v>
      </c>
      <c r="AC1949" s="17">
        <v>0.68806957133726898</v>
      </c>
      <c r="AD1949" s="17">
        <v>0.63384004309589503</v>
      </c>
      <c r="AE1949" s="17"/>
      <c r="AF1949" s="17">
        <v>0.68151395078023103</v>
      </c>
      <c r="AG1949" s="17">
        <v>0.62656212415358403</v>
      </c>
      <c r="AH1949" s="17">
        <v>0.62963644962009002</v>
      </c>
      <c r="AI1949" s="17"/>
      <c r="AJ1949" s="17">
        <v>0.67737093660519498</v>
      </c>
      <c r="AK1949" s="17">
        <v>0.65062668407936497</v>
      </c>
      <c r="AL1949" s="17">
        <v>0.58249399248574296</v>
      </c>
      <c r="AM1949" s="17">
        <v>0.87455817665985502</v>
      </c>
      <c r="AN1949" s="17">
        <v>0.61134141445360501</v>
      </c>
      <c r="AO1949" s="17"/>
      <c r="AP1949" s="17">
        <v>0.66792100009091704</v>
      </c>
      <c r="AQ1949" s="17">
        <v>0.65534151536796004</v>
      </c>
      <c r="AR1949" s="17">
        <v>0.64871158269395801</v>
      </c>
      <c r="AS1949" s="17"/>
      <c r="AT1949" s="17">
        <v>0.71842806934772796</v>
      </c>
      <c r="AU1949" s="17">
        <v>0.65315955451192298</v>
      </c>
      <c r="AV1949" s="17">
        <v>0.58316374302985596</v>
      </c>
      <c r="AW1949" s="17">
        <v>0.46189781244335998</v>
      </c>
      <c r="AX1949" s="17">
        <v>0.41783462377307101</v>
      </c>
    </row>
    <row r="1950" spans="2:50">
      <c r="B1950" t="s">
        <v>250</v>
      </c>
      <c r="C1950" s="17">
        <v>0.12014171606615701</v>
      </c>
      <c r="D1950" s="17">
        <v>0.12806752829100601</v>
      </c>
      <c r="E1950" s="17">
        <v>0.112873960286358</v>
      </c>
      <c r="F1950" s="17"/>
      <c r="G1950" s="17">
        <v>0.13304393526086</v>
      </c>
      <c r="H1950" s="17">
        <v>0.14696072117626199</v>
      </c>
      <c r="I1950" s="17">
        <v>0.106490602668473</v>
      </c>
      <c r="J1950" s="17">
        <v>9.4382510152156596E-2</v>
      </c>
      <c r="K1950" s="17">
        <v>9.0931979544115596E-2</v>
      </c>
      <c r="L1950" s="17">
        <v>0.141344639329501</v>
      </c>
      <c r="M1950" s="17"/>
      <c r="N1950" s="17">
        <v>0.207842400419641</v>
      </c>
      <c r="O1950" s="17">
        <v>0.118762607505578</v>
      </c>
      <c r="P1950" s="17">
        <v>7.4504311719679694E-2</v>
      </c>
      <c r="Q1950" s="17">
        <v>6.7746815143004305E-2</v>
      </c>
      <c r="R1950" s="17"/>
      <c r="S1950" s="17">
        <v>0.145134876698988</v>
      </c>
      <c r="T1950" s="17">
        <v>0.118782121445775</v>
      </c>
      <c r="U1950" s="17">
        <v>0.117918705816007</v>
      </c>
      <c r="V1950" s="17">
        <v>0.10353898986721501</v>
      </c>
      <c r="W1950" s="17">
        <v>0.15921229160379799</v>
      </c>
      <c r="X1950" s="17">
        <v>0.11400656220292001</v>
      </c>
      <c r="Y1950" s="17">
        <v>5.27273213635659E-2</v>
      </c>
      <c r="Z1950" s="17">
        <v>0.10860647003281899</v>
      </c>
      <c r="AA1950" s="17">
        <v>0.13383488068296201</v>
      </c>
      <c r="AB1950" s="17">
        <v>0.12231636208397401</v>
      </c>
      <c r="AC1950" s="17">
        <v>0.12115698659624401</v>
      </c>
      <c r="AD1950" s="17">
        <v>0.12899169073061401</v>
      </c>
      <c r="AE1950" s="17"/>
      <c r="AF1950" s="17">
        <v>8.9813719402951603E-2</v>
      </c>
      <c r="AG1950" s="17">
        <v>0.150584893103204</v>
      </c>
      <c r="AH1950" s="17">
        <v>9.8700517790564102E-2</v>
      </c>
      <c r="AI1950" s="17"/>
      <c r="AJ1950" s="17">
        <v>0.105561086057188</v>
      </c>
      <c r="AK1950" s="17">
        <v>0.107593927221317</v>
      </c>
      <c r="AL1950" s="17">
        <v>0.20515724569118701</v>
      </c>
      <c r="AM1950" s="17">
        <v>4.3629900387346099E-2</v>
      </c>
      <c r="AN1950" s="17">
        <v>0.105681000299822</v>
      </c>
      <c r="AO1950" s="17"/>
      <c r="AP1950" s="17">
        <v>0.12852755357033999</v>
      </c>
      <c r="AQ1950" s="17">
        <v>0.104614120569512</v>
      </c>
      <c r="AR1950" s="17">
        <v>0.17094567351877199</v>
      </c>
      <c r="AS1950" s="17"/>
      <c r="AT1950" s="17">
        <v>6.2901831340897094E-2</v>
      </c>
      <c r="AU1950" s="17">
        <v>9.4379315741696904E-2</v>
      </c>
      <c r="AV1950" s="17">
        <v>0.17018517414658499</v>
      </c>
      <c r="AW1950" s="17">
        <v>0.220052838967283</v>
      </c>
      <c r="AX1950" s="17">
        <v>0.41339203502249999</v>
      </c>
    </row>
    <row r="1951" spans="2:50">
      <c r="B1951" t="s">
        <v>251</v>
      </c>
      <c r="C1951" s="17">
        <v>0.520633498188112</v>
      </c>
      <c r="D1951" s="17">
        <v>0.50409154246640198</v>
      </c>
      <c r="E1951" s="17">
        <v>0.53589381013698201</v>
      </c>
      <c r="F1951" s="17"/>
      <c r="G1951" s="17">
        <v>0.40762100329009199</v>
      </c>
      <c r="H1951" s="17">
        <v>0.43045586364671601</v>
      </c>
      <c r="I1951" s="17">
        <v>0.56366458918741502</v>
      </c>
      <c r="J1951" s="17">
        <v>0.54961910121110702</v>
      </c>
      <c r="K1951" s="17">
        <v>0.61860481499050202</v>
      </c>
      <c r="L1951" s="17">
        <v>0.54457256791702302</v>
      </c>
      <c r="M1951" s="17"/>
      <c r="N1951" s="17">
        <v>0.36143008884629202</v>
      </c>
      <c r="O1951" s="17">
        <v>0.53704892441188101</v>
      </c>
      <c r="P1951" s="17">
        <v>0.60611545903076802</v>
      </c>
      <c r="Q1951" s="17">
        <v>0.60077978447117097</v>
      </c>
      <c r="R1951" s="17"/>
      <c r="S1951" s="17">
        <v>0.465907215896399</v>
      </c>
      <c r="T1951" s="17">
        <v>0.53850835435105404</v>
      </c>
      <c r="U1951" s="17">
        <v>0.48602017105725898</v>
      </c>
      <c r="V1951" s="17">
        <v>0.58195227588757104</v>
      </c>
      <c r="W1951" s="17">
        <v>0.38817286629821901</v>
      </c>
      <c r="X1951" s="17">
        <v>0.54341660732280395</v>
      </c>
      <c r="Y1951" s="17">
        <v>0.61984868637176205</v>
      </c>
      <c r="Z1951" s="17">
        <v>0.52764881135833397</v>
      </c>
      <c r="AA1951" s="17">
        <v>0.50252671578983799</v>
      </c>
      <c r="AB1951" s="17">
        <v>0.54032739576747302</v>
      </c>
      <c r="AC1951" s="17">
        <v>0.56691258474102502</v>
      </c>
      <c r="AD1951" s="17">
        <v>0.50484835236528103</v>
      </c>
      <c r="AE1951" s="17"/>
      <c r="AF1951" s="17">
        <v>0.59170023137727901</v>
      </c>
      <c r="AG1951" s="17">
        <v>0.47597723105037998</v>
      </c>
      <c r="AH1951" s="17">
        <v>0.53093593182952603</v>
      </c>
      <c r="AI1951" s="17"/>
      <c r="AJ1951" s="17">
        <v>0.57180985054800804</v>
      </c>
      <c r="AK1951" s="17">
        <v>0.54303275685804797</v>
      </c>
      <c r="AL1951" s="17">
        <v>0.37733674679455598</v>
      </c>
      <c r="AM1951" s="17">
        <v>0.83092827627250898</v>
      </c>
      <c r="AN1951" s="17">
        <v>0.50566041415378304</v>
      </c>
      <c r="AO1951" s="17"/>
      <c r="AP1951" s="17">
        <v>0.53939344652057597</v>
      </c>
      <c r="AQ1951" s="17">
        <v>0.55072739479844801</v>
      </c>
      <c r="AR1951" s="17">
        <v>0.47776590917518602</v>
      </c>
      <c r="AS1951" s="17"/>
      <c r="AT1951" s="17">
        <v>0.65552623800683096</v>
      </c>
      <c r="AU1951" s="17">
        <v>0.55878023877022598</v>
      </c>
      <c r="AV1951" s="17">
        <v>0.41297856888327</v>
      </c>
      <c r="AW1951" s="17">
        <v>0.241844973476077</v>
      </c>
      <c r="AX1951" s="17">
        <v>4.4425887505707999E-3</v>
      </c>
    </row>
    <row r="1952" spans="2:50">
      <c r="C1952" s="17"/>
      <c r="D1952" s="17"/>
      <c r="E1952" s="17"/>
      <c r="F1952" s="17"/>
      <c r="G1952" s="17"/>
      <c r="H1952" s="17"/>
      <c r="I1952" s="17"/>
      <c r="J1952" s="17"/>
      <c r="K1952" s="17"/>
      <c r="L1952" s="17"/>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7"/>
      <c r="AI1952" s="17"/>
      <c r="AJ1952" s="17"/>
      <c r="AK1952" s="17"/>
      <c r="AL1952" s="17"/>
      <c r="AM1952" s="17"/>
      <c r="AN1952" s="17"/>
      <c r="AO1952" s="17"/>
      <c r="AP1952" s="17"/>
      <c r="AQ1952" s="17"/>
      <c r="AR1952" s="17"/>
      <c r="AS1952" s="17"/>
      <c r="AT1952" s="17"/>
      <c r="AU1952" s="17"/>
      <c r="AV1952" s="17"/>
      <c r="AW1952" s="17"/>
      <c r="AX1952" s="17"/>
    </row>
    <row r="1953" spans="2:50">
      <c r="B1953" s="6" t="s">
        <v>506</v>
      </c>
      <c r="C1953" s="17"/>
      <c r="D1953" s="17"/>
      <c r="E1953" s="17"/>
      <c r="F1953" s="17"/>
      <c r="G1953" s="17"/>
      <c r="H1953" s="17"/>
      <c r="I1953" s="17"/>
      <c r="J1953" s="17"/>
      <c r="K1953" s="17"/>
      <c r="L1953" s="17"/>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7"/>
      <c r="AI1953" s="17"/>
      <c r="AJ1953" s="17"/>
      <c r="AK1953" s="17"/>
      <c r="AL1953" s="17"/>
      <c r="AM1953" s="17"/>
      <c r="AN1953" s="17"/>
      <c r="AO1953" s="17"/>
      <c r="AP1953" s="17"/>
      <c r="AQ1953" s="17"/>
      <c r="AR1953" s="17"/>
      <c r="AS1953" s="17"/>
      <c r="AT1953" s="17"/>
      <c r="AU1953" s="17"/>
      <c r="AV1953" s="17"/>
      <c r="AW1953" s="17"/>
      <c r="AX1953" s="17"/>
    </row>
    <row r="1954" spans="2:50">
      <c r="B1954" s="24" t="s">
        <v>15</v>
      </c>
      <c r="C1954" s="17"/>
      <c r="D1954" s="17"/>
      <c r="E1954" s="17"/>
      <c r="F1954" s="17"/>
      <c r="G1954" s="17"/>
      <c r="H1954" s="17"/>
      <c r="I1954" s="17"/>
      <c r="J1954" s="17"/>
      <c r="K1954" s="17"/>
      <c r="L1954" s="17"/>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7"/>
      <c r="AI1954" s="17"/>
      <c r="AJ1954" s="17"/>
      <c r="AK1954" s="17"/>
      <c r="AL1954" s="17"/>
      <c r="AM1954" s="17"/>
      <c r="AN1954" s="17"/>
      <c r="AO1954" s="17"/>
      <c r="AP1954" s="17"/>
      <c r="AQ1954" s="17"/>
      <c r="AR1954" s="17"/>
      <c r="AS1954" s="17"/>
      <c r="AT1954" s="17"/>
      <c r="AU1954" s="17"/>
      <c r="AV1954" s="17"/>
      <c r="AW1954" s="17"/>
      <c r="AX1954" s="17"/>
    </row>
    <row r="1955" spans="2:50">
      <c r="B1955" t="s">
        <v>244</v>
      </c>
      <c r="C1955" s="17">
        <v>0.156998104525194</v>
      </c>
      <c r="D1955" s="17">
        <v>0.15538886459787499</v>
      </c>
      <c r="E1955" s="17">
        <v>0.15917858680246599</v>
      </c>
      <c r="F1955" s="17"/>
      <c r="G1955" s="17">
        <v>0.123506374021464</v>
      </c>
      <c r="H1955" s="17">
        <v>0.19890924775367799</v>
      </c>
      <c r="I1955" s="17">
        <v>0.181867804635995</v>
      </c>
      <c r="J1955" s="17">
        <v>0.18632109032461999</v>
      </c>
      <c r="K1955" s="17">
        <v>0.13949298364825499</v>
      </c>
      <c r="L1955" s="17">
        <v>0.112710767514013</v>
      </c>
      <c r="M1955" s="17"/>
      <c r="N1955" s="17">
        <v>0.14556416765145899</v>
      </c>
      <c r="O1955" s="17">
        <v>0.135848732645348</v>
      </c>
      <c r="P1955" s="17">
        <v>0.181537032268867</v>
      </c>
      <c r="Q1955" s="17">
        <v>0.17002565510311901</v>
      </c>
      <c r="R1955" s="17"/>
      <c r="S1955" s="17">
        <v>0.18682301245456701</v>
      </c>
      <c r="T1955" s="17">
        <v>0.11673270832806</v>
      </c>
      <c r="U1955" s="17">
        <v>0.15573399834187601</v>
      </c>
      <c r="V1955" s="17">
        <v>0.15385521862330201</v>
      </c>
      <c r="W1955" s="17">
        <v>0.14072261001960901</v>
      </c>
      <c r="X1955" s="17">
        <v>0.18504228570265699</v>
      </c>
      <c r="Y1955" s="17">
        <v>0.18342218012851899</v>
      </c>
      <c r="Z1955" s="17">
        <v>0.21249261585736301</v>
      </c>
      <c r="AA1955" s="17">
        <v>0.15286529635323901</v>
      </c>
      <c r="AB1955" s="17">
        <v>0.123359879351046</v>
      </c>
      <c r="AC1955" s="17">
        <v>0.151034095813882</v>
      </c>
      <c r="AD1955" s="17">
        <v>0.140247223894823</v>
      </c>
      <c r="AE1955" s="17"/>
      <c r="AF1955" s="17">
        <v>0.18349634512895099</v>
      </c>
      <c r="AG1955" s="17">
        <v>0.15771700533920799</v>
      </c>
      <c r="AH1955" s="17">
        <v>0.114862150681124</v>
      </c>
      <c r="AI1955" s="17"/>
      <c r="AJ1955" s="17">
        <v>0.168370382342696</v>
      </c>
      <c r="AK1955" s="17">
        <v>0.180756498431591</v>
      </c>
      <c r="AL1955" s="17">
        <v>0.16035492614278499</v>
      </c>
      <c r="AM1955" s="17">
        <v>0.30198390868110297</v>
      </c>
      <c r="AN1955" s="17">
        <v>7.1245620306754895E-2</v>
      </c>
      <c r="AO1955" s="17"/>
      <c r="AP1955" s="17">
        <v>0.158272309736228</v>
      </c>
      <c r="AQ1955" s="17">
        <v>0.17965243464278</v>
      </c>
      <c r="AR1955" s="17">
        <v>0.18190933340656201</v>
      </c>
      <c r="AS1955" s="17"/>
      <c r="AT1955" s="17">
        <v>0.16694051680694499</v>
      </c>
      <c r="AU1955" s="17">
        <v>0.16285063795900001</v>
      </c>
      <c r="AV1955" s="17">
        <v>0.14812968071733401</v>
      </c>
      <c r="AW1955" s="17">
        <v>0.185871401645441</v>
      </c>
      <c r="AX1955" s="17">
        <v>0.19831814780604501</v>
      </c>
    </row>
    <row r="1956" spans="2:50">
      <c r="B1956" t="s">
        <v>245</v>
      </c>
      <c r="C1956" s="17">
        <v>0.39178038440858198</v>
      </c>
      <c r="D1956" s="17">
        <v>0.39312296540639902</v>
      </c>
      <c r="E1956" s="17">
        <v>0.38975676442524998</v>
      </c>
      <c r="F1956" s="17"/>
      <c r="G1956" s="17">
        <v>0.359397314086769</v>
      </c>
      <c r="H1956" s="17">
        <v>0.41989291348874702</v>
      </c>
      <c r="I1956" s="17">
        <v>0.35416127974031397</v>
      </c>
      <c r="J1956" s="17">
        <v>0.38271408881597302</v>
      </c>
      <c r="K1956" s="17">
        <v>0.425810646960878</v>
      </c>
      <c r="L1956" s="17">
        <v>0.40564765831966398</v>
      </c>
      <c r="M1956" s="17"/>
      <c r="N1956" s="17">
        <v>0.38188082479422403</v>
      </c>
      <c r="O1956" s="17">
        <v>0.38325580505518098</v>
      </c>
      <c r="P1956" s="17">
        <v>0.40482670460389403</v>
      </c>
      <c r="Q1956" s="17">
        <v>0.40113025420698001</v>
      </c>
      <c r="R1956" s="17"/>
      <c r="S1956" s="17">
        <v>0.348579569646633</v>
      </c>
      <c r="T1956" s="17">
        <v>0.397523830404722</v>
      </c>
      <c r="U1956" s="17">
        <v>0.350042668741397</v>
      </c>
      <c r="V1956" s="17">
        <v>0.39108031630200502</v>
      </c>
      <c r="W1956" s="17">
        <v>0.33359432213029799</v>
      </c>
      <c r="X1956" s="17">
        <v>0.42165995050017502</v>
      </c>
      <c r="Y1956" s="17">
        <v>0.417909838612047</v>
      </c>
      <c r="Z1956" s="17">
        <v>0.403017531490032</v>
      </c>
      <c r="AA1956" s="17">
        <v>0.38969839722635002</v>
      </c>
      <c r="AB1956" s="17">
        <v>0.40037704102240201</v>
      </c>
      <c r="AC1956" s="17">
        <v>0.45905838043842301</v>
      </c>
      <c r="AD1956" s="17">
        <v>0.51350634025467701</v>
      </c>
      <c r="AE1956" s="17"/>
      <c r="AF1956" s="17">
        <v>0.39487108628727202</v>
      </c>
      <c r="AG1956" s="17">
        <v>0.395191121248465</v>
      </c>
      <c r="AH1956" s="17">
        <v>0.38133983966867002</v>
      </c>
      <c r="AI1956" s="17"/>
      <c r="AJ1956" s="17">
        <v>0.40337224820572098</v>
      </c>
      <c r="AK1956" s="17">
        <v>0.41979584747681498</v>
      </c>
      <c r="AL1956" s="17">
        <v>0.364367381504907</v>
      </c>
      <c r="AM1956" s="17">
        <v>0.36373157688606</v>
      </c>
      <c r="AN1956" s="17">
        <v>0.33753640896730303</v>
      </c>
      <c r="AO1956" s="17"/>
      <c r="AP1956" s="17">
        <v>0.40529143869506701</v>
      </c>
      <c r="AQ1956" s="17">
        <v>0.40241597919539701</v>
      </c>
      <c r="AR1956" s="17">
        <v>0.38108159636966998</v>
      </c>
      <c r="AS1956" s="17"/>
      <c r="AT1956" s="17">
        <v>0.35962000635880098</v>
      </c>
      <c r="AU1956" s="17">
        <v>0.39857917394165598</v>
      </c>
      <c r="AV1956" s="17">
        <v>0.40340984855839401</v>
      </c>
      <c r="AW1956" s="17">
        <v>0.342272882572556</v>
      </c>
      <c r="AX1956" s="17">
        <v>0.39812105394770497</v>
      </c>
    </row>
    <row r="1957" spans="2:50">
      <c r="B1957" t="s">
        <v>246</v>
      </c>
      <c r="C1957" s="17">
        <v>0.25343235321271801</v>
      </c>
      <c r="D1957" s="17">
        <v>0.26947494833058599</v>
      </c>
      <c r="E1957" s="17">
        <v>0.238761572328342</v>
      </c>
      <c r="F1957" s="17"/>
      <c r="G1957" s="17">
        <v>0.27074594551351899</v>
      </c>
      <c r="H1957" s="17">
        <v>0.217586539023466</v>
      </c>
      <c r="I1957" s="17">
        <v>0.22927762851140099</v>
      </c>
      <c r="J1957" s="17">
        <v>0.25756296711482501</v>
      </c>
      <c r="K1957" s="17">
        <v>0.27291527974791502</v>
      </c>
      <c r="L1957" s="17">
        <v>0.27442802272342798</v>
      </c>
      <c r="M1957" s="17"/>
      <c r="N1957" s="17">
        <v>0.27714377406308699</v>
      </c>
      <c r="O1957" s="17">
        <v>0.26851369053502799</v>
      </c>
      <c r="P1957" s="17">
        <v>0.225487625253185</v>
      </c>
      <c r="Q1957" s="17">
        <v>0.235916507585266</v>
      </c>
      <c r="R1957" s="17"/>
      <c r="S1957" s="17">
        <v>0.25143091589968303</v>
      </c>
      <c r="T1957" s="17">
        <v>0.28884353960070802</v>
      </c>
      <c r="U1957" s="17">
        <v>0.295550383237426</v>
      </c>
      <c r="V1957" s="17">
        <v>0.26860065171308101</v>
      </c>
      <c r="W1957" s="17">
        <v>0.26990923491055802</v>
      </c>
      <c r="X1957" s="17">
        <v>0.19039463820291699</v>
      </c>
      <c r="Y1957" s="17">
        <v>0.21959786794511199</v>
      </c>
      <c r="Z1957" s="17">
        <v>0.201483124797601</v>
      </c>
      <c r="AA1957" s="17">
        <v>0.25472352420371802</v>
      </c>
      <c r="AB1957" s="17">
        <v>0.25350715986229699</v>
      </c>
      <c r="AC1957" s="17">
        <v>0.235491092760409</v>
      </c>
      <c r="AD1957" s="17">
        <v>0.28667500209677099</v>
      </c>
      <c r="AE1957" s="17"/>
      <c r="AF1957" s="17">
        <v>0.23668566065387101</v>
      </c>
      <c r="AG1957" s="17">
        <v>0.26161806833961398</v>
      </c>
      <c r="AH1957" s="17">
        <v>0.273625660224456</v>
      </c>
      <c r="AI1957" s="17"/>
      <c r="AJ1957" s="17">
        <v>0.24435198335094899</v>
      </c>
      <c r="AK1957" s="17">
        <v>0.22387247532326501</v>
      </c>
      <c r="AL1957" s="17">
        <v>0.32455937775270099</v>
      </c>
      <c r="AM1957" s="17">
        <v>0.15140969498381601</v>
      </c>
      <c r="AN1957" s="17">
        <v>0.34181504964354298</v>
      </c>
      <c r="AO1957" s="17"/>
      <c r="AP1957" s="17">
        <v>0.26239040171568001</v>
      </c>
      <c r="AQ1957" s="17">
        <v>0.234007012641228</v>
      </c>
      <c r="AR1957" s="17">
        <v>0.27098590333300698</v>
      </c>
      <c r="AS1957" s="17"/>
      <c r="AT1957" s="17">
        <v>0.25250110828238598</v>
      </c>
      <c r="AU1957" s="17">
        <v>0.27595942282268898</v>
      </c>
      <c r="AV1957" s="17">
        <v>0.24430901939274599</v>
      </c>
      <c r="AW1957" s="17">
        <v>0.27058282299880898</v>
      </c>
      <c r="AX1957" s="17">
        <v>0.14589981224738599</v>
      </c>
    </row>
    <row r="1958" spans="2:50">
      <c r="B1958" t="s">
        <v>247</v>
      </c>
      <c r="C1958" s="17">
        <v>6.72095360359692E-2</v>
      </c>
      <c r="D1958" s="17">
        <v>6.7437983179200398E-2</v>
      </c>
      <c r="E1958" s="17">
        <v>6.6577920597768805E-2</v>
      </c>
      <c r="F1958" s="17"/>
      <c r="G1958" s="17">
        <v>8.5128959084165706E-2</v>
      </c>
      <c r="H1958" s="17">
        <v>7.3207312329365407E-2</v>
      </c>
      <c r="I1958" s="17">
        <v>8.2333155643007694E-2</v>
      </c>
      <c r="J1958" s="17">
        <v>4.3631718432086401E-2</v>
      </c>
      <c r="K1958" s="17">
        <v>5.1792993216437398E-2</v>
      </c>
      <c r="L1958" s="17">
        <v>6.7606503664859999E-2</v>
      </c>
      <c r="M1958" s="17"/>
      <c r="N1958" s="17">
        <v>9.16142861067437E-2</v>
      </c>
      <c r="O1958" s="17">
        <v>8.3725291322848505E-2</v>
      </c>
      <c r="P1958" s="17">
        <v>5.1963903060628903E-2</v>
      </c>
      <c r="Q1958" s="17">
        <v>3.6416820742738602E-2</v>
      </c>
      <c r="R1958" s="17"/>
      <c r="S1958" s="17">
        <v>9.1275497434120306E-2</v>
      </c>
      <c r="T1958" s="17">
        <v>6.8999006404368901E-2</v>
      </c>
      <c r="U1958" s="17">
        <v>5.9482580891720399E-2</v>
      </c>
      <c r="V1958" s="17">
        <v>5.0097848719882099E-2</v>
      </c>
      <c r="W1958" s="17">
        <v>0.117205964816275</v>
      </c>
      <c r="X1958" s="17">
        <v>5.8872702158636103E-2</v>
      </c>
      <c r="Y1958" s="17">
        <v>4.6250978818690301E-2</v>
      </c>
      <c r="Z1958" s="17">
        <v>6.3993045048725397E-2</v>
      </c>
      <c r="AA1958" s="17">
        <v>6.3035177428216099E-2</v>
      </c>
      <c r="AB1958" s="17">
        <v>7.9904414140456001E-2</v>
      </c>
      <c r="AC1958" s="17">
        <v>3.6168388619523102E-2</v>
      </c>
      <c r="AD1958" s="17">
        <v>1.6259715286466699E-2</v>
      </c>
      <c r="AE1958" s="17"/>
      <c r="AF1958" s="17">
        <v>4.2551365796055098E-2</v>
      </c>
      <c r="AG1958" s="17">
        <v>8.5260808272265398E-2</v>
      </c>
      <c r="AH1958" s="17">
        <v>6.7324376573057496E-2</v>
      </c>
      <c r="AI1958" s="17"/>
      <c r="AJ1958" s="17">
        <v>5.7261454468831199E-2</v>
      </c>
      <c r="AK1958" s="17">
        <v>7.5588126036489095E-2</v>
      </c>
      <c r="AL1958" s="17">
        <v>9.6257124378364298E-2</v>
      </c>
      <c r="AM1958" s="17">
        <v>0</v>
      </c>
      <c r="AN1958" s="17">
        <v>5.42417399311187E-2</v>
      </c>
      <c r="AO1958" s="17"/>
      <c r="AP1958" s="17">
        <v>5.7176481838965197E-2</v>
      </c>
      <c r="AQ1958" s="17">
        <v>7.4324483481594594E-2</v>
      </c>
      <c r="AR1958" s="17">
        <v>0.116200224132155</v>
      </c>
      <c r="AS1958" s="17"/>
      <c r="AT1958" s="17">
        <v>5.6177977246432899E-2</v>
      </c>
      <c r="AU1958" s="17">
        <v>4.1572354852372297E-2</v>
      </c>
      <c r="AV1958" s="17">
        <v>9.4110381687075903E-2</v>
      </c>
      <c r="AW1958" s="17">
        <v>0.10678633117586001</v>
      </c>
      <c r="AX1958" s="17">
        <v>0.15913823333775501</v>
      </c>
    </row>
    <row r="1959" spans="2:50">
      <c r="B1959" t="s">
        <v>248</v>
      </c>
      <c r="C1959" s="17">
        <v>1.3902877931137E-2</v>
      </c>
      <c r="D1959" s="17">
        <v>1.1551713091480099E-2</v>
      </c>
      <c r="E1959" s="17">
        <v>1.5271190633901701E-2</v>
      </c>
      <c r="F1959" s="17"/>
      <c r="G1959" s="17">
        <v>3.6784477202484497E-2</v>
      </c>
      <c r="H1959" s="17">
        <v>1.1146202843032501E-2</v>
      </c>
      <c r="I1959" s="17">
        <v>1.82442101834215E-2</v>
      </c>
      <c r="J1959" s="17">
        <v>9.4584366815613496E-3</v>
      </c>
      <c r="K1959" s="17">
        <v>8.4083739339127599E-3</v>
      </c>
      <c r="L1959" s="17">
        <v>4.7690216350162497E-3</v>
      </c>
      <c r="M1959" s="17"/>
      <c r="N1959" s="17">
        <v>1.8934262438388201E-2</v>
      </c>
      <c r="O1959" s="17">
        <v>1.07043648654417E-2</v>
      </c>
      <c r="P1959" s="17">
        <v>1.2633030546936701E-2</v>
      </c>
      <c r="Q1959" s="17">
        <v>1.3164545047059399E-2</v>
      </c>
      <c r="R1959" s="17"/>
      <c r="S1959" s="17">
        <v>1.65374791582906E-2</v>
      </c>
      <c r="T1959" s="17">
        <v>7.69491408105865E-3</v>
      </c>
      <c r="U1959" s="17">
        <v>2.8259999663465499E-2</v>
      </c>
      <c r="V1959" s="17">
        <v>2.7156533388975699E-2</v>
      </c>
      <c r="W1959" s="17">
        <v>2.5019100394949201E-2</v>
      </c>
      <c r="X1959" s="17">
        <v>5.8851330400501098E-3</v>
      </c>
      <c r="Y1959" s="17">
        <v>1.2806282951054E-2</v>
      </c>
      <c r="Z1959" s="17">
        <v>0</v>
      </c>
      <c r="AA1959" s="17">
        <v>5.1535216604570201E-3</v>
      </c>
      <c r="AB1959" s="17">
        <v>1.77602310293546E-2</v>
      </c>
      <c r="AC1959" s="17">
        <v>8.2844221224058906E-3</v>
      </c>
      <c r="AD1959" s="17">
        <v>0</v>
      </c>
      <c r="AE1959" s="17"/>
      <c r="AF1959" s="17">
        <v>1.0699242858230699E-2</v>
      </c>
      <c r="AG1959" s="17">
        <v>1.20218192464168E-2</v>
      </c>
      <c r="AH1959" s="17">
        <v>1.8226871608621398E-2</v>
      </c>
      <c r="AI1959" s="17"/>
      <c r="AJ1959" s="17">
        <v>7.2802980800771404E-3</v>
      </c>
      <c r="AK1959" s="17">
        <v>1.4951393362023301E-2</v>
      </c>
      <c r="AL1959" s="17">
        <v>1.0808035993452401E-2</v>
      </c>
      <c r="AM1959" s="17">
        <v>0</v>
      </c>
      <c r="AN1959" s="17">
        <v>2.33563839274206E-2</v>
      </c>
      <c r="AO1959" s="17"/>
      <c r="AP1959" s="17">
        <v>1.1825702989392801E-2</v>
      </c>
      <c r="AQ1959" s="17">
        <v>1.4076927518117699E-2</v>
      </c>
      <c r="AR1959" s="17">
        <v>2.3037074590140101E-2</v>
      </c>
      <c r="AS1959" s="17"/>
      <c r="AT1959" s="17">
        <v>9.6789670732065295E-3</v>
      </c>
      <c r="AU1959" s="17">
        <v>6.7135907640696896E-3</v>
      </c>
      <c r="AV1959" s="17">
        <v>2.1374936236597499E-2</v>
      </c>
      <c r="AW1959" s="17">
        <v>1.7865526679053799E-2</v>
      </c>
      <c r="AX1959" s="17">
        <v>2.7700354676163001E-2</v>
      </c>
    </row>
    <row r="1960" spans="2:50">
      <c r="B1960" t="s">
        <v>113</v>
      </c>
      <c r="C1960" s="17">
        <v>0.11667674388640099</v>
      </c>
      <c r="D1960" s="17">
        <v>0.10302352539446</v>
      </c>
      <c r="E1960" s="17">
        <v>0.13045396521227201</v>
      </c>
      <c r="F1960" s="17"/>
      <c r="G1960" s="17">
        <v>0.12443693009159799</v>
      </c>
      <c r="H1960" s="17">
        <v>7.9257784561711703E-2</v>
      </c>
      <c r="I1960" s="17">
        <v>0.134115921285861</v>
      </c>
      <c r="J1960" s="17">
        <v>0.12031169863093399</v>
      </c>
      <c r="K1960" s="17">
        <v>0.101579722492602</v>
      </c>
      <c r="L1960" s="17">
        <v>0.13483802614301901</v>
      </c>
      <c r="M1960" s="17"/>
      <c r="N1960" s="17">
        <v>8.4862684946098804E-2</v>
      </c>
      <c r="O1960" s="17">
        <v>0.117952115576153</v>
      </c>
      <c r="P1960" s="17">
        <v>0.123551704266488</v>
      </c>
      <c r="Q1960" s="17">
        <v>0.14334621731483699</v>
      </c>
      <c r="R1960" s="17"/>
      <c r="S1960" s="17">
        <v>0.105353525406707</v>
      </c>
      <c r="T1960" s="17">
        <v>0.120206001181082</v>
      </c>
      <c r="U1960" s="17">
        <v>0.110930369124115</v>
      </c>
      <c r="V1960" s="17">
        <v>0.10920943125275399</v>
      </c>
      <c r="W1960" s="17">
        <v>0.113548767728311</v>
      </c>
      <c r="X1960" s="17">
        <v>0.138145290395565</v>
      </c>
      <c r="Y1960" s="17">
        <v>0.120012851544578</v>
      </c>
      <c r="Z1960" s="17">
        <v>0.119013682806279</v>
      </c>
      <c r="AA1960" s="17">
        <v>0.134524083128019</v>
      </c>
      <c r="AB1960" s="17">
        <v>0.125091274594445</v>
      </c>
      <c r="AC1960" s="17">
        <v>0.109963620245357</v>
      </c>
      <c r="AD1960" s="17">
        <v>4.3311718467262901E-2</v>
      </c>
      <c r="AE1960" s="17"/>
      <c r="AF1960" s="17">
        <v>0.13169629927562099</v>
      </c>
      <c r="AG1960" s="17">
        <v>8.8191177554031705E-2</v>
      </c>
      <c r="AH1960" s="17">
        <v>0.14462110124407099</v>
      </c>
      <c r="AI1960" s="17"/>
      <c r="AJ1960" s="17">
        <v>0.119363633551725</v>
      </c>
      <c r="AK1960" s="17">
        <v>8.5035659369816205E-2</v>
      </c>
      <c r="AL1960" s="17">
        <v>4.3653154227789703E-2</v>
      </c>
      <c r="AM1960" s="17">
        <v>0.18287481944902001</v>
      </c>
      <c r="AN1960" s="17">
        <v>0.17180479722386</v>
      </c>
      <c r="AO1960" s="17"/>
      <c r="AP1960" s="17">
        <v>0.105043665024666</v>
      </c>
      <c r="AQ1960" s="17">
        <v>9.5523162520883401E-2</v>
      </c>
      <c r="AR1960" s="17">
        <v>2.67858681684656E-2</v>
      </c>
      <c r="AS1960" s="17"/>
      <c r="AT1960" s="17">
        <v>0.15508142423222901</v>
      </c>
      <c r="AU1960" s="17">
        <v>0.114324819660212</v>
      </c>
      <c r="AV1960" s="17">
        <v>8.8666133407852801E-2</v>
      </c>
      <c r="AW1960" s="17">
        <v>7.6621034928279902E-2</v>
      </c>
      <c r="AX1960" s="17">
        <v>7.0822397984945995E-2</v>
      </c>
    </row>
    <row r="1961" spans="2:50">
      <c r="B1961" t="s">
        <v>249</v>
      </c>
      <c r="C1961" s="17">
        <v>0.54877848893377601</v>
      </c>
      <c r="D1961" s="17">
        <v>0.54851183000427395</v>
      </c>
      <c r="E1961" s="17">
        <v>0.54893535122771597</v>
      </c>
      <c r="F1961" s="17"/>
      <c r="G1961" s="17">
        <v>0.48290368810823298</v>
      </c>
      <c r="H1961" s="17">
        <v>0.61880216124242504</v>
      </c>
      <c r="I1961" s="17">
        <v>0.53602908437630903</v>
      </c>
      <c r="J1961" s="17">
        <v>0.56903517914059298</v>
      </c>
      <c r="K1961" s="17">
        <v>0.56530363060913302</v>
      </c>
      <c r="L1961" s="17">
        <v>0.51835842583367697</v>
      </c>
      <c r="M1961" s="17"/>
      <c r="N1961" s="17">
        <v>0.52744499244568199</v>
      </c>
      <c r="O1961" s="17">
        <v>0.519104537700529</v>
      </c>
      <c r="P1961" s="17">
        <v>0.586363736872761</v>
      </c>
      <c r="Q1961" s="17">
        <v>0.57115590931009896</v>
      </c>
      <c r="R1961" s="17"/>
      <c r="S1961" s="17">
        <v>0.53540258210119995</v>
      </c>
      <c r="T1961" s="17">
        <v>0.51425653873278299</v>
      </c>
      <c r="U1961" s="17">
        <v>0.50577666708327296</v>
      </c>
      <c r="V1961" s="17">
        <v>0.544935534925307</v>
      </c>
      <c r="W1961" s="17">
        <v>0.474316932149907</v>
      </c>
      <c r="X1961" s="17">
        <v>0.60670223620283203</v>
      </c>
      <c r="Y1961" s="17">
        <v>0.60133201874056597</v>
      </c>
      <c r="Z1961" s="17">
        <v>0.61551014734739495</v>
      </c>
      <c r="AA1961" s="17">
        <v>0.542563693579589</v>
      </c>
      <c r="AB1961" s="17">
        <v>0.52373692037344799</v>
      </c>
      <c r="AC1961" s="17">
        <v>0.610092476252305</v>
      </c>
      <c r="AD1961" s="17">
        <v>0.65375356414949903</v>
      </c>
      <c r="AE1961" s="17"/>
      <c r="AF1961" s="17">
        <v>0.57836743141622204</v>
      </c>
      <c r="AG1961" s="17">
        <v>0.55290812658767197</v>
      </c>
      <c r="AH1961" s="17">
        <v>0.49620199034979401</v>
      </c>
      <c r="AI1961" s="17"/>
      <c r="AJ1961" s="17">
        <v>0.57174263054841701</v>
      </c>
      <c r="AK1961" s="17">
        <v>0.600552345908406</v>
      </c>
      <c r="AL1961" s="17">
        <v>0.52472230764769201</v>
      </c>
      <c r="AM1961" s="17">
        <v>0.66571548556716298</v>
      </c>
      <c r="AN1961" s="17">
        <v>0.40878202927405799</v>
      </c>
      <c r="AO1961" s="17"/>
      <c r="AP1961" s="17">
        <v>0.56356374843129597</v>
      </c>
      <c r="AQ1961" s="17">
        <v>0.58206841383817698</v>
      </c>
      <c r="AR1961" s="17">
        <v>0.562990929776233</v>
      </c>
      <c r="AS1961" s="17"/>
      <c r="AT1961" s="17">
        <v>0.52656052316574598</v>
      </c>
      <c r="AU1961" s="17">
        <v>0.56142981190065699</v>
      </c>
      <c r="AV1961" s="17">
        <v>0.55153952927572802</v>
      </c>
      <c r="AW1961" s="17">
        <v>0.52814428421799697</v>
      </c>
      <c r="AX1961" s="17">
        <v>0.59643920175374998</v>
      </c>
    </row>
    <row r="1962" spans="2:50">
      <c r="B1962" t="s">
        <v>250</v>
      </c>
      <c r="C1962" s="17">
        <v>8.1112413967106195E-2</v>
      </c>
      <c r="D1962" s="17">
        <v>7.8989696270680504E-2</v>
      </c>
      <c r="E1962" s="17">
        <v>8.1849111231670504E-2</v>
      </c>
      <c r="F1962" s="17"/>
      <c r="G1962" s="17">
        <v>0.12191343628665</v>
      </c>
      <c r="H1962" s="17">
        <v>8.4353515172397794E-2</v>
      </c>
      <c r="I1962" s="17">
        <v>0.100577365826429</v>
      </c>
      <c r="J1962" s="17">
        <v>5.3090155113647702E-2</v>
      </c>
      <c r="K1962" s="17">
        <v>6.0201367150350099E-2</v>
      </c>
      <c r="L1962" s="17">
        <v>7.23755252998763E-2</v>
      </c>
      <c r="M1962" s="17"/>
      <c r="N1962" s="17">
        <v>0.11054854854513201</v>
      </c>
      <c r="O1962" s="17">
        <v>9.4429656188290204E-2</v>
      </c>
      <c r="P1962" s="17">
        <v>6.4596933607565604E-2</v>
      </c>
      <c r="Q1962" s="17">
        <v>4.9581365789798097E-2</v>
      </c>
      <c r="R1962" s="17"/>
      <c r="S1962" s="17">
        <v>0.107812976592411</v>
      </c>
      <c r="T1962" s="17">
        <v>7.6693920485427503E-2</v>
      </c>
      <c r="U1962" s="17">
        <v>8.7742580555185898E-2</v>
      </c>
      <c r="V1962" s="17">
        <v>7.7254382108857794E-2</v>
      </c>
      <c r="W1962" s="17">
        <v>0.14222506521122399</v>
      </c>
      <c r="X1962" s="17">
        <v>6.4757835198686206E-2</v>
      </c>
      <c r="Y1962" s="17">
        <v>5.9057261769744303E-2</v>
      </c>
      <c r="Z1962" s="17">
        <v>6.3993045048725397E-2</v>
      </c>
      <c r="AA1962" s="17">
        <v>6.8188699088673102E-2</v>
      </c>
      <c r="AB1962" s="17">
        <v>9.7664645169810493E-2</v>
      </c>
      <c r="AC1962" s="17">
        <v>4.4452810741929E-2</v>
      </c>
      <c r="AD1962" s="17">
        <v>1.6259715286466699E-2</v>
      </c>
      <c r="AE1962" s="17"/>
      <c r="AF1962" s="17">
        <v>5.3250608654285797E-2</v>
      </c>
      <c r="AG1962" s="17">
        <v>9.7282627518682205E-2</v>
      </c>
      <c r="AH1962" s="17">
        <v>8.5551248181679002E-2</v>
      </c>
      <c r="AI1962" s="17"/>
      <c r="AJ1962" s="17">
        <v>6.4541752548908302E-2</v>
      </c>
      <c r="AK1962" s="17">
        <v>9.0539519398512402E-2</v>
      </c>
      <c r="AL1962" s="17">
        <v>0.107065160371817</v>
      </c>
      <c r="AM1962" s="17">
        <v>0</v>
      </c>
      <c r="AN1962" s="17">
        <v>7.75981238585393E-2</v>
      </c>
      <c r="AO1962" s="17"/>
      <c r="AP1962" s="17">
        <v>6.9002184828358001E-2</v>
      </c>
      <c r="AQ1962" s="17">
        <v>8.8401410999712396E-2</v>
      </c>
      <c r="AR1962" s="17">
        <v>0.13923729872229501</v>
      </c>
      <c r="AS1962" s="17"/>
      <c r="AT1962" s="17">
        <v>6.5856944319639399E-2</v>
      </c>
      <c r="AU1962" s="17">
        <v>4.8285945616441998E-2</v>
      </c>
      <c r="AV1962" s="17">
        <v>0.115485317923673</v>
      </c>
      <c r="AW1962" s="17">
        <v>0.12465185785491401</v>
      </c>
      <c r="AX1962" s="17">
        <v>0.18683858801391801</v>
      </c>
    </row>
    <row r="1963" spans="2:50">
      <c r="B1963" t="s">
        <v>251</v>
      </c>
      <c r="C1963" s="17">
        <v>0.46766607496666901</v>
      </c>
      <c r="D1963" s="17">
        <v>0.46952213373359297</v>
      </c>
      <c r="E1963" s="17">
        <v>0.46708623999604498</v>
      </c>
      <c r="F1963" s="17"/>
      <c r="G1963" s="17">
        <v>0.36099025182158301</v>
      </c>
      <c r="H1963" s="17">
        <v>0.53444864607002696</v>
      </c>
      <c r="I1963" s="17">
        <v>0.43545171854988002</v>
      </c>
      <c r="J1963" s="17">
        <v>0.51594502402694598</v>
      </c>
      <c r="K1963" s="17">
        <v>0.50510226345878295</v>
      </c>
      <c r="L1963" s="17">
        <v>0.44598290053380102</v>
      </c>
      <c r="M1963" s="17"/>
      <c r="N1963" s="17">
        <v>0.41689644390055097</v>
      </c>
      <c r="O1963" s="17">
        <v>0.42467488151223798</v>
      </c>
      <c r="P1963" s="17">
        <v>0.52176680326519598</v>
      </c>
      <c r="Q1963" s="17">
        <v>0.52157454352030097</v>
      </c>
      <c r="R1963" s="17"/>
      <c r="S1963" s="17">
        <v>0.42758960550878899</v>
      </c>
      <c r="T1963" s="17">
        <v>0.43756261824735498</v>
      </c>
      <c r="U1963" s="17">
        <v>0.41803408652808699</v>
      </c>
      <c r="V1963" s="17">
        <v>0.46768115281644901</v>
      </c>
      <c r="W1963" s="17">
        <v>0.33209186693868198</v>
      </c>
      <c r="X1963" s="17">
        <v>0.54194440100414598</v>
      </c>
      <c r="Y1963" s="17">
        <v>0.54227475697082195</v>
      </c>
      <c r="Z1963" s="17">
        <v>0.55151710229866902</v>
      </c>
      <c r="AA1963" s="17">
        <v>0.47437499449091602</v>
      </c>
      <c r="AB1963" s="17">
        <v>0.426072275203637</v>
      </c>
      <c r="AC1963" s="17">
        <v>0.56563966551037603</v>
      </c>
      <c r="AD1963" s="17">
        <v>0.63749384886303295</v>
      </c>
      <c r="AE1963" s="17"/>
      <c r="AF1963" s="17">
        <v>0.52511682276193605</v>
      </c>
      <c r="AG1963" s="17">
        <v>0.45562549906899003</v>
      </c>
      <c r="AH1963" s="17">
        <v>0.41065074216811498</v>
      </c>
      <c r="AI1963" s="17"/>
      <c r="AJ1963" s="17">
        <v>0.50720087799950897</v>
      </c>
      <c r="AK1963" s="17">
        <v>0.51001282650989399</v>
      </c>
      <c r="AL1963" s="17">
        <v>0.417657147275875</v>
      </c>
      <c r="AM1963" s="17">
        <v>0.66571548556716298</v>
      </c>
      <c r="AN1963" s="17">
        <v>0.33118390541551801</v>
      </c>
      <c r="AO1963" s="17"/>
      <c r="AP1963" s="17">
        <v>0.49456156360293801</v>
      </c>
      <c r="AQ1963" s="17">
        <v>0.49366700283846399</v>
      </c>
      <c r="AR1963" s="17">
        <v>0.42375363105393699</v>
      </c>
      <c r="AS1963" s="17"/>
      <c r="AT1963" s="17">
        <v>0.46070357884610602</v>
      </c>
      <c r="AU1963" s="17">
        <v>0.51314386628421504</v>
      </c>
      <c r="AV1963" s="17">
        <v>0.43605421135205402</v>
      </c>
      <c r="AW1963" s="17">
        <v>0.40349242636308302</v>
      </c>
      <c r="AX1963" s="17">
        <v>0.40960061373983198</v>
      </c>
    </row>
    <row r="1964" spans="2:50">
      <c r="C1964" s="17"/>
      <c r="D1964" s="17"/>
      <c r="E1964" s="17"/>
      <c r="F1964" s="17"/>
      <c r="G1964" s="17"/>
      <c r="H1964" s="17"/>
      <c r="I1964" s="17"/>
      <c r="J1964" s="17"/>
      <c r="K1964" s="17"/>
      <c r="L1964" s="17"/>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7"/>
      <c r="AI1964" s="17"/>
      <c r="AJ1964" s="17"/>
      <c r="AK1964" s="17"/>
      <c r="AL1964" s="17"/>
      <c r="AM1964" s="17"/>
      <c r="AN1964" s="17"/>
      <c r="AO1964" s="17"/>
      <c r="AP1964" s="17"/>
      <c r="AQ1964" s="17"/>
      <c r="AR1964" s="17"/>
      <c r="AS1964" s="17"/>
      <c r="AT1964" s="17"/>
      <c r="AU1964" s="17"/>
      <c r="AV1964" s="17"/>
      <c r="AW1964" s="17"/>
      <c r="AX1964" s="17"/>
    </row>
    <row r="1965" spans="2:50">
      <c r="B1965" s="6" t="s">
        <v>507</v>
      </c>
      <c r="C1965" s="17"/>
      <c r="D1965" s="17"/>
      <c r="E1965" s="17"/>
      <c r="F1965" s="17"/>
      <c r="G1965" s="17"/>
      <c r="H1965" s="17"/>
      <c r="I1965" s="17"/>
      <c r="J1965" s="17"/>
      <c r="K1965" s="17"/>
      <c r="L1965" s="17"/>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7"/>
      <c r="AI1965" s="17"/>
      <c r="AJ1965" s="17"/>
      <c r="AK1965" s="17"/>
      <c r="AL1965" s="17"/>
      <c r="AM1965" s="17"/>
      <c r="AN1965" s="17"/>
      <c r="AO1965" s="17"/>
      <c r="AP1965" s="17"/>
      <c r="AQ1965" s="17"/>
      <c r="AR1965" s="17"/>
      <c r="AS1965" s="17"/>
      <c r="AT1965" s="17"/>
      <c r="AU1965" s="17"/>
      <c r="AV1965" s="17"/>
      <c r="AW1965" s="17"/>
      <c r="AX1965" s="17"/>
    </row>
    <row r="1966" spans="2:50">
      <c r="B1966" s="24" t="s">
        <v>15</v>
      </c>
      <c r="C1966" s="17"/>
      <c r="D1966" s="17"/>
      <c r="E1966" s="17"/>
      <c r="F1966" s="17"/>
      <c r="G1966" s="17"/>
      <c r="H1966" s="17"/>
      <c r="I1966" s="17"/>
      <c r="J1966" s="17"/>
      <c r="K1966" s="17"/>
      <c r="L1966" s="17"/>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7"/>
      <c r="AI1966" s="17"/>
      <c r="AJ1966" s="17"/>
      <c r="AK1966" s="17"/>
      <c r="AL1966" s="17"/>
      <c r="AM1966" s="17"/>
      <c r="AN1966" s="17"/>
      <c r="AO1966" s="17"/>
      <c r="AP1966" s="17"/>
      <c r="AQ1966" s="17"/>
      <c r="AR1966" s="17"/>
      <c r="AS1966" s="17"/>
      <c r="AT1966" s="17"/>
      <c r="AU1966" s="17"/>
      <c r="AV1966" s="17"/>
      <c r="AW1966" s="17"/>
      <c r="AX1966" s="17"/>
    </row>
    <row r="1967" spans="2:50">
      <c r="B1967" t="s">
        <v>244</v>
      </c>
      <c r="C1967" s="17">
        <v>0.24313509923243401</v>
      </c>
      <c r="D1967" s="17">
        <v>0.24439101455457601</v>
      </c>
      <c r="E1967" s="17">
        <v>0.24285425955598799</v>
      </c>
      <c r="F1967" s="17"/>
      <c r="G1967" s="17">
        <v>0.20163083388866301</v>
      </c>
      <c r="H1967" s="17">
        <v>0.2363047808233</v>
      </c>
      <c r="I1967" s="17">
        <v>0.27573590402496301</v>
      </c>
      <c r="J1967" s="17">
        <v>0.27330832672536998</v>
      </c>
      <c r="K1967" s="17">
        <v>0.25349695679110601</v>
      </c>
      <c r="L1967" s="17">
        <v>0.21814008897071999</v>
      </c>
      <c r="M1967" s="17"/>
      <c r="N1967" s="17">
        <v>0.218460242836473</v>
      </c>
      <c r="O1967" s="17">
        <v>0.245662262232232</v>
      </c>
      <c r="P1967" s="17">
        <v>0.25005648587646601</v>
      </c>
      <c r="Q1967" s="17">
        <v>0.26285143992825399</v>
      </c>
      <c r="R1967" s="17"/>
      <c r="S1967" s="17">
        <v>0.25543216599809299</v>
      </c>
      <c r="T1967" s="17">
        <v>0.22430592189386001</v>
      </c>
      <c r="U1967" s="17">
        <v>0.24651803613520801</v>
      </c>
      <c r="V1967" s="17">
        <v>0.22692182527781801</v>
      </c>
      <c r="W1967" s="17">
        <v>0.221228651341453</v>
      </c>
      <c r="X1967" s="17">
        <v>0.242830521320098</v>
      </c>
      <c r="Y1967" s="17">
        <v>0.23561502414108401</v>
      </c>
      <c r="Z1967" s="17">
        <v>0.29144467055357598</v>
      </c>
      <c r="AA1967" s="17">
        <v>0.220754883654525</v>
      </c>
      <c r="AB1967" s="17">
        <v>0.27555328174174099</v>
      </c>
      <c r="AC1967" s="17">
        <v>0.25900874605213797</v>
      </c>
      <c r="AD1967" s="17">
        <v>0.27289518477369901</v>
      </c>
      <c r="AE1967" s="17"/>
      <c r="AF1967" s="17">
        <v>0.270073170677681</v>
      </c>
      <c r="AG1967" s="17">
        <v>0.23321294908753201</v>
      </c>
      <c r="AH1967" s="17">
        <v>0.21793715942068001</v>
      </c>
      <c r="AI1967" s="17"/>
      <c r="AJ1967" s="17">
        <v>0.25034854179329802</v>
      </c>
      <c r="AK1967" s="17">
        <v>0.24773042244794899</v>
      </c>
      <c r="AL1967" s="17">
        <v>0.18140133205980799</v>
      </c>
      <c r="AM1967" s="17">
        <v>0.49785522955580103</v>
      </c>
      <c r="AN1967" s="17">
        <v>0.20863150146227799</v>
      </c>
      <c r="AO1967" s="17"/>
      <c r="AP1967" s="17">
        <v>0.23313352673541199</v>
      </c>
      <c r="AQ1967" s="17">
        <v>0.251298505165788</v>
      </c>
      <c r="AR1967" s="17">
        <v>0.23873974466564901</v>
      </c>
      <c r="AS1967" s="17"/>
      <c r="AT1967" s="17">
        <v>0.26472881010640698</v>
      </c>
      <c r="AU1967" s="17">
        <v>0.25191829541174698</v>
      </c>
      <c r="AV1967" s="17">
        <v>0.21969890272231599</v>
      </c>
      <c r="AW1967" s="17">
        <v>0.245828196566444</v>
      </c>
      <c r="AX1967" s="17">
        <v>0.33483392569751702</v>
      </c>
    </row>
    <row r="1968" spans="2:50">
      <c r="B1968" t="s">
        <v>245</v>
      </c>
      <c r="C1968" s="17">
        <v>0.41470666618645202</v>
      </c>
      <c r="D1968" s="17">
        <v>0.40130890634413502</v>
      </c>
      <c r="E1968" s="17">
        <v>0.426487023677729</v>
      </c>
      <c r="F1968" s="17"/>
      <c r="G1968" s="17">
        <v>0.36287846017395398</v>
      </c>
      <c r="H1968" s="17">
        <v>0.45261848401625598</v>
      </c>
      <c r="I1968" s="17">
        <v>0.41998065520872602</v>
      </c>
      <c r="J1968" s="17">
        <v>0.40648355698646899</v>
      </c>
      <c r="K1968" s="17">
        <v>0.39364292548247298</v>
      </c>
      <c r="L1968" s="17">
        <v>0.43456752371653201</v>
      </c>
      <c r="M1968" s="17"/>
      <c r="N1968" s="17">
        <v>0.458786327984748</v>
      </c>
      <c r="O1968" s="17">
        <v>0.43406210120480299</v>
      </c>
      <c r="P1968" s="17">
        <v>0.41435135801327599</v>
      </c>
      <c r="Q1968" s="17">
        <v>0.344198185526987</v>
      </c>
      <c r="R1968" s="17"/>
      <c r="S1968" s="17">
        <v>0.39630331308510702</v>
      </c>
      <c r="T1968" s="17">
        <v>0.41724122738436797</v>
      </c>
      <c r="U1968" s="17">
        <v>0.37815622908258301</v>
      </c>
      <c r="V1968" s="17">
        <v>0.40238760682730201</v>
      </c>
      <c r="W1968" s="17">
        <v>0.39945175224326701</v>
      </c>
      <c r="X1968" s="17">
        <v>0.39412583458365402</v>
      </c>
      <c r="Y1968" s="17">
        <v>0.43925598745472</v>
      </c>
      <c r="Z1968" s="17">
        <v>0.45421381557079499</v>
      </c>
      <c r="AA1968" s="17">
        <v>0.39353082049189197</v>
      </c>
      <c r="AB1968" s="17">
        <v>0.41459759823770398</v>
      </c>
      <c r="AC1968" s="17">
        <v>0.47845748881087702</v>
      </c>
      <c r="AD1968" s="17">
        <v>0.57460763314400498</v>
      </c>
      <c r="AE1968" s="17"/>
      <c r="AF1968" s="17">
        <v>0.39188519708430603</v>
      </c>
      <c r="AG1968" s="17">
        <v>0.448325577020527</v>
      </c>
      <c r="AH1968" s="17">
        <v>0.39086082146226597</v>
      </c>
      <c r="AI1968" s="17"/>
      <c r="AJ1968" s="17">
        <v>0.42043526870483999</v>
      </c>
      <c r="AK1968" s="17">
        <v>0.41810302691369799</v>
      </c>
      <c r="AL1968" s="17">
        <v>0.46291909732513198</v>
      </c>
      <c r="AM1968" s="17">
        <v>0.31513717403347702</v>
      </c>
      <c r="AN1968" s="17">
        <v>0.37299125704277097</v>
      </c>
      <c r="AO1968" s="17"/>
      <c r="AP1968" s="17">
        <v>0.39492302725393402</v>
      </c>
      <c r="AQ1968" s="17">
        <v>0.43798275451575203</v>
      </c>
      <c r="AR1968" s="17">
        <v>0.47269099582861401</v>
      </c>
      <c r="AS1968" s="17"/>
      <c r="AT1968" s="17">
        <v>0.34247110028962602</v>
      </c>
      <c r="AU1968" s="17">
        <v>0.41241523461577201</v>
      </c>
      <c r="AV1968" s="17">
        <v>0.455846420354656</v>
      </c>
      <c r="AW1968" s="17">
        <v>0.50125378541283405</v>
      </c>
      <c r="AX1968" s="17">
        <v>0.31398657246295802</v>
      </c>
    </row>
    <row r="1969" spans="2:50">
      <c r="B1969" t="s">
        <v>246</v>
      </c>
      <c r="C1969" s="17">
        <v>0.18076829931831501</v>
      </c>
      <c r="D1969" s="17">
        <v>0.20273813409741701</v>
      </c>
      <c r="E1969" s="17">
        <v>0.16003091337383801</v>
      </c>
      <c r="F1969" s="17"/>
      <c r="G1969" s="17">
        <v>0.23840432835396899</v>
      </c>
      <c r="H1969" s="17">
        <v>0.19179525764953101</v>
      </c>
      <c r="I1969" s="17">
        <v>0.169031090460875</v>
      </c>
      <c r="J1969" s="17">
        <v>0.17138021122143801</v>
      </c>
      <c r="K1969" s="17">
        <v>0.18090396582328899</v>
      </c>
      <c r="L1969" s="17">
        <v>0.15085497915201801</v>
      </c>
      <c r="M1969" s="17"/>
      <c r="N1969" s="17">
        <v>0.18663174717475001</v>
      </c>
      <c r="O1969" s="17">
        <v>0.170281981791718</v>
      </c>
      <c r="P1969" s="17">
        <v>0.17260346705104301</v>
      </c>
      <c r="Q1969" s="17">
        <v>0.19570415216106099</v>
      </c>
      <c r="R1969" s="17"/>
      <c r="S1969" s="17">
        <v>0.17283735110439999</v>
      </c>
      <c r="T1969" s="17">
        <v>0.189473552591993</v>
      </c>
      <c r="U1969" s="17">
        <v>0.21542864700245701</v>
      </c>
      <c r="V1969" s="17">
        <v>0.17777415372274899</v>
      </c>
      <c r="W1969" s="17">
        <v>0.222659697675858</v>
      </c>
      <c r="X1969" s="17">
        <v>0.16944204456131701</v>
      </c>
      <c r="Y1969" s="17">
        <v>0.178671970622165</v>
      </c>
      <c r="Z1969" s="17">
        <v>0.14388479574558399</v>
      </c>
      <c r="AA1969" s="17">
        <v>0.212470533230039</v>
      </c>
      <c r="AB1969" s="17">
        <v>0.17310552511695201</v>
      </c>
      <c r="AC1969" s="17">
        <v>0.12302630150388801</v>
      </c>
      <c r="AD1969" s="17">
        <v>9.0437799506974101E-2</v>
      </c>
      <c r="AE1969" s="17"/>
      <c r="AF1969" s="17">
        <v>0.17729217485711499</v>
      </c>
      <c r="AG1969" s="17">
        <v>0.174005790314161</v>
      </c>
      <c r="AH1969" s="17">
        <v>0.20173226685575801</v>
      </c>
      <c r="AI1969" s="17"/>
      <c r="AJ1969" s="17">
        <v>0.159477045562576</v>
      </c>
      <c r="AK1969" s="17">
        <v>0.20630445309259199</v>
      </c>
      <c r="AL1969" s="17">
        <v>0.21829527207791899</v>
      </c>
      <c r="AM1969" s="17">
        <v>3.0219863277033101E-2</v>
      </c>
      <c r="AN1969" s="17">
        <v>0.209732329972768</v>
      </c>
      <c r="AO1969" s="17"/>
      <c r="AP1969" s="17">
        <v>0.187151796101129</v>
      </c>
      <c r="AQ1969" s="17">
        <v>0.178782131021267</v>
      </c>
      <c r="AR1969" s="17">
        <v>0.17143500323986299</v>
      </c>
      <c r="AS1969" s="17"/>
      <c r="AT1969" s="17">
        <v>0.19085202528147599</v>
      </c>
      <c r="AU1969" s="17">
        <v>0.204018087712281</v>
      </c>
      <c r="AV1969" s="17">
        <v>0.17817998513266101</v>
      </c>
      <c r="AW1969" s="17">
        <v>0.13673107746850399</v>
      </c>
      <c r="AX1969" s="17">
        <v>0.204591271897547</v>
      </c>
    </row>
    <row r="1970" spans="2:50">
      <c r="B1970" t="s">
        <v>247</v>
      </c>
      <c r="C1970" s="17">
        <v>6.0580491165921201E-2</v>
      </c>
      <c r="D1970" s="17">
        <v>5.9605265293114197E-2</v>
      </c>
      <c r="E1970" s="17">
        <v>6.1767594247571597E-2</v>
      </c>
      <c r="F1970" s="17"/>
      <c r="G1970" s="17">
        <v>5.5636167822461502E-2</v>
      </c>
      <c r="H1970" s="17">
        <v>3.7436744913094497E-2</v>
      </c>
      <c r="I1970" s="17">
        <v>3.1235362439110799E-2</v>
      </c>
      <c r="J1970" s="17">
        <v>5.8350838186159E-2</v>
      </c>
      <c r="K1970" s="17">
        <v>8.6500874624254806E-2</v>
      </c>
      <c r="L1970" s="17">
        <v>9.1057075819865094E-2</v>
      </c>
      <c r="M1970" s="17"/>
      <c r="N1970" s="17">
        <v>7.0596419741702804E-2</v>
      </c>
      <c r="O1970" s="17">
        <v>6.6499548999572597E-2</v>
      </c>
      <c r="P1970" s="17">
        <v>6.0578312164637098E-2</v>
      </c>
      <c r="Q1970" s="17">
        <v>4.4730372752100601E-2</v>
      </c>
      <c r="R1970" s="17"/>
      <c r="S1970" s="17">
        <v>6.9376007631811898E-2</v>
      </c>
      <c r="T1970" s="17">
        <v>7.7544897513897204E-2</v>
      </c>
      <c r="U1970" s="17">
        <v>7.4594376898869594E-2</v>
      </c>
      <c r="V1970" s="17">
        <v>8.3710689189864698E-2</v>
      </c>
      <c r="W1970" s="17">
        <v>2.7017260464202299E-2</v>
      </c>
      <c r="X1970" s="17">
        <v>6.9078271733134994E-2</v>
      </c>
      <c r="Y1970" s="17">
        <v>3.8415671321795603E-2</v>
      </c>
      <c r="Z1970" s="17">
        <v>1.9122633911504101E-2</v>
      </c>
      <c r="AA1970" s="17">
        <v>5.46642187730201E-2</v>
      </c>
      <c r="AB1970" s="17">
        <v>5.5634033506218997E-2</v>
      </c>
      <c r="AC1970" s="17">
        <v>6.1411625592109602E-2</v>
      </c>
      <c r="AD1970" s="17">
        <v>4.2275033375814702E-2</v>
      </c>
      <c r="AE1970" s="17"/>
      <c r="AF1970" s="17">
        <v>6.0213329019494E-2</v>
      </c>
      <c r="AG1970" s="17">
        <v>6.0676862097797601E-2</v>
      </c>
      <c r="AH1970" s="17">
        <v>5.19794653799239E-2</v>
      </c>
      <c r="AI1970" s="17"/>
      <c r="AJ1970" s="17">
        <v>6.9865770062354907E-2</v>
      </c>
      <c r="AK1970" s="17">
        <v>5.2456602137426499E-2</v>
      </c>
      <c r="AL1970" s="17">
        <v>6.9347422924268404E-2</v>
      </c>
      <c r="AM1970" s="17">
        <v>0</v>
      </c>
      <c r="AN1970" s="17">
        <v>6.9894385604553702E-2</v>
      </c>
      <c r="AO1970" s="17"/>
      <c r="AP1970" s="17">
        <v>8.5306384611615202E-2</v>
      </c>
      <c r="AQ1970" s="17">
        <v>4.6712654685873899E-2</v>
      </c>
      <c r="AR1970" s="17">
        <v>7.4865034987052201E-2</v>
      </c>
      <c r="AS1970" s="17"/>
      <c r="AT1970" s="17">
        <v>6.6308636583762307E-2</v>
      </c>
      <c r="AU1970" s="17">
        <v>3.900937014513E-2</v>
      </c>
      <c r="AV1970" s="17">
        <v>6.8458648922194804E-2</v>
      </c>
      <c r="AW1970" s="17">
        <v>5.1884254260931198E-2</v>
      </c>
      <c r="AX1970" s="17">
        <v>4.0386954877828701E-2</v>
      </c>
    </row>
    <row r="1971" spans="2:50">
      <c r="B1971" t="s">
        <v>248</v>
      </c>
      <c r="C1971" s="17">
        <v>1.7731732786888901E-2</v>
      </c>
      <c r="D1971" s="17">
        <v>1.94439015107256E-2</v>
      </c>
      <c r="E1971" s="17">
        <v>1.6129771914689801E-2</v>
      </c>
      <c r="F1971" s="17"/>
      <c r="G1971" s="17">
        <v>2.6408864752128901E-2</v>
      </c>
      <c r="H1971" s="17">
        <v>1.6895301798217799E-2</v>
      </c>
      <c r="I1971" s="17">
        <v>1.8559764015934201E-2</v>
      </c>
      <c r="J1971" s="17">
        <v>1.9301265817391802E-2</v>
      </c>
      <c r="K1971" s="17">
        <v>1.75159837005547E-3</v>
      </c>
      <c r="L1971" s="17">
        <v>2.1385475006296999E-2</v>
      </c>
      <c r="M1971" s="17"/>
      <c r="N1971" s="17">
        <v>1.8555992310301E-2</v>
      </c>
      <c r="O1971" s="17">
        <v>2.0499716507354802E-2</v>
      </c>
      <c r="P1971" s="17">
        <v>7.33285585724173E-3</v>
      </c>
      <c r="Q1971" s="17">
        <v>2.3416550357189401E-2</v>
      </c>
      <c r="R1971" s="17"/>
      <c r="S1971" s="17">
        <v>3.0513253797681699E-2</v>
      </c>
      <c r="T1971" s="17">
        <v>1.7576244010445101E-2</v>
      </c>
      <c r="U1971" s="17">
        <v>2.01186495943299E-2</v>
      </c>
      <c r="V1971" s="17">
        <v>3.3801242472326501E-3</v>
      </c>
      <c r="W1971" s="17">
        <v>1.40998821055934E-2</v>
      </c>
      <c r="X1971" s="17">
        <v>1.4531862641591E-2</v>
      </c>
      <c r="Y1971" s="17">
        <v>2.9818567853865101E-2</v>
      </c>
      <c r="Z1971" s="17">
        <v>8.5636107265289994E-3</v>
      </c>
      <c r="AA1971" s="17">
        <v>1.95042174791418E-2</v>
      </c>
      <c r="AB1971" s="17">
        <v>1.33175638606878E-2</v>
      </c>
      <c r="AC1971" s="17">
        <v>6.0430606496382697E-3</v>
      </c>
      <c r="AD1971" s="17">
        <v>1.9784349199508101E-2</v>
      </c>
      <c r="AE1971" s="17"/>
      <c r="AF1971" s="17">
        <v>1.6576948772831598E-2</v>
      </c>
      <c r="AG1971" s="17">
        <v>1.9523539072108999E-2</v>
      </c>
      <c r="AH1971" s="17">
        <v>1.8576024197438101E-2</v>
      </c>
      <c r="AI1971" s="17"/>
      <c r="AJ1971" s="17">
        <v>2.0988904101776399E-2</v>
      </c>
      <c r="AK1971" s="17">
        <v>1.08222517007003E-2</v>
      </c>
      <c r="AL1971" s="17">
        <v>2.5244919148030599E-2</v>
      </c>
      <c r="AM1971" s="17">
        <v>3.6461892289668001E-2</v>
      </c>
      <c r="AN1971" s="17">
        <v>1.07280312968194E-2</v>
      </c>
      <c r="AO1971" s="17"/>
      <c r="AP1971" s="17">
        <v>3.2499321130264602E-2</v>
      </c>
      <c r="AQ1971" s="17">
        <v>7.2525127274856204E-3</v>
      </c>
      <c r="AR1971" s="17">
        <v>1.2475611281120701E-2</v>
      </c>
      <c r="AS1971" s="17"/>
      <c r="AT1971" s="17">
        <v>1.2377190287259299E-2</v>
      </c>
      <c r="AU1971" s="17">
        <v>2.0773749829662399E-2</v>
      </c>
      <c r="AV1971" s="17">
        <v>1.20160085390572E-2</v>
      </c>
      <c r="AW1971" s="17">
        <v>1.4393917396177401E-2</v>
      </c>
      <c r="AX1971" s="17">
        <v>6.33837677355433E-2</v>
      </c>
    </row>
    <row r="1972" spans="2:50">
      <c r="B1972" t="s">
        <v>113</v>
      </c>
      <c r="C1972" s="17">
        <v>8.3077711309988797E-2</v>
      </c>
      <c r="D1972" s="17">
        <v>7.2512778200032102E-2</v>
      </c>
      <c r="E1972" s="17">
        <v>9.2730437230183302E-2</v>
      </c>
      <c r="F1972" s="17"/>
      <c r="G1972" s="17">
        <v>0.115041345008824</v>
      </c>
      <c r="H1972" s="17">
        <v>6.4949430799600805E-2</v>
      </c>
      <c r="I1972" s="17">
        <v>8.5457223850391298E-2</v>
      </c>
      <c r="J1972" s="17">
        <v>7.1175801063172298E-2</v>
      </c>
      <c r="K1972" s="17">
        <v>8.37036789088208E-2</v>
      </c>
      <c r="L1972" s="17">
        <v>8.3994857334567297E-2</v>
      </c>
      <c r="M1972" s="17"/>
      <c r="N1972" s="17">
        <v>4.6969269952024599E-2</v>
      </c>
      <c r="O1972" s="17">
        <v>6.2994389264319994E-2</v>
      </c>
      <c r="P1972" s="17">
        <v>9.5077521037335702E-2</v>
      </c>
      <c r="Q1972" s="17">
        <v>0.129099299274408</v>
      </c>
      <c r="R1972" s="17"/>
      <c r="S1972" s="17">
        <v>7.5537908382905694E-2</v>
      </c>
      <c r="T1972" s="17">
        <v>7.38581566054375E-2</v>
      </c>
      <c r="U1972" s="17">
        <v>6.5184061286553102E-2</v>
      </c>
      <c r="V1972" s="17">
        <v>0.105825600735032</v>
      </c>
      <c r="W1972" s="17">
        <v>0.115542756169626</v>
      </c>
      <c r="X1972" s="17">
        <v>0.109991465160205</v>
      </c>
      <c r="Y1972" s="17">
        <v>7.8222778606370502E-2</v>
      </c>
      <c r="Z1972" s="17">
        <v>8.2770473492011401E-2</v>
      </c>
      <c r="AA1972" s="17">
        <v>9.90753263713815E-2</v>
      </c>
      <c r="AB1972" s="17">
        <v>6.7791997536695903E-2</v>
      </c>
      <c r="AC1972" s="17">
        <v>7.2052777391348299E-2</v>
      </c>
      <c r="AD1972" s="17">
        <v>0</v>
      </c>
      <c r="AE1972" s="17"/>
      <c r="AF1972" s="17">
        <v>8.39591795885722E-2</v>
      </c>
      <c r="AG1972" s="17">
        <v>6.4255282407873204E-2</v>
      </c>
      <c r="AH1972" s="17">
        <v>0.118914262683935</v>
      </c>
      <c r="AI1972" s="17"/>
      <c r="AJ1972" s="17">
        <v>7.88844697751548E-2</v>
      </c>
      <c r="AK1972" s="17">
        <v>6.4583243707633603E-2</v>
      </c>
      <c r="AL1972" s="17">
        <v>4.2791956464842101E-2</v>
      </c>
      <c r="AM1972" s="17">
        <v>0.120325840844021</v>
      </c>
      <c r="AN1972" s="17">
        <v>0.12802249462081</v>
      </c>
      <c r="AO1972" s="17"/>
      <c r="AP1972" s="17">
        <v>6.6985944167645806E-2</v>
      </c>
      <c r="AQ1972" s="17">
        <v>7.7971441883833106E-2</v>
      </c>
      <c r="AR1972" s="17">
        <v>2.97936099977021E-2</v>
      </c>
      <c r="AS1972" s="17"/>
      <c r="AT1972" s="17">
        <v>0.123262237451469</v>
      </c>
      <c r="AU1972" s="17">
        <v>7.1865262285407003E-2</v>
      </c>
      <c r="AV1972" s="17">
        <v>6.5800034329114396E-2</v>
      </c>
      <c r="AW1972" s="17">
        <v>4.9908768895108598E-2</v>
      </c>
      <c r="AX1972" s="17">
        <v>4.28175073286063E-2</v>
      </c>
    </row>
    <row r="1973" spans="2:50">
      <c r="B1973" t="s">
        <v>249</v>
      </c>
      <c r="C1973" s="17">
        <v>0.65784176541888595</v>
      </c>
      <c r="D1973" s="17">
        <v>0.64569992089871098</v>
      </c>
      <c r="E1973" s="17">
        <v>0.669341283233717</v>
      </c>
      <c r="F1973" s="17"/>
      <c r="G1973" s="17">
        <v>0.56450929406261696</v>
      </c>
      <c r="H1973" s="17">
        <v>0.68892326483955602</v>
      </c>
      <c r="I1973" s="17">
        <v>0.69571655923368803</v>
      </c>
      <c r="J1973" s="17">
        <v>0.67979188371183896</v>
      </c>
      <c r="K1973" s="17">
        <v>0.64713988227357899</v>
      </c>
      <c r="L1973" s="17">
        <v>0.65270761268725197</v>
      </c>
      <c r="M1973" s="17"/>
      <c r="N1973" s="17">
        <v>0.67724657082122197</v>
      </c>
      <c r="O1973" s="17">
        <v>0.67972436343703402</v>
      </c>
      <c r="P1973" s="17">
        <v>0.66440784388974194</v>
      </c>
      <c r="Q1973" s="17">
        <v>0.60704962545524099</v>
      </c>
      <c r="R1973" s="17"/>
      <c r="S1973" s="17">
        <v>0.65173547908319995</v>
      </c>
      <c r="T1973" s="17">
        <v>0.64154714927822698</v>
      </c>
      <c r="U1973" s="17">
        <v>0.62467426521779001</v>
      </c>
      <c r="V1973" s="17">
        <v>0.62930943210512102</v>
      </c>
      <c r="W1973" s="17">
        <v>0.62068040358471999</v>
      </c>
      <c r="X1973" s="17">
        <v>0.63695635590375199</v>
      </c>
      <c r="Y1973" s="17">
        <v>0.67487101159580398</v>
      </c>
      <c r="Z1973" s="17">
        <v>0.74565848612437102</v>
      </c>
      <c r="AA1973" s="17">
        <v>0.61428570414641803</v>
      </c>
      <c r="AB1973" s="17">
        <v>0.69015087997944502</v>
      </c>
      <c r="AC1973" s="17">
        <v>0.73746623486301499</v>
      </c>
      <c r="AD1973" s="17">
        <v>0.84750281791770299</v>
      </c>
      <c r="AE1973" s="17"/>
      <c r="AF1973" s="17">
        <v>0.66195836776198702</v>
      </c>
      <c r="AG1973" s="17">
        <v>0.68153852610805898</v>
      </c>
      <c r="AH1973" s="17">
        <v>0.60879798088294601</v>
      </c>
      <c r="AI1973" s="17"/>
      <c r="AJ1973" s="17">
        <v>0.67078381049813796</v>
      </c>
      <c r="AK1973" s="17">
        <v>0.66583344936164701</v>
      </c>
      <c r="AL1973" s="17">
        <v>0.64432042938494005</v>
      </c>
      <c r="AM1973" s="17">
        <v>0.81299240358927805</v>
      </c>
      <c r="AN1973" s="17">
        <v>0.58162275850504896</v>
      </c>
      <c r="AO1973" s="17"/>
      <c r="AP1973" s="17">
        <v>0.62805655398934601</v>
      </c>
      <c r="AQ1973" s="17">
        <v>0.68928125968153997</v>
      </c>
      <c r="AR1973" s="17">
        <v>0.71143074049426203</v>
      </c>
      <c r="AS1973" s="17"/>
      <c r="AT1973" s="17">
        <v>0.60719991039603305</v>
      </c>
      <c r="AU1973" s="17">
        <v>0.66433353002751905</v>
      </c>
      <c r="AV1973" s="17">
        <v>0.67554532307697202</v>
      </c>
      <c r="AW1973" s="17">
        <v>0.747081981979278</v>
      </c>
      <c r="AX1973" s="17">
        <v>0.64882049816047505</v>
      </c>
    </row>
    <row r="1974" spans="2:50">
      <c r="B1974" t="s">
        <v>250</v>
      </c>
      <c r="C1974" s="17">
        <v>7.8312223952809998E-2</v>
      </c>
      <c r="D1974" s="17">
        <v>7.9049166803839804E-2</v>
      </c>
      <c r="E1974" s="17">
        <v>7.7897366162261394E-2</v>
      </c>
      <c r="F1974" s="17"/>
      <c r="G1974" s="17">
        <v>8.2045032574590407E-2</v>
      </c>
      <c r="H1974" s="17">
        <v>5.4332046711312303E-2</v>
      </c>
      <c r="I1974" s="17">
        <v>4.9795126455044997E-2</v>
      </c>
      <c r="J1974" s="17">
        <v>7.7652104003550798E-2</v>
      </c>
      <c r="K1974" s="17">
        <v>8.8252472994310299E-2</v>
      </c>
      <c r="L1974" s="17">
        <v>0.112442550826162</v>
      </c>
      <c r="M1974" s="17"/>
      <c r="N1974" s="17">
        <v>8.9152412052003804E-2</v>
      </c>
      <c r="O1974" s="17">
        <v>8.6999265506927395E-2</v>
      </c>
      <c r="P1974" s="17">
        <v>6.7911168021878798E-2</v>
      </c>
      <c r="Q1974" s="17">
        <v>6.8146923109290006E-2</v>
      </c>
      <c r="R1974" s="17"/>
      <c r="S1974" s="17">
        <v>9.98892614294936E-2</v>
      </c>
      <c r="T1974" s="17">
        <v>9.5121141524342298E-2</v>
      </c>
      <c r="U1974" s="17">
        <v>9.4713026493199501E-2</v>
      </c>
      <c r="V1974" s="17">
        <v>8.7090813437097403E-2</v>
      </c>
      <c r="W1974" s="17">
        <v>4.1117142569795699E-2</v>
      </c>
      <c r="X1974" s="17">
        <v>8.3610134374726003E-2</v>
      </c>
      <c r="Y1974" s="17">
        <v>6.8234239175660696E-2</v>
      </c>
      <c r="Z1974" s="17">
        <v>2.7686244638033101E-2</v>
      </c>
      <c r="AA1974" s="17">
        <v>7.4168436252162004E-2</v>
      </c>
      <c r="AB1974" s="17">
        <v>6.89515973669068E-2</v>
      </c>
      <c r="AC1974" s="17">
        <v>6.7454686241747899E-2</v>
      </c>
      <c r="AD1974" s="17">
        <v>6.20593825753228E-2</v>
      </c>
      <c r="AE1974" s="17"/>
      <c r="AF1974" s="17">
        <v>7.6790277792325598E-2</v>
      </c>
      <c r="AG1974" s="17">
        <v>8.0200401169906593E-2</v>
      </c>
      <c r="AH1974" s="17">
        <v>7.0555489577362004E-2</v>
      </c>
      <c r="AI1974" s="17"/>
      <c r="AJ1974" s="17">
        <v>9.0854674164131205E-2</v>
      </c>
      <c r="AK1974" s="17">
        <v>6.32788538381268E-2</v>
      </c>
      <c r="AL1974" s="17">
        <v>9.4592342072298996E-2</v>
      </c>
      <c r="AM1974" s="17">
        <v>3.6461892289668001E-2</v>
      </c>
      <c r="AN1974" s="17">
        <v>8.0622416901373103E-2</v>
      </c>
      <c r="AO1974" s="17"/>
      <c r="AP1974" s="17">
        <v>0.11780570574188</v>
      </c>
      <c r="AQ1974" s="17">
        <v>5.3965167413359501E-2</v>
      </c>
      <c r="AR1974" s="17">
        <v>8.7340646268173006E-2</v>
      </c>
      <c r="AS1974" s="17"/>
      <c r="AT1974" s="17">
        <v>7.8685826871021602E-2</v>
      </c>
      <c r="AU1974" s="17">
        <v>5.9783119974792402E-2</v>
      </c>
      <c r="AV1974" s="17">
        <v>8.0474657461252E-2</v>
      </c>
      <c r="AW1974" s="17">
        <v>6.62781716571086E-2</v>
      </c>
      <c r="AX1974" s="17">
        <v>0.103770722613372</v>
      </c>
    </row>
    <row r="1975" spans="2:50">
      <c r="B1975" t="s">
        <v>251</v>
      </c>
      <c r="C1975" s="17">
        <v>0.57952954146607605</v>
      </c>
      <c r="D1975" s="17">
        <v>0.56665075409487198</v>
      </c>
      <c r="E1975" s="17">
        <v>0.59144391707145605</v>
      </c>
      <c r="F1975" s="17"/>
      <c r="G1975" s="17">
        <v>0.48246426148802601</v>
      </c>
      <c r="H1975" s="17">
        <v>0.63459121812824304</v>
      </c>
      <c r="I1975" s="17">
        <v>0.645921432778643</v>
      </c>
      <c r="J1975" s="17">
        <v>0.60213977970828803</v>
      </c>
      <c r="K1975" s="17">
        <v>0.55888740927926905</v>
      </c>
      <c r="L1975" s="17">
        <v>0.54026506186109002</v>
      </c>
      <c r="M1975" s="17"/>
      <c r="N1975" s="17">
        <v>0.588094158769218</v>
      </c>
      <c r="O1975" s="17">
        <v>0.59272509793010697</v>
      </c>
      <c r="P1975" s="17">
        <v>0.59649667586786403</v>
      </c>
      <c r="Q1975" s="17">
        <v>0.53890270234595095</v>
      </c>
      <c r="R1975" s="17"/>
      <c r="S1975" s="17">
        <v>0.55184621765370701</v>
      </c>
      <c r="T1975" s="17">
        <v>0.54642600775388495</v>
      </c>
      <c r="U1975" s="17">
        <v>0.529961238724591</v>
      </c>
      <c r="V1975" s="17">
        <v>0.54221861866802301</v>
      </c>
      <c r="W1975" s="17">
        <v>0.57956326101492395</v>
      </c>
      <c r="X1975" s="17">
        <v>0.55334622152902602</v>
      </c>
      <c r="Y1975" s="17">
        <v>0.60663677242014302</v>
      </c>
      <c r="Z1975" s="17">
        <v>0.71797224148633798</v>
      </c>
      <c r="AA1975" s="17">
        <v>0.54011726789425596</v>
      </c>
      <c r="AB1975" s="17">
        <v>0.62119928261253798</v>
      </c>
      <c r="AC1975" s="17">
        <v>0.67001154862126799</v>
      </c>
      <c r="AD1975" s="17">
        <v>0.78544343534238004</v>
      </c>
      <c r="AE1975" s="17"/>
      <c r="AF1975" s="17">
        <v>0.58516808996966196</v>
      </c>
      <c r="AG1975" s="17">
        <v>0.60133812493815297</v>
      </c>
      <c r="AH1975" s="17">
        <v>0.53824249130558399</v>
      </c>
      <c r="AI1975" s="17"/>
      <c r="AJ1975" s="17">
        <v>0.579929136334007</v>
      </c>
      <c r="AK1975" s="17">
        <v>0.60255459552351998</v>
      </c>
      <c r="AL1975" s="17">
        <v>0.549728087312641</v>
      </c>
      <c r="AM1975" s="17">
        <v>0.77653051129961004</v>
      </c>
      <c r="AN1975" s="17">
        <v>0.50100034160367601</v>
      </c>
      <c r="AO1975" s="17"/>
      <c r="AP1975" s="17">
        <v>0.51025084824746603</v>
      </c>
      <c r="AQ1975" s="17">
        <v>0.63531609226818098</v>
      </c>
      <c r="AR1975" s="17">
        <v>0.62409009422608897</v>
      </c>
      <c r="AS1975" s="17"/>
      <c r="AT1975" s="17">
        <v>0.52851408352501195</v>
      </c>
      <c r="AU1975" s="17">
        <v>0.60455041005272703</v>
      </c>
      <c r="AV1975" s="17">
        <v>0.59507066561571997</v>
      </c>
      <c r="AW1975" s="17">
        <v>0.68080381032216997</v>
      </c>
      <c r="AX1975" s="17">
        <v>0.54504977554710299</v>
      </c>
    </row>
    <row r="1976" spans="2:50">
      <c r="C1976" s="17"/>
      <c r="D1976" s="17"/>
      <c r="E1976" s="17"/>
      <c r="F1976" s="17"/>
      <c r="G1976" s="17"/>
      <c r="H1976" s="17"/>
      <c r="I1976" s="17"/>
      <c r="J1976" s="17"/>
      <c r="K1976" s="17"/>
      <c r="L1976" s="17"/>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7"/>
      <c r="AI1976" s="17"/>
      <c r="AJ1976" s="17"/>
      <c r="AK1976" s="17"/>
      <c r="AL1976" s="17"/>
      <c r="AM1976" s="17"/>
      <c r="AN1976" s="17"/>
      <c r="AO1976" s="17"/>
      <c r="AP1976" s="17"/>
      <c r="AQ1976" s="17"/>
      <c r="AR1976" s="17"/>
      <c r="AS1976" s="17"/>
      <c r="AT1976" s="17"/>
      <c r="AU1976" s="17"/>
      <c r="AV1976" s="17"/>
      <c r="AW1976" s="17"/>
      <c r="AX1976" s="17"/>
    </row>
    <row r="1977" spans="2:50">
      <c r="B1977" s="6" t="s">
        <v>508</v>
      </c>
      <c r="C1977" s="17"/>
      <c r="D1977" s="17"/>
      <c r="E1977" s="17"/>
      <c r="F1977" s="17"/>
      <c r="G1977" s="17"/>
      <c r="H1977" s="17"/>
      <c r="I1977" s="17"/>
      <c r="J1977" s="17"/>
      <c r="K1977" s="17"/>
      <c r="L1977" s="17"/>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7"/>
      <c r="AI1977" s="17"/>
      <c r="AJ1977" s="17"/>
      <c r="AK1977" s="17"/>
      <c r="AL1977" s="17"/>
      <c r="AM1977" s="17"/>
      <c r="AN1977" s="17"/>
      <c r="AO1977" s="17"/>
      <c r="AP1977" s="17"/>
      <c r="AQ1977" s="17"/>
      <c r="AR1977" s="17"/>
      <c r="AS1977" s="17"/>
      <c r="AT1977" s="17"/>
      <c r="AU1977" s="17"/>
      <c r="AV1977" s="17"/>
      <c r="AW1977" s="17"/>
      <c r="AX1977" s="17"/>
    </row>
    <row r="1978" spans="2:50">
      <c r="B1978" s="24" t="s">
        <v>15</v>
      </c>
      <c r="C1978" s="17"/>
      <c r="D1978" s="17"/>
      <c r="E1978" s="17"/>
      <c r="F1978" s="17"/>
      <c r="G1978" s="17"/>
      <c r="H1978" s="17"/>
      <c r="I1978" s="17"/>
      <c r="J1978" s="17"/>
      <c r="K1978" s="17"/>
      <c r="L1978" s="17"/>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7"/>
      <c r="AI1978" s="17"/>
      <c r="AJ1978" s="17"/>
      <c r="AK1978" s="17"/>
      <c r="AL1978" s="17"/>
      <c r="AM1978" s="17"/>
      <c r="AN1978" s="17"/>
      <c r="AO1978" s="17"/>
      <c r="AP1978" s="17"/>
      <c r="AQ1978" s="17"/>
      <c r="AR1978" s="17"/>
      <c r="AS1978" s="17"/>
      <c r="AT1978" s="17"/>
      <c r="AU1978" s="17"/>
      <c r="AV1978" s="17"/>
      <c r="AW1978" s="17"/>
      <c r="AX1978" s="17"/>
    </row>
    <row r="1979" spans="2:50">
      <c r="B1979" t="s">
        <v>244</v>
      </c>
      <c r="C1979" s="17">
        <v>0.124797265624996</v>
      </c>
      <c r="D1979" s="17">
        <v>0.114639575125597</v>
      </c>
      <c r="E1979" s="17">
        <v>0.135194842614866</v>
      </c>
      <c r="F1979" s="17"/>
      <c r="G1979" s="17">
        <v>0.13819975107371199</v>
      </c>
      <c r="H1979" s="17">
        <v>0.14993510695371501</v>
      </c>
      <c r="I1979" s="17">
        <v>0.15625452004566501</v>
      </c>
      <c r="J1979" s="17">
        <v>0.112034863334566</v>
      </c>
      <c r="K1979" s="17">
        <v>0.13524573507034601</v>
      </c>
      <c r="L1979" s="17">
        <v>7.3324641722709194E-2</v>
      </c>
      <c r="M1979" s="17"/>
      <c r="N1979" s="17">
        <v>9.9903684293338693E-2</v>
      </c>
      <c r="O1979" s="17">
        <v>0.108958762804825</v>
      </c>
      <c r="P1979" s="17">
        <v>0.14724374485539601</v>
      </c>
      <c r="Q1979" s="17">
        <v>0.144022773111837</v>
      </c>
      <c r="R1979" s="17"/>
      <c r="S1979" s="17">
        <v>0.112705084776953</v>
      </c>
      <c r="T1979" s="17">
        <v>0.102026046933602</v>
      </c>
      <c r="U1979" s="17">
        <v>0.120084763630482</v>
      </c>
      <c r="V1979" s="17">
        <v>0.126385936260968</v>
      </c>
      <c r="W1979" s="17">
        <v>0.112977027406298</v>
      </c>
      <c r="X1979" s="17">
        <v>0.13966944215054</v>
      </c>
      <c r="Y1979" s="17">
        <v>0.12899604409458201</v>
      </c>
      <c r="Z1979" s="17">
        <v>0.132909649477157</v>
      </c>
      <c r="AA1979" s="17">
        <v>0.122933701540414</v>
      </c>
      <c r="AB1979" s="17">
        <v>0.15740202969634901</v>
      </c>
      <c r="AC1979" s="17">
        <v>0.16168925092283101</v>
      </c>
      <c r="AD1979" s="17">
        <v>9.6351016368177098E-2</v>
      </c>
      <c r="AE1979" s="17"/>
      <c r="AF1979" s="17">
        <v>0.14117591461339701</v>
      </c>
      <c r="AG1979" s="17">
        <v>0.108160326659846</v>
      </c>
      <c r="AH1979" s="17">
        <v>0.138657181401732</v>
      </c>
      <c r="AI1979" s="17"/>
      <c r="AJ1979" s="17">
        <v>0.118591389784185</v>
      </c>
      <c r="AK1979" s="17">
        <v>0.124658870522474</v>
      </c>
      <c r="AL1979" s="17">
        <v>0.15037480947863099</v>
      </c>
      <c r="AM1979" s="17">
        <v>0.357529272551039</v>
      </c>
      <c r="AN1979" s="17">
        <v>0.108825489910786</v>
      </c>
      <c r="AO1979" s="17"/>
      <c r="AP1979" s="17">
        <v>0.11789735142247799</v>
      </c>
      <c r="AQ1979" s="17">
        <v>0.12057253720932801</v>
      </c>
      <c r="AR1979" s="17">
        <v>0.13728287090858199</v>
      </c>
      <c r="AS1979" s="17"/>
      <c r="AT1979" s="17">
        <v>0.160028859041041</v>
      </c>
      <c r="AU1979" s="17">
        <v>0.12614517349684701</v>
      </c>
      <c r="AV1979" s="17">
        <v>0.10628002474869699</v>
      </c>
      <c r="AW1979" s="17">
        <v>0.11228924239951101</v>
      </c>
      <c r="AX1979" s="17">
        <v>0.127990023912321</v>
      </c>
    </row>
    <row r="1980" spans="2:50">
      <c r="B1980" t="s">
        <v>245</v>
      </c>
      <c r="C1980" s="17">
        <v>0.25470012629792499</v>
      </c>
      <c r="D1980" s="17">
        <v>0.25529892854345099</v>
      </c>
      <c r="E1980" s="17">
        <v>0.25510548649480003</v>
      </c>
      <c r="F1980" s="17"/>
      <c r="G1980" s="17">
        <v>0.28606834200458803</v>
      </c>
      <c r="H1980" s="17">
        <v>0.308418664260798</v>
      </c>
      <c r="I1980" s="17">
        <v>0.30018214841042701</v>
      </c>
      <c r="J1980" s="17">
        <v>0.26914553557435</v>
      </c>
      <c r="K1980" s="17">
        <v>0.21625705065053999</v>
      </c>
      <c r="L1980" s="17">
        <v>0.16725694520698201</v>
      </c>
      <c r="M1980" s="17"/>
      <c r="N1980" s="17">
        <v>0.225752654304017</v>
      </c>
      <c r="O1980" s="17">
        <v>0.260059567778404</v>
      </c>
      <c r="P1980" s="17">
        <v>0.294500026054898</v>
      </c>
      <c r="Q1980" s="17">
        <v>0.24404034803872199</v>
      </c>
      <c r="R1980" s="17"/>
      <c r="S1980" s="17">
        <v>0.23009384763934401</v>
      </c>
      <c r="T1980" s="17">
        <v>0.294217630001888</v>
      </c>
      <c r="U1980" s="17">
        <v>0.240608612818865</v>
      </c>
      <c r="V1980" s="17">
        <v>0.20605844319295299</v>
      </c>
      <c r="W1980" s="17">
        <v>0.25547592904701699</v>
      </c>
      <c r="X1980" s="17">
        <v>0.25520170409037002</v>
      </c>
      <c r="Y1980" s="17">
        <v>0.28777622962453198</v>
      </c>
      <c r="Z1980" s="17">
        <v>0.268532538327027</v>
      </c>
      <c r="AA1980" s="17">
        <v>0.24606447103123899</v>
      </c>
      <c r="AB1980" s="17">
        <v>0.25708131019073799</v>
      </c>
      <c r="AC1980" s="17">
        <v>0.24582207814460599</v>
      </c>
      <c r="AD1980" s="17">
        <v>0.31068418789963997</v>
      </c>
      <c r="AE1980" s="17"/>
      <c r="AF1980" s="17">
        <v>0.251849573040066</v>
      </c>
      <c r="AG1980" s="17">
        <v>0.24231419033903101</v>
      </c>
      <c r="AH1980" s="17">
        <v>0.29836337456478501</v>
      </c>
      <c r="AI1980" s="17"/>
      <c r="AJ1980" s="17">
        <v>0.24587910822690101</v>
      </c>
      <c r="AK1980" s="17">
        <v>0.28863108798363801</v>
      </c>
      <c r="AL1980" s="17">
        <v>0.20966880351730499</v>
      </c>
      <c r="AM1980" s="17">
        <v>0.17134886179845699</v>
      </c>
      <c r="AN1980" s="17">
        <v>0.271169846657146</v>
      </c>
      <c r="AO1980" s="17"/>
      <c r="AP1980" s="17">
        <v>0.23906314332065901</v>
      </c>
      <c r="AQ1980" s="17">
        <v>0.27930398145879098</v>
      </c>
      <c r="AR1980" s="17">
        <v>0.26501617981699299</v>
      </c>
      <c r="AS1980" s="17"/>
      <c r="AT1980" s="17">
        <v>0.26920382256937198</v>
      </c>
      <c r="AU1980" s="17">
        <v>0.25461900819681299</v>
      </c>
      <c r="AV1980" s="17">
        <v>0.23618239133027399</v>
      </c>
      <c r="AW1980" s="17">
        <v>0.2488660549018</v>
      </c>
      <c r="AX1980" s="17">
        <v>0.183410302283948</v>
      </c>
    </row>
    <row r="1981" spans="2:50">
      <c r="B1981" t="s">
        <v>246</v>
      </c>
      <c r="C1981" s="17">
        <v>0.231691509701339</v>
      </c>
      <c r="D1981" s="17">
        <v>0.24945954413881899</v>
      </c>
      <c r="E1981" s="17">
        <v>0.215252434540884</v>
      </c>
      <c r="F1981" s="17"/>
      <c r="G1981" s="17">
        <v>0.25622537456583999</v>
      </c>
      <c r="H1981" s="17">
        <v>0.2445216508792</v>
      </c>
      <c r="I1981" s="17">
        <v>0.22016925821385899</v>
      </c>
      <c r="J1981" s="17">
        <v>0.22561813270706599</v>
      </c>
      <c r="K1981" s="17">
        <v>0.23196733901496799</v>
      </c>
      <c r="L1981" s="17">
        <v>0.21920861686539</v>
      </c>
      <c r="M1981" s="17"/>
      <c r="N1981" s="17">
        <v>0.213571462705679</v>
      </c>
      <c r="O1981" s="17">
        <v>0.237897184488369</v>
      </c>
      <c r="P1981" s="17">
        <v>0.22511887175884199</v>
      </c>
      <c r="Q1981" s="17">
        <v>0.25134326374319499</v>
      </c>
      <c r="R1981" s="17"/>
      <c r="S1981" s="17">
        <v>0.23561798354906899</v>
      </c>
      <c r="T1981" s="17">
        <v>0.20746342448744601</v>
      </c>
      <c r="U1981" s="17">
        <v>0.26123685844931499</v>
      </c>
      <c r="V1981" s="17">
        <v>0.179513915184811</v>
      </c>
      <c r="W1981" s="17">
        <v>0.23053657954024501</v>
      </c>
      <c r="X1981" s="17">
        <v>0.236416728402043</v>
      </c>
      <c r="Y1981" s="17">
        <v>0.22331354649226401</v>
      </c>
      <c r="Z1981" s="17">
        <v>0.249244666928152</v>
      </c>
      <c r="AA1981" s="17">
        <v>0.27231744918640099</v>
      </c>
      <c r="AB1981" s="17">
        <v>0.225184373753053</v>
      </c>
      <c r="AC1981" s="17">
        <v>0.231876025630566</v>
      </c>
      <c r="AD1981" s="17">
        <v>0.25353226866036299</v>
      </c>
      <c r="AE1981" s="17"/>
      <c r="AF1981" s="17">
        <v>0.22596223112498501</v>
      </c>
      <c r="AG1981" s="17">
        <v>0.223006753204778</v>
      </c>
      <c r="AH1981" s="17">
        <v>0.23880196070075899</v>
      </c>
      <c r="AI1981" s="17"/>
      <c r="AJ1981" s="17">
        <v>0.21582612705819801</v>
      </c>
      <c r="AK1981" s="17">
        <v>0.22765176297291401</v>
      </c>
      <c r="AL1981" s="17">
        <v>0.225867662012909</v>
      </c>
      <c r="AM1981" s="17">
        <v>0.17245074522146001</v>
      </c>
      <c r="AN1981" s="17">
        <v>0.27570711422810701</v>
      </c>
      <c r="AO1981" s="17"/>
      <c r="AP1981" s="17">
        <v>0.20976461280772399</v>
      </c>
      <c r="AQ1981" s="17">
        <v>0.23457752193512801</v>
      </c>
      <c r="AR1981" s="17">
        <v>0.23823790333523601</v>
      </c>
      <c r="AS1981" s="17"/>
      <c r="AT1981" s="17">
        <v>0.24323434057576401</v>
      </c>
      <c r="AU1981" s="17">
        <v>0.257886895251629</v>
      </c>
      <c r="AV1981" s="17">
        <v>0.20768195638108999</v>
      </c>
      <c r="AW1981" s="17">
        <v>0.25006431740970297</v>
      </c>
      <c r="AX1981" s="17">
        <v>0.20351451780448199</v>
      </c>
    </row>
    <row r="1982" spans="2:50">
      <c r="B1982" t="s">
        <v>247</v>
      </c>
      <c r="C1982" s="17">
        <v>0.160583791564613</v>
      </c>
      <c r="D1982" s="17">
        <v>0.16853404856815399</v>
      </c>
      <c r="E1982" s="17">
        <v>0.15237601036951801</v>
      </c>
      <c r="F1982" s="17"/>
      <c r="G1982" s="17">
        <v>0.130607693042537</v>
      </c>
      <c r="H1982" s="17">
        <v>0.15113177276284401</v>
      </c>
      <c r="I1982" s="17">
        <v>0.148119901112231</v>
      </c>
      <c r="J1982" s="17">
        <v>0.16071862378230101</v>
      </c>
      <c r="K1982" s="17">
        <v>0.17865670240825199</v>
      </c>
      <c r="L1982" s="17">
        <v>0.186037954583786</v>
      </c>
      <c r="M1982" s="17"/>
      <c r="N1982" s="17">
        <v>0.23464223606049101</v>
      </c>
      <c r="O1982" s="17">
        <v>0.16710492108545599</v>
      </c>
      <c r="P1982" s="17">
        <v>0.11460174749899101</v>
      </c>
      <c r="Q1982" s="17">
        <v>0.117289778534336</v>
      </c>
      <c r="R1982" s="17"/>
      <c r="S1982" s="17">
        <v>0.19440010457479401</v>
      </c>
      <c r="T1982" s="17">
        <v>0.15751921760169901</v>
      </c>
      <c r="U1982" s="17">
        <v>0.15058444276427199</v>
      </c>
      <c r="V1982" s="17">
        <v>0.23197470257052999</v>
      </c>
      <c r="W1982" s="17">
        <v>0.140038580105662</v>
      </c>
      <c r="X1982" s="17">
        <v>0.121825313753248</v>
      </c>
      <c r="Y1982" s="17">
        <v>0.12579658866184701</v>
      </c>
      <c r="Z1982" s="17">
        <v>0.18398433260173999</v>
      </c>
      <c r="AA1982" s="17">
        <v>0.147960064054873</v>
      </c>
      <c r="AB1982" s="17">
        <v>0.16875183850654801</v>
      </c>
      <c r="AC1982" s="17">
        <v>0.113850859702931</v>
      </c>
      <c r="AD1982" s="17">
        <v>0.15439211707890799</v>
      </c>
      <c r="AE1982" s="17"/>
      <c r="AF1982" s="17">
        <v>0.14857663561587001</v>
      </c>
      <c r="AG1982" s="17">
        <v>0.19615597727626799</v>
      </c>
      <c r="AH1982" s="17">
        <v>0.103406469794143</v>
      </c>
      <c r="AI1982" s="17"/>
      <c r="AJ1982" s="17">
        <v>0.15243994887140799</v>
      </c>
      <c r="AK1982" s="17">
        <v>0.179133992709199</v>
      </c>
      <c r="AL1982" s="17">
        <v>0.24491166957204299</v>
      </c>
      <c r="AM1982" s="17">
        <v>6.3331120453540696E-2</v>
      </c>
      <c r="AN1982" s="17">
        <v>9.3008093187002094E-2</v>
      </c>
      <c r="AO1982" s="17"/>
      <c r="AP1982" s="17">
        <v>0.15410832491134099</v>
      </c>
      <c r="AQ1982" s="17">
        <v>0.174067161879113</v>
      </c>
      <c r="AR1982" s="17">
        <v>0.19540870242359801</v>
      </c>
      <c r="AS1982" s="17"/>
      <c r="AT1982" s="17">
        <v>9.3063018355313304E-2</v>
      </c>
      <c r="AU1982" s="17">
        <v>0.15938287576492299</v>
      </c>
      <c r="AV1982" s="17">
        <v>0.22486180104235001</v>
      </c>
      <c r="AW1982" s="17">
        <v>0.204680582354719</v>
      </c>
      <c r="AX1982" s="17">
        <v>0.12923230267472599</v>
      </c>
    </row>
    <row r="1983" spans="2:50">
      <c r="B1983" t="s">
        <v>248</v>
      </c>
      <c r="C1983" s="17">
        <v>5.5990953764800601E-2</v>
      </c>
      <c r="D1983" s="17">
        <v>6.8271417107322804E-2</v>
      </c>
      <c r="E1983" s="17">
        <v>4.4224324153953297E-2</v>
      </c>
      <c r="F1983" s="17"/>
      <c r="G1983" s="17">
        <v>6.9135189275109504E-2</v>
      </c>
      <c r="H1983" s="17">
        <v>5.3344853349868999E-2</v>
      </c>
      <c r="I1983" s="17">
        <v>3.3877624266396802E-2</v>
      </c>
      <c r="J1983" s="17">
        <v>6.3355331807503801E-2</v>
      </c>
      <c r="K1983" s="17">
        <v>4.44026009796257E-2</v>
      </c>
      <c r="L1983" s="17">
        <v>6.9214976238932302E-2</v>
      </c>
      <c r="M1983" s="17"/>
      <c r="N1983" s="17">
        <v>7.8858764431085804E-2</v>
      </c>
      <c r="O1983" s="17">
        <v>5.6358993291035997E-2</v>
      </c>
      <c r="P1983" s="17">
        <v>5.2790905005425E-2</v>
      </c>
      <c r="Q1983" s="17">
        <v>3.47871960202744E-2</v>
      </c>
      <c r="R1983" s="17"/>
      <c r="S1983" s="17">
        <v>6.1922745191923798E-2</v>
      </c>
      <c r="T1983" s="17">
        <v>5.9858163737553802E-2</v>
      </c>
      <c r="U1983" s="17">
        <v>2.73414104848459E-2</v>
      </c>
      <c r="V1983" s="17">
        <v>7.5416397677966193E-2</v>
      </c>
      <c r="W1983" s="17">
        <v>2.0406569515816202E-2</v>
      </c>
      <c r="X1983" s="17">
        <v>6.2747240848978494E-2</v>
      </c>
      <c r="Y1983" s="17">
        <v>3.3198392014564503E-2</v>
      </c>
      <c r="Z1983" s="17">
        <v>5.6121332126640902E-2</v>
      </c>
      <c r="AA1983" s="17">
        <v>7.9137269633314203E-2</v>
      </c>
      <c r="AB1983" s="17">
        <v>5.9469437819044103E-2</v>
      </c>
      <c r="AC1983" s="17">
        <v>7.3246368282086596E-2</v>
      </c>
      <c r="AD1983" s="17">
        <v>2.93560068607693E-2</v>
      </c>
      <c r="AE1983" s="17"/>
      <c r="AF1983" s="17">
        <v>3.8959759896918501E-2</v>
      </c>
      <c r="AG1983" s="17">
        <v>7.4434904911175104E-2</v>
      </c>
      <c r="AH1983" s="17">
        <v>4.2292334125098301E-2</v>
      </c>
      <c r="AI1983" s="17"/>
      <c r="AJ1983" s="17">
        <v>5.7829171264306901E-2</v>
      </c>
      <c r="AK1983" s="17">
        <v>5.3521155424445202E-2</v>
      </c>
      <c r="AL1983" s="17">
        <v>8.4883281301366506E-2</v>
      </c>
      <c r="AM1983" s="17">
        <v>0</v>
      </c>
      <c r="AN1983" s="17">
        <v>5.3482976070083399E-2</v>
      </c>
      <c r="AO1983" s="17"/>
      <c r="AP1983" s="17">
        <v>7.7109779215004004E-2</v>
      </c>
      <c r="AQ1983" s="17">
        <v>6.7961143848917799E-2</v>
      </c>
      <c r="AR1983" s="17">
        <v>5.7730221711402997E-2</v>
      </c>
      <c r="AS1983" s="17"/>
      <c r="AT1983" s="17">
        <v>2.7692574534079799E-2</v>
      </c>
      <c r="AU1983" s="17">
        <v>5.0479380900571698E-2</v>
      </c>
      <c r="AV1983" s="17">
        <v>8.62432418815791E-2</v>
      </c>
      <c r="AW1983" s="17">
        <v>6.44056757732447E-2</v>
      </c>
      <c r="AX1983" s="17">
        <v>0.23339140419093099</v>
      </c>
    </row>
    <row r="1984" spans="2:50">
      <c r="B1984" t="s">
        <v>113</v>
      </c>
      <c r="C1984" s="17">
        <v>0.17223635304632701</v>
      </c>
      <c r="D1984" s="17">
        <v>0.143796486516655</v>
      </c>
      <c r="E1984" s="17">
        <v>0.197846901825979</v>
      </c>
      <c r="F1984" s="17"/>
      <c r="G1984" s="17">
        <v>0.119763650038214</v>
      </c>
      <c r="H1984" s="17">
        <v>9.2647951793574101E-2</v>
      </c>
      <c r="I1984" s="17">
        <v>0.14139654795142201</v>
      </c>
      <c r="J1984" s="17">
        <v>0.16912751279421301</v>
      </c>
      <c r="K1984" s="17">
        <v>0.19347057187626701</v>
      </c>
      <c r="L1984" s="17">
        <v>0.284956865382199</v>
      </c>
      <c r="M1984" s="17"/>
      <c r="N1984" s="17">
        <v>0.147271198205389</v>
      </c>
      <c r="O1984" s="17">
        <v>0.16962057055190999</v>
      </c>
      <c r="P1984" s="17">
        <v>0.16574470482644801</v>
      </c>
      <c r="Q1984" s="17">
        <v>0.20851664055163599</v>
      </c>
      <c r="R1984" s="17"/>
      <c r="S1984" s="17">
        <v>0.165260234267916</v>
      </c>
      <c r="T1984" s="17">
        <v>0.17891551723781099</v>
      </c>
      <c r="U1984" s="17">
        <v>0.20014391185222</v>
      </c>
      <c r="V1984" s="17">
        <v>0.18065060511277201</v>
      </c>
      <c r="W1984" s="17">
        <v>0.24056531438496101</v>
      </c>
      <c r="X1984" s="17">
        <v>0.18413957075481999</v>
      </c>
      <c r="Y1984" s="17">
        <v>0.20091919911221001</v>
      </c>
      <c r="Z1984" s="17">
        <v>0.109207480539284</v>
      </c>
      <c r="AA1984" s="17">
        <v>0.131587044553758</v>
      </c>
      <c r="AB1984" s="17">
        <v>0.13211101003426901</v>
      </c>
      <c r="AC1984" s="17">
        <v>0.173515417316979</v>
      </c>
      <c r="AD1984" s="17">
        <v>0.15568440313214299</v>
      </c>
      <c r="AE1984" s="17"/>
      <c r="AF1984" s="17">
        <v>0.19347588570876301</v>
      </c>
      <c r="AG1984" s="17">
        <v>0.15592784760890199</v>
      </c>
      <c r="AH1984" s="17">
        <v>0.178478679413483</v>
      </c>
      <c r="AI1984" s="17"/>
      <c r="AJ1984" s="17">
        <v>0.209434254795001</v>
      </c>
      <c r="AK1984" s="17">
        <v>0.12640313038732801</v>
      </c>
      <c r="AL1984" s="17">
        <v>8.4293774117745093E-2</v>
      </c>
      <c r="AM1984" s="17">
        <v>0.23533999997550401</v>
      </c>
      <c r="AN1984" s="17">
        <v>0.197806479946875</v>
      </c>
      <c r="AO1984" s="17"/>
      <c r="AP1984" s="17">
        <v>0.202056788322795</v>
      </c>
      <c r="AQ1984" s="17">
        <v>0.123517653668722</v>
      </c>
      <c r="AR1984" s="17">
        <v>0.106324121804188</v>
      </c>
      <c r="AS1984" s="17"/>
      <c r="AT1984" s="17">
        <v>0.20677738492443101</v>
      </c>
      <c r="AU1984" s="17">
        <v>0.15148666638921701</v>
      </c>
      <c r="AV1984" s="17">
        <v>0.13875058461601</v>
      </c>
      <c r="AW1984" s="17">
        <v>0.119694127161022</v>
      </c>
      <c r="AX1984" s="17">
        <v>0.122461449133593</v>
      </c>
    </row>
    <row r="1985" spans="2:50">
      <c r="B1985" t="s">
        <v>249</v>
      </c>
      <c r="C1985" s="17">
        <v>0.37949739192291998</v>
      </c>
      <c r="D1985" s="17">
        <v>0.36993850366904901</v>
      </c>
      <c r="E1985" s="17">
        <v>0.390300329109667</v>
      </c>
      <c r="F1985" s="17"/>
      <c r="G1985" s="17">
        <v>0.42426809307829999</v>
      </c>
      <c r="H1985" s="17">
        <v>0.45835377121451198</v>
      </c>
      <c r="I1985" s="17">
        <v>0.45643666845609199</v>
      </c>
      <c r="J1985" s="17">
        <v>0.38118039890891497</v>
      </c>
      <c r="K1985" s="17">
        <v>0.351502785720887</v>
      </c>
      <c r="L1985" s="17">
        <v>0.240581586929692</v>
      </c>
      <c r="M1985" s="17"/>
      <c r="N1985" s="17">
        <v>0.32565633859735599</v>
      </c>
      <c r="O1985" s="17">
        <v>0.36901833058322903</v>
      </c>
      <c r="P1985" s="17">
        <v>0.44174377091029399</v>
      </c>
      <c r="Q1985" s="17">
        <v>0.38806312115055902</v>
      </c>
      <c r="R1985" s="17"/>
      <c r="S1985" s="17">
        <v>0.342798932416297</v>
      </c>
      <c r="T1985" s="17">
        <v>0.39624367693549001</v>
      </c>
      <c r="U1985" s="17">
        <v>0.36069337644934701</v>
      </c>
      <c r="V1985" s="17">
        <v>0.33244437945392002</v>
      </c>
      <c r="W1985" s="17">
        <v>0.36845295645331599</v>
      </c>
      <c r="X1985" s="17">
        <v>0.39487114624091002</v>
      </c>
      <c r="Y1985" s="17">
        <v>0.41677227371911502</v>
      </c>
      <c r="Z1985" s="17">
        <v>0.401442187804184</v>
      </c>
      <c r="AA1985" s="17">
        <v>0.36899817257165302</v>
      </c>
      <c r="AB1985" s="17">
        <v>0.41448333988708602</v>
      </c>
      <c r="AC1985" s="17">
        <v>0.40751132906743698</v>
      </c>
      <c r="AD1985" s="17">
        <v>0.40703520426781697</v>
      </c>
      <c r="AE1985" s="17"/>
      <c r="AF1985" s="17">
        <v>0.39302548765346301</v>
      </c>
      <c r="AG1985" s="17">
        <v>0.35047451699887699</v>
      </c>
      <c r="AH1985" s="17">
        <v>0.43702055596651701</v>
      </c>
      <c r="AI1985" s="17"/>
      <c r="AJ1985" s="17">
        <v>0.364470498011087</v>
      </c>
      <c r="AK1985" s="17">
        <v>0.413289958506113</v>
      </c>
      <c r="AL1985" s="17">
        <v>0.36004361299593601</v>
      </c>
      <c r="AM1985" s="17">
        <v>0.52887813434949604</v>
      </c>
      <c r="AN1985" s="17">
        <v>0.379995336567932</v>
      </c>
      <c r="AO1985" s="17"/>
      <c r="AP1985" s="17">
        <v>0.35696049474313701</v>
      </c>
      <c r="AQ1985" s="17">
        <v>0.39987651866811902</v>
      </c>
      <c r="AR1985" s="17">
        <v>0.40229905072557498</v>
      </c>
      <c r="AS1985" s="17"/>
      <c r="AT1985" s="17">
        <v>0.429232681610412</v>
      </c>
      <c r="AU1985" s="17">
        <v>0.380764181693659</v>
      </c>
      <c r="AV1985" s="17">
        <v>0.34246241607897099</v>
      </c>
      <c r="AW1985" s="17">
        <v>0.36115529730131102</v>
      </c>
      <c r="AX1985" s="17">
        <v>0.31140032619626801</v>
      </c>
    </row>
    <row r="1986" spans="2:50">
      <c r="B1986" t="s">
        <v>250</v>
      </c>
      <c r="C1986" s="17">
        <v>0.21657474532941301</v>
      </c>
      <c r="D1986" s="17">
        <v>0.236805465675477</v>
      </c>
      <c r="E1986" s="17">
        <v>0.196600334523471</v>
      </c>
      <c r="F1986" s="17"/>
      <c r="G1986" s="17">
        <v>0.199742882317647</v>
      </c>
      <c r="H1986" s="17">
        <v>0.204476626112713</v>
      </c>
      <c r="I1986" s="17">
        <v>0.18199752537862801</v>
      </c>
      <c r="J1986" s="17">
        <v>0.224073955589805</v>
      </c>
      <c r="K1986" s="17">
        <v>0.22305930338787799</v>
      </c>
      <c r="L1986" s="17">
        <v>0.25525293082271899</v>
      </c>
      <c r="M1986" s="17"/>
      <c r="N1986" s="17">
        <v>0.31350100049157698</v>
      </c>
      <c r="O1986" s="17">
        <v>0.22346391437649199</v>
      </c>
      <c r="P1986" s="17">
        <v>0.16739265250441601</v>
      </c>
      <c r="Q1986" s="17">
        <v>0.15207697455461</v>
      </c>
      <c r="R1986" s="17"/>
      <c r="S1986" s="17">
        <v>0.25632284976671799</v>
      </c>
      <c r="T1986" s="17">
        <v>0.217377381339253</v>
      </c>
      <c r="U1986" s="17">
        <v>0.177925853249118</v>
      </c>
      <c r="V1986" s="17">
        <v>0.30739110024849697</v>
      </c>
      <c r="W1986" s="17">
        <v>0.16044514962147799</v>
      </c>
      <c r="X1986" s="17">
        <v>0.18457255460222599</v>
      </c>
      <c r="Y1986" s="17">
        <v>0.15899498067641199</v>
      </c>
      <c r="Z1986" s="17">
        <v>0.24010566472838099</v>
      </c>
      <c r="AA1986" s="17">
        <v>0.22709733368818699</v>
      </c>
      <c r="AB1986" s="17">
        <v>0.228221276325592</v>
      </c>
      <c r="AC1986" s="17">
        <v>0.18709722798501799</v>
      </c>
      <c r="AD1986" s="17">
        <v>0.18374812393967699</v>
      </c>
      <c r="AE1986" s="17"/>
      <c r="AF1986" s="17">
        <v>0.187536395512789</v>
      </c>
      <c r="AG1986" s="17">
        <v>0.27059088218744298</v>
      </c>
      <c r="AH1986" s="17">
        <v>0.145698803919242</v>
      </c>
      <c r="AI1986" s="17"/>
      <c r="AJ1986" s="17">
        <v>0.210269120135714</v>
      </c>
      <c r="AK1986" s="17">
        <v>0.23265514813364399</v>
      </c>
      <c r="AL1986" s="17">
        <v>0.32979495087340999</v>
      </c>
      <c r="AM1986" s="17">
        <v>6.3331120453540696E-2</v>
      </c>
      <c r="AN1986" s="17">
        <v>0.14649106925708499</v>
      </c>
      <c r="AO1986" s="17"/>
      <c r="AP1986" s="17">
        <v>0.231218104126345</v>
      </c>
      <c r="AQ1986" s="17">
        <v>0.242028305728031</v>
      </c>
      <c r="AR1986" s="17">
        <v>0.253138924135001</v>
      </c>
      <c r="AS1986" s="17"/>
      <c r="AT1986" s="17">
        <v>0.120755592889393</v>
      </c>
      <c r="AU1986" s="17">
        <v>0.20986225666549399</v>
      </c>
      <c r="AV1986" s="17">
        <v>0.31110504292392899</v>
      </c>
      <c r="AW1986" s="17">
        <v>0.269086258127963</v>
      </c>
      <c r="AX1986" s="17">
        <v>0.36262370686565698</v>
      </c>
    </row>
    <row r="1987" spans="2:50">
      <c r="B1987" t="s">
        <v>251</v>
      </c>
      <c r="C1987" s="17">
        <v>0.162922646593507</v>
      </c>
      <c r="D1987" s="17">
        <v>0.13313303799357101</v>
      </c>
      <c r="E1987" s="17">
        <v>0.19369999458619599</v>
      </c>
      <c r="F1987" s="17"/>
      <c r="G1987" s="17">
        <v>0.22452521076065299</v>
      </c>
      <c r="H1987" s="17">
        <v>0.25387714510179898</v>
      </c>
      <c r="I1987" s="17">
        <v>0.27443914307746398</v>
      </c>
      <c r="J1987" s="17">
        <v>0.15710644331911</v>
      </c>
      <c r="K1987" s="17">
        <v>0.12844348233300901</v>
      </c>
      <c r="L1987" s="17">
        <v>-1.46713438930271E-2</v>
      </c>
      <c r="M1987" s="17"/>
      <c r="N1987" s="17">
        <v>1.21553381057787E-2</v>
      </c>
      <c r="O1987" s="17">
        <v>0.14555441620673701</v>
      </c>
      <c r="P1987" s="17">
        <v>0.274351118405879</v>
      </c>
      <c r="Q1987" s="17">
        <v>0.23598614659594899</v>
      </c>
      <c r="R1987" s="17"/>
      <c r="S1987" s="17">
        <v>8.6476082649578706E-2</v>
      </c>
      <c r="T1987" s="17">
        <v>0.17886629559623701</v>
      </c>
      <c r="U1987" s="17">
        <v>0.18276752320022899</v>
      </c>
      <c r="V1987" s="17">
        <v>2.5053279205423499E-2</v>
      </c>
      <c r="W1987" s="17">
        <v>0.208007806831838</v>
      </c>
      <c r="X1987" s="17">
        <v>0.210298591638684</v>
      </c>
      <c r="Y1987" s="17">
        <v>0.25777729304270303</v>
      </c>
      <c r="Z1987" s="17">
        <v>0.16133652307580301</v>
      </c>
      <c r="AA1987" s="17">
        <v>0.141900838883465</v>
      </c>
      <c r="AB1987" s="17">
        <v>0.186262063561494</v>
      </c>
      <c r="AC1987" s="17">
        <v>0.22041410108241899</v>
      </c>
      <c r="AD1987" s="17">
        <v>0.22328708032813999</v>
      </c>
      <c r="AE1987" s="17"/>
      <c r="AF1987" s="17">
        <v>0.20548909214067401</v>
      </c>
      <c r="AG1987" s="17">
        <v>7.9883634811433596E-2</v>
      </c>
      <c r="AH1987" s="17">
        <v>0.29132175204727501</v>
      </c>
      <c r="AI1987" s="17"/>
      <c r="AJ1987" s="17">
        <v>0.154201377875372</v>
      </c>
      <c r="AK1987" s="17">
        <v>0.18063481037246901</v>
      </c>
      <c r="AL1987" s="17">
        <v>3.0248662122525999E-2</v>
      </c>
      <c r="AM1987" s="17">
        <v>0.46554701389595499</v>
      </c>
      <c r="AN1987" s="17">
        <v>0.233504267310846</v>
      </c>
      <c r="AO1987" s="17"/>
      <c r="AP1987" s="17">
        <v>0.12574239061679199</v>
      </c>
      <c r="AQ1987" s="17">
        <v>0.157848212940088</v>
      </c>
      <c r="AR1987" s="17">
        <v>0.14916012659057401</v>
      </c>
      <c r="AS1987" s="17"/>
      <c r="AT1987" s="17">
        <v>0.30847708872101898</v>
      </c>
      <c r="AU1987" s="17">
        <v>0.17090192502816501</v>
      </c>
      <c r="AV1987" s="17">
        <v>3.1357373155042299E-2</v>
      </c>
      <c r="AW1987" s="17">
        <v>9.2069039173348202E-2</v>
      </c>
      <c r="AX1987" s="17">
        <v>-5.1223380669388099E-2</v>
      </c>
    </row>
    <row r="1988" spans="2:50">
      <c r="C1988" s="17"/>
      <c r="D1988" s="17"/>
      <c r="E1988" s="17"/>
      <c r="F1988" s="17"/>
      <c r="G1988" s="17"/>
      <c r="H1988" s="17"/>
      <c r="I1988" s="17"/>
      <c r="J1988" s="17"/>
      <c r="K1988" s="17"/>
      <c r="L1988" s="17"/>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7"/>
      <c r="AI1988" s="17"/>
      <c r="AJ1988" s="17"/>
      <c r="AK1988" s="17"/>
      <c r="AL1988" s="17"/>
      <c r="AM1988" s="17"/>
      <c r="AN1988" s="17"/>
      <c r="AO1988" s="17"/>
      <c r="AP1988" s="17"/>
      <c r="AQ1988" s="17"/>
      <c r="AR1988" s="17"/>
      <c r="AS1988" s="17"/>
      <c r="AT1988" s="17"/>
      <c r="AU1988" s="17"/>
      <c r="AV1988" s="17"/>
      <c r="AW1988" s="17"/>
      <c r="AX1988" s="17"/>
    </row>
    <row r="1989" spans="2:50">
      <c r="B1989" s="6" t="s">
        <v>509</v>
      </c>
      <c r="C1989" s="17"/>
      <c r="D1989" s="17"/>
      <c r="E1989" s="17"/>
      <c r="F1989" s="17"/>
      <c r="G1989" s="17"/>
      <c r="H1989" s="17"/>
      <c r="I1989" s="17"/>
      <c r="J1989" s="17"/>
      <c r="K1989" s="17"/>
      <c r="L1989" s="17"/>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7"/>
      <c r="AI1989" s="17"/>
      <c r="AJ1989" s="17"/>
      <c r="AK1989" s="17"/>
      <c r="AL1989" s="17"/>
      <c r="AM1989" s="17"/>
      <c r="AN1989" s="17"/>
      <c r="AO1989" s="17"/>
      <c r="AP1989" s="17"/>
      <c r="AQ1989" s="17"/>
      <c r="AR1989" s="17"/>
      <c r="AS1989" s="17"/>
      <c r="AT1989" s="17"/>
      <c r="AU1989" s="17"/>
      <c r="AV1989" s="17"/>
      <c r="AW1989" s="17"/>
      <c r="AX1989" s="17"/>
    </row>
    <row r="1990" spans="2:50">
      <c r="B1990" s="24" t="s">
        <v>15</v>
      </c>
      <c r="C1990" s="17"/>
      <c r="D1990" s="17"/>
      <c r="E1990" s="17"/>
      <c r="F1990" s="17"/>
      <c r="G1990" s="17"/>
      <c r="H1990" s="17"/>
      <c r="I1990" s="17"/>
      <c r="J1990" s="17"/>
      <c r="K1990" s="17"/>
      <c r="L1990" s="17"/>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7"/>
      <c r="AI1990" s="17"/>
      <c r="AJ1990" s="17"/>
      <c r="AK1990" s="17"/>
      <c r="AL1990" s="17"/>
      <c r="AM1990" s="17"/>
      <c r="AN1990" s="17"/>
      <c r="AO1990" s="17"/>
      <c r="AP1990" s="17"/>
      <c r="AQ1990" s="17"/>
      <c r="AR1990" s="17"/>
      <c r="AS1990" s="17"/>
      <c r="AT1990" s="17"/>
      <c r="AU1990" s="17"/>
      <c r="AV1990" s="17"/>
      <c r="AW1990" s="17"/>
      <c r="AX1990" s="17"/>
    </row>
    <row r="1991" spans="2:50">
      <c r="B1991" t="s">
        <v>510</v>
      </c>
      <c r="C1991" s="17">
        <v>0.12639437467763001</v>
      </c>
      <c r="D1991" s="17">
        <v>0.137278322045262</v>
      </c>
      <c r="E1991" s="17">
        <v>0.11626414476442599</v>
      </c>
      <c r="F1991" s="17"/>
      <c r="G1991" s="17">
        <v>0.111416682178529</v>
      </c>
      <c r="H1991" s="17">
        <v>0.16455248985300999</v>
      </c>
      <c r="I1991" s="17">
        <v>0.15230452517564899</v>
      </c>
      <c r="J1991" s="17">
        <v>0.11232731052858699</v>
      </c>
      <c r="K1991" s="17">
        <v>0.10354444540148</v>
      </c>
      <c r="L1991" s="17">
        <v>0.110858256217229</v>
      </c>
      <c r="M1991" s="17"/>
      <c r="N1991" s="17">
        <v>0.16216438634394201</v>
      </c>
      <c r="O1991" s="17">
        <v>0.101408687084585</v>
      </c>
      <c r="P1991" s="17">
        <v>0.15256044937847199</v>
      </c>
      <c r="Q1991" s="17">
        <v>9.0999232418274401E-2</v>
      </c>
      <c r="R1991" s="17"/>
      <c r="S1991" s="17">
        <v>0.17222944149720201</v>
      </c>
      <c r="T1991" s="17">
        <v>0.103513896920122</v>
      </c>
      <c r="U1991" s="17">
        <v>0.157114169937286</v>
      </c>
      <c r="V1991" s="17">
        <v>0.109824292729505</v>
      </c>
      <c r="W1991" s="17">
        <v>7.5485570354244705E-2</v>
      </c>
      <c r="X1991" s="17">
        <v>0.108009664858638</v>
      </c>
      <c r="Y1991" s="17">
        <v>0.153087014094963</v>
      </c>
      <c r="Z1991" s="17">
        <v>0.214812273355202</v>
      </c>
      <c r="AA1991" s="17">
        <v>0.101942596510187</v>
      </c>
      <c r="AB1991" s="17">
        <v>0.109233301268678</v>
      </c>
      <c r="AC1991" s="17">
        <v>9.9769827105342004E-2</v>
      </c>
      <c r="AD1991" s="17">
        <v>0.14937381706744099</v>
      </c>
      <c r="AE1991" s="17"/>
      <c r="AF1991" s="17">
        <v>0.141103434366779</v>
      </c>
      <c r="AG1991" s="17">
        <v>0.12986285448895099</v>
      </c>
      <c r="AH1991" s="17">
        <v>8.9868174724659702E-2</v>
      </c>
      <c r="AI1991" s="17"/>
      <c r="AJ1991" s="17">
        <v>0.14704990164510101</v>
      </c>
      <c r="AK1991" s="17">
        <v>0.123546903478446</v>
      </c>
      <c r="AL1991" s="17">
        <v>0.162300407490615</v>
      </c>
      <c r="AM1991" s="17">
        <v>8.9586479892498794E-2</v>
      </c>
      <c r="AN1991" s="17">
        <v>5.3169304617246699E-2</v>
      </c>
      <c r="AO1991" s="17"/>
      <c r="AP1991" s="17">
        <v>0.177610959851248</v>
      </c>
      <c r="AQ1991" s="17">
        <v>0.11999910661511499</v>
      </c>
      <c r="AR1991" s="17">
        <v>0.14882477768401201</v>
      </c>
      <c r="AS1991" s="17"/>
      <c r="AT1991" s="17">
        <v>0.11971596979053201</v>
      </c>
      <c r="AU1991" s="17">
        <v>0.125055219281545</v>
      </c>
      <c r="AV1991" s="17">
        <v>0.141242110800054</v>
      </c>
      <c r="AW1991" s="17">
        <v>0.17609114913186999</v>
      </c>
      <c r="AX1991" s="17">
        <v>0.15772309401827</v>
      </c>
    </row>
    <row r="1992" spans="2:50">
      <c r="B1992" t="s">
        <v>511</v>
      </c>
      <c r="C1992" s="17">
        <v>0.47646429421832698</v>
      </c>
      <c r="D1992" s="17">
        <v>0.48462262629476499</v>
      </c>
      <c r="E1992" s="17">
        <v>0.46852189484302997</v>
      </c>
      <c r="F1992" s="17"/>
      <c r="G1992" s="17">
        <v>0.39700199032400002</v>
      </c>
      <c r="H1992" s="17">
        <v>0.46690427004809898</v>
      </c>
      <c r="I1992" s="17">
        <v>0.42422537537361599</v>
      </c>
      <c r="J1992" s="17">
        <v>0.48800096106740998</v>
      </c>
      <c r="K1992" s="17">
        <v>0.51167772872537898</v>
      </c>
      <c r="L1992" s="17">
        <v>0.54638442650671504</v>
      </c>
      <c r="M1992" s="17"/>
      <c r="N1992" s="17">
        <v>0.54014067166197</v>
      </c>
      <c r="O1992" s="17">
        <v>0.49735182664483801</v>
      </c>
      <c r="P1992" s="17">
        <v>0.44371942720610102</v>
      </c>
      <c r="Q1992" s="17">
        <v>0.42024444114876802</v>
      </c>
      <c r="R1992" s="17"/>
      <c r="S1992" s="17">
        <v>0.44108296546476999</v>
      </c>
      <c r="T1992" s="17">
        <v>0.53281291508947504</v>
      </c>
      <c r="U1992" s="17">
        <v>0.54505964977211196</v>
      </c>
      <c r="V1992" s="17">
        <v>0.473366383410674</v>
      </c>
      <c r="W1992" s="17">
        <v>0.43054924278759399</v>
      </c>
      <c r="X1992" s="17">
        <v>0.41688743626075098</v>
      </c>
      <c r="Y1992" s="17">
        <v>0.46388077984076698</v>
      </c>
      <c r="Z1992" s="17">
        <v>0.46984268190338002</v>
      </c>
      <c r="AA1992" s="17">
        <v>0.49216124425636598</v>
      </c>
      <c r="AB1992" s="17">
        <v>0.48199938170732698</v>
      </c>
      <c r="AC1992" s="17">
        <v>0.47367620382304698</v>
      </c>
      <c r="AD1992" s="17">
        <v>0.48229274084781398</v>
      </c>
      <c r="AE1992" s="17"/>
      <c r="AF1992" s="17">
        <v>0.47782791873712499</v>
      </c>
      <c r="AG1992" s="17">
        <v>0.51667951100281795</v>
      </c>
      <c r="AH1992" s="17">
        <v>0.37472818246999301</v>
      </c>
      <c r="AI1992" s="17"/>
      <c r="AJ1992" s="17">
        <v>0.52495293526072395</v>
      </c>
      <c r="AK1992" s="17">
        <v>0.47459077987142501</v>
      </c>
      <c r="AL1992" s="17">
        <v>0.55950601287678003</v>
      </c>
      <c r="AM1992" s="17">
        <v>0.35970336706308598</v>
      </c>
      <c r="AN1992" s="17">
        <v>0.34340060074248502</v>
      </c>
      <c r="AO1992" s="17"/>
      <c r="AP1992" s="17">
        <v>0.53510233537451102</v>
      </c>
      <c r="AQ1992" s="17">
        <v>0.48204614749769498</v>
      </c>
      <c r="AR1992" s="17">
        <v>0.52298860745999198</v>
      </c>
      <c r="AS1992" s="17"/>
      <c r="AT1992" s="17">
        <v>0.439765952685855</v>
      </c>
      <c r="AU1992" s="17">
        <v>0.49358532545928502</v>
      </c>
      <c r="AV1992" s="17">
        <v>0.49900144457333101</v>
      </c>
      <c r="AW1992" s="17">
        <v>0.466289254858123</v>
      </c>
      <c r="AX1992" s="17">
        <v>0.41980087946170402</v>
      </c>
    </row>
    <row r="1993" spans="2:50">
      <c r="B1993" t="s">
        <v>512</v>
      </c>
      <c r="C1993" s="17">
        <v>0.27768871033353298</v>
      </c>
      <c r="D1993" s="17">
        <v>0.26284804135496898</v>
      </c>
      <c r="E1993" s="17">
        <v>0.292177076571077</v>
      </c>
      <c r="F1993" s="17"/>
      <c r="G1993" s="17">
        <v>0.282125454178344</v>
      </c>
      <c r="H1993" s="17">
        <v>0.243465235634231</v>
      </c>
      <c r="I1993" s="17">
        <v>0.28796981899811203</v>
      </c>
      <c r="J1993" s="17">
        <v>0.28410770365136301</v>
      </c>
      <c r="K1993" s="17">
        <v>0.29556978781952598</v>
      </c>
      <c r="L1993" s="17">
        <v>0.277039140594459</v>
      </c>
      <c r="M1993" s="17"/>
      <c r="N1993" s="17">
        <v>0.20059249850684199</v>
      </c>
      <c r="O1993" s="17">
        <v>0.28573502352895003</v>
      </c>
      <c r="P1993" s="17">
        <v>0.29145732894753501</v>
      </c>
      <c r="Q1993" s="17">
        <v>0.33500837662817601</v>
      </c>
      <c r="R1993" s="17"/>
      <c r="S1993" s="17">
        <v>0.28167545332539701</v>
      </c>
      <c r="T1993" s="17">
        <v>0.246203600314363</v>
      </c>
      <c r="U1993" s="17">
        <v>0.176142704625595</v>
      </c>
      <c r="V1993" s="17">
        <v>0.31331046951139102</v>
      </c>
      <c r="W1993" s="17">
        <v>0.34392058721649199</v>
      </c>
      <c r="X1993" s="17">
        <v>0.33369893000290402</v>
      </c>
      <c r="Y1993" s="17">
        <v>0.26131110327652901</v>
      </c>
      <c r="Z1993" s="17">
        <v>0.25886281616041501</v>
      </c>
      <c r="AA1993" s="17">
        <v>0.27715138903710601</v>
      </c>
      <c r="AB1993" s="17">
        <v>0.28100304884954402</v>
      </c>
      <c r="AC1993" s="17">
        <v>0.27718077338125802</v>
      </c>
      <c r="AD1993" s="17">
        <v>0.29897546064176</v>
      </c>
      <c r="AE1993" s="17"/>
      <c r="AF1993" s="17">
        <v>0.28241109741750797</v>
      </c>
      <c r="AG1993" s="17">
        <v>0.25841815578154598</v>
      </c>
      <c r="AH1993" s="17">
        <v>0.30602900904770802</v>
      </c>
      <c r="AI1993" s="17"/>
      <c r="AJ1993" s="17">
        <v>0.25846772471919099</v>
      </c>
      <c r="AK1993" s="17">
        <v>0.28987270977652402</v>
      </c>
      <c r="AL1993" s="17">
        <v>0.21145772039590199</v>
      </c>
      <c r="AM1993" s="17">
        <v>0.27323234691845599</v>
      </c>
      <c r="AN1993" s="17">
        <v>0.33219374467932</v>
      </c>
      <c r="AO1993" s="17"/>
      <c r="AP1993" s="17">
        <v>0.23083184088507</v>
      </c>
      <c r="AQ1993" s="17">
        <v>0.29388989935000898</v>
      </c>
      <c r="AR1993" s="17">
        <v>0.269055745962895</v>
      </c>
      <c r="AS1993" s="17"/>
      <c r="AT1993" s="17">
        <v>0.31258126753523702</v>
      </c>
      <c r="AU1993" s="17">
        <v>0.29574179103412102</v>
      </c>
      <c r="AV1993" s="17">
        <v>0.23141175020636701</v>
      </c>
      <c r="AW1993" s="17">
        <v>0.24477600954977199</v>
      </c>
      <c r="AX1993" s="17">
        <v>0.19864838072880101</v>
      </c>
    </row>
    <row r="1994" spans="2:50">
      <c r="B1994" t="s">
        <v>513</v>
      </c>
      <c r="C1994" s="17">
        <v>6.1874250817087403E-2</v>
      </c>
      <c r="D1994" s="17">
        <v>5.9757992816862802E-2</v>
      </c>
      <c r="E1994" s="17">
        <v>6.3199731429241401E-2</v>
      </c>
      <c r="F1994" s="17"/>
      <c r="G1994" s="17">
        <v>0.115589797048892</v>
      </c>
      <c r="H1994" s="17">
        <v>6.0075741486105803E-2</v>
      </c>
      <c r="I1994" s="17">
        <v>6.9179449982640306E-2</v>
      </c>
      <c r="J1994" s="17">
        <v>5.2155020731156902E-2</v>
      </c>
      <c r="K1994" s="17">
        <v>5.0225078324160302E-2</v>
      </c>
      <c r="L1994" s="17">
        <v>3.7577054251683999E-2</v>
      </c>
      <c r="M1994" s="17"/>
      <c r="N1994" s="17">
        <v>4.2899812206851601E-2</v>
      </c>
      <c r="O1994" s="17">
        <v>5.4767967276079299E-2</v>
      </c>
      <c r="P1994" s="17">
        <v>6.7051869311827897E-2</v>
      </c>
      <c r="Q1994" s="17">
        <v>8.3932803043369295E-2</v>
      </c>
      <c r="R1994" s="17"/>
      <c r="S1994" s="17">
        <v>5.0266084549047602E-2</v>
      </c>
      <c r="T1994" s="17">
        <v>5.9471076380405101E-2</v>
      </c>
      <c r="U1994" s="17">
        <v>5.0542701025641699E-2</v>
      </c>
      <c r="V1994" s="17">
        <v>3.7805797441101303E-2</v>
      </c>
      <c r="W1994" s="17">
        <v>9.5594441274196806E-2</v>
      </c>
      <c r="X1994" s="17">
        <v>8.4976268699278004E-2</v>
      </c>
      <c r="Y1994" s="17">
        <v>6.3376983195048295E-2</v>
      </c>
      <c r="Z1994" s="17">
        <v>2.0877470001523402E-2</v>
      </c>
      <c r="AA1994" s="17">
        <v>7.0537175553455497E-2</v>
      </c>
      <c r="AB1994" s="17">
        <v>7.1015337442191698E-2</v>
      </c>
      <c r="AC1994" s="17">
        <v>8.0361357797920696E-2</v>
      </c>
      <c r="AD1994" s="17">
        <v>4.1622438757844799E-2</v>
      </c>
      <c r="AE1994" s="17"/>
      <c r="AF1994" s="17">
        <v>5.4724009995390503E-2</v>
      </c>
      <c r="AG1994" s="17">
        <v>4.7125133095866398E-2</v>
      </c>
      <c r="AH1994" s="17">
        <v>0.11569891603818</v>
      </c>
      <c r="AI1994" s="17"/>
      <c r="AJ1994" s="17">
        <v>3.7850886274912003E-2</v>
      </c>
      <c r="AK1994" s="17">
        <v>6.14116532272534E-2</v>
      </c>
      <c r="AL1994" s="17">
        <v>4.77649720200925E-2</v>
      </c>
      <c r="AM1994" s="17">
        <v>0.24617905150865799</v>
      </c>
      <c r="AN1994" s="17">
        <v>0.130396111455892</v>
      </c>
      <c r="AO1994" s="17"/>
      <c r="AP1994" s="17">
        <v>3.5168660718591101E-2</v>
      </c>
      <c r="AQ1994" s="17">
        <v>6.5346656988315405E-2</v>
      </c>
      <c r="AR1994" s="17">
        <v>2.9130921031407801E-2</v>
      </c>
      <c r="AS1994" s="17"/>
      <c r="AT1994" s="17">
        <v>7.3938314430465599E-2</v>
      </c>
      <c r="AU1994" s="17">
        <v>4.9125581435467899E-2</v>
      </c>
      <c r="AV1994" s="17">
        <v>6.1503239070540297E-2</v>
      </c>
      <c r="AW1994" s="17">
        <v>6.65655724001155E-2</v>
      </c>
      <c r="AX1994" s="17">
        <v>2.1758459484737001E-2</v>
      </c>
    </row>
    <row r="1995" spans="2:50">
      <c r="B1995" t="s">
        <v>113</v>
      </c>
      <c r="C1995" s="17">
        <v>5.7578369953422602E-2</v>
      </c>
      <c r="D1995" s="17">
        <v>5.5493017488142199E-2</v>
      </c>
      <c r="E1995" s="17">
        <v>5.9837152392224799E-2</v>
      </c>
      <c r="F1995" s="17"/>
      <c r="G1995" s="17">
        <v>9.3866076270233995E-2</v>
      </c>
      <c r="H1995" s="17">
        <v>6.5002262978555006E-2</v>
      </c>
      <c r="I1995" s="17">
        <v>6.63208304699828E-2</v>
      </c>
      <c r="J1995" s="17">
        <v>6.3409004021483403E-2</v>
      </c>
      <c r="K1995" s="17">
        <v>3.8982959729454501E-2</v>
      </c>
      <c r="L1995" s="17">
        <v>2.8141122429912398E-2</v>
      </c>
      <c r="M1995" s="17"/>
      <c r="N1995" s="17">
        <v>5.4202631280395E-2</v>
      </c>
      <c r="O1995" s="17">
        <v>6.0736495465547997E-2</v>
      </c>
      <c r="P1995" s="17">
        <v>4.5210925156063501E-2</v>
      </c>
      <c r="Q1995" s="17">
        <v>6.9815146761412594E-2</v>
      </c>
      <c r="R1995" s="17"/>
      <c r="S1995" s="17">
        <v>5.4746055163583697E-2</v>
      </c>
      <c r="T1995" s="17">
        <v>5.7998511295634998E-2</v>
      </c>
      <c r="U1995" s="17">
        <v>7.1140774639364607E-2</v>
      </c>
      <c r="V1995" s="17">
        <v>6.5693056907328601E-2</v>
      </c>
      <c r="W1995" s="17">
        <v>5.4450158367472599E-2</v>
      </c>
      <c r="X1995" s="17">
        <v>5.6427700178428797E-2</v>
      </c>
      <c r="Y1995" s="17">
        <v>5.83441195926937E-2</v>
      </c>
      <c r="Z1995" s="17">
        <v>3.5604758579479402E-2</v>
      </c>
      <c r="AA1995" s="17">
        <v>5.8207594642885198E-2</v>
      </c>
      <c r="AB1995" s="17">
        <v>5.6748930732259499E-2</v>
      </c>
      <c r="AC1995" s="17">
        <v>6.9011837892432801E-2</v>
      </c>
      <c r="AD1995" s="17">
        <v>2.7735542685140901E-2</v>
      </c>
      <c r="AE1995" s="17"/>
      <c r="AF1995" s="17">
        <v>4.3933539483196997E-2</v>
      </c>
      <c r="AG1995" s="17">
        <v>4.7914345630817999E-2</v>
      </c>
      <c r="AH1995" s="17">
        <v>0.113675717719459</v>
      </c>
      <c r="AI1995" s="17"/>
      <c r="AJ1995" s="17">
        <v>3.1678552100072102E-2</v>
      </c>
      <c r="AK1995" s="17">
        <v>5.0577953646351599E-2</v>
      </c>
      <c r="AL1995" s="17">
        <v>1.8970887216610801E-2</v>
      </c>
      <c r="AM1995" s="17">
        <v>3.1298754617301403E-2</v>
      </c>
      <c r="AN1995" s="17">
        <v>0.140840238505057</v>
      </c>
      <c r="AO1995" s="17"/>
      <c r="AP1995" s="17">
        <v>2.1286203170579599E-2</v>
      </c>
      <c r="AQ1995" s="17">
        <v>3.8718189548866001E-2</v>
      </c>
      <c r="AR1995" s="17">
        <v>2.99999478616934E-2</v>
      </c>
      <c r="AS1995" s="17"/>
      <c r="AT1995" s="17">
        <v>5.3998495557910302E-2</v>
      </c>
      <c r="AU1995" s="17">
        <v>3.6492082789581201E-2</v>
      </c>
      <c r="AV1995" s="17">
        <v>6.6841455349707299E-2</v>
      </c>
      <c r="AW1995" s="17">
        <v>4.6278014060118597E-2</v>
      </c>
      <c r="AX1995" s="17">
        <v>0.20206918630648901</v>
      </c>
    </row>
    <row r="1996" spans="2:50">
      <c r="C1996" s="17"/>
      <c r="D1996" s="17"/>
      <c r="E1996" s="17"/>
      <c r="F1996" s="17"/>
      <c r="G1996" s="17"/>
      <c r="H1996" s="17"/>
      <c r="I1996" s="17"/>
      <c r="J1996" s="17"/>
      <c r="K1996" s="17"/>
      <c r="L1996" s="17"/>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7"/>
      <c r="AI1996" s="17"/>
      <c r="AJ1996" s="17"/>
      <c r="AK1996" s="17"/>
      <c r="AL1996" s="17"/>
      <c r="AM1996" s="17"/>
      <c r="AN1996" s="17"/>
      <c r="AO1996" s="17"/>
      <c r="AP1996" s="17"/>
      <c r="AQ1996" s="17"/>
      <c r="AR1996" s="17"/>
      <c r="AS1996" s="17"/>
      <c r="AT1996" s="17"/>
      <c r="AU1996" s="17"/>
      <c r="AV1996" s="17"/>
      <c r="AW1996" s="17"/>
      <c r="AX1996" s="17"/>
    </row>
    <row r="1997" spans="2:50">
      <c r="B1997" s="6" t="s">
        <v>514</v>
      </c>
      <c r="C1997" s="17"/>
      <c r="D1997" s="17"/>
      <c r="E1997" s="17"/>
      <c r="F1997" s="17"/>
      <c r="G1997" s="17"/>
      <c r="H1997" s="17"/>
      <c r="I1997" s="17"/>
      <c r="J1997" s="17"/>
      <c r="K1997" s="17"/>
      <c r="L1997" s="17"/>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7"/>
      <c r="AI1997" s="17"/>
      <c r="AJ1997" s="17"/>
      <c r="AK1997" s="17"/>
      <c r="AL1997" s="17"/>
      <c r="AM1997" s="17"/>
      <c r="AN1997" s="17"/>
      <c r="AO1997" s="17"/>
      <c r="AP1997" s="17"/>
      <c r="AQ1997" s="17"/>
      <c r="AR1997" s="17"/>
      <c r="AS1997" s="17"/>
      <c r="AT1997" s="17"/>
      <c r="AU1997" s="17"/>
      <c r="AV1997" s="17"/>
      <c r="AW1997" s="17"/>
      <c r="AX1997" s="17"/>
    </row>
    <row r="1998" spans="2:50">
      <c r="B1998" s="24" t="s">
        <v>15</v>
      </c>
      <c r="C1998" s="17"/>
      <c r="D1998" s="17"/>
      <c r="E1998" s="17"/>
      <c r="F1998" s="17"/>
      <c r="G1998" s="17"/>
      <c r="H1998" s="17"/>
      <c r="I1998" s="17"/>
      <c r="J1998" s="17"/>
      <c r="K1998" s="17"/>
      <c r="L1998" s="17"/>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7"/>
      <c r="AI1998" s="17"/>
      <c r="AJ1998" s="17"/>
      <c r="AK1998" s="17"/>
      <c r="AL1998" s="17"/>
      <c r="AM1998" s="17"/>
      <c r="AN1998" s="17"/>
      <c r="AO1998" s="17"/>
      <c r="AP1998" s="17"/>
      <c r="AQ1998" s="17"/>
      <c r="AR1998" s="17"/>
      <c r="AS1998" s="17"/>
      <c r="AT1998" s="17"/>
      <c r="AU1998" s="17"/>
      <c r="AV1998" s="17"/>
      <c r="AW1998" s="17"/>
      <c r="AX1998" s="17"/>
    </row>
    <row r="1999" spans="2:50">
      <c r="B1999" t="s">
        <v>510</v>
      </c>
      <c r="C1999" s="17">
        <v>0.164366953425443</v>
      </c>
      <c r="D1999" s="17">
        <v>0.18709878527624599</v>
      </c>
      <c r="E1999" s="17">
        <v>0.142822220896624</v>
      </c>
      <c r="F1999" s="17"/>
      <c r="G1999" s="17">
        <v>0.123158988118691</v>
      </c>
      <c r="H1999" s="17">
        <v>0.180436391491791</v>
      </c>
      <c r="I1999" s="17">
        <v>0.14782958487053399</v>
      </c>
      <c r="J1999" s="17">
        <v>0.13775065655100799</v>
      </c>
      <c r="K1999" s="17">
        <v>0.170301483136203</v>
      </c>
      <c r="L1999" s="17">
        <v>0.209637322729221</v>
      </c>
      <c r="M1999" s="17"/>
      <c r="N1999" s="17">
        <v>0.18868322018367401</v>
      </c>
      <c r="O1999" s="17">
        <v>0.149795869117927</v>
      </c>
      <c r="P1999" s="17">
        <v>0.19702817424775201</v>
      </c>
      <c r="Q1999" s="17">
        <v>0.125471064260189</v>
      </c>
      <c r="R1999" s="17"/>
      <c r="S1999" s="17">
        <v>0.219273888399453</v>
      </c>
      <c r="T1999" s="17">
        <v>0.173714081181711</v>
      </c>
      <c r="U1999" s="17">
        <v>0.19564663599910601</v>
      </c>
      <c r="V1999" s="17">
        <v>0.12760993401361301</v>
      </c>
      <c r="W1999" s="17">
        <v>0.118839276383624</v>
      </c>
      <c r="X1999" s="17">
        <v>0.13150868408219399</v>
      </c>
      <c r="Y1999" s="17">
        <v>0.201694113822422</v>
      </c>
      <c r="Z1999" s="17">
        <v>0.14857899299993799</v>
      </c>
      <c r="AA1999" s="17">
        <v>0.199857594609649</v>
      </c>
      <c r="AB1999" s="17">
        <v>0.110160965761473</v>
      </c>
      <c r="AC1999" s="17">
        <v>0.111559957205477</v>
      </c>
      <c r="AD1999" s="17">
        <v>0.141282985970137</v>
      </c>
      <c r="AE1999" s="17"/>
      <c r="AF1999" s="17">
        <v>0.22576881861501599</v>
      </c>
      <c r="AG1999" s="17">
        <v>0.141570888807832</v>
      </c>
      <c r="AH1999" s="17">
        <v>6.53213223655804E-2</v>
      </c>
      <c r="AI1999" s="17"/>
      <c r="AJ1999" s="17">
        <v>0.242128354550566</v>
      </c>
      <c r="AK1999" s="17">
        <v>0.12595636187530099</v>
      </c>
      <c r="AL1999" s="17">
        <v>0.197636887216595</v>
      </c>
      <c r="AM1999" s="17">
        <v>0.19192137084742</v>
      </c>
      <c r="AN1999" s="17">
        <v>6.8046539565131001E-2</v>
      </c>
      <c r="AO1999" s="17"/>
      <c r="AP1999" s="17">
        <v>0.29852129203642003</v>
      </c>
      <c r="AQ1999" s="17">
        <v>0.128206466280362</v>
      </c>
      <c r="AR1999" s="17">
        <v>0.18140355419413401</v>
      </c>
      <c r="AS1999" s="17"/>
      <c r="AT1999" s="17">
        <v>0.170501786236645</v>
      </c>
      <c r="AU1999" s="17">
        <v>0.14724797034766601</v>
      </c>
      <c r="AV1999" s="17">
        <v>0.16718928294073099</v>
      </c>
      <c r="AW1999" s="17">
        <v>0.17011276255235599</v>
      </c>
      <c r="AX1999" s="17">
        <v>0.26774034418450798</v>
      </c>
    </row>
    <row r="2000" spans="2:50">
      <c r="B2000" t="s">
        <v>511</v>
      </c>
      <c r="C2000" s="17">
        <v>0.399628080242935</v>
      </c>
      <c r="D2000" s="17">
        <v>0.39811710612579199</v>
      </c>
      <c r="E2000" s="17">
        <v>0.40198563843594098</v>
      </c>
      <c r="F2000" s="17"/>
      <c r="G2000" s="17">
        <v>0.311981004689587</v>
      </c>
      <c r="H2000" s="17">
        <v>0.38499297708458502</v>
      </c>
      <c r="I2000" s="17">
        <v>0.43697652347437299</v>
      </c>
      <c r="J2000" s="17">
        <v>0.38386291368757097</v>
      </c>
      <c r="K2000" s="17">
        <v>0.42088386033837</v>
      </c>
      <c r="L2000" s="17">
        <v>0.43758227511283099</v>
      </c>
      <c r="M2000" s="17"/>
      <c r="N2000" s="17">
        <v>0.42282101563017499</v>
      </c>
      <c r="O2000" s="17">
        <v>0.42271486579525502</v>
      </c>
      <c r="P2000" s="17">
        <v>0.37625262897504802</v>
      </c>
      <c r="Q2000" s="17">
        <v>0.37500170153462098</v>
      </c>
      <c r="R2000" s="17"/>
      <c r="S2000" s="17">
        <v>0.397483757906619</v>
      </c>
      <c r="T2000" s="17">
        <v>0.40256881426735402</v>
      </c>
      <c r="U2000" s="17">
        <v>0.43418116532141698</v>
      </c>
      <c r="V2000" s="17">
        <v>0.41974945192935598</v>
      </c>
      <c r="W2000" s="17">
        <v>0.40453756096684301</v>
      </c>
      <c r="X2000" s="17">
        <v>0.45550896185446099</v>
      </c>
      <c r="Y2000" s="17">
        <v>0.45703996203103198</v>
      </c>
      <c r="Z2000" s="17">
        <v>0.48570466627839398</v>
      </c>
      <c r="AA2000" s="17">
        <v>0.35701405639039802</v>
      </c>
      <c r="AB2000" s="17">
        <v>0.31970398884625501</v>
      </c>
      <c r="AC2000" s="17">
        <v>0.32536506348466998</v>
      </c>
      <c r="AD2000" s="17">
        <v>0.31630540333302998</v>
      </c>
      <c r="AE2000" s="17"/>
      <c r="AF2000" s="17">
        <v>0.44135295404776997</v>
      </c>
      <c r="AG2000" s="17">
        <v>0.37687261838005198</v>
      </c>
      <c r="AH2000" s="17">
        <v>0.36970277390984901</v>
      </c>
      <c r="AI2000" s="17"/>
      <c r="AJ2000" s="17">
        <v>0.50316275244967501</v>
      </c>
      <c r="AK2000" s="17">
        <v>0.34725138237262199</v>
      </c>
      <c r="AL2000" s="17">
        <v>0.40606690434665899</v>
      </c>
      <c r="AM2000" s="17">
        <v>0.46456591815548198</v>
      </c>
      <c r="AN2000" s="17">
        <v>0.28455739803400898</v>
      </c>
      <c r="AO2000" s="17"/>
      <c r="AP2000" s="17">
        <v>0.51165189097206298</v>
      </c>
      <c r="AQ2000" s="17">
        <v>0.36032095018992799</v>
      </c>
      <c r="AR2000" s="17">
        <v>0.44482740797037501</v>
      </c>
      <c r="AS2000" s="17"/>
      <c r="AT2000" s="17">
        <v>0.40485212799128201</v>
      </c>
      <c r="AU2000" s="17">
        <v>0.44331000358348599</v>
      </c>
      <c r="AV2000" s="17">
        <v>0.39742448871073699</v>
      </c>
      <c r="AW2000" s="17">
        <v>0.40228667667437201</v>
      </c>
      <c r="AX2000" s="17">
        <v>0.214188995975371</v>
      </c>
    </row>
    <row r="2001" spans="2:50">
      <c r="B2001" t="s">
        <v>512</v>
      </c>
      <c r="C2001" s="17">
        <v>0.28021860053252401</v>
      </c>
      <c r="D2001" s="17">
        <v>0.26168919269999302</v>
      </c>
      <c r="E2001" s="17">
        <v>0.29715405403494899</v>
      </c>
      <c r="F2001" s="17"/>
      <c r="G2001" s="17">
        <v>0.39405170902175302</v>
      </c>
      <c r="H2001" s="17">
        <v>0.24312175161298699</v>
      </c>
      <c r="I2001" s="17">
        <v>0.25911144094063598</v>
      </c>
      <c r="J2001" s="17">
        <v>0.31155419576483501</v>
      </c>
      <c r="K2001" s="17">
        <v>0.26135921300189102</v>
      </c>
      <c r="L2001" s="17">
        <v>0.239509110764098</v>
      </c>
      <c r="M2001" s="17"/>
      <c r="N2001" s="17">
        <v>0.26777418639738598</v>
      </c>
      <c r="O2001" s="17">
        <v>0.27671085287123698</v>
      </c>
      <c r="P2001" s="17">
        <v>0.27206070314106601</v>
      </c>
      <c r="Q2001" s="17">
        <v>0.29933377463959498</v>
      </c>
      <c r="R2001" s="17"/>
      <c r="S2001" s="17">
        <v>0.23222573289366499</v>
      </c>
      <c r="T2001" s="17">
        <v>0.29871955611890699</v>
      </c>
      <c r="U2001" s="17">
        <v>0.22285007581227501</v>
      </c>
      <c r="V2001" s="17">
        <v>0.31694292716439998</v>
      </c>
      <c r="W2001" s="17">
        <v>0.30979901116230102</v>
      </c>
      <c r="X2001" s="17">
        <v>0.26541616644663901</v>
      </c>
      <c r="Y2001" s="17">
        <v>0.20605223194485101</v>
      </c>
      <c r="Z2001" s="17">
        <v>0.23177520482279201</v>
      </c>
      <c r="AA2001" s="17">
        <v>0.28613397905480098</v>
      </c>
      <c r="AB2001" s="17">
        <v>0.34288479882154999</v>
      </c>
      <c r="AC2001" s="17">
        <v>0.39018873816646998</v>
      </c>
      <c r="AD2001" s="17">
        <v>0.311986771692637</v>
      </c>
      <c r="AE2001" s="17"/>
      <c r="AF2001" s="17">
        <v>0.235612734216299</v>
      </c>
      <c r="AG2001" s="17">
        <v>0.30260501403399997</v>
      </c>
      <c r="AH2001" s="17">
        <v>0.29841688983225501</v>
      </c>
      <c r="AI2001" s="17"/>
      <c r="AJ2001" s="17">
        <v>0.18789242957976701</v>
      </c>
      <c r="AK2001" s="17">
        <v>0.34401828813984198</v>
      </c>
      <c r="AL2001" s="17">
        <v>0.32343130683625598</v>
      </c>
      <c r="AM2001" s="17">
        <v>0.24144844266243701</v>
      </c>
      <c r="AN2001" s="17">
        <v>0.35374585933257802</v>
      </c>
      <c r="AO2001" s="17"/>
      <c r="AP2001" s="17">
        <v>0.138193458381872</v>
      </c>
      <c r="AQ2001" s="17">
        <v>0.336777196811954</v>
      </c>
      <c r="AR2001" s="17">
        <v>0.30937383558258502</v>
      </c>
      <c r="AS2001" s="17"/>
      <c r="AT2001" s="17">
        <v>0.27353461099807302</v>
      </c>
      <c r="AU2001" s="17">
        <v>0.28908577145213998</v>
      </c>
      <c r="AV2001" s="17">
        <v>0.26930670173055399</v>
      </c>
      <c r="AW2001" s="17">
        <v>0.27451556423065498</v>
      </c>
      <c r="AX2001" s="17">
        <v>0.174104238049827</v>
      </c>
    </row>
    <row r="2002" spans="2:50">
      <c r="B2002" t="s">
        <v>513</v>
      </c>
      <c r="C2002" s="17">
        <v>0.101348493822118</v>
      </c>
      <c r="D2002" s="17">
        <v>0.113311501634937</v>
      </c>
      <c r="E2002" s="17">
        <v>9.0067912009229603E-2</v>
      </c>
      <c r="F2002" s="17"/>
      <c r="G2002" s="17">
        <v>8.8513631246987995E-2</v>
      </c>
      <c r="H2002" s="17">
        <v>0.108961868922161</v>
      </c>
      <c r="I2002" s="17">
        <v>9.8216776299977895E-2</v>
      </c>
      <c r="J2002" s="17">
        <v>0.11565875570770701</v>
      </c>
      <c r="K2002" s="17">
        <v>0.107271009723631</v>
      </c>
      <c r="L2002" s="17">
        <v>9.0631458728262906E-2</v>
      </c>
      <c r="M2002" s="17"/>
      <c r="N2002" s="17">
        <v>8.3642763365512907E-2</v>
      </c>
      <c r="O2002" s="17">
        <v>9.9424434452191499E-2</v>
      </c>
      <c r="P2002" s="17">
        <v>0.107627508968191</v>
      </c>
      <c r="Q2002" s="17">
        <v>0.116397262155399</v>
      </c>
      <c r="R2002" s="17"/>
      <c r="S2002" s="17">
        <v>7.9157418068092303E-2</v>
      </c>
      <c r="T2002" s="17">
        <v>6.9643679639946096E-2</v>
      </c>
      <c r="U2002" s="17">
        <v>9.4298841710420606E-2</v>
      </c>
      <c r="V2002" s="17">
        <v>0.10592275606704001</v>
      </c>
      <c r="W2002" s="17">
        <v>0.106333872691209</v>
      </c>
      <c r="X2002" s="17">
        <v>9.7173651984122394E-2</v>
      </c>
      <c r="Y2002" s="17">
        <v>8.3383477960769906E-2</v>
      </c>
      <c r="Z2002" s="17">
        <v>6.66847740936517E-2</v>
      </c>
      <c r="AA2002" s="17">
        <v>9.8945854057949603E-2</v>
      </c>
      <c r="AB2002" s="17">
        <v>0.18016961296726799</v>
      </c>
      <c r="AC2002" s="17">
        <v>0.13097724604761701</v>
      </c>
      <c r="AD2002" s="17">
        <v>0.166143963555757</v>
      </c>
      <c r="AE2002" s="17"/>
      <c r="AF2002" s="17">
        <v>6.9670318952793006E-2</v>
      </c>
      <c r="AG2002" s="17">
        <v>0.12912196689726299</v>
      </c>
      <c r="AH2002" s="17">
        <v>0.12318444955716</v>
      </c>
      <c r="AI2002" s="17"/>
      <c r="AJ2002" s="17">
        <v>3.2345802134197597E-2</v>
      </c>
      <c r="AK2002" s="17">
        <v>0.14422612255725101</v>
      </c>
      <c r="AL2002" s="17">
        <v>5.2796807665137002E-2</v>
      </c>
      <c r="AM2002" s="17">
        <v>7.0765513717359604E-2</v>
      </c>
      <c r="AN2002" s="17">
        <v>0.14163747235773599</v>
      </c>
      <c r="AO2002" s="17"/>
      <c r="AP2002" s="17">
        <v>1.6408423265476198E-2</v>
      </c>
      <c r="AQ2002" s="17">
        <v>0.149745772873528</v>
      </c>
      <c r="AR2002" s="17">
        <v>3.89819820578855E-2</v>
      </c>
      <c r="AS2002" s="17"/>
      <c r="AT2002" s="17">
        <v>0.10018079342226099</v>
      </c>
      <c r="AU2002" s="17">
        <v>8.2916559821180902E-2</v>
      </c>
      <c r="AV2002" s="17">
        <v>0.112218360109134</v>
      </c>
      <c r="AW2002" s="17">
        <v>0.119463116277382</v>
      </c>
      <c r="AX2002" s="17">
        <v>0.16059941045985801</v>
      </c>
    </row>
    <row r="2003" spans="2:50">
      <c r="B2003" t="s">
        <v>113</v>
      </c>
      <c r="C2003" s="17">
        <v>5.4437871976979503E-2</v>
      </c>
      <c r="D2003" s="17">
        <v>3.9783414263032002E-2</v>
      </c>
      <c r="E2003" s="17">
        <v>6.7970174623256996E-2</v>
      </c>
      <c r="F2003" s="17"/>
      <c r="G2003" s="17">
        <v>8.2294666922981194E-2</v>
      </c>
      <c r="H2003" s="17">
        <v>8.2487010888475501E-2</v>
      </c>
      <c r="I2003" s="17">
        <v>5.7865674414479103E-2</v>
      </c>
      <c r="J2003" s="17">
        <v>5.1173478288879103E-2</v>
      </c>
      <c r="K2003" s="17">
        <v>4.0184433799906202E-2</v>
      </c>
      <c r="L2003" s="17">
        <v>2.2639832665587001E-2</v>
      </c>
      <c r="M2003" s="17"/>
      <c r="N2003" s="17">
        <v>3.7078814423252199E-2</v>
      </c>
      <c r="O2003" s="17">
        <v>5.1353977763389499E-2</v>
      </c>
      <c r="P2003" s="17">
        <v>4.7030984667942803E-2</v>
      </c>
      <c r="Q2003" s="17">
        <v>8.3796197410196005E-2</v>
      </c>
      <c r="R2003" s="17"/>
      <c r="S2003" s="17">
        <v>7.1859202732170294E-2</v>
      </c>
      <c r="T2003" s="17">
        <v>5.5353868792081602E-2</v>
      </c>
      <c r="U2003" s="17">
        <v>5.3023281156781003E-2</v>
      </c>
      <c r="V2003" s="17">
        <v>2.9774930825591701E-2</v>
      </c>
      <c r="W2003" s="17">
        <v>6.0490278796024102E-2</v>
      </c>
      <c r="X2003" s="17">
        <v>5.0392535632583502E-2</v>
      </c>
      <c r="Y2003" s="17">
        <v>5.1830214240926001E-2</v>
      </c>
      <c r="Z2003" s="17">
        <v>6.7256361805224305E-2</v>
      </c>
      <c r="AA2003" s="17">
        <v>5.8048515887202799E-2</v>
      </c>
      <c r="AB2003" s="17">
        <v>4.7080633603454401E-2</v>
      </c>
      <c r="AC2003" s="17">
        <v>4.1908995095766198E-2</v>
      </c>
      <c r="AD2003" s="17">
        <v>6.4280875448438704E-2</v>
      </c>
      <c r="AE2003" s="17"/>
      <c r="AF2003" s="17">
        <v>2.7595174168121898E-2</v>
      </c>
      <c r="AG2003" s="17">
        <v>4.9829511880852898E-2</v>
      </c>
      <c r="AH2003" s="17">
        <v>0.143374564335155</v>
      </c>
      <c r="AI2003" s="17"/>
      <c r="AJ2003" s="17">
        <v>3.4470661285794901E-2</v>
      </c>
      <c r="AK2003" s="17">
        <v>3.8547845054983002E-2</v>
      </c>
      <c r="AL2003" s="17">
        <v>2.00680939353533E-2</v>
      </c>
      <c r="AM2003" s="17">
        <v>3.1298754617301403E-2</v>
      </c>
      <c r="AN2003" s="17">
        <v>0.152012730710546</v>
      </c>
      <c r="AO2003" s="17"/>
      <c r="AP2003" s="17">
        <v>3.5224935344168998E-2</v>
      </c>
      <c r="AQ2003" s="17">
        <v>2.4949613844227898E-2</v>
      </c>
      <c r="AR2003" s="17">
        <v>2.5413220195020601E-2</v>
      </c>
      <c r="AS2003" s="17"/>
      <c r="AT2003" s="17">
        <v>5.09306813517399E-2</v>
      </c>
      <c r="AU2003" s="17">
        <v>3.7439694795526501E-2</v>
      </c>
      <c r="AV2003" s="17">
        <v>5.3861166508843698E-2</v>
      </c>
      <c r="AW2003" s="17">
        <v>3.3621880265235701E-2</v>
      </c>
      <c r="AX2003" s="17">
        <v>0.18336701133043601</v>
      </c>
    </row>
    <row r="2004" spans="2:50">
      <c r="C2004" s="17"/>
      <c r="D2004" s="17"/>
      <c r="E2004" s="17"/>
      <c r="F2004" s="17"/>
      <c r="G2004" s="17"/>
      <c r="H2004" s="17"/>
      <c r="I2004" s="17"/>
      <c r="J2004" s="17"/>
      <c r="K2004" s="17"/>
      <c r="L2004" s="17"/>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7"/>
      <c r="AI2004" s="17"/>
      <c r="AJ2004" s="17"/>
      <c r="AK2004" s="17"/>
      <c r="AL2004" s="17"/>
      <c r="AM2004" s="17"/>
      <c r="AN2004" s="17"/>
      <c r="AO2004" s="17"/>
      <c r="AP2004" s="17"/>
      <c r="AQ2004" s="17"/>
      <c r="AR2004" s="17"/>
      <c r="AS2004" s="17"/>
      <c r="AT2004" s="17"/>
      <c r="AU2004" s="17"/>
      <c r="AV2004" s="17"/>
      <c r="AW2004" s="17"/>
      <c r="AX2004" s="17"/>
    </row>
    <row r="2005" spans="2:50">
      <c r="B2005" s="6" t="s">
        <v>515</v>
      </c>
      <c r="C2005" s="17"/>
      <c r="D2005" s="17"/>
      <c r="E2005" s="17"/>
      <c r="F2005" s="17"/>
      <c r="G2005" s="17"/>
      <c r="H2005" s="17"/>
      <c r="I2005" s="17"/>
      <c r="J2005" s="17"/>
      <c r="K2005" s="17"/>
      <c r="L2005" s="17"/>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7"/>
      <c r="AI2005" s="17"/>
      <c r="AJ2005" s="17"/>
      <c r="AK2005" s="17"/>
      <c r="AL2005" s="17"/>
      <c r="AM2005" s="17"/>
      <c r="AN2005" s="17"/>
      <c r="AO2005" s="17"/>
      <c r="AP2005" s="17"/>
      <c r="AQ2005" s="17"/>
      <c r="AR2005" s="17"/>
      <c r="AS2005" s="17"/>
      <c r="AT2005" s="17"/>
      <c r="AU2005" s="17"/>
      <c r="AV2005" s="17"/>
      <c r="AW2005" s="17"/>
      <c r="AX2005" s="17"/>
    </row>
    <row r="2006" spans="2:50">
      <c r="B2006" s="24" t="s">
        <v>15</v>
      </c>
      <c r="C2006" s="17"/>
      <c r="D2006" s="17"/>
      <c r="E2006" s="17"/>
      <c r="F2006" s="17"/>
      <c r="G2006" s="17"/>
      <c r="H2006" s="17"/>
      <c r="I2006" s="17"/>
      <c r="J2006" s="17"/>
      <c r="K2006" s="17"/>
      <c r="L2006" s="17"/>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7"/>
      <c r="AI2006" s="17"/>
      <c r="AJ2006" s="17"/>
      <c r="AK2006" s="17"/>
      <c r="AL2006" s="17"/>
      <c r="AM2006" s="17"/>
      <c r="AN2006" s="17"/>
      <c r="AO2006" s="17"/>
      <c r="AP2006" s="17"/>
      <c r="AQ2006" s="17"/>
      <c r="AR2006" s="17"/>
      <c r="AS2006" s="17"/>
      <c r="AT2006" s="17"/>
      <c r="AU2006" s="17"/>
      <c r="AV2006" s="17"/>
      <c r="AW2006" s="17"/>
      <c r="AX2006" s="17"/>
    </row>
    <row r="2007" spans="2:50">
      <c r="B2007" t="s">
        <v>516</v>
      </c>
      <c r="C2007" s="17">
        <v>0.40189392235244298</v>
      </c>
      <c r="D2007" s="17">
        <v>0.45496976347033102</v>
      </c>
      <c r="E2007" s="17">
        <v>0.34875455203681299</v>
      </c>
      <c r="F2007" s="17"/>
      <c r="G2007" s="17">
        <v>0.34426350526996902</v>
      </c>
      <c r="H2007" s="17">
        <v>0.35245820646118797</v>
      </c>
      <c r="I2007" s="17">
        <v>0.411611874142565</v>
      </c>
      <c r="J2007" s="17">
        <v>0.39999531622807699</v>
      </c>
      <c r="K2007" s="17">
        <v>0.43957054152240299</v>
      </c>
      <c r="L2007" s="17">
        <v>0.448579688008097</v>
      </c>
      <c r="M2007" s="17"/>
      <c r="N2007" s="17">
        <v>0.52515823690844798</v>
      </c>
      <c r="O2007" s="17">
        <v>0.35831690066254301</v>
      </c>
      <c r="P2007" s="17">
        <v>0.37592023434704203</v>
      </c>
      <c r="Q2007" s="17">
        <v>0.33646401401389398</v>
      </c>
      <c r="R2007" s="17"/>
      <c r="S2007" s="17">
        <v>0.389156040938612</v>
      </c>
      <c r="T2007" s="17">
        <v>0.34512122711048998</v>
      </c>
      <c r="U2007" s="17">
        <v>0.40777780006259901</v>
      </c>
      <c r="V2007" s="17">
        <v>0.367657157562991</v>
      </c>
      <c r="W2007" s="17">
        <v>0.36184539372540803</v>
      </c>
      <c r="X2007" s="17">
        <v>0.43115115885166799</v>
      </c>
      <c r="Y2007" s="17">
        <v>0.37843098155294402</v>
      </c>
      <c r="Z2007" s="17">
        <v>0.40975175043707301</v>
      </c>
      <c r="AA2007" s="17">
        <v>0.41077468437944897</v>
      </c>
      <c r="AB2007" s="17">
        <v>0.47173116614157101</v>
      </c>
      <c r="AC2007" s="17">
        <v>0.47762736486917701</v>
      </c>
      <c r="AD2007" s="17">
        <v>0.48452836089821799</v>
      </c>
      <c r="AE2007" s="17"/>
      <c r="AF2007" s="17">
        <v>0.42539350327529601</v>
      </c>
      <c r="AG2007" s="17">
        <v>0.42735797221329003</v>
      </c>
      <c r="AH2007" s="17">
        <v>0.28521994570423698</v>
      </c>
      <c r="AI2007" s="17"/>
      <c r="AJ2007" s="17">
        <v>0.46868358239943603</v>
      </c>
      <c r="AK2007" s="17">
        <v>0.37887823999952902</v>
      </c>
      <c r="AL2007" s="17">
        <v>0.46448720108320402</v>
      </c>
      <c r="AM2007" s="17">
        <v>0.27733238365310803</v>
      </c>
      <c r="AN2007" s="17">
        <v>0.28039535204232402</v>
      </c>
      <c r="AO2007" s="17"/>
      <c r="AP2007" s="17">
        <v>0.48236351789683501</v>
      </c>
      <c r="AQ2007" s="17">
        <v>0.40923826411821002</v>
      </c>
      <c r="AR2007" s="17">
        <v>0.43016646244197299</v>
      </c>
      <c r="AS2007" s="17"/>
      <c r="AT2007" s="17">
        <v>0.34769726172550902</v>
      </c>
      <c r="AU2007" s="17">
        <v>0.38651927759007698</v>
      </c>
      <c r="AV2007" s="17">
        <v>0.46905955070758598</v>
      </c>
      <c r="AW2007" s="17">
        <v>0.46948587541258702</v>
      </c>
      <c r="AX2007" s="17">
        <v>0.60866544398556599</v>
      </c>
    </row>
    <row r="2008" spans="2:50">
      <c r="B2008" t="s">
        <v>517</v>
      </c>
      <c r="C2008" s="17">
        <v>0.46557765303923998</v>
      </c>
      <c r="D2008" s="17">
        <v>0.42698082274638399</v>
      </c>
      <c r="E2008" s="17">
        <v>0.50505248987680196</v>
      </c>
      <c r="F2008" s="17"/>
      <c r="G2008" s="17">
        <v>0.40337953303021401</v>
      </c>
      <c r="H2008" s="17">
        <v>0.51434854571059596</v>
      </c>
      <c r="I2008" s="17">
        <v>0.45451338974500899</v>
      </c>
      <c r="J2008" s="17">
        <v>0.47901223602535098</v>
      </c>
      <c r="K2008" s="17">
        <v>0.45474182023267501</v>
      </c>
      <c r="L2008" s="17">
        <v>0.47238117167105897</v>
      </c>
      <c r="M2008" s="17"/>
      <c r="N2008" s="17">
        <v>0.40711440976812002</v>
      </c>
      <c r="O2008" s="17">
        <v>0.51225928903522699</v>
      </c>
      <c r="P2008" s="17">
        <v>0.47937423595140799</v>
      </c>
      <c r="Q2008" s="17">
        <v>0.46635385137378599</v>
      </c>
      <c r="R2008" s="17"/>
      <c r="S2008" s="17">
        <v>0.47073158977422003</v>
      </c>
      <c r="T2008" s="17">
        <v>0.51988204252710002</v>
      </c>
      <c r="U2008" s="17">
        <v>0.45452571391195901</v>
      </c>
      <c r="V2008" s="17">
        <v>0.53367227036513198</v>
      </c>
      <c r="W2008" s="17">
        <v>0.52863406019555703</v>
      </c>
      <c r="X2008" s="17">
        <v>0.46078111631478802</v>
      </c>
      <c r="Y2008" s="17">
        <v>0.48250657206525899</v>
      </c>
      <c r="Z2008" s="17">
        <v>0.44766455113005499</v>
      </c>
      <c r="AA2008" s="17">
        <v>0.42521955565988601</v>
      </c>
      <c r="AB2008" s="17">
        <v>0.36203961648668798</v>
      </c>
      <c r="AC2008" s="17">
        <v>0.41953338675924301</v>
      </c>
      <c r="AD2008" s="17">
        <v>0.41204107964811298</v>
      </c>
      <c r="AE2008" s="17"/>
      <c r="AF2008" s="17">
        <v>0.46585676181548802</v>
      </c>
      <c r="AG2008" s="17">
        <v>0.47181319893221002</v>
      </c>
      <c r="AH2008" s="17">
        <v>0.47790308592206998</v>
      </c>
      <c r="AI2008" s="17"/>
      <c r="AJ2008" s="17">
        <v>0.44887236436021599</v>
      </c>
      <c r="AK2008" s="17">
        <v>0.49668717570174098</v>
      </c>
      <c r="AL2008" s="17">
        <v>0.47744988143484002</v>
      </c>
      <c r="AM2008" s="17">
        <v>0.523375870443619</v>
      </c>
      <c r="AN2008" s="17">
        <v>0.44016672102978699</v>
      </c>
      <c r="AO2008" s="17"/>
      <c r="AP2008" s="17">
        <v>0.43956918520274402</v>
      </c>
      <c r="AQ2008" s="17">
        <v>0.46555191229524101</v>
      </c>
      <c r="AR2008" s="17">
        <v>0.49110321435368798</v>
      </c>
      <c r="AS2008" s="17"/>
      <c r="AT2008" s="17">
        <v>0.48999419167502301</v>
      </c>
      <c r="AU2008" s="17">
        <v>0.48383543846090998</v>
      </c>
      <c r="AV2008" s="17">
        <v>0.44045970667477802</v>
      </c>
      <c r="AW2008" s="17">
        <v>0.39588404924182002</v>
      </c>
      <c r="AX2008" s="17">
        <v>0.33111535419959298</v>
      </c>
    </row>
    <row r="2009" spans="2:50">
      <c r="B2009" t="s">
        <v>518</v>
      </c>
      <c r="C2009" s="17">
        <v>8.1573482009324294E-2</v>
      </c>
      <c r="D2009" s="17">
        <v>7.7156798987610603E-2</v>
      </c>
      <c r="E2009" s="17">
        <v>8.6200592628544098E-2</v>
      </c>
      <c r="F2009" s="17"/>
      <c r="G2009" s="17">
        <v>0.14608510922106299</v>
      </c>
      <c r="H2009" s="17">
        <v>8.1144790592448293E-2</v>
      </c>
      <c r="I2009" s="17">
        <v>7.0133593893128995E-2</v>
      </c>
      <c r="J2009" s="17">
        <v>8.2021275869759797E-2</v>
      </c>
      <c r="K2009" s="17">
        <v>7.2510320868916706E-2</v>
      </c>
      <c r="L2009" s="17">
        <v>5.4326420709752701E-2</v>
      </c>
      <c r="M2009" s="17"/>
      <c r="N2009" s="17">
        <v>4.6141139711881801E-2</v>
      </c>
      <c r="O2009" s="17">
        <v>7.9528327421627604E-2</v>
      </c>
      <c r="P2009" s="17">
        <v>8.4236934839214905E-2</v>
      </c>
      <c r="Q2009" s="17">
        <v>0.120954484136037</v>
      </c>
      <c r="R2009" s="17"/>
      <c r="S2009" s="17">
        <v>0.10570898468345501</v>
      </c>
      <c r="T2009" s="17">
        <v>8.4550323381279102E-2</v>
      </c>
      <c r="U2009" s="17">
        <v>9.0391407063777199E-2</v>
      </c>
      <c r="V2009" s="17">
        <v>5.7254866693798603E-2</v>
      </c>
      <c r="W2009" s="17">
        <v>6.6142507189932004E-2</v>
      </c>
      <c r="X2009" s="17">
        <v>5.5834036056737799E-2</v>
      </c>
      <c r="Y2009" s="17">
        <v>7.6947643403779006E-2</v>
      </c>
      <c r="Z2009" s="17">
        <v>6.8429006942507198E-2</v>
      </c>
      <c r="AA2009" s="17">
        <v>9.8182079323032703E-2</v>
      </c>
      <c r="AB2009" s="17">
        <v>0.100076148180228</v>
      </c>
      <c r="AC2009" s="17">
        <v>6.3999842677926994E-2</v>
      </c>
      <c r="AD2009" s="17">
        <v>6.1584481646547701E-2</v>
      </c>
      <c r="AE2009" s="17"/>
      <c r="AF2009" s="17">
        <v>7.1862686177927196E-2</v>
      </c>
      <c r="AG2009" s="17">
        <v>6.7717567415121693E-2</v>
      </c>
      <c r="AH2009" s="17">
        <v>0.11099970864647001</v>
      </c>
      <c r="AI2009" s="17"/>
      <c r="AJ2009" s="17">
        <v>5.5547827096817999E-2</v>
      </c>
      <c r="AK2009" s="17">
        <v>9.1116435744675803E-2</v>
      </c>
      <c r="AL2009" s="17">
        <v>4.0316085630594703E-2</v>
      </c>
      <c r="AM2009" s="17">
        <v>0.16451622693513601</v>
      </c>
      <c r="AN2009" s="17">
        <v>0.14665566922293599</v>
      </c>
      <c r="AO2009" s="17"/>
      <c r="AP2009" s="17">
        <v>5.3065853888756599E-2</v>
      </c>
      <c r="AQ2009" s="17">
        <v>7.9341724658523793E-2</v>
      </c>
      <c r="AR2009" s="17">
        <v>5.7667563114697798E-2</v>
      </c>
      <c r="AS2009" s="17"/>
      <c r="AT2009" s="17">
        <v>9.5156599914853604E-2</v>
      </c>
      <c r="AU2009" s="17">
        <v>8.1812903324606306E-2</v>
      </c>
      <c r="AV2009" s="17">
        <v>6.24699959574396E-2</v>
      </c>
      <c r="AW2009" s="17">
        <v>7.3871014990515502E-2</v>
      </c>
      <c r="AX2009" s="17">
        <v>6.0219201814841097E-2</v>
      </c>
    </row>
    <row r="2010" spans="2:50">
      <c r="B2010" t="s">
        <v>519</v>
      </c>
      <c r="C2010" s="17">
        <v>1.9328414062584499E-2</v>
      </c>
      <c r="D2010" s="17">
        <v>1.90786348330571E-2</v>
      </c>
      <c r="E2010" s="17">
        <v>1.9647273980639899E-2</v>
      </c>
      <c r="F2010" s="17"/>
      <c r="G2010" s="17">
        <v>4.1342662592398702E-2</v>
      </c>
      <c r="H2010" s="17">
        <v>1.5114990974046101E-2</v>
      </c>
      <c r="I2010" s="17">
        <v>2.79419176559388E-2</v>
      </c>
      <c r="J2010" s="17">
        <v>1.50081923563161E-2</v>
      </c>
      <c r="K2010" s="17">
        <v>6.2108481991192E-3</v>
      </c>
      <c r="L2010" s="17">
        <v>1.34509509941351E-2</v>
      </c>
      <c r="M2010" s="17"/>
      <c r="N2010" s="17">
        <v>1.0840693767585299E-2</v>
      </c>
      <c r="O2010" s="17">
        <v>2.8865512355335601E-2</v>
      </c>
      <c r="P2010" s="17">
        <v>1.5143077872834801E-2</v>
      </c>
      <c r="Q2010" s="17">
        <v>2.2590909866278E-2</v>
      </c>
      <c r="R2010" s="17"/>
      <c r="S2010" s="17">
        <v>2.65360982959837E-2</v>
      </c>
      <c r="T2010" s="17">
        <v>1.9196580535762901E-2</v>
      </c>
      <c r="U2010" s="17">
        <v>1.15279042958112E-2</v>
      </c>
      <c r="V2010" s="17">
        <v>6.1211020259070497E-3</v>
      </c>
      <c r="W2010" s="17">
        <v>2.2086118183363802E-2</v>
      </c>
      <c r="X2010" s="17">
        <v>0</v>
      </c>
      <c r="Y2010" s="17">
        <v>3.5527757897319198E-2</v>
      </c>
      <c r="Z2010" s="17">
        <v>2.7784501515922801E-2</v>
      </c>
      <c r="AA2010" s="17">
        <v>1.76845782574288E-2</v>
      </c>
      <c r="AB2010" s="17">
        <v>3.3183233519454403E-2</v>
      </c>
      <c r="AC2010" s="17">
        <v>7.6093080010924902E-3</v>
      </c>
      <c r="AD2010" s="17">
        <v>2.7627158597598699E-2</v>
      </c>
      <c r="AE2010" s="17"/>
      <c r="AF2010" s="17">
        <v>1.7056373958670702E-2</v>
      </c>
      <c r="AG2010" s="17">
        <v>1.39478932560808E-2</v>
      </c>
      <c r="AH2010" s="17">
        <v>4.1318666428375103E-2</v>
      </c>
      <c r="AI2010" s="17"/>
      <c r="AJ2010" s="17">
        <v>1.6936335596733802E-2</v>
      </c>
      <c r="AK2010" s="17">
        <v>1.34072587863118E-2</v>
      </c>
      <c r="AL2010" s="17">
        <v>5.7393516297872104E-3</v>
      </c>
      <c r="AM2010" s="17">
        <v>3.4775518968137097E-2</v>
      </c>
      <c r="AN2010" s="17">
        <v>3.57571015559748E-2</v>
      </c>
      <c r="AO2010" s="17"/>
      <c r="AP2010" s="17">
        <v>1.41235587303968E-2</v>
      </c>
      <c r="AQ2010" s="17">
        <v>1.76131225070137E-2</v>
      </c>
      <c r="AR2010" s="17">
        <v>1.48014247414205E-2</v>
      </c>
      <c r="AS2010" s="17"/>
      <c r="AT2010" s="17">
        <v>1.74321967514681E-2</v>
      </c>
      <c r="AU2010" s="17">
        <v>1.84343253284419E-2</v>
      </c>
      <c r="AV2010" s="17">
        <v>9.5621089070060394E-3</v>
      </c>
      <c r="AW2010" s="17">
        <v>4.1128536359833302E-2</v>
      </c>
      <c r="AX2010" s="17">
        <v>0</v>
      </c>
    </row>
    <row r="2011" spans="2:50">
      <c r="B2011" t="s">
        <v>113</v>
      </c>
      <c r="C2011" s="17">
        <v>3.1626528536408099E-2</v>
      </c>
      <c r="D2011" s="17">
        <v>2.18139799626169E-2</v>
      </c>
      <c r="E2011" s="17">
        <v>4.0345091477200799E-2</v>
      </c>
      <c r="F2011" s="17"/>
      <c r="G2011" s="17">
        <v>6.4929189886355099E-2</v>
      </c>
      <c r="H2011" s="17">
        <v>3.6933466261721698E-2</v>
      </c>
      <c r="I2011" s="17">
        <v>3.5799224563358198E-2</v>
      </c>
      <c r="J2011" s="17">
        <v>2.3962979520495802E-2</v>
      </c>
      <c r="K2011" s="17">
        <v>2.6966469176886099E-2</v>
      </c>
      <c r="L2011" s="17">
        <v>1.12617686169559E-2</v>
      </c>
      <c r="M2011" s="17"/>
      <c r="N2011" s="17">
        <v>1.07455198439643E-2</v>
      </c>
      <c r="O2011" s="17">
        <v>2.1029970525266801E-2</v>
      </c>
      <c r="P2011" s="17">
        <v>4.5325516989499798E-2</v>
      </c>
      <c r="Q2011" s="17">
        <v>5.3636740610004702E-2</v>
      </c>
      <c r="R2011" s="17"/>
      <c r="S2011" s="17">
        <v>7.8672863077303597E-3</v>
      </c>
      <c r="T2011" s="17">
        <v>3.1249826445368199E-2</v>
      </c>
      <c r="U2011" s="17">
        <v>3.5777174665853097E-2</v>
      </c>
      <c r="V2011" s="17">
        <v>3.52946033521708E-2</v>
      </c>
      <c r="W2011" s="17">
        <v>2.1291920705739001E-2</v>
      </c>
      <c r="X2011" s="17">
        <v>5.2233688776806501E-2</v>
      </c>
      <c r="Y2011" s="17">
        <v>2.6587045080698299E-2</v>
      </c>
      <c r="Z2011" s="17">
        <v>4.6370189974441603E-2</v>
      </c>
      <c r="AA2011" s="17">
        <v>4.81391023802034E-2</v>
      </c>
      <c r="AB2011" s="17">
        <v>3.29698356720588E-2</v>
      </c>
      <c r="AC2011" s="17">
        <v>3.1230097692560702E-2</v>
      </c>
      <c r="AD2011" s="17">
        <v>1.4218919209523199E-2</v>
      </c>
      <c r="AE2011" s="17"/>
      <c r="AF2011" s="17">
        <v>1.9830674772618E-2</v>
      </c>
      <c r="AG2011" s="17">
        <v>1.91633681832971E-2</v>
      </c>
      <c r="AH2011" s="17">
        <v>8.45585932988486E-2</v>
      </c>
      <c r="AI2011" s="17"/>
      <c r="AJ2011" s="17">
        <v>9.9598905467954708E-3</v>
      </c>
      <c r="AK2011" s="17">
        <v>1.99108897677426E-2</v>
      </c>
      <c r="AL2011" s="17">
        <v>1.20074802215741E-2</v>
      </c>
      <c r="AM2011" s="17">
        <v>0</v>
      </c>
      <c r="AN2011" s="17">
        <v>9.7025156148978706E-2</v>
      </c>
      <c r="AO2011" s="17"/>
      <c r="AP2011" s="17">
        <v>1.0877884281267401E-2</v>
      </c>
      <c r="AQ2011" s="17">
        <v>2.8254976421012001E-2</v>
      </c>
      <c r="AR2011" s="17">
        <v>6.2613353482206301E-3</v>
      </c>
      <c r="AS2011" s="17"/>
      <c r="AT2011" s="17">
        <v>4.9719749933146602E-2</v>
      </c>
      <c r="AU2011" s="17">
        <v>2.93980552959653E-2</v>
      </c>
      <c r="AV2011" s="17">
        <v>1.84486377531899E-2</v>
      </c>
      <c r="AW2011" s="17">
        <v>1.9630523995243999E-2</v>
      </c>
      <c r="AX2011" s="17">
        <v>0</v>
      </c>
    </row>
    <row r="2012" spans="2:50">
      <c r="C2012" s="17"/>
      <c r="D2012" s="17"/>
      <c r="E2012" s="17"/>
      <c r="F2012" s="17"/>
      <c r="G2012" s="17"/>
      <c r="H2012" s="17"/>
      <c r="I2012" s="17"/>
      <c r="J2012" s="17"/>
      <c r="K2012" s="17"/>
      <c r="L2012" s="17"/>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7"/>
      <c r="AI2012" s="17"/>
      <c r="AJ2012" s="17"/>
      <c r="AK2012" s="17"/>
      <c r="AL2012" s="17"/>
      <c r="AM2012" s="17"/>
      <c r="AN2012" s="17"/>
      <c r="AO2012" s="17"/>
      <c r="AP2012" s="17"/>
      <c r="AQ2012" s="17"/>
      <c r="AR2012" s="17"/>
      <c r="AS2012" s="17"/>
      <c r="AT2012" s="17"/>
      <c r="AU2012" s="17"/>
      <c r="AV2012" s="17"/>
      <c r="AW2012" s="17"/>
      <c r="AX2012" s="17"/>
    </row>
    <row r="2013" spans="2:50">
      <c r="B2013" s="6" t="s">
        <v>520</v>
      </c>
      <c r="C2013" s="17"/>
      <c r="D2013" s="17"/>
      <c r="E2013" s="17"/>
      <c r="F2013" s="17"/>
      <c r="G2013" s="17"/>
      <c r="H2013" s="17"/>
      <c r="I2013" s="17"/>
      <c r="J2013" s="17"/>
      <c r="K2013" s="17"/>
      <c r="L2013" s="17"/>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7"/>
      <c r="AI2013" s="17"/>
      <c r="AJ2013" s="17"/>
      <c r="AK2013" s="17"/>
      <c r="AL2013" s="17"/>
      <c r="AM2013" s="17"/>
      <c r="AN2013" s="17"/>
      <c r="AO2013" s="17"/>
      <c r="AP2013" s="17"/>
      <c r="AQ2013" s="17"/>
      <c r="AR2013" s="17"/>
      <c r="AS2013" s="17"/>
      <c r="AT2013" s="17"/>
      <c r="AU2013" s="17"/>
      <c r="AV2013" s="17"/>
      <c r="AW2013" s="17"/>
      <c r="AX2013" s="17"/>
    </row>
    <row r="2014" spans="2:50">
      <c r="B2014" s="24" t="s">
        <v>17</v>
      </c>
      <c r="C2014" s="17"/>
      <c r="D2014" s="17"/>
      <c r="E2014" s="17"/>
      <c r="F2014" s="17"/>
      <c r="G2014" s="17"/>
      <c r="H2014" s="17"/>
      <c r="I2014" s="17"/>
      <c r="J2014" s="17"/>
      <c r="K2014" s="17"/>
      <c r="L2014" s="17"/>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7"/>
      <c r="AI2014" s="17"/>
      <c r="AJ2014" s="17"/>
      <c r="AK2014" s="17"/>
      <c r="AL2014" s="17"/>
      <c r="AM2014" s="17"/>
      <c r="AN2014" s="17"/>
      <c r="AO2014" s="17"/>
      <c r="AP2014" s="17"/>
      <c r="AQ2014" s="17"/>
      <c r="AR2014" s="17"/>
      <c r="AS2014" s="17"/>
      <c r="AT2014" s="17"/>
      <c r="AU2014" s="17"/>
      <c r="AV2014" s="17"/>
      <c r="AW2014" s="17"/>
      <c r="AX2014" s="17"/>
    </row>
    <row r="2015" spans="2:50">
      <c r="B2015" t="s">
        <v>521</v>
      </c>
      <c r="C2015" s="17">
        <v>7.1471191409177098E-2</v>
      </c>
      <c r="D2015" s="17">
        <v>6.5506227528816893E-2</v>
      </c>
      <c r="E2015" s="17">
        <v>7.7887939370282003E-2</v>
      </c>
      <c r="F2015" s="17"/>
      <c r="G2015" s="17">
        <v>7.21656402922628E-2</v>
      </c>
      <c r="H2015" s="17">
        <v>0.119575817533511</v>
      </c>
      <c r="I2015" s="17">
        <v>0.10651661597283101</v>
      </c>
      <c r="J2015" s="17">
        <v>8.4996392400493004E-2</v>
      </c>
      <c r="K2015" s="17">
        <v>3.0379428948762398E-2</v>
      </c>
      <c r="L2015" s="17">
        <v>2.14828197682531E-2</v>
      </c>
      <c r="M2015" s="17"/>
      <c r="N2015" s="17">
        <v>8.7371250825479904E-2</v>
      </c>
      <c r="O2015" s="17">
        <v>6.4656701397953306E-2</v>
      </c>
      <c r="P2015" s="17">
        <v>4.0891739216363999E-2</v>
      </c>
      <c r="Q2015" s="17">
        <v>9.1222626931317094E-2</v>
      </c>
      <c r="R2015" s="17"/>
      <c r="S2015" s="17">
        <v>0.150148913526744</v>
      </c>
      <c r="T2015" s="17">
        <v>4.2096992613346103E-2</v>
      </c>
      <c r="U2015" s="17">
        <v>3.8689292204786001E-2</v>
      </c>
      <c r="V2015" s="17">
        <v>5.9767377587373799E-2</v>
      </c>
      <c r="W2015" s="17">
        <v>7.1712777518922702E-2</v>
      </c>
      <c r="X2015" s="17">
        <v>4.3084890708101002E-2</v>
      </c>
      <c r="Y2015" s="17">
        <v>8.2745461269870604E-2</v>
      </c>
      <c r="Z2015" s="17">
        <v>0.14086083870486499</v>
      </c>
      <c r="AA2015" s="17">
        <v>5.39936101944982E-2</v>
      </c>
      <c r="AB2015" s="17">
        <v>4.0061215967850103E-2</v>
      </c>
      <c r="AC2015" s="17">
        <v>8.2917925895977601E-2</v>
      </c>
      <c r="AD2015" s="17">
        <v>3.6001151201874901E-2</v>
      </c>
      <c r="AE2015" s="17"/>
      <c r="AF2015" s="17">
        <v>6.9709899462636005E-2</v>
      </c>
      <c r="AG2015" s="17">
        <v>8.2209553098772398E-2</v>
      </c>
      <c r="AH2015" s="17">
        <v>5.3287440884527602E-2</v>
      </c>
      <c r="AI2015" s="17"/>
      <c r="AJ2015" s="17">
        <v>8.2941853409917901E-2</v>
      </c>
      <c r="AK2015" s="17">
        <v>7.9957853773666404E-2</v>
      </c>
      <c r="AL2015" s="17">
        <v>0.151994434300323</v>
      </c>
      <c r="AM2015" s="17">
        <v>0</v>
      </c>
      <c r="AN2015" s="17">
        <v>1.6839032973321399E-2</v>
      </c>
      <c r="AO2015" s="17"/>
      <c r="AP2015" s="17">
        <v>0.102636074024436</v>
      </c>
      <c r="AQ2015" s="17">
        <v>8.30246154871251E-2</v>
      </c>
      <c r="AR2015" s="17">
        <v>0.11919385256597401</v>
      </c>
      <c r="AS2015" s="17"/>
      <c r="AT2015" s="17">
        <v>4.9749320466126901E-2</v>
      </c>
      <c r="AU2015" s="17">
        <v>5.6073807970035798E-2</v>
      </c>
      <c r="AV2015" s="17">
        <v>8.2026572343648199E-2</v>
      </c>
      <c r="AW2015" s="17">
        <v>0.17834658237621701</v>
      </c>
      <c r="AX2015" s="17">
        <v>0.233165542367398</v>
      </c>
    </row>
    <row r="2016" spans="2:50">
      <c r="B2016" t="s">
        <v>522</v>
      </c>
      <c r="C2016" s="17">
        <v>0.24929092715894099</v>
      </c>
      <c r="D2016" s="17">
        <v>0.26435274735872599</v>
      </c>
      <c r="E2016" s="17">
        <v>0.234923730824354</v>
      </c>
      <c r="F2016" s="17"/>
      <c r="G2016" s="17">
        <v>0.26758623891318001</v>
      </c>
      <c r="H2016" s="17">
        <v>0.33076705665102801</v>
      </c>
      <c r="I2016" s="17">
        <v>0.27116048558685502</v>
      </c>
      <c r="J2016" s="17">
        <v>0.25965779898944003</v>
      </c>
      <c r="K2016" s="17">
        <v>0.223587106232813</v>
      </c>
      <c r="L2016" s="17">
        <v>0.159591530899271</v>
      </c>
      <c r="M2016" s="17"/>
      <c r="N2016" s="17">
        <v>0.238339477580231</v>
      </c>
      <c r="O2016" s="17">
        <v>0.24803054397208699</v>
      </c>
      <c r="P2016" s="17">
        <v>0.28477261389886399</v>
      </c>
      <c r="Q2016" s="17">
        <v>0.22391811003254</v>
      </c>
      <c r="R2016" s="17"/>
      <c r="S2016" s="17">
        <v>0.29006257957977999</v>
      </c>
      <c r="T2016" s="17">
        <v>0.24191891260720699</v>
      </c>
      <c r="U2016" s="17">
        <v>0.215295053437455</v>
      </c>
      <c r="V2016" s="17">
        <v>0.294066162365963</v>
      </c>
      <c r="W2016" s="17">
        <v>0.15379221175434499</v>
      </c>
      <c r="X2016" s="17">
        <v>0.31973053437825</v>
      </c>
      <c r="Y2016" s="17">
        <v>0.212100829954561</v>
      </c>
      <c r="Z2016" s="17">
        <v>0.24468003986964801</v>
      </c>
      <c r="AA2016" s="17">
        <v>0.27288165613359799</v>
      </c>
      <c r="AB2016" s="17">
        <v>0.27310275531401801</v>
      </c>
      <c r="AC2016" s="17">
        <v>0.131417074993573</v>
      </c>
      <c r="AD2016" s="17">
        <v>0.227987565405255</v>
      </c>
      <c r="AE2016" s="17"/>
      <c r="AF2016" s="17">
        <v>0.24352034054140401</v>
      </c>
      <c r="AG2016" s="17">
        <v>0.263473144973284</v>
      </c>
      <c r="AH2016" s="17">
        <v>0.210933096440129</v>
      </c>
      <c r="AI2016" s="17"/>
      <c r="AJ2016" s="17">
        <v>0.25451645842526199</v>
      </c>
      <c r="AK2016" s="17">
        <v>0.29084434746891402</v>
      </c>
      <c r="AL2016" s="17">
        <v>0.190413867832601</v>
      </c>
      <c r="AM2016" s="17">
        <v>0</v>
      </c>
      <c r="AN2016" s="17">
        <v>0.19194829426291399</v>
      </c>
      <c r="AO2016" s="17"/>
      <c r="AP2016" s="17">
        <v>0.26188528644242598</v>
      </c>
      <c r="AQ2016" s="17">
        <v>0.26080246515268402</v>
      </c>
      <c r="AR2016" s="17">
        <v>0.258913994322644</v>
      </c>
      <c r="AS2016" s="17"/>
      <c r="AT2016" s="17">
        <v>0.22834540986412399</v>
      </c>
      <c r="AU2016" s="17">
        <v>0.24933000505040301</v>
      </c>
      <c r="AV2016" s="17">
        <v>0.27236040361696301</v>
      </c>
      <c r="AW2016" s="17">
        <v>0.28728986442433502</v>
      </c>
      <c r="AX2016" s="17">
        <v>0.102998181293407</v>
      </c>
    </row>
    <row r="2017" spans="2:50">
      <c r="B2017" t="s">
        <v>523</v>
      </c>
      <c r="C2017" s="17">
        <v>0.34919707981916098</v>
      </c>
      <c r="D2017" s="17">
        <v>0.33244950322068001</v>
      </c>
      <c r="E2017" s="17">
        <v>0.36561518545029198</v>
      </c>
      <c r="F2017" s="17"/>
      <c r="G2017" s="17">
        <v>0.34834566818565199</v>
      </c>
      <c r="H2017" s="17">
        <v>0.33221014823288803</v>
      </c>
      <c r="I2017" s="17">
        <v>0.302242160102629</v>
      </c>
      <c r="J2017" s="17">
        <v>0.34663568596878902</v>
      </c>
      <c r="K2017" s="17">
        <v>0.36723561309036701</v>
      </c>
      <c r="L2017" s="17">
        <v>0.39068693742416699</v>
      </c>
      <c r="M2017" s="17"/>
      <c r="N2017" s="17">
        <v>0.32671238339854702</v>
      </c>
      <c r="O2017" s="17">
        <v>0.31594123973902299</v>
      </c>
      <c r="P2017" s="17">
        <v>0.367466434175937</v>
      </c>
      <c r="Q2017" s="17">
        <v>0.39416153140654497</v>
      </c>
      <c r="R2017" s="17"/>
      <c r="S2017" s="17">
        <v>0.289795535108472</v>
      </c>
      <c r="T2017" s="17">
        <v>0.35598271471515103</v>
      </c>
      <c r="U2017" s="17">
        <v>0.41811032754894001</v>
      </c>
      <c r="V2017" s="17">
        <v>0.29622090733830297</v>
      </c>
      <c r="W2017" s="17">
        <v>0.42729680483864602</v>
      </c>
      <c r="X2017" s="17">
        <v>0.29191506317904697</v>
      </c>
      <c r="Y2017" s="17">
        <v>0.32111146193635998</v>
      </c>
      <c r="Z2017" s="17">
        <v>0.35129190327297699</v>
      </c>
      <c r="AA2017" s="17">
        <v>0.37200960664495097</v>
      </c>
      <c r="AB2017" s="17">
        <v>0.32292263049630598</v>
      </c>
      <c r="AC2017" s="17">
        <v>0.51529530069464202</v>
      </c>
      <c r="AD2017" s="17">
        <v>0.31004196010561402</v>
      </c>
      <c r="AE2017" s="17"/>
      <c r="AF2017" s="17">
        <v>0.36598001509047801</v>
      </c>
      <c r="AG2017" s="17">
        <v>0.31646211572250599</v>
      </c>
      <c r="AH2017" s="17">
        <v>0.39242457112389401</v>
      </c>
      <c r="AI2017" s="17"/>
      <c r="AJ2017" s="17">
        <v>0.33166113693114002</v>
      </c>
      <c r="AK2017" s="17">
        <v>0.34084206061786798</v>
      </c>
      <c r="AL2017" s="17">
        <v>0.33661169493169402</v>
      </c>
      <c r="AM2017" s="17">
        <v>0.68006975128860003</v>
      </c>
      <c r="AN2017" s="17">
        <v>0.47663379910207998</v>
      </c>
      <c r="AO2017" s="17"/>
      <c r="AP2017" s="17">
        <v>0.28980449154721699</v>
      </c>
      <c r="AQ2017" s="17">
        <v>0.350513625596242</v>
      </c>
      <c r="AR2017" s="17">
        <v>0.28304145941353798</v>
      </c>
      <c r="AS2017" s="17"/>
      <c r="AT2017" s="17">
        <v>0.37578515357895098</v>
      </c>
      <c r="AU2017" s="17">
        <v>0.37652848449625798</v>
      </c>
      <c r="AV2017" s="17">
        <v>0.26716433991185301</v>
      </c>
      <c r="AW2017" s="17">
        <v>0.232309936329892</v>
      </c>
      <c r="AX2017" s="17">
        <v>0.30213653517598199</v>
      </c>
    </row>
    <row r="2018" spans="2:50">
      <c r="B2018" t="s">
        <v>524</v>
      </c>
      <c r="C2018" s="17">
        <v>0.22936566069713099</v>
      </c>
      <c r="D2018" s="17">
        <v>0.24128120611928999</v>
      </c>
      <c r="E2018" s="17">
        <v>0.21813694076387999</v>
      </c>
      <c r="F2018" s="17"/>
      <c r="G2018" s="17">
        <v>0.15516528171758701</v>
      </c>
      <c r="H2018" s="17">
        <v>0.132964809658283</v>
      </c>
      <c r="I2018" s="17">
        <v>0.23851427824604601</v>
      </c>
      <c r="J2018" s="17">
        <v>0.204913747688382</v>
      </c>
      <c r="K2018" s="17">
        <v>0.27526768562477599</v>
      </c>
      <c r="L2018" s="17">
        <v>0.34512226776367799</v>
      </c>
      <c r="M2018" s="17"/>
      <c r="N2018" s="17">
        <v>0.24644876391116599</v>
      </c>
      <c r="O2018" s="17">
        <v>0.25180219365712297</v>
      </c>
      <c r="P2018" s="17">
        <v>0.23283204446653799</v>
      </c>
      <c r="Q2018" s="17">
        <v>0.182895566038139</v>
      </c>
      <c r="R2018" s="17"/>
      <c r="S2018" s="17">
        <v>0.178145317098829</v>
      </c>
      <c r="T2018" s="17">
        <v>0.22250831829405501</v>
      </c>
      <c r="U2018" s="17">
        <v>0.259321941578601</v>
      </c>
      <c r="V2018" s="17">
        <v>0.27602162131605201</v>
      </c>
      <c r="W2018" s="17">
        <v>0.20650177656721899</v>
      </c>
      <c r="X2018" s="17">
        <v>0.22026681266234099</v>
      </c>
      <c r="Y2018" s="17">
        <v>0.28672581828330101</v>
      </c>
      <c r="Z2018" s="17">
        <v>0.171049070535718</v>
      </c>
      <c r="AA2018" s="17">
        <v>0.23579814254427001</v>
      </c>
      <c r="AB2018" s="17">
        <v>0.232928175480662</v>
      </c>
      <c r="AC2018" s="17">
        <v>0.17637478091964201</v>
      </c>
      <c r="AD2018" s="17">
        <v>0.35897849972955398</v>
      </c>
      <c r="AE2018" s="17"/>
      <c r="AF2018" s="17">
        <v>0.24283199431397401</v>
      </c>
      <c r="AG2018" s="17">
        <v>0.25510415352139398</v>
      </c>
      <c r="AH2018" s="17">
        <v>0.141004268287997</v>
      </c>
      <c r="AI2018" s="17"/>
      <c r="AJ2018" s="17">
        <v>0.259800292272439</v>
      </c>
      <c r="AK2018" s="17">
        <v>0.211948348752869</v>
      </c>
      <c r="AL2018" s="17">
        <v>0.212205697241863</v>
      </c>
      <c r="AM2018" s="17">
        <v>0.23935899184701501</v>
      </c>
      <c r="AN2018" s="17">
        <v>0.15009681516024601</v>
      </c>
      <c r="AO2018" s="17"/>
      <c r="AP2018" s="17">
        <v>0.25405443385334198</v>
      </c>
      <c r="AQ2018" s="17">
        <v>0.226150562272524</v>
      </c>
      <c r="AR2018" s="17">
        <v>0.21625001500216301</v>
      </c>
      <c r="AS2018" s="17"/>
      <c r="AT2018" s="17">
        <v>0.241081424054541</v>
      </c>
      <c r="AU2018" s="17">
        <v>0.25976019818193102</v>
      </c>
      <c r="AV2018" s="17">
        <v>0.28299507429493798</v>
      </c>
      <c r="AW2018" s="17">
        <v>0.16360291530895299</v>
      </c>
      <c r="AX2018" s="17">
        <v>0.183985365572648</v>
      </c>
    </row>
    <row r="2019" spans="2:50">
      <c r="B2019" t="s">
        <v>525</v>
      </c>
      <c r="C2019" s="17">
        <v>5.8497666236690497E-2</v>
      </c>
      <c r="D2019" s="17">
        <v>6.4613989333327695E-2</v>
      </c>
      <c r="E2019" s="17">
        <v>5.2480906960412001E-2</v>
      </c>
      <c r="F2019" s="17"/>
      <c r="G2019" s="17">
        <v>7.3804229060640505E-2</v>
      </c>
      <c r="H2019" s="17">
        <v>2.8972580178923301E-2</v>
      </c>
      <c r="I2019" s="17">
        <v>4.7449600241788799E-2</v>
      </c>
      <c r="J2019" s="17">
        <v>5.6081732144835097E-2</v>
      </c>
      <c r="K2019" s="17">
        <v>7.7741787880409696E-2</v>
      </c>
      <c r="L2019" s="17">
        <v>6.8645833520455807E-2</v>
      </c>
      <c r="M2019" s="17"/>
      <c r="N2019" s="17">
        <v>7.6499341313236394E-2</v>
      </c>
      <c r="O2019" s="17">
        <v>7.4960555929711695E-2</v>
      </c>
      <c r="P2019" s="17">
        <v>3.9292868963739701E-2</v>
      </c>
      <c r="Q2019" s="17">
        <v>3.9806128636412502E-2</v>
      </c>
      <c r="R2019" s="17"/>
      <c r="S2019" s="17">
        <v>4.4994086579743901E-2</v>
      </c>
      <c r="T2019" s="17">
        <v>8.34162488678373E-2</v>
      </c>
      <c r="U2019" s="17">
        <v>3.6111810931541602E-2</v>
      </c>
      <c r="V2019" s="17">
        <v>6.05832228650309E-2</v>
      </c>
      <c r="W2019" s="17">
        <v>6.8868090616651598E-2</v>
      </c>
      <c r="X2019" s="17">
        <v>8.4053575476870104E-2</v>
      </c>
      <c r="Y2019" s="17">
        <v>5.4446934771480097E-2</v>
      </c>
      <c r="Z2019" s="17">
        <v>2.59444931073247E-2</v>
      </c>
      <c r="AA2019" s="17">
        <v>2.3921781166908199E-2</v>
      </c>
      <c r="AB2019" s="17">
        <v>9.7681601957926703E-2</v>
      </c>
      <c r="AC2019" s="17">
        <v>4.8670017156963299E-2</v>
      </c>
      <c r="AD2019" s="17">
        <v>6.6990823557701806E-2</v>
      </c>
      <c r="AE2019" s="17"/>
      <c r="AF2019" s="17">
        <v>4.9463424754916198E-2</v>
      </c>
      <c r="AG2019" s="17">
        <v>6.1396765670369502E-2</v>
      </c>
      <c r="AH2019" s="17">
        <v>5.8784698093289102E-2</v>
      </c>
      <c r="AI2019" s="17"/>
      <c r="AJ2019" s="17">
        <v>5.4596662162506998E-2</v>
      </c>
      <c r="AK2019" s="17">
        <v>3.58370819626379E-2</v>
      </c>
      <c r="AL2019" s="17">
        <v>9.92582644849829E-2</v>
      </c>
      <c r="AM2019" s="17">
        <v>8.0571256864384294E-2</v>
      </c>
      <c r="AN2019" s="17">
        <v>8.2195327613427599E-2</v>
      </c>
      <c r="AO2019" s="17"/>
      <c r="AP2019" s="17">
        <v>6.2168106403024698E-2</v>
      </c>
      <c r="AQ2019" s="17">
        <v>4.4279722303128002E-2</v>
      </c>
      <c r="AR2019" s="17">
        <v>0.10542128224483099</v>
      </c>
      <c r="AS2019" s="17"/>
      <c r="AT2019" s="17">
        <v>4.8297053702057301E-2</v>
      </c>
      <c r="AU2019" s="17">
        <v>2.8294059225556799E-2</v>
      </c>
      <c r="AV2019" s="17">
        <v>6.9120267753534401E-2</v>
      </c>
      <c r="AW2019" s="17">
        <v>0.103031571067738</v>
      </c>
      <c r="AX2019" s="17">
        <v>8.3646449078750601E-2</v>
      </c>
    </row>
    <row r="2020" spans="2:50">
      <c r="B2020" t="s">
        <v>113</v>
      </c>
      <c r="C2020" s="17">
        <v>4.2177474678900297E-2</v>
      </c>
      <c r="D2020" s="17">
        <v>3.1796326439158598E-2</v>
      </c>
      <c r="E2020" s="17">
        <v>5.0955296630780002E-2</v>
      </c>
      <c r="F2020" s="17"/>
      <c r="G2020" s="17">
        <v>8.2932941830676801E-2</v>
      </c>
      <c r="H2020" s="17">
        <v>5.5509587745366601E-2</v>
      </c>
      <c r="I2020" s="17">
        <v>3.4116859849850897E-2</v>
      </c>
      <c r="J2020" s="17">
        <v>4.7714642808061702E-2</v>
      </c>
      <c r="K2020" s="17">
        <v>2.5788378222871298E-2</v>
      </c>
      <c r="L2020" s="17">
        <v>1.44706106241748E-2</v>
      </c>
      <c r="M2020" s="17"/>
      <c r="N2020" s="17">
        <v>2.4628782971339899E-2</v>
      </c>
      <c r="O2020" s="17">
        <v>4.4608765304102502E-2</v>
      </c>
      <c r="P2020" s="17">
        <v>3.4744299278556698E-2</v>
      </c>
      <c r="Q2020" s="17">
        <v>6.7996036955045899E-2</v>
      </c>
      <c r="R2020" s="17"/>
      <c r="S2020" s="17">
        <v>4.68535681064308E-2</v>
      </c>
      <c r="T2020" s="17">
        <v>5.4076812902403598E-2</v>
      </c>
      <c r="U2020" s="17">
        <v>3.2471574298676399E-2</v>
      </c>
      <c r="V2020" s="17">
        <v>1.3340708527276901E-2</v>
      </c>
      <c r="W2020" s="17">
        <v>7.1828338704215206E-2</v>
      </c>
      <c r="X2020" s="17">
        <v>4.0949123595391802E-2</v>
      </c>
      <c r="Y2020" s="17">
        <v>4.2869493784427802E-2</v>
      </c>
      <c r="Z2020" s="17">
        <v>6.61736545094673E-2</v>
      </c>
      <c r="AA2020" s="17">
        <v>4.1395203315773801E-2</v>
      </c>
      <c r="AB2020" s="17">
        <v>3.3303620783237599E-2</v>
      </c>
      <c r="AC2020" s="17">
        <v>4.53249003392018E-2</v>
      </c>
      <c r="AD2020" s="17">
        <v>0</v>
      </c>
      <c r="AE2020" s="17"/>
      <c r="AF2020" s="17">
        <v>2.8494325836592199E-2</v>
      </c>
      <c r="AG2020" s="17">
        <v>2.13542670136736E-2</v>
      </c>
      <c r="AH2020" s="17">
        <v>0.14356592517016301</v>
      </c>
      <c r="AI2020" s="17"/>
      <c r="AJ2020" s="17">
        <v>1.6483596798734301E-2</v>
      </c>
      <c r="AK2020" s="17">
        <v>4.0570307424045202E-2</v>
      </c>
      <c r="AL2020" s="17">
        <v>9.5160412085359605E-3</v>
      </c>
      <c r="AM2020" s="17">
        <v>0</v>
      </c>
      <c r="AN2020" s="17">
        <v>8.22867308880115E-2</v>
      </c>
      <c r="AO2020" s="17"/>
      <c r="AP2020" s="17">
        <v>2.9451607729554099E-2</v>
      </c>
      <c r="AQ2020" s="17">
        <v>3.5229009188296301E-2</v>
      </c>
      <c r="AR2020" s="17">
        <v>1.7179396450850499E-2</v>
      </c>
      <c r="AS2020" s="17"/>
      <c r="AT2020" s="17">
        <v>5.6741638334199401E-2</v>
      </c>
      <c r="AU2020" s="17">
        <v>3.0013445075815801E-2</v>
      </c>
      <c r="AV2020" s="17">
        <v>2.63333420790627E-2</v>
      </c>
      <c r="AW2020" s="17">
        <v>3.5419130492865103E-2</v>
      </c>
      <c r="AX2020" s="17">
        <v>9.4067926511814101E-2</v>
      </c>
    </row>
    <row r="2021" spans="2:50">
      <c r="C2021" s="17"/>
      <c r="D2021" s="17"/>
      <c r="E2021" s="17"/>
      <c r="F2021" s="17"/>
      <c r="G2021" s="17"/>
      <c r="H2021" s="17"/>
      <c r="I2021" s="17"/>
      <c r="J2021" s="17"/>
      <c r="K2021" s="17"/>
      <c r="L2021" s="17"/>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7"/>
      <c r="AI2021" s="17"/>
      <c r="AJ2021" s="17"/>
      <c r="AK2021" s="17"/>
      <c r="AL2021" s="17"/>
      <c r="AM2021" s="17"/>
      <c r="AN2021" s="17"/>
      <c r="AO2021" s="17"/>
      <c r="AP2021" s="17"/>
      <c r="AQ2021" s="17"/>
      <c r="AR2021" s="17"/>
      <c r="AS2021" s="17"/>
      <c r="AT2021" s="17"/>
      <c r="AU2021" s="17"/>
      <c r="AV2021" s="17"/>
      <c r="AW2021" s="17"/>
      <c r="AX2021" s="17"/>
    </row>
    <row r="2022" spans="2:50">
      <c r="B2022" s="6" t="s">
        <v>526</v>
      </c>
      <c r="C2022" s="17"/>
      <c r="D2022" s="17"/>
      <c r="E2022" s="17"/>
      <c r="F2022" s="17"/>
      <c r="G2022" s="17"/>
      <c r="H2022" s="17"/>
      <c r="I2022" s="17"/>
      <c r="J2022" s="17"/>
      <c r="K2022" s="17"/>
      <c r="L2022" s="17"/>
      <c r="M2022" s="17"/>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7"/>
      <c r="AI2022" s="17"/>
      <c r="AJ2022" s="17"/>
      <c r="AK2022" s="17"/>
      <c r="AL2022" s="17"/>
      <c r="AM2022" s="17"/>
      <c r="AN2022" s="17"/>
      <c r="AO2022" s="17"/>
      <c r="AP2022" s="17"/>
      <c r="AQ2022" s="17"/>
      <c r="AR2022" s="17"/>
      <c r="AS2022" s="17"/>
      <c r="AT2022" s="17"/>
      <c r="AU2022" s="17"/>
      <c r="AV2022" s="17"/>
      <c r="AW2022" s="17"/>
      <c r="AX2022" s="17"/>
    </row>
    <row r="2023" spans="2:50">
      <c r="B2023" s="24" t="s">
        <v>17</v>
      </c>
      <c r="C2023" s="17"/>
      <c r="D2023" s="17"/>
      <c r="E2023" s="17"/>
      <c r="F2023" s="17"/>
      <c r="G2023" s="17"/>
      <c r="H2023" s="17"/>
      <c r="I2023" s="17"/>
      <c r="J2023" s="17"/>
      <c r="K2023" s="17"/>
      <c r="L2023" s="17"/>
      <c r="M2023" s="17"/>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7"/>
      <c r="AI2023" s="17"/>
      <c r="AJ2023" s="17"/>
      <c r="AK2023" s="17"/>
      <c r="AL2023" s="17"/>
      <c r="AM2023" s="17"/>
      <c r="AN2023" s="17"/>
      <c r="AO2023" s="17"/>
      <c r="AP2023" s="17"/>
      <c r="AQ2023" s="17"/>
      <c r="AR2023" s="17"/>
      <c r="AS2023" s="17"/>
      <c r="AT2023" s="17"/>
      <c r="AU2023" s="17"/>
      <c r="AV2023" s="17"/>
      <c r="AW2023" s="17"/>
      <c r="AX2023" s="17"/>
    </row>
    <row r="2024" spans="2:50">
      <c r="B2024" t="s">
        <v>521</v>
      </c>
      <c r="C2024" s="17">
        <v>9.7304366992199298E-2</v>
      </c>
      <c r="D2024" s="17">
        <v>0.102572457657526</v>
      </c>
      <c r="E2024" s="17">
        <v>9.1048871116431104E-2</v>
      </c>
      <c r="F2024" s="17"/>
      <c r="G2024" s="17">
        <v>9.4952237512241494E-2</v>
      </c>
      <c r="H2024" s="17">
        <v>0.16741095790903099</v>
      </c>
      <c r="I2024" s="17">
        <v>0.14521563419009501</v>
      </c>
      <c r="J2024" s="17">
        <v>5.5664721018305698E-2</v>
      </c>
      <c r="K2024" s="17">
        <v>3.50045932804528E-2</v>
      </c>
      <c r="L2024" s="17">
        <v>6.8666007581458702E-2</v>
      </c>
      <c r="M2024" s="17"/>
      <c r="N2024" s="17">
        <v>0.10185298183716</v>
      </c>
      <c r="O2024" s="17">
        <v>0.118724343404797</v>
      </c>
      <c r="P2024" s="17">
        <v>9.0202237643383101E-2</v>
      </c>
      <c r="Q2024" s="17">
        <v>8.0476304820630395E-2</v>
      </c>
      <c r="R2024" s="17"/>
      <c r="S2024" s="17">
        <v>0.121863887788215</v>
      </c>
      <c r="T2024" s="17">
        <v>9.8343986688689503E-2</v>
      </c>
      <c r="U2024" s="17">
        <v>8.0552361838482398E-2</v>
      </c>
      <c r="V2024" s="17">
        <v>7.5308654928694194E-2</v>
      </c>
      <c r="W2024" s="17">
        <v>5.3338794118474697E-2</v>
      </c>
      <c r="X2024" s="17">
        <v>0.107213429273668</v>
      </c>
      <c r="Y2024" s="17">
        <v>8.3377464315556996E-2</v>
      </c>
      <c r="Z2024" s="17">
        <v>0.135170445677601</v>
      </c>
      <c r="AA2024" s="17">
        <v>0.13469499999947701</v>
      </c>
      <c r="AB2024" s="17">
        <v>6.5653091473941994E-2</v>
      </c>
      <c r="AC2024" s="17">
        <v>0.13142821181213901</v>
      </c>
      <c r="AD2024" s="17">
        <v>0</v>
      </c>
      <c r="AE2024" s="17"/>
      <c r="AF2024" s="17">
        <v>8.2800904580402096E-2</v>
      </c>
      <c r="AG2024" s="17">
        <v>0.132729727509767</v>
      </c>
      <c r="AH2024" s="17">
        <v>3.4575177275824501E-2</v>
      </c>
      <c r="AI2024" s="17"/>
      <c r="AJ2024" s="17">
        <v>0.12370600319656901</v>
      </c>
      <c r="AK2024" s="17">
        <v>9.9154906056133099E-2</v>
      </c>
      <c r="AL2024" s="17">
        <v>0.15719480928715199</v>
      </c>
      <c r="AM2024" s="17">
        <v>7.3531942706235698E-2</v>
      </c>
      <c r="AN2024" s="17">
        <v>2.5882578409755101E-2</v>
      </c>
      <c r="AO2024" s="17"/>
      <c r="AP2024" s="17">
        <v>0.14497525336047601</v>
      </c>
      <c r="AQ2024" s="17">
        <v>9.5411894740693906E-2</v>
      </c>
      <c r="AR2024" s="17">
        <v>0.142161992924841</v>
      </c>
      <c r="AS2024" s="17"/>
      <c r="AT2024" s="17">
        <v>6.0250580316799002E-2</v>
      </c>
      <c r="AU2024" s="17">
        <v>9.0307731507664205E-2</v>
      </c>
      <c r="AV2024" s="17">
        <v>0.13544595399064499</v>
      </c>
      <c r="AW2024" s="17">
        <v>0.146701398597467</v>
      </c>
      <c r="AX2024" s="17">
        <v>0.160024234050055</v>
      </c>
    </row>
    <row r="2025" spans="2:50">
      <c r="B2025" t="s">
        <v>522</v>
      </c>
      <c r="C2025" s="17">
        <v>0.29650490516516398</v>
      </c>
      <c r="D2025" s="17">
        <v>0.30498536123730102</v>
      </c>
      <c r="E2025" s="17">
        <v>0.29070886830332898</v>
      </c>
      <c r="F2025" s="17"/>
      <c r="G2025" s="17">
        <v>0.28745093323075699</v>
      </c>
      <c r="H2025" s="17">
        <v>0.31954851908191201</v>
      </c>
      <c r="I2025" s="17">
        <v>0.324524182312868</v>
      </c>
      <c r="J2025" s="17">
        <v>0.27333290577598401</v>
      </c>
      <c r="K2025" s="17">
        <v>0.34923301973294502</v>
      </c>
      <c r="L2025" s="17">
        <v>0.245672655285571</v>
      </c>
      <c r="M2025" s="17"/>
      <c r="N2025" s="17">
        <v>0.34165573476910899</v>
      </c>
      <c r="O2025" s="17">
        <v>0.320271222772958</v>
      </c>
      <c r="P2025" s="17">
        <v>0.27338323703530798</v>
      </c>
      <c r="Q2025" s="17">
        <v>0.24802965963357301</v>
      </c>
      <c r="R2025" s="17"/>
      <c r="S2025" s="17">
        <v>0.36191327229181702</v>
      </c>
      <c r="T2025" s="17">
        <v>0.27987700784897901</v>
      </c>
      <c r="U2025" s="17">
        <v>0.26275632376251101</v>
      </c>
      <c r="V2025" s="17">
        <v>0.27114844984403202</v>
      </c>
      <c r="W2025" s="17">
        <v>0.217572730800423</v>
      </c>
      <c r="X2025" s="17">
        <v>0.39327334460143198</v>
      </c>
      <c r="Y2025" s="17">
        <v>0.28313504447510901</v>
      </c>
      <c r="Z2025" s="17">
        <v>0.282000725268574</v>
      </c>
      <c r="AA2025" s="17">
        <v>0.29634906814562001</v>
      </c>
      <c r="AB2025" s="17">
        <v>0.26469819015264301</v>
      </c>
      <c r="AC2025" s="17">
        <v>0.191284208110062</v>
      </c>
      <c r="AD2025" s="17">
        <v>0.45068628340824302</v>
      </c>
      <c r="AE2025" s="17"/>
      <c r="AF2025" s="17">
        <v>0.30133868186527202</v>
      </c>
      <c r="AG2025" s="17">
        <v>0.30678731359203998</v>
      </c>
      <c r="AH2025" s="17">
        <v>0.25392228832999902</v>
      </c>
      <c r="AI2025" s="17"/>
      <c r="AJ2025" s="17">
        <v>0.329165785380932</v>
      </c>
      <c r="AK2025" s="17">
        <v>0.296560454252631</v>
      </c>
      <c r="AL2025" s="17">
        <v>0.29971055008279202</v>
      </c>
      <c r="AM2025" s="17">
        <v>0.337215411769621</v>
      </c>
      <c r="AN2025" s="17">
        <v>0.203255985431437</v>
      </c>
      <c r="AO2025" s="17"/>
      <c r="AP2025" s="17">
        <v>0.31205532429398802</v>
      </c>
      <c r="AQ2025" s="17">
        <v>0.29758608093046401</v>
      </c>
      <c r="AR2025" s="17">
        <v>0.32324106002840203</v>
      </c>
      <c r="AS2025" s="17"/>
      <c r="AT2025" s="17">
        <v>0.27600317132499402</v>
      </c>
      <c r="AU2025" s="17">
        <v>0.32844271628739802</v>
      </c>
      <c r="AV2025" s="17">
        <v>0.33248153149689003</v>
      </c>
      <c r="AW2025" s="17">
        <v>0.27448537486587399</v>
      </c>
      <c r="AX2025" s="17">
        <v>0.39756332760038499</v>
      </c>
    </row>
    <row r="2026" spans="2:50">
      <c r="B2026" t="s">
        <v>523</v>
      </c>
      <c r="C2026" s="17">
        <v>0.37587019349230699</v>
      </c>
      <c r="D2026" s="17">
        <v>0.36867974588118302</v>
      </c>
      <c r="E2026" s="17">
        <v>0.38192323129307498</v>
      </c>
      <c r="F2026" s="17"/>
      <c r="G2026" s="17">
        <v>0.32338067512570201</v>
      </c>
      <c r="H2026" s="17">
        <v>0.31331042935669201</v>
      </c>
      <c r="I2026" s="17">
        <v>0.36665566403439298</v>
      </c>
      <c r="J2026" s="17">
        <v>0.434990804881278</v>
      </c>
      <c r="K2026" s="17">
        <v>0.386287360619397</v>
      </c>
      <c r="L2026" s="17">
        <v>0.41854085277299102</v>
      </c>
      <c r="M2026" s="17"/>
      <c r="N2026" s="17">
        <v>0.34764183635109103</v>
      </c>
      <c r="O2026" s="17">
        <v>0.36914648153678398</v>
      </c>
      <c r="P2026" s="17">
        <v>0.37082099224869303</v>
      </c>
      <c r="Q2026" s="17">
        <v>0.41085395297181698</v>
      </c>
      <c r="R2026" s="17"/>
      <c r="S2026" s="17">
        <v>0.31482372757309601</v>
      </c>
      <c r="T2026" s="17">
        <v>0.364115178753187</v>
      </c>
      <c r="U2026" s="17">
        <v>0.34640571223171801</v>
      </c>
      <c r="V2026" s="17">
        <v>0.46914445219546702</v>
      </c>
      <c r="W2026" s="17">
        <v>0.44249126117983301</v>
      </c>
      <c r="X2026" s="17">
        <v>0.293418886732359</v>
      </c>
      <c r="Y2026" s="17">
        <v>0.382172321643172</v>
      </c>
      <c r="Z2026" s="17">
        <v>0.46860103114336799</v>
      </c>
      <c r="AA2026" s="17">
        <v>0.326887210815552</v>
      </c>
      <c r="AB2026" s="17">
        <v>0.45338431259139</v>
      </c>
      <c r="AC2026" s="17">
        <v>0.422069408782</v>
      </c>
      <c r="AD2026" s="17">
        <v>0.38106218960821098</v>
      </c>
      <c r="AE2026" s="17"/>
      <c r="AF2026" s="17">
        <v>0.385204070604031</v>
      </c>
      <c r="AG2026" s="17">
        <v>0.36636434706112803</v>
      </c>
      <c r="AH2026" s="17">
        <v>0.40426971002344497</v>
      </c>
      <c r="AI2026" s="17"/>
      <c r="AJ2026" s="17">
        <v>0.343664758473124</v>
      </c>
      <c r="AK2026" s="17">
        <v>0.39291465057338798</v>
      </c>
      <c r="AL2026" s="17">
        <v>0.31407305660513102</v>
      </c>
      <c r="AM2026" s="17">
        <v>0.58925264552414303</v>
      </c>
      <c r="AN2026" s="17">
        <v>0.44353740341484899</v>
      </c>
      <c r="AO2026" s="17"/>
      <c r="AP2026" s="17">
        <v>0.33283427312352298</v>
      </c>
      <c r="AQ2026" s="17">
        <v>0.36226969418500299</v>
      </c>
      <c r="AR2026" s="17">
        <v>0.32037531187075002</v>
      </c>
      <c r="AS2026" s="17"/>
      <c r="AT2026" s="17">
        <v>0.42896097922730497</v>
      </c>
      <c r="AU2026" s="17">
        <v>0.37677741386830899</v>
      </c>
      <c r="AV2026" s="17">
        <v>0.34335499961355498</v>
      </c>
      <c r="AW2026" s="17">
        <v>0.327535847360442</v>
      </c>
      <c r="AX2026" s="17">
        <v>0.399968854632267</v>
      </c>
    </row>
    <row r="2027" spans="2:50">
      <c r="B2027" t="s">
        <v>524</v>
      </c>
      <c r="C2027" s="17">
        <v>0.14987717987051499</v>
      </c>
      <c r="D2027" s="17">
        <v>0.13638671143373499</v>
      </c>
      <c r="E2027" s="17">
        <v>0.16364208468326299</v>
      </c>
      <c r="F2027" s="17"/>
      <c r="G2027" s="17">
        <v>0.15698130508149899</v>
      </c>
      <c r="H2027" s="17">
        <v>0.137414110400358</v>
      </c>
      <c r="I2027" s="17">
        <v>8.5712584418729795E-2</v>
      </c>
      <c r="J2027" s="17">
        <v>0.17603174568816399</v>
      </c>
      <c r="K2027" s="17">
        <v>0.176918726570678</v>
      </c>
      <c r="L2027" s="17">
        <v>0.17197730032591799</v>
      </c>
      <c r="M2027" s="17"/>
      <c r="N2027" s="17">
        <v>0.16747972713019901</v>
      </c>
      <c r="O2027" s="17">
        <v>0.115846938188735</v>
      </c>
      <c r="P2027" s="17">
        <v>0.162846785700864</v>
      </c>
      <c r="Q2027" s="17">
        <v>0.15624431206707901</v>
      </c>
      <c r="R2027" s="17"/>
      <c r="S2027" s="17">
        <v>0.120221334775111</v>
      </c>
      <c r="T2027" s="17">
        <v>0.15365685471490101</v>
      </c>
      <c r="U2027" s="17">
        <v>0.24045028179731201</v>
      </c>
      <c r="V2027" s="17">
        <v>0.116851025918023</v>
      </c>
      <c r="W2027" s="17">
        <v>0.188267168278865</v>
      </c>
      <c r="X2027" s="17">
        <v>0.13900838500582799</v>
      </c>
      <c r="Y2027" s="17">
        <v>0.20852985911538899</v>
      </c>
      <c r="Z2027" s="17">
        <v>7.7824092358476094E-2</v>
      </c>
      <c r="AA2027" s="17">
        <v>0.15671147474828501</v>
      </c>
      <c r="AB2027" s="17">
        <v>0.13288456237826099</v>
      </c>
      <c r="AC2027" s="17">
        <v>0.14651754091393701</v>
      </c>
      <c r="AD2027" s="17">
        <v>3.4326853837393798E-2</v>
      </c>
      <c r="AE2027" s="17"/>
      <c r="AF2027" s="17">
        <v>0.16479200226687901</v>
      </c>
      <c r="AG2027" s="17">
        <v>0.14288742294240001</v>
      </c>
      <c r="AH2027" s="17">
        <v>9.8594368246756506E-2</v>
      </c>
      <c r="AI2027" s="17"/>
      <c r="AJ2027" s="17">
        <v>0.156221917877684</v>
      </c>
      <c r="AK2027" s="17">
        <v>0.153326532135838</v>
      </c>
      <c r="AL2027" s="17">
        <v>0.181517767805744</v>
      </c>
      <c r="AM2027" s="17">
        <v>0</v>
      </c>
      <c r="AN2027" s="17">
        <v>0.12905326828783001</v>
      </c>
      <c r="AO2027" s="17"/>
      <c r="AP2027" s="17">
        <v>0.14870275382918299</v>
      </c>
      <c r="AQ2027" s="17">
        <v>0.17680431366043101</v>
      </c>
      <c r="AR2027" s="17">
        <v>0.16813513908887101</v>
      </c>
      <c r="AS2027" s="17"/>
      <c r="AT2027" s="17">
        <v>0.13744212396091701</v>
      </c>
      <c r="AU2027" s="17">
        <v>0.163135426789904</v>
      </c>
      <c r="AV2027" s="17">
        <v>0.13923623103350699</v>
      </c>
      <c r="AW2027" s="17">
        <v>0.15775430913555699</v>
      </c>
      <c r="AX2027" s="17">
        <v>4.24435837172931E-2</v>
      </c>
    </row>
    <row r="2028" spans="2:50">
      <c r="B2028" t="s">
        <v>525</v>
      </c>
      <c r="C2028" s="17">
        <v>3.7922079758638802E-2</v>
      </c>
      <c r="D2028" s="17">
        <v>4.5835069476474997E-2</v>
      </c>
      <c r="E2028" s="17">
        <v>3.0768210236580499E-2</v>
      </c>
      <c r="F2028" s="17"/>
      <c r="G2028" s="17">
        <v>4.4660527925382602E-2</v>
      </c>
      <c r="H2028" s="17">
        <v>9.7136714423376701E-3</v>
      </c>
      <c r="I2028" s="17">
        <v>3.6315241624949299E-2</v>
      </c>
      <c r="J2028" s="17">
        <v>2.52358335283734E-2</v>
      </c>
      <c r="K2028" s="17">
        <v>2.6401543289776098E-2</v>
      </c>
      <c r="L2028" s="17">
        <v>7.6947749818625705E-2</v>
      </c>
      <c r="M2028" s="17"/>
      <c r="N2028" s="17">
        <v>2.1523192137211801E-2</v>
      </c>
      <c r="O2028" s="17">
        <v>4.6041574485173799E-2</v>
      </c>
      <c r="P2028" s="17">
        <v>4.9666130335252801E-2</v>
      </c>
      <c r="Q2028" s="17">
        <v>3.6883825567390997E-2</v>
      </c>
      <c r="R2028" s="17"/>
      <c r="S2028" s="17">
        <v>3.72586802098238E-2</v>
      </c>
      <c r="T2028" s="17">
        <v>4.8553884874020098E-2</v>
      </c>
      <c r="U2028" s="17">
        <v>3.1552004333559203E-2</v>
      </c>
      <c r="V2028" s="17">
        <v>4.378000673574E-2</v>
      </c>
      <c r="W2028" s="17">
        <v>4.66880742291578E-2</v>
      </c>
      <c r="X2028" s="17">
        <v>3.2845750011258001E-2</v>
      </c>
      <c r="Y2028" s="17">
        <v>0</v>
      </c>
      <c r="Z2028" s="17">
        <v>2.0096859011179E-2</v>
      </c>
      <c r="AA2028" s="17">
        <v>4.5649691045889902E-2</v>
      </c>
      <c r="AB2028" s="17">
        <v>3.0683730718757199E-2</v>
      </c>
      <c r="AC2028" s="17">
        <v>4.3631141395522599E-2</v>
      </c>
      <c r="AD2028" s="17">
        <v>0.10449457362968</v>
      </c>
      <c r="AE2028" s="17"/>
      <c r="AF2028" s="17">
        <v>4.5018197738266402E-2</v>
      </c>
      <c r="AG2028" s="17">
        <v>2.6168959009761902E-2</v>
      </c>
      <c r="AH2028" s="17">
        <v>5.6211429194146498E-2</v>
      </c>
      <c r="AI2028" s="17"/>
      <c r="AJ2028" s="17">
        <v>3.7301706715139799E-2</v>
      </c>
      <c r="AK2028" s="17">
        <v>3.0088341494901999E-2</v>
      </c>
      <c r="AL2028" s="17">
        <v>3.78950505022164E-2</v>
      </c>
      <c r="AM2028" s="17">
        <v>0</v>
      </c>
      <c r="AN2028" s="17">
        <v>4.63621934793602E-2</v>
      </c>
      <c r="AO2028" s="17"/>
      <c r="AP2028" s="17">
        <v>4.3478354400639602E-2</v>
      </c>
      <c r="AQ2028" s="17">
        <v>3.8470624639503702E-2</v>
      </c>
      <c r="AR2028" s="17">
        <v>4.6086496087135498E-2</v>
      </c>
      <c r="AS2028" s="17"/>
      <c r="AT2028" s="17">
        <v>4.20127631379561E-2</v>
      </c>
      <c r="AU2028" s="17">
        <v>1.8211689548172299E-2</v>
      </c>
      <c r="AV2028" s="17">
        <v>2.49111091870639E-2</v>
      </c>
      <c r="AW2028" s="17">
        <v>7.4193433439269096E-2</v>
      </c>
      <c r="AX2028" s="17">
        <v>0</v>
      </c>
    </row>
    <row r="2029" spans="2:50">
      <c r="B2029" t="s">
        <v>113</v>
      </c>
      <c r="C2029" s="17">
        <v>4.2521274721175402E-2</v>
      </c>
      <c r="D2029" s="17">
        <v>4.1540654313779998E-2</v>
      </c>
      <c r="E2029" s="17">
        <v>4.1908734367321301E-2</v>
      </c>
      <c r="F2029" s="17"/>
      <c r="G2029" s="17">
        <v>9.2574321124417103E-2</v>
      </c>
      <c r="H2029" s="17">
        <v>5.2602311809669601E-2</v>
      </c>
      <c r="I2029" s="17">
        <v>4.1576693418965298E-2</v>
      </c>
      <c r="J2029" s="17">
        <v>3.4743989107894897E-2</v>
      </c>
      <c r="K2029" s="17">
        <v>2.61547565067515E-2</v>
      </c>
      <c r="L2029" s="17">
        <v>1.8195434215436401E-2</v>
      </c>
      <c r="M2029" s="17"/>
      <c r="N2029" s="17">
        <v>1.9846527775230102E-2</v>
      </c>
      <c r="O2029" s="17">
        <v>2.9969439611552899E-2</v>
      </c>
      <c r="P2029" s="17">
        <v>5.3080617036499501E-2</v>
      </c>
      <c r="Q2029" s="17">
        <v>6.7511944939510293E-2</v>
      </c>
      <c r="R2029" s="17"/>
      <c r="S2029" s="17">
        <v>4.3919097361938102E-2</v>
      </c>
      <c r="T2029" s="17">
        <v>5.5453087120223003E-2</v>
      </c>
      <c r="U2029" s="17">
        <v>3.82833160364172E-2</v>
      </c>
      <c r="V2029" s="17">
        <v>2.3767410378042999E-2</v>
      </c>
      <c r="W2029" s="17">
        <v>5.1641971393245903E-2</v>
      </c>
      <c r="X2029" s="17">
        <v>3.42402043754539E-2</v>
      </c>
      <c r="Y2029" s="17">
        <v>4.2785310450772898E-2</v>
      </c>
      <c r="Z2029" s="17">
        <v>1.6306846540801799E-2</v>
      </c>
      <c r="AA2029" s="17">
        <v>3.9707555245175698E-2</v>
      </c>
      <c r="AB2029" s="17">
        <v>5.26961126850077E-2</v>
      </c>
      <c r="AC2029" s="17">
        <v>6.50694889863392E-2</v>
      </c>
      <c r="AD2029" s="17">
        <v>2.9430099516472099E-2</v>
      </c>
      <c r="AE2029" s="17"/>
      <c r="AF2029" s="17">
        <v>2.08461429451497E-2</v>
      </c>
      <c r="AG2029" s="17">
        <v>2.5062229884903298E-2</v>
      </c>
      <c r="AH2029" s="17">
        <v>0.15242702692982801</v>
      </c>
      <c r="AI2029" s="17"/>
      <c r="AJ2029" s="17">
        <v>9.9398283565514597E-3</v>
      </c>
      <c r="AK2029" s="17">
        <v>2.7955115487107801E-2</v>
      </c>
      <c r="AL2029" s="17">
        <v>9.6087657169647896E-3</v>
      </c>
      <c r="AM2029" s="17">
        <v>0</v>
      </c>
      <c r="AN2029" s="17">
        <v>0.15190857097676799</v>
      </c>
      <c r="AO2029" s="17"/>
      <c r="AP2029" s="17">
        <v>1.79540409921903E-2</v>
      </c>
      <c r="AQ2029" s="17">
        <v>2.9457391843904199E-2</v>
      </c>
      <c r="AR2029" s="17">
        <v>0</v>
      </c>
      <c r="AS2029" s="17"/>
      <c r="AT2029" s="17">
        <v>5.5330382032029002E-2</v>
      </c>
      <c r="AU2029" s="17">
        <v>2.3125021998551602E-2</v>
      </c>
      <c r="AV2029" s="17">
        <v>2.4570174678339E-2</v>
      </c>
      <c r="AW2029" s="17">
        <v>1.93296366013904E-2</v>
      </c>
      <c r="AX2029" s="17">
        <v>0</v>
      </c>
    </row>
    <row r="2030" spans="2:50">
      <c r="C2030" s="17"/>
      <c r="D2030" s="17"/>
      <c r="E2030" s="17"/>
      <c r="F2030" s="17"/>
      <c r="G2030" s="17"/>
      <c r="H2030" s="17"/>
      <c r="I2030" s="17"/>
      <c r="J2030" s="17"/>
      <c r="K2030" s="17"/>
      <c r="L2030" s="17"/>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7"/>
      <c r="AI2030" s="17"/>
      <c r="AJ2030" s="17"/>
      <c r="AK2030" s="17"/>
      <c r="AL2030" s="17"/>
      <c r="AM2030" s="17"/>
      <c r="AN2030" s="17"/>
      <c r="AO2030" s="17"/>
      <c r="AP2030" s="17"/>
      <c r="AQ2030" s="17"/>
      <c r="AR2030" s="17"/>
      <c r="AS2030" s="17"/>
      <c r="AT2030" s="17"/>
      <c r="AU2030" s="17"/>
      <c r="AV2030" s="17"/>
      <c r="AW2030" s="17"/>
      <c r="AX2030" s="17"/>
    </row>
    <row r="2031" spans="2:50">
      <c r="B2031" s="6" t="s">
        <v>527</v>
      </c>
      <c r="C2031" s="17"/>
      <c r="D2031" s="17"/>
      <c r="E2031" s="17"/>
      <c r="F2031" s="17"/>
      <c r="G2031" s="17"/>
      <c r="H2031" s="17"/>
      <c r="I2031" s="17"/>
      <c r="J2031" s="17"/>
      <c r="K2031" s="17"/>
      <c r="L2031" s="17"/>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7"/>
      <c r="AI2031" s="17"/>
      <c r="AJ2031" s="17"/>
      <c r="AK2031" s="17"/>
      <c r="AL2031" s="17"/>
      <c r="AM2031" s="17"/>
      <c r="AN2031" s="17"/>
      <c r="AO2031" s="17"/>
      <c r="AP2031" s="17"/>
      <c r="AQ2031" s="17"/>
      <c r="AR2031" s="17"/>
      <c r="AS2031" s="17"/>
      <c r="AT2031" s="17"/>
      <c r="AU2031" s="17"/>
      <c r="AV2031" s="17"/>
      <c r="AW2031" s="17"/>
      <c r="AX2031" s="17"/>
    </row>
    <row r="2032" spans="2:50">
      <c r="B2032" s="24" t="s">
        <v>17</v>
      </c>
      <c r="C2032" s="17"/>
      <c r="D2032" s="17"/>
      <c r="E2032" s="17"/>
      <c r="F2032" s="17"/>
      <c r="G2032" s="17"/>
      <c r="H2032" s="17"/>
      <c r="I2032" s="17"/>
      <c r="J2032" s="17"/>
      <c r="K2032" s="17"/>
      <c r="L2032" s="17"/>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7"/>
      <c r="AI2032" s="17"/>
      <c r="AJ2032" s="17"/>
      <c r="AK2032" s="17"/>
      <c r="AL2032" s="17"/>
      <c r="AM2032" s="17"/>
      <c r="AN2032" s="17"/>
      <c r="AO2032" s="17"/>
      <c r="AP2032" s="17"/>
      <c r="AQ2032" s="17"/>
      <c r="AR2032" s="17"/>
      <c r="AS2032" s="17"/>
      <c r="AT2032" s="17"/>
      <c r="AU2032" s="17"/>
      <c r="AV2032" s="17"/>
      <c r="AW2032" s="17"/>
      <c r="AX2032" s="17"/>
    </row>
    <row r="2033" spans="2:50">
      <c r="B2033" t="s">
        <v>521</v>
      </c>
      <c r="C2033" s="17">
        <v>8.8271615782523793E-2</v>
      </c>
      <c r="D2033" s="17">
        <v>0.109592654461038</v>
      </c>
      <c r="E2033" s="17">
        <v>6.7477561920140303E-2</v>
      </c>
      <c r="F2033" s="17"/>
      <c r="G2033" s="17">
        <v>0.14441951780871801</v>
      </c>
      <c r="H2033" s="17">
        <v>0.107852560588032</v>
      </c>
      <c r="I2033" s="17">
        <v>0.14785551481301201</v>
      </c>
      <c r="J2033" s="17">
        <v>5.1551311930242399E-2</v>
      </c>
      <c r="K2033" s="17">
        <v>5.5136953055166499E-2</v>
      </c>
      <c r="L2033" s="17">
        <v>3.25571299983409E-2</v>
      </c>
      <c r="M2033" s="17"/>
      <c r="N2033" s="17">
        <v>0.108301582869197</v>
      </c>
      <c r="O2033" s="17">
        <v>6.0611180966577902E-2</v>
      </c>
      <c r="P2033" s="17">
        <v>8.6184135247798499E-2</v>
      </c>
      <c r="Q2033" s="17">
        <v>9.9707761904621606E-2</v>
      </c>
      <c r="R2033" s="17"/>
      <c r="S2033" s="17">
        <v>0.17749354426761599</v>
      </c>
      <c r="T2033" s="17">
        <v>7.5065783176972503E-2</v>
      </c>
      <c r="U2033" s="17">
        <v>7.7150835947893306E-2</v>
      </c>
      <c r="V2033" s="17">
        <v>4.5899132915375403E-2</v>
      </c>
      <c r="W2033" s="17">
        <v>5.63326050457457E-2</v>
      </c>
      <c r="X2033" s="17">
        <v>9.8164210750201597E-2</v>
      </c>
      <c r="Y2033" s="17">
        <v>3.7174784515631401E-2</v>
      </c>
      <c r="Z2033" s="17">
        <v>6.8890175763536995E-2</v>
      </c>
      <c r="AA2033" s="17">
        <v>9.1374006596708898E-2</v>
      </c>
      <c r="AB2033" s="17">
        <v>4.8979248588072802E-2</v>
      </c>
      <c r="AC2033" s="17">
        <v>0.220075449072937</v>
      </c>
      <c r="AD2033" s="17">
        <v>0</v>
      </c>
      <c r="AE2033" s="17"/>
      <c r="AF2033" s="17">
        <v>8.0612985472955104E-2</v>
      </c>
      <c r="AG2033" s="17">
        <v>9.5178751196258196E-2</v>
      </c>
      <c r="AH2033" s="17">
        <v>6.8939228396121197E-2</v>
      </c>
      <c r="AI2033" s="17"/>
      <c r="AJ2033" s="17">
        <v>9.0404250244090906E-2</v>
      </c>
      <c r="AK2033" s="17">
        <v>0.102011960755186</v>
      </c>
      <c r="AL2033" s="17">
        <v>0.13586593009638401</v>
      </c>
      <c r="AM2033" s="17">
        <v>0</v>
      </c>
      <c r="AN2033" s="17">
        <v>5.8798265507478797E-2</v>
      </c>
      <c r="AO2033" s="17"/>
      <c r="AP2033" s="17">
        <v>0.13063482140128299</v>
      </c>
      <c r="AQ2033" s="17">
        <v>8.8681402479162202E-2</v>
      </c>
      <c r="AR2033" s="17">
        <v>0.106157423405342</v>
      </c>
      <c r="AS2033" s="17"/>
      <c r="AT2033" s="17">
        <v>5.5069918876123003E-2</v>
      </c>
      <c r="AU2033" s="17">
        <v>0.101718559656683</v>
      </c>
      <c r="AV2033" s="17">
        <v>0.101910261341512</v>
      </c>
      <c r="AW2033" s="17">
        <v>0.16407542711031001</v>
      </c>
      <c r="AX2033" s="17">
        <v>0.13182942316781701</v>
      </c>
    </row>
    <row r="2034" spans="2:50">
      <c r="B2034" t="s">
        <v>522</v>
      </c>
      <c r="C2034" s="17">
        <v>0.21541392270291901</v>
      </c>
      <c r="D2034" s="17">
        <v>0.20378502544990401</v>
      </c>
      <c r="E2034" s="17">
        <v>0.227353437816359</v>
      </c>
      <c r="F2034" s="17"/>
      <c r="G2034" s="17">
        <v>0.21335870444698701</v>
      </c>
      <c r="H2034" s="17">
        <v>0.31485436385488702</v>
      </c>
      <c r="I2034" s="17">
        <v>0.17370617221599699</v>
      </c>
      <c r="J2034" s="17">
        <v>0.23206503034586601</v>
      </c>
      <c r="K2034" s="17">
        <v>0.163021886585443</v>
      </c>
      <c r="L2034" s="17">
        <v>0.18499131969824401</v>
      </c>
      <c r="M2034" s="17"/>
      <c r="N2034" s="17">
        <v>0.181383746726308</v>
      </c>
      <c r="O2034" s="17">
        <v>0.20869068699333501</v>
      </c>
      <c r="P2034" s="17">
        <v>0.24035868218802001</v>
      </c>
      <c r="Q2034" s="17">
        <v>0.23741476478309401</v>
      </c>
      <c r="R2034" s="17"/>
      <c r="S2034" s="17">
        <v>0.24749953077395501</v>
      </c>
      <c r="T2034" s="17">
        <v>0.20548584541904</v>
      </c>
      <c r="U2034" s="17">
        <v>0.18118855953483701</v>
      </c>
      <c r="V2034" s="17">
        <v>0.232786830596491</v>
      </c>
      <c r="W2034" s="17">
        <v>0.16213397744663999</v>
      </c>
      <c r="X2034" s="17">
        <v>0.26002016968451802</v>
      </c>
      <c r="Y2034" s="17">
        <v>0.28587120942600303</v>
      </c>
      <c r="Z2034" s="17">
        <v>0.27640225894955001</v>
      </c>
      <c r="AA2034" s="17">
        <v>0.21573896147788499</v>
      </c>
      <c r="AB2034" s="17">
        <v>0.15184513607698799</v>
      </c>
      <c r="AC2034" s="17">
        <v>0.16629108278826299</v>
      </c>
      <c r="AD2034" s="17">
        <v>0.18763466736645301</v>
      </c>
      <c r="AE2034" s="17"/>
      <c r="AF2034" s="17">
        <v>0.22211385798177499</v>
      </c>
      <c r="AG2034" s="17">
        <v>0.236600059670558</v>
      </c>
      <c r="AH2034" s="17">
        <v>0.145685311420749</v>
      </c>
      <c r="AI2034" s="17"/>
      <c r="AJ2034" s="17">
        <v>0.23785995651721301</v>
      </c>
      <c r="AK2034" s="17">
        <v>0.26515105007780299</v>
      </c>
      <c r="AL2034" s="17">
        <v>0.23234856690412201</v>
      </c>
      <c r="AM2034" s="17">
        <v>0.30337838691518099</v>
      </c>
      <c r="AN2034" s="17">
        <v>0.12231724319889099</v>
      </c>
      <c r="AO2034" s="17"/>
      <c r="AP2034" s="17">
        <v>0.21536532780599801</v>
      </c>
      <c r="AQ2034" s="17">
        <v>0.23553105802875701</v>
      </c>
      <c r="AR2034" s="17">
        <v>0.26514698805140202</v>
      </c>
      <c r="AS2034" s="17"/>
      <c r="AT2034" s="17">
        <v>0.22451581531050399</v>
      </c>
      <c r="AU2034" s="17">
        <v>0.20282232515124601</v>
      </c>
      <c r="AV2034" s="17">
        <v>0.23575825637484499</v>
      </c>
      <c r="AW2034" s="17">
        <v>0.19633723996731201</v>
      </c>
      <c r="AX2034" s="17">
        <v>0.15428061370461299</v>
      </c>
    </row>
    <row r="2035" spans="2:50">
      <c r="B2035" t="s">
        <v>523</v>
      </c>
      <c r="C2035" s="17">
        <v>0.363513525530412</v>
      </c>
      <c r="D2035" s="17">
        <v>0.36045784435157702</v>
      </c>
      <c r="E2035" s="17">
        <v>0.36734724051409301</v>
      </c>
      <c r="F2035" s="17"/>
      <c r="G2035" s="17">
        <v>0.31048100471939299</v>
      </c>
      <c r="H2035" s="17">
        <v>0.324916306673114</v>
      </c>
      <c r="I2035" s="17">
        <v>0.35771998712139502</v>
      </c>
      <c r="J2035" s="17">
        <v>0.35078897378696999</v>
      </c>
      <c r="K2035" s="17">
        <v>0.417885741267158</v>
      </c>
      <c r="L2035" s="17">
        <v>0.414071281463253</v>
      </c>
      <c r="M2035" s="17"/>
      <c r="N2035" s="17">
        <v>0.35724268095873601</v>
      </c>
      <c r="O2035" s="17">
        <v>0.36752540501394099</v>
      </c>
      <c r="P2035" s="17">
        <v>0.34876467643843001</v>
      </c>
      <c r="Q2035" s="17">
        <v>0.37610820204186202</v>
      </c>
      <c r="R2035" s="17"/>
      <c r="S2035" s="17">
        <v>0.28997514015505099</v>
      </c>
      <c r="T2035" s="17">
        <v>0.37842611903516299</v>
      </c>
      <c r="U2035" s="17">
        <v>0.48133764888637198</v>
      </c>
      <c r="V2035" s="17">
        <v>0.37155254473971899</v>
      </c>
      <c r="W2035" s="17">
        <v>0.35641060936042701</v>
      </c>
      <c r="X2035" s="17">
        <v>0.30006901548508702</v>
      </c>
      <c r="Y2035" s="17">
        <v>0.44390327900440202</v>
      </c>
      <c r="Z2035" s="17">
        <v>0.394236197878158</v>
      </c>
      <c r="AA2035" s="17">
        <v>0.39077048552577198</v>
      </c>
      <c r="AB2035" s="17">
        <v>0.33166076593177002</v>
      </c>
      <c r="AC2035" s="17">
        <v>0.283549382398328</v>
      </c>
      <c r="AD2035" s="17">
        <v>0.43045344255560197</v>
      </c>
      <c r="AE2035" s="17"/>
      <c r="AF2035" s="17">
        <v>0.38849348693699998</v>
      </c>
      <c r="AG2035" s="17">
        <v>0.33269823372838803</v>
      </c>
      <c r="AH2035" s="17">
        <v>0.420309339208424</v>
      </c>
      <c r="AI2035" s="17"/>
      <c r="AJ2035" s="17">
        <v>0.36071585536822198</v>
      </c>
      <c r="AK2035" s="17">
        <v>0.34280607236273702</v>
      </c>
      <c r="AL2035" s="17">
        <v>0.31754984850436102</v>
      </c>
      <c r="AM2035" s="17">
        <v>0.42705624290344901</v>
      </c>
      <c r="AN2035" s="17">
        <v>0.42960370541846099</v>
      </c>
      <c r="AO2035" s="17"/>
      <c r="AP2035" s="17">
        <v>0.34779428955383601</v>
      </c>
      <c r="AQ2035" s="17">
        <v>0.34450953352989699</v>
      </c>
      <c r="AR2035" s="17">
        <v>0.263098611450436</v>
      </c>
      <c r="AS2035" s="17"/>
      <c r="AT2035" s="17">
        <v>0.42381976434173502</v>
      </c>
      <c r="AU2035" s="17">
        <v>0.38992120073092201</v>
      </c>
      <c r="AV2035" s="17">
        <v>0.289232558386389</v>
      </c>
      <c r="AW2035" s="17">
        <v>0.38487630668878497</v>
      </c>
      <c r="AX2035" s="17">
        <v>0.37947921676830199</v>
      </c>
    </row>
    <row r="2036" spans="2:50">
      <c r="B2036" t="s">
        <v>524</v>
      </c>
      <c r="C2036" s="17">
        <v>0.24514744919961901</v>
      </c>
      <c r="D2036" s="17">
        <v>0.24545349218477699</v>
      </c>
      <c r="E2036" s="17">
        <v>0.24313324877103301</v>
      </c>
      <c r="F2036" s="17"/>
      <c r="G2036" s="17">
        <v>0.21409249369953301</v>
      </c>
      <c r="H2036" s="17">
        <v>0.17564048511947999</v>
      </c>
      <c r="I2036" s="17">
        <v>0.23807278489469899</v>
      </c>
      <c r="J2036" s="17">
        <v>0.24772749632542199</v>
      </c>
      <c r="K2036" s="17">
        <v>0.28280821480567597</v>
      </c>
      <c r="L2036" s="17">
        <v>0.30668155209666698</v>
      </c>
      <c r="M2036" s="17"/>
      <c r="N2036" s="17">
        <v>0.26055995583026198</v>
      </c>
      <c r="O2036" s="17">
        <v>0.28357714540895601</v>
      </c>
      <c r="P2036" s="17">
        <v>0.23057106355634599</v>
      </c>
      <c r="Q2036" s="17">
        <v>0.19931202580728799</v>
      </c>
      <c r="R2036" s="17"/>
      <c r="S2036" s="17">
        <v>0.18167804650057401</v>
      </c>
      <c r="T2036" s="17">
        <v>0.23519428403758699</v>
      </c>
      <c r="U2036" s="17">
        <v>0.23366927570118301</v>
      </c>
      <c r="V2036" s="17">
        <v>0.27494207656700498</v>
      </c>
      <c r="W2036" s="17">
        <v>0.31909554523254402</v>
      </c>
      <c r="X2036" s="17">
        <v>0.21805929447084901</v>
      </c>
      <c r="Y2036" s="17">
        <v>0.15328391853107401</v>
      </c>
      <c r="Z2036" s="17">
        <v>0.20714960941459601</v>
      </c>
      <c r="AA2036" s="17">
        <v>0.23967233682977299</v>
      </c>
      <c r="AB2036" s="17">
        <v>0.36296980979525301</v>
      </c>
      <c r="AC2036" s="17">
        <v>0.27364191928886999</v>
      </c>
      <c r="AD2036" s="17">
        <v>0.27151630189970299</v>
      </c>
      <c r="AE2036" s="17"/>
      <c r="AF2036" s="17">
        <v>0.237088123388139</v>
      </c>
      <c r="AG2036" s="17">
        <v>0.26816433423694302</v>
      </c>
      <c r="AH2036" s="17">
        <v>0.205479333147013</v>
      </c>
      <c r="AI2036" s="17"/>
      <c r="AJ2036" s="17">
        <v>0.25815403975005402</v>
      </c>
      <c r="AK2036" s="17">
        <v>0.220119466291646</v>
      </c>
      <c r="AL2036" s="17">
        <v>0.270832272812915</v>
      </c>
      <c r="AM2036" s="17">
        <v>0.20475629191707401</v>
      </c>
      <c r="AN2036" s="17">
        <v>0.21775113980313701</v>
      </c>
      <c r="AO2036" s="17"/>
      <c r="AP2036" s="17">
        <v>0.23956109371023601</v>
      </c>
      <c r="AQ2036" s="17">
        <v>0.25698975953432501</v>
      </c>
      <c r="AR2036" s="17">
        <v>0.26658332181372402</v>
      </c>
      <c r="AS2036" s="17"/>
      <c r="AT2036" s="17">
        <v>0.209682812546303</v>
      </c>
      <c r="AU2036" s="17">
        <v>0.24401426986726699</v>
      </c>
      <c r="AV2036" s="17">
        <v>0.28816028314647602</v>
      </c>
      <c r="AW2036" s="17">
        <v>0.19711914826492599</v>
      </c>
      <c r="AX2036" s="17">
        <v>0.20787901454374499</v>
      </c>
    </row>
    <row r="2037" spans="2:50">
      <c r="B2037" t="s">
        <v>525</v>
      </c>
      <c r="C2037" s="17">
        <v>4.3114908793202802E-2</v>
      </c>
      <c r="D2037" s="17">
        <v>4.72472667914915E-2</v>
      </c>
      <c r="E2037" s="17">
        <v>3.9143700501391501E-2</v>
      </c>
      <c r="F2037" s="17"/>
      <c r="G2037" s="17">
        <v>6.1536643397965801E-2</v>
      </c>
      <c r="H2037" s="17">
        <v>1.54821325141243E-2</v>
      </c>
      <c r="I2037" s="17">
        <v>2.86538702249233E-2</v>
      </c>
      <c r="J2037" s="17">
        <v>5.8173508761017699E-2</v>
      </c>
      <c r="K2037" s="17">
        <v>4.8580586953819803E-2</v>
      </c>
      <c r="L2037" s="17">
        <v>5.1878154373697097E-2</v>
      </c>
      <c r="M2037" s="17"/>
      <c r="N2037" s="17">
        <v>6.5771819781532306E-2</v>
      </c>
      <c r="O2037" s="17">
        <v>3.8904968615380203E-2</v>
      </c>
      <c r="P2037" s="17">
        <v>3.6027028057354298E-2</v>
      </c>
      <c r="Q2037" s="17">
        <v>2.90769484076254E-2</v>
      </c>
      <c r="R2037" s="17"/>
      <c r="S2037" s="17">
        <v>6.1689052855702399E-2</v>
      </c>
      <c r="T2037" s="17">
        <v>4.4072337705116198E-2</v>
      </c>
      <c r="U2037" s="17">
        <v>0</v>
      </c>
      <c r="V2037" s="17">
        <v>3.1384887564109502E-2</v>
      </c>
      <c r="W2037" s="17">
        <v>5.7659238961268899E-2</v>
      </c>
      <c r="X2037" s="17">
        <v>6.5931674668676499E-2</v>
      </c>
      <c r="Y2037" s="17">
        <v>1.43910382028109E-2</v>
      </c>
      <c r="Z2037" s="17">
        <v>2.6995819822452399E-2</v>
      </c>
      <c r="AA2037" s="17">
        <v>3.1895831325774102E-2</v>
      </c>
      <c r="AB2037" s="17">
        <v>6.6564106685313207E-2</v>
      </c>
      <c r="AC2037" s="17">
        <v>3.4767593486803403E-2</v>
      </c>
      <c r="AD2037" s="17">
        <v>5.4884786506993397E-2</v>
      </c>
      <c r="AE2037" s="17"/>
      <c r="AF2037" s="17">
        <v>3.7169648723556298E-2</v>
      </c>
      <c r="AG2037" s="17">
        <v>4.0482642155412897E-2</v>
      </c>
      <c r="AH2037" s="17">
        <v>5.39408759234083E-2</v>
      </c>
      <c r="AI2037" s="17"/>
      <c r="AJ2037" s="17">
        <v>3.5876564965440297E-2</v>
      </c>
      <c r="AK2037" s="17">
        <v>3.7572745009640002E-2</v>
      </c>
      <c r="AL2037" s="17">
        <v>1.4178959055773099E-2</v>
      </c>
      <c r="AM2037" s="17">
        <v>6.4809078264295605E-2</v>
      </c>
      <c r="AN2037" s="17">
        <v>6.6222701143025101E-2</v>
      </c>
      <c r="AO2037" s="17"/>
      <c r="AP2037" s="17">
        <v>5.0717443894769197E-2</v>
      </c>
      <c r="AQ2037" s="17">
        <v>3.6756485179914797E-2</v>
      </c>
      <c r="AR2037" s="17">
        <v>8.4516821009201604E-2</v>
      </c>
      <c r="AS2037" s="17"/>
      <c r="AT2037" s="17">
        <v>2.88419101546993E-2</v>
      </c>
      <c r="AU2037" s="17">
        <v>2.7336099048259899E-2</v>
      </c>
      <c r="AV2037" s="17">
        <v>5.0721379473744201E-2</v>
      </c>
      <c r="AW2037" s="17">
        <v>4.6221245579978198E-2</v>
      </c>
      <c r="AX2037" s="17">
        <v>3.7260488658438298E-2</v>
      </c>
    </row>
    <row r="2038" spans="2:50">
      <c r="B2038" t="s">
        <v>113</v>
      </c>
      <c r="C2038" s="17">
        <v>4.4538577991323297E-2</v>
      </c>
      <c r="D2038" s="17">
        <v>3.3463716761211702E-2</v>
      </c>
      <c r="E2038" s="17">
        <v>5.5544810476983203E-2</v>
      </c>
      <c r="F2038" s="17"/>
      <c r="G2038" s="17">
        <v>5.6111635927402898E-2</v>
      </c>
      <c r="H2038" s="17">
        <v>6.1254151250363098E-2</v>
      </c>
      <c r="I2038" s="17">
        <v>5.3991670729973698E-2</v>
      </c>
      <c r="J2038" s="17">
        <v>5.9693678850481102E-2</v>
      </c>
      <c r="K2038" s="17">
        <v>3.25666173327364E-2</v>
      </c>
      <c r="L2038" s="17">
        <v>9.8205623697990296E-3</v>
      </c>
      <c r="M2038" s="17"/>
      <c r="N2038" s="17">
        <v>2.6740213833964702E-2</v>
      </c>
      <c r="O2038" s="17">
        <v>4.06906130018099E-2</v>
      </c>
      <c r="P2038" s="17">
        <v>5.8094414512050802E-2</v>
      </c>
      <c r="Q2038" s="17">
        <v>5.8380297055509303E-2</v>
      </c>
      <c r="R2038" s="17"/>
      <c r="S2038" s="17">
        <v>4.16646854471013E-2</v>
      </c>
      <c r="T2038" s="17">
        <v>6.17556306261208E-2</v>
      </c>
      <c r="U2038" s="17">
        <v>2.6653679929714499E-2</v>
      </c>
      <c r="V2038" s="17">
        <v>4.3434527617300399E-2</v>
      </c>
      <c r="W2038" s="17">
        <v>4.83680239533738E-2</v>
      </c>
      <c r="X2038" s="17">
        <v>5.7755634940667801E-2</v>
      </c>
      <c r="Y2038" s="17">
        <v>6.5375770320078394E-2</v>
      </c>
      <c r="Z2038" s="17">
        <v>2.63259381717059E-2</v>
      </c>
      <c r="AA2038" s="17">
        <v>3.0548378244087598E-2</v>
      </c>
      <c r="AB2038" s="17">
        <v>3.7980932922603197E-2</v>
      </c>
      <c r="AC2038" s="17">
        <v>2.1674572964798799E-2</v>
      </c>
      <c r="AD2038" s="17">
        <v>5.5510801671248999E-2</v>
      </c>
      <c r="AE2038" s="17"/>
      <c r="AF2038" s="17">
        <v>3.4521897496573903E-2</v>
      </c>
      <c r="AG2038" s="17">
        <v>2.6875979012440002E-2</v>
      </c>
      <c r="AH2038" s="17">
        <v>0.105645911904284</v>
      </c>
      <c r="AI2038" s="17"/>
      <c r="AJ2038" s="17">
        <v>1.6989333154980801E-2</v>
      </c>
      <c r="AK2038" s="17">
        <v>3.2338705502987897E-2</v>
      </c>
      <c r="AL2038" s="17">
        <v>2.9224422626444601E-2</v>
      </c>
      <c r="AM2038" s="17">
        <v>0</v>
      </c>
      <c r="AN2038" s="17">
        <v>0.105306944929007</v>
      </c>
      <c r="AO2038" s="17"/>
      <c r="AP2038" s="17">
        <v>1.5927023633877699E-2</v>
      </c>
      <c r="AQ2038" s="17">
        <v>3.7531761247944197E-2</v>
      </c>
      <c r="AR2038" s="17">
        <v>1.44968342698944E-2</v>
      </c>
      <c r="AS2038" s="17"/>
      <c r="AT2038" s="17">
        <v>5.8069778770636002E-2</v>
      </c>
      <c r="AU2038" s="17">
        <v>3.4187545545621499E-2</v>
      </c>
      <c r="AV2038" s="17">
        <v>3.4217261277033902E-2</v>
      </c>
      <c r="AW2038" s="17">
        <v>1.13706323886885E-2</v>
      </c>
      <c r="AX2038" s="17">
        <v>8.9271243157084998E-2</v>
      </c>
    </row>
    <row r="2039" spans="2:50">
      <c r="C2039" s="17"/>
      <c r="D2039" s="17"/>
      <c r="E2039" s="17"/>
      <c r="F2039" s="17"/>
      <c r="G2039" s="17"/>
      <c r="H2039" s="17"/>
      <c r="I2039" s="17"/>
      <c r="J2039" s="17"/>
      <c r="K2039" s="17"/>
      <c r="L2039" s="17"/>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7"/>
      <c r="AI2039" s="17"/>
      <c r="AJ2039" s="17"/>
      <c r="AK2039" s="17"/>
      <c r="AL2039" s="17"/>
      <c r="AM2039" s="17"/>
      <c r="AN2039" s="17"/>
      <c r="AO2039" s="17"/>
      <c r="AP2039" s="17"/>
      <c r="AQ2039" s="17"/>
      <c r="AR2039" s="17"/>
      <c r="AS2039" s="17"/>
      <c r="AT2039" s="17"/>
      <c r="AU2039" s="17"/>
      <c r="AV2039" s="17"/>
      <c r="AW2039" s="17"/>
      <c r="AX2039" s="17"/>
    </row>
    <row r="2040" spans="2:50">
      <c r="B2040" s="6" t="s">
        <v>528</v>
      </c>
      <c r="C2040" s="17"/>
      <c r="D2040" s="17"/>
      <c r="E2040" s="17"/>
      <c r="F2040" s="17"/>
      <c r="G2040" s="17"/>
      <c r="H2040" s="17"/>
      <c r="I2040" s="17"/>
      <c r="J2040" s="17"/>
      <c r="K2040" s="17"/>
      <c r="L2040" s="17"/>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7"/>
      <c r="AI2040" s="17"/>
      <c r="AJ2040" s="17"/>
      <c r="AK2040" s="17"/>
      <c r="AL2040" s="17"/>
      <c r="AM2040" s="17"/>
      <c r="AN2040" s="17"/>
      <c r="AO2040" s="17"/>
      <c r="AP2040" s="17"/>
      <c r="AQ2040" s="17"/>
      <c r="AR2040" s="17"/>
      <c r="AS2040" s="17"/>
      <c r="AT2040" s="17"/>
      <c r="AU2040" s="17"/>
      <c r="AV2040" s="17"/>
      <c r="AW2040" s="17"/>
      <c r="AX2040" s="17"/>
    </row>
    <row r="2041" spans="2:50">
      <c r="B2041" s="24" t="s">
        <v>17</v>
      </c>
      <c r="C2041" s="17"/>
      <c r="D2041" s="17"/>
      <c r="E2041" s="17"/>
      <c r="F2041" s="17"/>
      <c r="G2041" s="17"/>
      <c r="H2041" s="17"/>
      <c r="I2041" s="17"/>
      <c r="J2041" s="17"/>
      <c r="K2041" s="17"/>
      <c r="L2041" s="17"/>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7"/>
      <c r="AI2041" s="17"/>
      <c r="AJ2041" s="17"/>
      <c r="AK2041" s="17"/>
      <c r="AL2041" s="17"/>
      <c r="AM2041" s="17"/>
      <c r="AN2041" s="17"/>
      <c r="AO2041" s="17"/>
      <c r="AP2041" s="17"/>
      <c r="AQ2041" s="17"/>
      <c r="AR2041" s="17"/>
      <c r="AS2041" s="17"/>
      <c r="AT2041" s="17"/>
      <c r="AU2041" s="17"/>
      <c r="AV2041" s="17"/>
      <c r="AW2041" s="17"/>
      <c r="AX2041" s="17"/>
    </row>
    <row r="2042" spans="2:50">
      <c r="B2042" t="s">
        <v>521</v>
      </c>
      <c r="C2042" s="17">
        <v>8.1841967349251199E-2</v>
      </c>
      <c r="D2042" s="17">
        <v>9.6612264382425497E-2</v>
      </c>
      <c r="E2042" s="17">
        <v>6.7785144366289393E-2</v>
      </c>
      <c r="F2042" s="17"/>
      <c r="G2042" s="17">
        <v>0.154880426007768</v>
      </c>
      <c r="H2042" s="17">
        <v>0.102436179658878</v>
      </c>
      <c r="I2042" s="17">
        <v>0.119631894930356</v>
      </c>
      <c r="J2042" s="17">
        <v>6.0033812460684698E-2</v>
      </c>
      <c r="K2042" s="17">
        <v>3.07065048352675E-2</v>
      </c>
      <c r="L2042" s="17">
        <v>3.4037971669071E-2</v>
      </c>
      <c r="M2042" s="17"/>
      <c r="N2042" s="17">
        <v>0.122598768998431</v>
      </c>
      <c r="O2042" s="17">
        <v>6.8427754986547198E-2</v>
      </c>
      <c r="P2042" s="17">
        <v>5.0742849530116901E-2</v>
      </c>
      <c r="Q2042" s="17">
        <v>8.3971222136539306E-2</v>
      </c>
      <c r="R2042" s="17"/>
      <c r="S2042" s="17">
        <v>0.174888234381507</v>
      </c>
      <c r="T2042" s="17">
        <v>6.6396680884976397E-2</v>
      </c>
      <c r="U2042" s="17">
        <v>1.57171456689865E-2</v>
      </c>
      <c r="V2042" s="17">
        <v>5.4493985652343702E-2</v>
      </c>
      <c r="W2042" s="17">
        <v>6.0782923486296998E-2</v>
      </c>
      <c r="X2042" s="17">
        <v>8.0370200450027504E-2</v>
      </c>
      <c r="Y2042" s="17">
        <v>0.106060013737501</v>
      </c>
      <c r="Z2042" s="17">
        <v>0.105810163553594</v>
      </c>
      <c r="AA2042" s="17">
        <v>7.8136762642939006E-2</v>
      </c>
      <c r="AB2042" s="17">
        <v>7.2888079539951606E-2</v>
      </c>
      <c r="AC2042" s="17">
        <v>5.0076625596504103E-2</v>
      </c>
      <c r="AD2042" s="17">
        <v>6.6249273689778607E-2</v>
      </c>
      <c r="AE2042" s="17"/>
      <c r="AF2042" s="17">
        <v>7.7520096587314305E-2</v>
      </c>
      <c r="AG2042" s="17">
        <v>9.6709513174709896E-2</v>
      </c>
      <c r="AH2042" s="17">
        <v>5.4012123139186997E-2</v>
      </c>
      <c r="AI2042" s="17"/>
      <c r="AJ2042" s="17">
        <v>8.6203133558567901E-2</v>
      </c>
      <c r="AK2042" s="17">
        <v>8.3664417396126706E-2</v>
      </c>
      <c r="AL2042" s="17">
        <v>0.13942204193855201</v>
      </c>
      <c r="AM2042" s="17">
        <v>7.2857056639983403E-2</v>
      </c>
      <c r="AN2042" s="17">
        <v>5.6075821728818899E-2</v>
      </c>
      <c r="AO2042" s="17"/>
      <c r="AP2042" s="17">
        <v>0.12509774388696601</v>
      </c>
      <c r="AQ2042" s="17">
        <v>9.1447407770260294E-2</v>
      </c>
      <c r="AR2042" s="17">
        <v>0.102147308924776</v>
      </c>
      <c r="AS2042" s="17"/>
      <c r="AT2042" s="17">
        <v>5.69457004622103E-2</v>
      </c>
      <c r="AU2042" s="17">
        <v>7.6161792001272294E-2</v>
      </c>
      <c r="AV2042" s="17">
        <v>9.4740623813970304E-2</v>
      </c>
      <c r="AW2042" s="17">
        <v>0.22280580253373899</v>
      </c>
      <c r="AX2042" s="17">
        <v>0.19484681401180401</v>
      </c>
    </row>
    <row r="2043" spans="2:50">
      <c r="B2043" t="s">
        <v>522</v>
      </c>
      <c r="C2043" s="17">
        <v>0.19113752601877801</v>
      </c>
      <c r="D2043" s="17">
        <v>0.17524450594317301</v>
      </c>
      <c r="E2043" s="17">
        <v>0.20856428309789801</v>
      </c>
      <c r="F2043" s="17"/>
      <c r="G2043" s="17">
        <v>0.24872608284532499</v>
      </c>
      <c r="H2043" s="17">
        <v>0.33870787854809198</v>
      </c>
      <c r="I2043" s="17">
        <v>0.13509796864444901</v>
      </c>
      <c r="J2043" s="17">
        <v>0.15133072123556501</v>
      </c>
      <c r="K2043" s="17">
        <v>0.177493507141465</v>
      </c>
      <c r="L2043" s="17">
        <v>0.109110056488793</v>
      </c>
      <c r="M2043" s="17"/>
      <c r="N2043" s="17">
        <v>0.16178207710269099</v>
      </c>
      <c r="O2043" s="17">
        <v>0.18933473407276</v>
      </c>
      <c r="P2043" s="17">
        <v>0.23837594048671501</v>
      </c>
      <c r="Q2043" s="17">
        <v>0.18104231588633601</v>
      </c>
      <c r="R2043" s="17"/>
      <c r="S2043" s="17">
        <v>0.19906991572805099</v>
      </c>
      <c r="T2043" s="17">
        <v>0.20149723785030799</v>
      </c>
      <c r="U2043" s="17">
        <v>0.238263148163191</v>
      </c>
      <c r="V2043" s="17">
        <v>0.154953015375524</v>
      </c>
      <c r="W2043" s="17">
        <v>0.20137509053429001</v>
      </c>
      <c r="X2043" s="17">
        <v>0.229499702176367</v>
      </c>
      <c r="Y2043" s="17">
        <v>0.168612916614196</v>
      </c>
      <c r="Z2043" s="17">
        <v>0.28059923242517298</v>
      </c>
      <c r="AA2043" s="17">
        <v>0.18858847049704799</v>
      </c>
      <c r="AB2043" s="17">
        <v>0.14754135310154401</v>
      </c>
      <c r="AC2043" s="17">
        <v>0.14781748340724399</v>
      </c>
      <c r="AD2043" s="17">
        <v>7.3520259568796806E-2</v>
      </c>
      <c r="AE2043" s="17"/>
      <c r="AF2043" s="17">
        <v>0.20626011956573101</v>
      </c>
      <c r="AG2043" s="17">
        <v>0.17261911946127401</v>
      </c>
      <c r="AH2043" s="17">
        <v>0.175630707102892</v>
      </c>
      <c r="AI2043" s="17"/>
      <c r="AJ2043" s="17">
        <v>0.174953216272311</v>
      </c>
      <c r="AK2043" s="17">
        <v>0.28379199669704702</v>
      </c>
      <c r="AL2043" s="17">
        <v>9.2108362460336504E-2</v>
      </c>
      <c r="AM2043" s="17">
        <v>0.215896499657348</v>
      </c>
      <c r="AN2043" s="17">
        <v>0.133829110002194</v>
      </c>
      <c r="AO2043" s="17"/>
      <c r="AP2043" s="17">
        <v>0.19404808502512899</v>
      </c>
      <c r="AQ2043" s="17">
        <v>0.22276987413166</v>
      </c>
      <c r="AR2043" s="17">
        <v>0.131369156345476</v>
      </c>
      <c r="AS2043" s="17"/>
      <c r="AT2043" s="17">
        <v>0.18481350392757401</v>
      </c>
      <c r="AU2043" s="17">
        <v>0.184168551843787</v>
      </c>
      <c r="AV2043" s="17">
        <v>0.218628760713802</v>
      </c>
      <c r="AW2043" s="17">
        <v>0.18485503233296299</v>
      </c>
      <c r="AX2043" s="17">
        <v>9.5741449728881697E-2</v>
      </c>
    </row>
    <row r="2044" spans="2:50">
      <c r="B2044" t="s">
        <v>523</v>
      </c>
      <c r="C2044" s="17">
        <v>0.272636013865243</v>
      </c>
      <c r="D2044" s="17">
        <v>0.26230043388367003</v>
      </c>
      <c r="E2044" s="17">
        <v>0.285191739721327</v>
      </c>
      <c r="F2044" s="17"/>
      <c r="G2044" s="17">
        <v>0.22710177871187301</v>
      </c>
      <c r="H2044" s="17">
        <v>0.25341414004833701</v>
      </c>
      <c r="I2044" s="17">
        <v>0.33879125831790802</v>
      </c>
      <c r="J2044" s="17">
        <v>0.24853021090865801</v>
      </c>
      <c r="K2044" s="17">
        <v>0.297755730157442</v>
      </c>
      <c r="L2044" s="17">
        <v>0.26745076183195099</v>
      </c>
      <c r="M2044" s="17"/>
      <c r="N2044" s="17">
        <v>0.22494937705267501</v>
      </c>
      <c r="O2044" s="17">
        <v>0.26923080534791499</v>
      </c>
      <c r="P2044" s="17">
        <v>0.27875396796483798</v>
      </c>
      <c r="Q2044" s="17">
        <v>0.31713764003179201</v>
      </c>
      <c r="R2044" s="17"/>
      <c r="S2044" s="17">
        <v>0.22973628050164099</v>
      </c>
      <c r="T2044" s="17">
        <v>0.25412017660358099</v>
      </c>
      <c r="U2044" s="17">
        <v>0.3242385230414</v>
      </c>
      <c r="V2044" s="17">
        <v>0.30650263266676298</v>
      </c>
      <c r="W2044" s="17">
        <v>0.28727070998415699</v>
      </c>
      <c r="X2044" s="17">
        <v>0.237829415710299</v>
      </c>
      <c r="Y2044" s="17">
        <v>0.236766613027795</v>
      </c>
      <c r="Z2044" s="17">
        <v>0.23865583719339001</v>
      </c>
      <c r="AA2044" s="17">
        <v>0.297495897702719</v>
      </c>
      <c r="AB2044" s="17">
        <v>0.25999242189583899</v>
      </c>
      <c r="AC2044" s="17">
        <v>0.338341600240462</v>
      </c>
      <c r="AD2044" s="17">
        <v>0.37631364977398202</v>
      </c>
      <c r="AE2044" s="17"/>
      <c r="AF2044" s="17">
        <v>0.272044031205947</v>
      </c>
      <c r="AG2044" s="17">
        <v>0.261521963725933</v>
      </c>
      <c r="AH2044" s="17">
        <v>0.32085995388003802</v>
      </c>
      <c r="AI2044" s="17"/>
      <c r="AJ2044" s="17">
        <v>0.26841050758303803</v>
      </c>
      <c r="AK2044" s="17">
        <v>0.23291920530205701</v>
      </c>
      <c r="AL2044" s="17">
        <v>0.18732212797842299</v>
      </c>
      <c r="AM2044" s="17">
        <v>0.42865378337302001</v>
      </c>
      <c r="AN2044" s="17">
        <v>0.36959218748009098</v>
      </c>
      <c r="AO2044" s="17"/>
      <c r="AP2044" s="17">
        <v>0.23897766458402001</v>
      </c>
      <c r="AQ2044" s="17">
        <v>0.240839204874263</v>
      </c>
      <c r="AR2044" s="17">
        <v>0.240520938412708</v>
      </c>
      <c r="AS2044" s="17"/>
      <c r="AT2044" s="17">
        <v>0.29552827677557802</v>
      </c>
      <c r="AU2044" s="17">
        <v>0.36042182936523698</v>
      </c>
      <c r="AV2044" s="17">
        <v>0.20547020814164901</v>
      </c>
      <c r="AW2044" s="17">
        <v>0.181706000213298</v>
      </c>
      <c r="AX2044" s="17">
        <v>0.21485206252578801</v>
      </c>
    </row>
    <row r="2045" spans="2:50">
      <c r="B2045" t="s">
        <v>524</v>
      </c>
      <c r="C2045" s="17">
        <v>0.31341729346615499</v>
      </c>
      <c r="D2045" s="17">
        <v>0.30576697942424103</v>
      </c>
      <c r="E2045" s="17">
        <v>0.31993319887132698</v>
      </c>
      <c r="F2045" s="17"/>
      <c r="G2045" s="17">
        <v>0.210495679991486</v>
      </c>
      <c r="H2045" s="17">
        <v>0.165033209039852</v>
      </c>
      <c r="I2045" s="17">
        <v>0.28345783554895998</v>
      </c>
      <c r="J2045" s="17">
        <v>0.40040537535579601</v>
      </c>
      <c r="K2045" s="17">
        <v>0.38160548558125501</v>
      </c>
      <c r="L2045" s="17">
        <v>0.42287164075010503</v>
      </c>
      <c r="M2045" s="17"/>
      <c r="N2045" s="17">
        <v>0.34539242353305399</v>
      </c>
      <c r="O2045" s="17">
        <v>0.34001042430275502</v>
      </c>
      <c r="P2045" s="17">
        <v>0.32146053555019699</v>
      </c>
      <c r="Q2045" s="17">
        <v>0.248939467309268</v>
      </c>
      <c r="R2045" s="17"/>
      <c r="S2045" s="17">
        <v>0.19847529625010599</v>
      </c>
      <c r="T2045" s="17">
        <v>0.35618211724256998</v>
      </c>
      <c r="U2045" s="17">
        <v>0.34371946382773799</v>
      </c>
      <c r="V2045" s="17">
        <v>0.371005820551988</v>
      </c>
      <c r="W2045" s="17">
        <v>0.296923497329243</v>
      </c>
      <c r="X2045" s="17">
        <v>0.29047243839741199</v>
      </c>
      <c r="Y2045" s="17">
        <v>0.349579960429446</v>
      </c>
      <c r="Z2045" s="17">
        <v>0.27615168079907998</v>
      </c>
      <c r="AA2045" s="17">
        <v>0.27331179896719299</v>
      </c>
      <c r="AB2045" s="17">
        <v>0.38687214583518598</v>
      </c>
      <c r="AC2045" s="17">
        <v>0.28814330138319799</v>
      </c>
      <c r="AD2045" s="17">
        <v>0.384156550083531</v>
      </c>
      <c r="AE2045" s="17"/>
      <c r="AF2045" s="17">
        <v>0.311487332611457</v>
      </c>
      <c r="AG2045" s="17">
        <v>0.33985816826721699</v>
      </c>
      <c r="AH2045" s="17">
        <v>0.274797945585737</v>
      </c>
      <c r="AI2045" s="17"/>
      <c r="AJ2045" s="17">
        <v>0.35220325560035498</v>
      </c>
      <c r="AK2045" s="17">
        <v>0.27196992582066898</v>
      </c>
      <c r="AL2045" s="17">
        <v>0.47902834948858197</v>
      </c>
      <c r="AM2045" s="17">
        <v>0</v>
      </c>
      <c r="AN2045" s="17">
        <v>0.27061794990973898</v>
      </c>
      <c r="AO2045" s="17"/>
      <c r="AP2045" s="17">
        <v>0.32387963024807398</v>
      </c>
      <c r="AQ2045" s="17">
        <v>0.29685569166467302</v>
      </c>
      <c r="AR2045" s="17">
        <v>0.40156070554110501</v>
      </c>
      <c r="AS2045" s="17"/>
      <c r="AT2045" s="17">
        <v>0.32408122975135301</v>
      </c>
      <c r="AU2045" s="17">
        <v>0.28618658289481702</v>
      </c>
      <c r="AV2045" s="17">
        <v>0.34988700707614701</v>
      </c>
      <c r="AW2045" s="17">
        <v>0.28793702755732498</v>
      </c>
      <c r="AX2045" s="17">
        <v>0.23378289303084401</v>
      </c>
    </row>
    <row r="2046" spans="2:50">
      <c r="B2046" t="s">
        <v>525</v>
      </c>
      <c r="C2046" s="17">
        <v>9.7688739908824901E-2</v>
      </c>
      <c r="D2046" s="17">
        <v>0.117364647979214</v>
      </c>
      <c r="E2046" s="17">
        <v>7.6403836901865196E-2</v>
      </c>
      <c r="F2046" s="17"/>
      <c r="G2046" s="17">
        <v>0.111043316115676</v>
      </c>
      <c r="H2046" s="17">
        <v>9.0133756373165105E-2</v>
      </c>
      <c r="I2046" s="17">
        <v>6.3405420095405701E-2</v>
      </c>
      <c r="J2046" s="17">
        <v>8.8539638705562806E-2</v>
      </c>
      <c r="K2046" s="17">
        <v>8.7998321917641398E-2</v>
      </c>
      <c r="L2046" s="17">
        <v>0.139178359681745</v>
      </c>
      <c r="M2046" s="17"/>
      <c r="N2046" s="17">
        <v>0.130119167175892</v>
      </c>
      <c r="O2046" s="17">
        <v>9.2060550252122897E-2</v>
      </c>
      <c r="P2046" s="17">
        <v>5.2506146635624099E-2</v>
      </c>
      <c r="Q2046" s="17">
        <v>0.108069903557252</v>
      </c>
      <c r="R2046" s="17"/>
      <c r="S2046" s="17">
        <v>0.15765369968599</v>
      </c>
      <c r="T2046" s="17">
        <v>9.2025171315111703E-2</v>
      </c>
      <c r="U2046" s="17">
        <v>5.6263561599452297E-2</v>
      </c>
      <c r="V2046" s="17">
        <v>5.3552631669972102E-2</v>
      </c>
      <c r="W2046" s="17">
        <v>0.116147226048975</v>
      </c>
      <c r="X2046" s="17">
        <v>7.8474494439782896E-2</v>
      </c>
      <c r="Y2046" s="17">
        <v>8.5327340391618101E-2</v>
      </c>
      <c r="Z2046" s="17">
        <v>7.7678832495333597E-2</v>
      </c>
      <c r="AA2046" s="17">
        <v>0.13727006174022</v>
      </c>
      <c r="AB2046" s="17">
        <v>9.5987546131928794E-2</v>
      </c>
      <c r="AC2046" s="17">
        <v>8.0253203985533997E-2</v>
      </c>
      <c r="AD2046" s="17">
        <v>6.7482854948687401E-2</v>
      </c>
      <c r="AE2046" s="17"/>
      <c r="AF2046" s="17">
        <v>9.3576618545403098E-2</v>
      </c>
      <c r="AG2046" s="17">
        <v>9.9388479742932301E-2</v>
      </c>
      <c r="AH2046" s="17">
        <v>0.102125209055117</v>
      </c>
      <c r="AI2046" s="17"/>
      <c r="AJ2046" s="17">
        <v>9.3782807862104606E-2</v>
      </c>
      <c r="AK2046" s="17">
        <v>9.5387162921792307E-2</v>
      </c>
      <c r="AL2046" s="17">
        <v>9.2728089661422194E-2</v>
      </c>
      <c r="AM2046" s="17">
        <v>0.28259266032964903</v>
      </c>
      <c r="AN2046" s="17">
        <v>0.101109565692886</v>
      </c>
      <c r="AO2046" s="17"/>
      <c r="AP2046" s="17">
        <v>8.71201817739993E-2</v>
      </c>
      <c r="AQ2046" s="17">
        <v>0.11600693323466101</v>
      </c>
      <c r="AR2046" s="17">
        <v>0.111084707360187</v>
      </c>
      <c r="AS2046" s="17"/>
      <c r="AT2046" s="17">
        <v>8.5521270776576994E-2</v>
      </c>
      <c r="AU2046" s="17">
        <v>5.3958093398895901E-2</v>
      </c>
      <c r="AV2046" s="17">
        <v>0.107401240369665</v>
      </c>
      <c r="AW2046" s="17">
        <v>7.3139657146843201E-2</v>
      </c>
      <c r="AX2046" s="17">
        <v>0.11740308671206</v>
      </c>
    </row>
    <row r="2047" spans="2:50">
      <c r="B2047" t="s">
        <v>113</v>
      </c>
      <c r="C2047" s="17">
        <v>4.3278459391747903E-2</v>
      </c>
      <c r="D2047" s="17">
        <v>4.2711168387277301E-2</v>
      </c>
      <c r="E2047" s="17">
        <v>4.21217970412937E-2</v>
      </c>
      <c r="F2047" s="17"/>
      <c r="G2047" s="17">
        <v>4.7752716327872001E-2</v>
      </c>
      <c r="H2047" s="17">
        <v>5.0274836331675898E-2</v>
      </c>
      <c r="I2047" s="17">
        <v>5.9615622462921299E-2</v>
      </c>
      <c r="J2047" s="17">
        <v>5.11602413337328E-2</v>
      </c>
      <c r="K2047" s="17">
        <v>2.4440450366929101E-2</v>
      </c>
      <c r="L2047" s="17">
        <v>2.7351209578335599E-2</v>
      </c>
      <c r="M2047" s="17"/>
      <c r="N2047" s="17">
        <v>1.5158186137257199E-2</v>
      </c>
      <c r="O2047" s="17">
        <v>4.0935731037899499E-2</v>
      </c>
      <c r="P2047" s="17">
        <v>5.8160559832508299E-2</v>
      </c>
      <c r="Q2047" s="17">
        <v>6.0839451078813001E-2</v>
      </c>
      <c r="R2047" s="17"/>
      <c r="S2047" s="17">
        <v>4.0176573452705498E-2</v>
      </c>
      <c r="T2047" s="17">
        <v>2.9778616103453399E-2</v>
      </c>
      <c r="U2047" s="17">
        <v>2.17981576992324E-2</v>
      </c>
      <c r="V2047" s="17">
        <v>5.9491914083409897E-2</v>
      </c>
      <c r="W2047" s="17">
        <v>3.75005526170369E-2</v>
      </c>
      <c r="X2047" s="17">
        <v>8.3353748826111004E-2</v>
      </c>
      <c r="Y2047" s="17">
        <v>5.3653155799442902E-2</v>
      </c>
      <c r="Z2047" s="17">
        <v>2.11042535334292E-2</v>
      </c>
      <c r="AA2047" s="17">
        <v>2.5197008449881299E-2</v>
      </c>
      <c r="AB2047" s="17">
        <v>3.6718453495549599E-2</v>
      </c>
      <c r="AC2047" s="17">
        <v>9.5367785387057799E-2</v>
      </c>
      <c r="AD2047" s="17">
        <v>3.2277411935223502E-2</v>
      </c>
      <c r="AE2047" s="17"/>
      <c r="AF2047" s="17">
        <v>3.9111801484148202E-2</v>
      </c>
      <c r="AG2047" s="17">
        <v>2.9902755627933798E-2</v>
      </c>
      <c r="AH2047" s="17">
        <v>7.2574061237028295E-2</v>
      </c>
      <c r="AI2047" s="17"/>
      <c r="AJ2047" s="17">
        <v>2.4447079123623799E-2</v>
      </c>
      <c r="AK2047" s="17">
        <v>3.2267291862307798E-2</v>
      </c>
      <c r="AL2047" s="17">
        <v>9.3910284726853501E-3</v>
      </c>
      <c r="AM2047" s="17">
        <v>0</v>
      </c>
      <c r="AN2047" s="17">
        <v>6.8775365186270407E-2</v>
      </c>
      <c r="AO2047" s="17"/>
      <c r="AP2047" s="17">
        <v>3.0876694481811399E-2</v>
      </c>
      <c r="AQ2047" s="17">
        <v>3.2080888324483199E-2</v>
      </c>
      <c r="AR2047" s="17">
        <v>1.3317183415747899E-2</v>
      </c>
      <c r="AS2047" s="17"/>
      <c r="AT2047" s="17">
        <v>5.31100183067083E-2</v>
      </c>
      <c r="AU2047" s="17">
        <v>3.9103150495990703E-2</v>
      </c>
      <c r="AV2047" s="17">
        <v>2.3872159884767302E-2</v>
      </c>
      <c r="AW2047" s="17">
        <v>4.9556480215832699E-2</v>
      </c>
      <c r="AX2047" s="17">
        <v>0.143373693990622</v>
      </c>
    </row>
    <row r="2048" spans="2:50">
      <c r="C2048" s="17"/>
      <c r="D2048" s="17"/>
      <c r="E2048" s="17"/>
      <c r="F2048" s="17"/>
      <c r="G2048" s="17"/>
      <c r="H2048" s="17"/>
      <c r="I2048" s="17"/>
      <c r="J2048" s="17"/>
      <c r="K2048" s="17"/>
      <c r="L2048" s="17"/>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7"/>
      <c r="AI2048" s="17"/>
      <c r="AJ2048" s="17"/>
      <c r="AK2048" s="17"/>
      <c r="AL2048" s="17"/>
      <c r="AM2048" s="17"/>
      <c r="AN2048" s="17"/>
      <c r="AO2048" s="17"/>
      <c r="AP2048" s="17"/>
      <c r="AQ2048" s="17"/>
      <c r="AR2048" s="17"/>
      <c r="AS2048" s="17"/>
      <c r="AT2048" s="17"/>
      <c r="AU2048" s="17"/>
      <c r="AV2048" s="17"/>
      <c r="AW2048" s="17"/>
      <c r="AX2048" s="17"/>
    </row>
    <row r="2049" spans="2:50">
      <c r="B2049" s="6" t="s">
        <v>529</v>
      </c>
      <c r="C2049" s="17"/>
      <c r="D2049" s="17"/>
      <c r="E2049" s="17"/>
      <c r="F2049" s="17"/>
      <c r="G2049" s="17"/>
      <c r="H2049" s="17"/>
      <c r="I2049" s="17"/>
      <c r="J2049" s="17"/>
      <c r="K2049" s="17"/>
      <c r="L2049" s="17"/>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7"/>
      <c r="AI2049" s="17"/>
      <c r="AJ2049" s="17"/>
      <c r="AK2049" s="17"/>
      <c r="AL2049" s="17"/>
      <c r="AM2049" s="17"/>
      <c r="AN2049" s="17"/>
      <c r="AO2049" s="17"/>
      <c r="AP2049" s="17"/>
      <c r="AQ2049" s="17"/>
      <c r="AR2049" s="17"/>
      <c r="AS2049" s="17"/>
      <c r="AT2049" s="17"/>
      <c r="AU2049" s="17"/>
      <c r="AV2049" s="17"/>
      <c r="AW2049" s="17"/>
      <c r="AX2049" s="17"/>
    </row>
    <row r="2050" spans="2:50">
      <c r="B2050" s="24" t="s">
        <v>17</v>
      </c>
      <c r="C2050" s="17"/>
      <c r="D2050" s="17"/>
      <c r="E2050" s="17"/>
      <c r="F2050" s="17"/>
      <c r="G2050" s="17"/>
      <c r="H2050" s="17"/>
      <c r="I2050" s="17"/>
      <c r="J2050" s="17"/>
      <c r="K2050" s="17"/>
      <c r="L2050" s="17"/>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7"/>
      <c r="AI2050" s="17"/>
      <c r="AJ2050" s="17"/>
      <c r="AK2050" s="17"/>
      <c r="AL2050" s="17"/>
      <c r="AM2050" s="17"/>
      <c r="AN2050" s="17"/>
      <c r="AO2050" s="17"/>
      <c r="AP2050" s="17"/>
      <c r="AQ2050" s="17"/>
      <c r="AR2050" s="17"/>
      <c r="AS2050" s="17"/>
      <c r="AT2050" s="17"/>
      <c r="AU2050" s="17"/>
      <c r="AV2050" s="17"/>
      <c r="AW2050" s="17"/>
      <c r="AX2050" s="17"/>
    </row>
    <row r="2051" spans="2:50">
      <c r="B2051" t="s">
        <v>521</v>
      </c>
      <c r="C2051" s="17">
        <v>8.7609407708893E-2</v>
      </c>
      <c r="D2051" s="17">
        <v>0.115607475006604</v>
      </c>
      <c r="E2051" s="17">
        <v>6.1855101221404397E-2</v>
      </c>
      <c r="F2051" s="17"/>
      <c r="G2051" s="17">
        <v>0.106778412036419</v>
      </c>
      <c r="H2051" s="17">
        <v>0.146383417814242</v>
      </c>
      <c r="I2051" s="17">
        <v>0.11929265325307201</v>
      </c>
      <c r="J2051" s="17">
        <v>8.7589168414606206E-2</v>
      </c>
      <c r="K2051" s="17">
        <v>5.43538663285714E-2</v>
      </c>
      <c r="L2051" s="17">
        <v>3.7190213559747998E-2</v>
      </c>
      <c r="M2051" s="17"/>
      <c r="N2051" s="17">
        <v>0.12084813005643399</v>
      </c>
      <c r="O2051" s="17">
        <v>4.7945098075282203E-2</v>
      </c>
      <c r="P2051" s="17">
        <v>8.7574154829136594E-2</v>
      </c>
      <c r="Q2051" s="17">
        <v>9.1563592774213401E-2</v>
      </c>
      <c r="R2051" s="17"/>
      <c r="S2051" s="17">
        <v>0.115341659118194</v>
      </c>
      <c r="T2051" s="17">
        <v>7.0408782790406799E-2</v>
      </c>
      <c r="U2051" s="17">
        <v>7.4966390187810594E-2</v>
      </c>
      <c r="V2051" s="17">
        <v>8.5336238163987804E-2</v>
      </c>
      <c r="W2051" s="17">
        <v>5.1189099929915202E-2</v>
      </c>
      <c r="X2051" s="17">
        <v>0.10621196906005601</v>
      </c>
      <c r="Y2051" s="17">
        <v>0.10315286238657601</v>
      </c>
      <c r="Z2051" s="17">
        <v>6.1572059369512898E-2</v>
      </c>
      <c r="AA2051" s="17">
        <v>0.112753240467051</v>
      </c>
      <c r="AB2051" s="17">
        <v>5.8531713081081502E-2</v>
      </c>
      <c r="AC2051" s="17">
        <v>0.130314892784436</v>
      </c>
      <c r="AD2051" s="17">
        <v>4.3051057684040897E-2</v>
      </c>
      <c r="AE2051" s="17"/>
      <c r="AF2051" s="17">
        <v>8.7883044455459705E-2</v>
      </c>
      <c r="AG2051" s="17">
        <v>8.5314203863759597E-2</v>
      </c>
      <c r="AH2051" s="17">
        <v>9.2890334986114806E-2</v>
      </c>
      <c r="AI2051" s="17"/>
      <c r="AJ2051" s="17">
        <v>9.5884971419655907E-2</v>
      </c>
      <c r="AK2051" s="17">
        <v>0.111016254313363</v>
      </c>
      <c r="AL2051" s="17">
        <v>0.187480197958975</v>
      </c>
      <c r="AM2051" s="17">
        <v>0</v>
      </c>
      <c r="AN2051" s="17">
        <v>5.18747765867143E-2</v>
      </c>
      <c r="AO2051" s="17"/>
      <c r="AP2051" s="17">
        <v>0.11844208327863701</v>
      </c>
      <c r="AQ2051" s="17">
        <v>8.5923925835408504E-2</v>
      </c>
      <c r="AR2051" s="17">
        <v>0.17214238757414599</v>
      </c>
      <c r="AS2051" s="17"/>
      <c r="AT2051" s="17">
        <v>6.9915969772863101E-2</v>
      </c>
      <c r="AU2051" s="17">
        <v>9.7521291881540406E-2</v>
      </c>
      <c r="AV2051" s="17">
        <v>0.113376221014948</v>
      </c>
      <c r="AW2051" s="17">
        <v>9.7326877540625897E-2</v>
      </c>
      <c r="AX2051" s="17">
        <v>7.7685640935929307E-2</v>
      </c>
    </row>
    <row r="2052" spans="2:50">
      <c r="B2052" t="s">
        <v>522</v>
      </c>
      <c r="C2052" s="17">
        <v>0.21380932929252999</v>
      </c>
      <c r="D2052" s="17">
        <v>0.19258142255980301</v>
      </c>
      <c r="E2052" s="17">
        <v>0.233336034842208</v>
      </c>
      <c r="F2052" s="17"/>
      <c r="G2052" s="17">
        <v>0.193568878599746</v>
      </c>
      <c r="H2052" s="17">
        <v>0.36846068818970301</v>
      </c>
      <c r="I2052" s="17">
        <v>0.21641964616275</v>
      </c>
      <c r="J2052" s="17">
        <v>0.21101677026687701</v>
      </c>
      <c r="K2052" s="17">
        <v>0.18450267645202001</v>
      </c>
      <c r="L2052" s="17">
        <v>0.13921501369140499</v>
      </c>
      <c r="M2052" s="17"/>
      <c r="N2052" s="17">
        <v>0.177450802707496</v>
      </c>
      <c r="O2052" s="17">
        <v>0.23840312255217</v>
      </c>
      <c r="P2052" s="17">
        <v>0.23883294825788801</v>
      </c>
      <c r="Q2052" s="17">
        <v>0.21215793446119399</v>
      </c>
      <c r="R2052" s="17"/>
      <c r="S2052" s="17">
        <v>0.26132737199523398</v>
      </c>
      <c r="T2052" s="17">
        <v>0.19038803912164901</v>
      </c>
      <c r="U2052" s="17">
        <v>0.15254753488254599</v>
      </c>
      <c r="V2052" s="17">
        <v>0.27333846144153101</v>
      </c>
      <c r="W2052" s="17">
        <v>0.14863348946441901</v>
      </c>
      <c r="X2052" s="17">
        <v>0.15850142560416799</v>
      </c>
      <c r="Y2052" s="17">
        <v>0.30703694412857402</v>
      </c>
      <c r="Z2052" s="17">
        <v>0.340079794104102</v>
      </c>
      <c r="AA2052" s="17">
        <v>0.260646747160027</v>
      </c>
      <c r="AB2052" s="17">
        <v>0.18212273868173001</v>
      </c>
      <c r="AC2052" s="17">
        <v>0.105628798794446</v>
      </c>
      <c r="AD2052" s="17">
        <v>5.8845689361654102E-2</v>
      </c>
      <c r="AE2052" s="17"/>
      <c r="AF2052" s="17">
        <v>0.21138665014082</v>
      </c>
      <c r="AG2052" s="17">
        <v>0.217228098089606</v>
      </c>
      <c r="AH2052" s="17">
        <v>0.24165369329796099</v>
      </c>
      <c r="AI2052" s="17"/>
      <c r="AJ2052" s="17">
        <v>0.20829171790937101</v>
      </c>
      <c r="AK2052" s="17">
        <v>0.28064777043796602</v>
      </c>
      <c r="AL2052" s="17">
        <v>9.49628017439621E-2</v>
      </c>
      <c r="AM2052" s="17">
        <v>0.29228730433942202</v>
      </c>
      <c r="AN2052" s="17">
        <v>0.21791830931042799</v>
      </c>
      <c r="AO2052" s="17"/>
      <c r="AP2052" s="17">
        <v>0.22597763988314101</v>
      </c>
      <c r="AQ2052" s="17">
        <v>0.25284524815207798</v>
      </c>
      <c r="AR2052" s="17">
        <v>0.17358807870818399</v>
      </c>
      <c r="AS2052" s="17"/>
      <c r="AT2052" s="17">
        <v>0.21718365834978001</v>
      </c>
      <c r="AU2052" s="17">
        <v>0.21541774629235</v>
      </c>
      <c r="AV2052" s="17">
        <v>0.226888983002483</v>
      </c>
      <c r="AW2052" s="17">
        <v>0.26174599147350802</v>
      </c>
      <c r="AX2052" s="17">
        <v>0.32425924580333598</v>
      </c>
    </row>
    <row r="2053" spans="2:50">
      <c r="B2053" t="s">
        <v>523</v>
      </c>
      <c r="C2053" s="17">
        <v>0.33280626364873001</v>
      </c>
      <c r="D2053" s="17">
        <v>0.32463250053498599</v>
      </c>
      <c r="E2053" s="17">
        <v>0.34032498264276201</v>
      </c>
      <c r="F2053" s="17"/>
      <c r="G2053" s="17">
        <v>0.31368947553308801</v>
      </c>
      <c r="H2053" s="17">
        <v>0.23563903670771399</v>
      </c>
      <c r="I2053" s="17">
        <v>0.33094216607954502</v>
      </c>
      <c r="J2053" s="17">
        <v>0.35069490261105601</v>
      </c>
      <c r="K2053" s="17">
        <v>0.39107187192822601</v>
      </c>
      <c r="L2053" s="17">
        <v>0.35862504541266399</v>
      </c>
      <c r="M2053" s="17"/>
      <c r="N2053" s="17">
        <v>0.28290822314644298</v>
      </c>
      <c r="O2053" s="17">
        <v>0.29944958019853202</v>
      </c>
      <c r="P2053" s="17">
        <v>0.40174636689315002</v>
      </c>
      <c r="Q2053" s="17">
        <v>0.36142296326940399</v>
      </c>
      <c r="R2053" s="17"/>
      <c r="S2053" s="17">
        <v>0.31908075118905999</v>
      </c>
      <c r="T2053" s="17">
        <v>0.37108962405729701</v>
      </c>
      <c r="U2053" s="17">
        <v>0.34502259023145998</v>
      </c>
      <c r="V2053" s="17">
        <v>0.28591810359118502</v>
      </c>
      <c r="W2053" s="17">
        <v>0.37032514488274898</v>
      </c>
      <c r="X2053" s="17">
        <v>0.34313009400018601</v>
      </c>
      <c r="Y2053" s="17">
        <v>0.20199181636541699</v>
      </c>
      <c r="Z2053" s="17">
        <v>0.35501362501903699</v>
      </c>
      <c r="AA2053" s="17">
        <v>0.34439972938394298</v>
      </c>
      <c r="AB2053" s="17">
        <v>0.30413661097685502</v>
      </c>
      <c r="AC2053" s="17">
        <v>0.43959413521756702</v>
      </c>
      <c r="AD2053" s="17">
        <v>0.42169087337850197</v>
      </c>
      <c r="AE2053" s="17"/>
      <c r="AF2053" s="17">
        <v>0.35396878190355402</v>
      </c>
      <c r="AG2053" s="17">
        <v>0.30113737227155701</v>
      </c>
      <c r="AH2053" s="17">
        <v>0.36063875748233898</v>
      </c>
      <c r="AI2053" s="17"/>
      <c r="AJ2053" s="17">
        <v>0.31244834118238601</v>
      </c>
      <c r="AK2053" s="17">
        <v>0.32919131615863001</v>
      </c>
      <c r="AL2053" s="17">
        <v>0.36410598622957802</v>
      </c>
      <c r="AM2053" s="17">
        <v>0.33261148718947198</v>
      </c>
      <c r="AN2053" s="17">
        <v>0.35537381861865502</v>
      </c>
      <c r="AO2053" s="17"/>
      <c r="AP2053" s="17">
        <v>0.28260762134669298</v>
      </c>
      <c r="AQ2053" s="17">
        <v>0.34421128541489499</v>
      </c>
      <c r="AR2053" s="17">
        <v>0.26357428469263</v>
      </c>
      <c r="AS2053" s="17"/>
      <c r="AT2053" s="17">
        <v>0.368175559780961</v>
      </c>
      <c r="AU2053" s="17">
        <v>0.37403011708068001</v>
      </c>
      <c r="AV2053" s="17">
        <v>0.240727422003223</v>
      </c>
      <c r="AW2053" s="17">
        <v>0.23319729131973199</v>
      </c>
      <c r="AX2053" s="17">
        <v>0.37265421384303299</v>
      </c>
    </row>
    <row r="2054" spans="2:50">
      <c r="B2054" t="s">
        <v>524</v>
      </c>
      <c r="C2054" s="17">
        <v>0.27057988492902402</v>
      </c>
      <c r="D2054" s="17">
        <v>0.25241272123493502</v>
      </c>
      <c r="E2054" s="17">
        <v>0.28729113491677699</v>
      </c>
      <c r="F2054" s="17"/>
      <c r="G2054" s="17">
        <v>0.215240546198667</v>
      </c>
      <c r="H2054" s="17">
        <v>0.185215486825132</v>
      </c>
      <c r="I2054" s="17">
        <v>0.236245883736284</v>
      </c>
      <c r="J2054" s="17">
        <v>0.26244014113330399</v>
      </c>
      <c r="K2054" s="17">
        <v>0.28931518382745303</v>
      </c>
      <c r="L2054" s="17">
        <v>0.37592917007721</v>
      </c>
      <c r="M2054" s="17"/>
      <c r="N2054" s="17">
        <v>0.340155935443824</v>
      </c>
      <c r="O2054" s="17">
        <v>0.32053723379190902</v>
      </c>
      <c r="P2054" s="17">
        <v>0.18762231582250599</v>
      </c>
      <c r="Q2054" s="17">
        <v>0.21232490165067799</v>
      </c>
      <c r="R2054" s="17"/>
      <c r="S2054" s="17">
        <v>0.23354741747744301</v>
      </c>
      <c r="T2054" s="17">
        <v>0.25069087331519502</v>
      </c>
      <c r="U2054" s="17">
        <v>0.37271319628990002</v>
      </c>
      <c r="V2054" s="17">
        <v>0.24630379864848101</v>
      </c>
      <c r="W2054" s="17">
        <v>0.32630696968183498</v>
      </c>
      <c r="X2054" s="17">
        <v>0.232251165143747</v>
      </c>
      <c r="Y2054" s="17">
        <v>0.29501547576824</v>
      </c>
      <c r="Z2054" s="17">
        <v>0.131349837215021</v>
      </c>
      <c r="AA2054" s="17">
        <v>0.22400060678067199</v>
      </c>
      <c r="AB2054" s="17">
        <v>0.34819113458753798</v>
      </c>
      <c r="AC2054" s="17">
        <v>0.30135921093393397</v>
      </c>
      <c r="AD2054" s="17">
        <v>0.315836747618642</v>
      </c>
      <c r="AE2054" s="17"/>
      <c r="AF2054" s="17">
        <v>0.25678672858709001</v>
      </c>
      <c r="AG2054" s="17">
        <v>0.32954494206485202</v>
      </c>
      <c r="AH2054" s="17">
        <v>0.136105454170908</v>
      </c>
      <c r="AI2054" s="17"/>
      <c r="AJ2054" s="17">
        <v>0.28367897038161499</v>
      </c>
      <c r="AK2054" s="17">
        <v>0.24073922236852099</v>
      </c>
      <c r="AL2054" s="17">
        <v>0.30373557232374698</v>
      </c>
      <c r="AM2054" s="17">
        <v>0.20208803734856601</v>
      </c>
      <c r="AN2054" s="17">
        <v>0.252582270410461</v>
      </c>
      <c r="AO2054" s="17"/>
      <c r="AP2054" s="17">
        <v>0.26968316807302201</v>
      </c>
      <c r="AQ2054" s="17">
        <v>0.261685755183519</v>
      </c>
      <c r="AR2054" s="17">
        <v>0.291555428444704</v>
      </c>
      <c r="AS2054" s="17"/>
      <c r="AT2054" s="17">
        <v>0.24668285380940599</v>
      </c>
      <c r="AU2054" s="17">
        <v>0.25401537858955597</v>
      </c>
      <c r="AV2054" s="17">
        <v>0.32536519759892502</v>
      </c>
      <c r="AW2054" s="17">
        <v>0.33021479036132201</v>
      </c>
      <c r="AX2054" s="17">
        <v>0.125416483133381</v>
      </c>
    </row>
    <row r="2055" spans="2:50">
      <c r="B2055" t="s">
        <v>525</v>
      </c>
      <c r="C2055" s="17">
        <v>5.83982896220036E-2</v>
      </c>
      <c r="D2055" s="17">
        <v>7.6640511740925205E-2</v>
      </c>
      <c r="E2055" s="17">
        <v>4.1617996380049802E-2</v>
      </c>
      <c r="F2055" s="17"/>
      <c r="G2055" s="17">
        <v>0.104279701275029</v>
      </c>
      <c r="H2055" s="17">
        <v>1.6697006984082802E-2</v>
      </c>
      <c r="I2055" s="17">
        <v>4.3040914284203501E-2</v>
      </c>
      <c r="J2055" s="17">
        <v>5.6167283068027297E-2</v>
      </c>
      <c r="K2055" s="17">
        <v>5.9991387580473399E-2</v>
      </c>
      <c r="L2055" s="17">
        <v>7.3336954931236806E-2</v>
      </c>
      <c r="M2055" s="17"/>
      <c r="N2055" s="17">
        <v>6.4766594086347898E-2</v>
      </c>
      <c r="O2055" s="17">
        <v>6.8585430407459805E-2</v>
      </c>
      <c r="P2055" s="17">
        <v>3.8969399417749601E-2</v>
      </c>
      <c r="Q2055" s="17">
        <v>5.8080071832297103E-2</v>
      </c>
      <c r="R2055" s="17"/>
      <c r="S2055" s="17">
        <v>6.2042834641488999E-2</v>
      </c>
      <c r="T2055" s="17">
        <v>9.2980875313496206E-2</v>
      </c>
      <c r="U2055" s="17">
        <v>1.21893305379463E-2</v>
      </c>
      <c r="V2055" s="17">
        <v>6.9524822268591704E-2</v>
      </c>
      <c r="W2055" s="17">
        <v>3.5268155785795702E-2</v>
      </c>
      <c r="X2055" s="17">
        <v>0.112432816953643</v>
      </c>
      <c r="Y2055" s="17">
        <v>5.0927174936468499E-2</v>
      </c>
      <c r="Z2055" s="17">
        <v>4.1789035002134801E-2</v>
      </c>
      <c r="AA2055" s="17">
        <v>3.9030695192968999E-2</v>
      </c>
      <c r="AB2055" s="17">
        <v>7.3170255882310395E-2</v>
      </c>
      <c r="AC2055" s="17">
        <v>0</v>
      </c>
      <c r="AD2055" s="17">
        <v>5.1589650572839603E-2</v>
      </c>
      <c r="AE2055" s="17"/>
      <c r="AF2055" s="17">
        <v>6.8726534243529605E-2</v>
      </c>
      <c r="AG2055" s="17">
        <v>3.7994048321079298E-2</v>
      </c>
      <c r="AH2055" s="17">
        <v>8.7926408940603995E-2</v>
      </c>
      <c r="AI2055" s="17"/>
      <c r="AJ2055" s="17">
        <v>7.5725015731694198E-2</v>
      </c>
      <c r="AK2055" s="17">
        <v>2.1693285072512E-2</v>
      </c>
      <c r="AL2055" s="17">
        <v>3.1233983195436799E-2</v>
      </c>
      <c r="AM2055" s="17">
        <v>0.132416063707151</v>
      </c>
      <c r="AN2055" s="17">
        <v>6.7293213655878106E-2</v>
      </c>
      <c r="AO2055" s="17"/>
      <c r="AP2055" s="17">
        <v>7.9013046647256599E-2</v>
      </c>
      <c r="AQ2055" s="17">
        <v>3.7695094561342901E-2</v>
      </c>
      <c r="AR2055" s="17">
        <v>6.8744308982119695E-2</v>
      </c>
      <c r="AS2055" s="17"/>
      <c r="AT2055" s="17">
        <v>5.6712335485239899E-2</v>
      </c>
      <c r="AU2055" s="17">
        <v>2.8515989358278499E-2</v>
      </c>
      <c r="AV2055" s="17">
        <v>6.3874357031374701E-2</v>
      </c>
      <c r="AW2055" s="17">
        <v>5.20726088983249E-2</v>
      </c>
      <c r="AX2055" s="17">
        <v>0</v>
      </c>
    </row>
    <row r="2056" spans="2:50">
      <c r="B2056" t="s">
        <v>113</v>
      </c>
      <c r="C2056" s="17">
        <v>3.6796824798819301E-2</v>
      </c>
      <c r="D2056" s="17">
        <v>3.8125368922746601E-2</v>
      </c>
      <c r="E2056" s="17">
        <v>3.5574749996799902E-2</v>
      </c>
      <c r="F2056" s="17"/>
      <c r="G2056" s="17">
        <v>6.6442986357051204E-2</v>
      </c>
      <c r="H2056" s="17">
        <v>4.7604363479125701E-2</v>
      </c>
      <c r="I2056" s="17">
        <v>5.4058736484146101E-2</v>
      </c>
      <c r="J2056" s="17">
        <v>3.2091734506129503E-2</v>
      </c>
      <c r="K2056" s="17">
        <v>2.0765013883256599E-2</v>
      </c>
      <c r="L2056" s="17">
        <v>1.5703602327736099E-2</v>
      </c>
      <c r="M2056" s="17"/>
      <c r="N2056" s="17">
        <v>1.38703145594542E-2</v>
      </c>
      <c r="O2056" s="17">
        <v>2.5079534974646999E-2</v>
      </c>
      <c r="P2056" s="17">
        <v>4.5254814779568997E-2</v>
      </c>
      <c r="Q2056" s="17">
        <v>6.44505360122134E-2</v>
      </c>
      <c r="R2056" s="17"/>
      <c r="S2056" s="17">
        <v>8.6599655785798996E-3</v>
      </c>
      <c r="T2056" s="17">
        <v>2.44418054019559E-2</v>
      </c>
      <c r="U2056" s="17">
        <v>4.2560957870337403E-2</v>
      </c>
      <c r="V2056" s="17">
        <v>3.95785758862243E-2</v>
      </c>
      <c r="W2056" s="17">
        <v>6.8277140255286306E-2</v>
      </c>
      <c r="X2056" s="17">
        <v>4.7472529238200702E-2</v>
      </c>
      <c r="Y2056" s="17">
        <v>4.18757264147245E-2</v>
      </c>
      <c r="Z2056" s="17">
        <v>7.0195649290191994E-2</v>
      </c>
      <c r="AA2056" s="17">
        <v>1.9168981015337899E-2</v>
      </c>
      <c r="AB2056" s="17">
        <v>3.3847546790484601E-2</v>
      </c>
      <c r="AC2056" s="17">
        <v>2.31029622696176E-2</v>
      </c>
      <c r="AD2056" s="17">
        <v>0.108985981384321</v>
      </c>
      <c r="AE2056" s="17"/>
      <c r="AF2056" s="17">
        <v>2.1248260669547499E-2</v>
      </c>
      <c r="AG2056" s="17">
        <v>2.8781335389145901E-2</v>
      </c>
      <c r="AH2056" s="17">
        <v>8.0785351122073898E-2</v>
      </c>
      <c r="AI2056" s="17"/>
      <c r="AJ2056" s="17">
        <v>2.3970983375277699E-2</v>
      </c>
      <c r="AK2056" s="17">
        <v>1.6712151649008199E-2</v>
      </c>
      <c r="AL2056" s="17">
        <v>1.8481458548301601E-2</v>
      </c>
      <c r="AM2056" s="17">
        <v>4.0597107415388897E-2</v>
      </c>
      <c r="AN2056" s="17">
        <v>5.4957611417863997E-2</v>
      </c>
      <c r="AO2056" s="17"/>
      <c r="AP2056" s="17">
        <v>2.42764407712509E-2</v>
      </c>
      <c r="AQ2056" s="17">
        <v>1.7638690852756201E-2</v>
      </c>
      <c r="AR2056" s="17">
        <v>3.0395511598215401E-2</v>
      </c>
      <c r="AS2056" s="17"/>
      <c r="AT2056" s="17">
        <v>4.1329622801749899E-2</v>
      </c>
      <c r="AU2056" s="17">
        <v>3.04994767975953E-2</v>
      </c>
      <c r="AV2056" s="17">
        <v>2.97678193490464E-2</v>
      </c>
      <c r="AW2056" s="17">
        <v>2.5442440406487202E-2</v>
      </c>
      <c r="AX2056" s="17">
        <v>9.9984416284320296E-2</v>
      </c>
    </row>
    <row r="2057" spans="2:50">
      <c r="C2057" s="17"/>
      <c r="D2057" s="17"/>
      <c r="E2057" s="17"/>
      <c r="F2057" s="17"/>
      <c r="G2057" s="17"/>
      <c r="H2057" s="17"/>
      <c r="I2057" s="17"/>
      <c r="J2057" s="17"/>
      <c r="K2057" s="17"/>
      <c r="L2057" s="17"/>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7"/>
      <c r="AI2057" s="17"/>
      <c r="AJ2057" s="17"/>
      <c r="AK2057" s="17"/>
      <c r="AL2057" s="17"/>
      <c r="AM2057" s="17"/>
      <c r="AN2057" s="17"/>
      <c r="AO2057" s="17"/>
      <c r="AP2057" s="17"/>
      <c r="AQ2057" s="17"/>
      <c r="AR2057" s="17"/>
      <c r="AS2057" s="17"/>
      <c r="AT2057" s="17"/>
      <c r="AU2057" s="17"/>
      <c r="AV2057" s="17"/>
      <c r="AW2057" s="17"/>
      <c r="AX2057" s="17"/>
    </row>
    <row r="2058" spans="2:50">
      <c r="B2058" s="6" t="s">
        <v>530</v>
      </c>
      <c r="C2058" s="17"/>
      <c r="D2058" s="17"/>
      <c r="E2058" s="17"/>
      <c r="F2058" s="17"/>
      <c r="G2058" s="17"/>
      <c r="H2058" s="17"/>
      <c r="I2058" s="17"/>
      <c r="J2058" s="17"/>
      <c r="K2058" s="17"/>
      <c r="L2058" s="17"/>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7"/>
      <c r="AI2058" s="17"/>
      <c r="AJ2058" s="17"/>
      <c r="AK2058" s="17"/>
      <c r="AL2058" s="17"/>
      <c r="AM2058" s="17"/>
      <c r="AN2058" s="17"/>
      <c r="AO2058" s="17"/>
      <c r="AP2058" s="17"/>
      <c r="AQ2058" s="17"/>
      <c r="AR2058" s="17"/>
      <c r="AS2058" s="17"/>
      <c r="AT2058" s="17"/>
      <c r="AU2058" s="17"/>
      <c r="AV2058" s="17"/>
      <c r="AW2058" s="17"/>
      <c r="AX2058" s="17"/>
    </row>
    <row r="2059" spans="2:50">
      <c r="B2059" s="24" t="s">
        <v>17</v>
      </c>
      <c r="C2059" s="17"/>
      <c r="D2059" s="17"/>
      <c r="E2059" s="17"/>
      <c r="F2059" s="17"/>
      <c r="G2059" s="17"/>
      <c r="H2059" s="17"/>
      <c r="I2059" s="17"/>
      <c r="J2059" s="17"/>
      <c r="K2059" s="17"/>
      <c r="L2059" s="17"/>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7"/>
      <c r="AI2059" s="17"/>
      <c r="AJ2059" s="17"/>
      <c r="AK2059" s="17"/>
      <c r="AL2059" s="17"/>
      <c r="AM2059" s="17"/>
      <c r="AN2059" s="17"/>
      <c r="AO2059" s="17"/>
      <c r="AP2059" s="17"/>
      <c r="AQ2059" s="17"/>
      <c r="AR2059" s="17"/>
      <c r="AS2059" s="17"/>
      <c r="AT2059" s="17"/>
      <c r="AU2059" s="17"/>
      <c r="AV2059" s="17"/>
      <c r="AW2059" s="17"/>
      <c r="AX2059" s="17"/>
    </row>
    <row r="2060" spans="2:50">
      <c r="B2060" t="s">
        <v>521</v>
      </c>
      <c r="C2060" s="17">
        <v>8.1272930321847806E-2</v>
      </c>
      <c r="D2060" s="17">
        <v>0.112468942226276</v>
      </c>
      <c r="E2060" s="17">
        <v>5.0375520662354199E-2</v>
      </c>
      <c r="F2060" s="17"/>
      <c r="G2060" s="17">
        <v>0.108870637475577</v>
      </c>
      <c r="H2060" s="17">
        <v>0.1540338339208</v>
      </c>
      <c r="I2060" s="17">
        <v>0.118641387475554</v>
      </c>
      <c r="J2060" s="17">
        <v>5.9789854252824098E-2</v>
      </c>
      <c r="K2060" s="17">
        <v>2.3736824319497501E-2</v>
      </c>
      <c r="L2060" s="17">
        <v>3.5072422382632702E-2</v>
      </c>
      <c r="M2060" s="17"/>
      <c r="N2060" s="17">
        <v>9.20118118423804E-2</v>
      </c>
      <c r="O2060" s="17">
        <v>7.8918523487220504E-2</v>
      </c>
      <c r="P2060" s="17">
        <v>7.0700412174376906E-2</v>
      </c>
      <c r="Q2060" s="17">
        <v>8.2817750396563999E-2</v>
      </c>
      <c r="R2060" s="17"/>
      <c r="S2060" s="17">
        <v>0.16703354097775799</v>
      </c>
      <c r="T2060" s="17">
        <v>6.2973857723355994E-2</v>
      </c>
      <c r="U2060" s="17">
        <v>2.3985000144254399E-2</v>
      </c>
      <c r="V2060" s="17">
        <v>6.7021107333047697E-2</v>
      </c>
      <c r="W2060" s="17">
        <v>2.8115289549039298E-2</v>
      </c>
      <c r="X2060" s="17">
        <v>5.2456846578460697E-2</v>
      </c>
      <c r="Y2060" s="17">
        <v>8.91145546528124E-2</v>
      </c>
      <c r="Z2060" s="17">
        <v>0.113445835923004</v>
      </c>
      <c r="AA2060" s="17">
        <v>0.12911142270297099</v>
      </c>
      <c r="AB2060" s="17">
        <v>2.7225752753165199E-2</v>
      </c>
      <c r="AC2060" s="17">
        <v>9.0045167410221102E-2</v>
      </c>
      <c r="AD2060" s="17">
        <v>6.8136083434034406E-2</v>
      </c>
      <c r="AE2060" s="17"/>
      <c r="AF2060" s="17">
        <v>8.3578524922619593E-2</v>
      </c>
      <c r="AG2060" s="17">
        <v>8.1243080420322203E-2</v>
      </c>
      <c r="AH2060" s="17">
        <v>8.5030674548261798E-2</v>
      </c>
      <c r="AI2060" s="17"/>
      <c r="AJ2060" s="17">
        <v>9.6744292023527106E-2</v>
      </c>
      <c r="AK2060" s="17">
        <v>6.3925271781948498E-2</v>
      </c>
      <c r="AL2060" s="17">
        <v>0.12672593150392999</v>
      </c>
      <c r="AM2060" s="17">
        <v>0.104535933305982</v>
      </c>
      <c r="AN2060" s="17">
        <v>8.0938907450005898E-2</v>
      </c>
      <c r="AO2060" s="17"/>
      <c r="AP2060" s="17">
        <v>0.12586220905822301</v>
      </c>
      <c r="AQ2060" s="17">
        <v>8.1617919654045801E-2</v>
      </c>
      <c r="AR2060" s="17">
        <v>8.1818102025215805E-2</v>
      </c>
      <c r="AS2060" s="17"/>
      <c r="AT2060" s="17">
        <v>5.66493119452589E-2</v>
      </c>
      <c r="AU2060" s="17">
        <v>7.2324273442824896E-2</v>
      </c>
      <c r="AV2060" s="17">
        <v>0.120970963453797</v>
      </c>
      <c r="AW2060" s="17">
        <v>0.122933299263527</v>
      </c>
      <c r="AX2060" s="17">
        <v>0.21246886992424299</v>
      </c>
    </row>
    <row r="2061" spans="2:50">
      <c r="B2061" t="s">
        <v>522</v>
      </c>
      <c r="C2061" s="17">
        <v>0.17280708899319</v>
      </c>
      <c r="D2061" s="17">
        <v>0.183724524631454</v>
      </c>
      <c r="E2061" s="17">
        <v>0.16218381571753099</v>
      </c>
      <c r="F2061" s="17"/>
      <c r="G2061" s="17">
        <v>0.18242696908217801</v>
      </c>
      <c r="H2061" s="17">
        <v>0.29664450362912997</v>
      </c>
      <c r="I2061" s="17">
        <v>0.166691144475312</v>
      </c>
      <c r="J2061" s="17">
        <v>0.140076121115631</v>
      </c>
      <c r="K2061" s="17">
        <v>0.18480403941383799</v>
      </c>
      <c r="L2061" s="17">
        <v>0.10094101117722</v>
      </c>
      <c r="M2061" s="17"/>
      <c r="N2061" s="17">
        <v>0.19155170947340899</v>
      </c>
      <c r="O2061" s="17">
        <v>0.143185790007444</v>
      </c>
      <c r="P2061" s="17">
        <v>0.18567332527528599</v>
      </c>
      <c r="Q2061" s="17">
        <v>0.16941390409787899</v>
      </c>
      <c r="R2061" s="17"/>
      <c r="S2061" s="17">
        <v>0.239811400191772</v>
      </c>
      <c r="T2061" s="17">
        <v>0.171950835293018</v>
      </c>
      <c r="U2061" s="17">
        <v>0.17586895426895799</v>
      </c>
      <c r="V2061" s="17">
        <v>0.13216673563321299</v>
      </c>
      <c r="W2061" s="17">
        <v>0.15316043253727599</v>
      </c>
      <c r="X2061" s="17">
        <v>0.21788767342738999</v>
      </c>
      <c r="Y2061" s="17">
        <v>0.151699331615616</v>
      </c>
      <c r="Z2061" s="17">
        <v>0.232626557386092</v>
      </c>
      <c r="AA2061" s="17">
        <v>0.111991096950239</v>
      </c>
      <c r="AB2061" s="17">
        <v>0.15107707790330399</v>
      </c>
      <c r="AC2061" s="17">
        <v>0.140163612593908</v>
      </c>
      <c r="AD2061" s="17">
        <v>0.182964752386017</v>
      </c>
      <c r="AE2061" s="17"/>
      <c r="AF2061" s="17">
        <v>0.16183281025898399</v>
      </c>
      <c r="AG2061" s="17">
        <v>0.194926585345819</v>
      </c>
      <c r="AH2061" s="17">
        <v>0.14139790699454699</v>
      </c>
      <c r="AI2061" s="17"/>
      <c r="AJ2061" s="17">
        <v>0.15269385338682201</v>
      </c>
      <c r="AK2061" s="17">
        <v>0.24183829683225899</v>
      </c>
      <c r="AL2061" s="17">
        <v>0.18348959323844799</v>
      </c>
      <c r="AM2061" s="17">
        <v>0.100440498660397</v>
      </c>
      <c r="AN2061" s="17">
        <v>0.10045655605956599</v>
      </c>
      <c r="AO2061" s="17"/>
      <c r="AP2061" s="17">
        <v>0.17315106837489599</v>
      </c>
      <c r="AQ2061" s="17">
        <v>0.20128159844298599</v>
      </c>
      <c r="AR2061" s="17">
        <v>0.19875009700337201</v>
      </c>
      <c r="AS2061" s="17"/>
      <c r="AT2061" s="17">
        <v>0.15300480085542301</v>
      </c>
      <c r="AU2061" s="17">
        <v>0.140490813722777</v>
      </c>
      <c r="AV2061" s="17">
        <v>0.20246188428846101</v>
      </c>
      <c r="AW2061" s="17">
        <v>0.24249734961411801</v>
      </c>
      <c r="AX2061" s="17">
        <v>0.217498789258914</v>
      </c>
    </row>
    <row r="2062" spans="2:50">
      <c r="B2062" t="s">
        <v>523</v>
      </c>
      <c r="C2062" s="17">
        <v>0.31512873487015203</v>
      </c>
      <c r="D2062" s="17">
        <v>0.299536222906918</v>
      </c>
      <c r="E2062" s="17">
        <v>0.32972559925320999</v>
      </c>
      <c r="F2062" s="17"/>
      <c r="G2062" s="17">
        <v>0.37984320182304998</v>
      </c>
      <c r="H2062" s="17">
        <v>0.275330781367916</v>
      </c>
      <c r="I2062" s="17">
        <v>0.31649059947112601</v>
      </c>
      <c r="J2062" s="17">
        <v>0.261486352486272</v>
      </c>
      <c r="K2062" s="17">
        <v>0.31688246317826202</v>
      </c>
      <c r="L2062" s="17">
        <v>0.34559685239843901</v>
      </c>
      <c r="M2062" s="17"/>
      <c r="N2062" s="17">
        <v>0.281351076189502</v>
      </c>
      <c r="O2062" s="17">
        <v>0.34530421675440798</v>
      </c>
      <c r="P2062" s="17">
        <v>0.326647050425598</v>
      </c>
      <c r="Q2062" s="17">
        <v>0.30791691366997098</v>
      </c>
      <c r="R2062" s="17"/>
      <c r="S2062" s="17">
        <v>0.26731759798332699</v>
      </c>
      <c r="T2062" s="17">
        <v>0.28804985145020501</v>
      </c>
      <c r="U2062" s="17">
        <v>0.36584992431179197</v>
      </c>
      <c r="V2062" s="17">
        <v>0.26556813444882399</v>
      </c>
      <c r="W2062" s="17">
        <v>0.36656168147138801</v>
      </c>
      <c r="X2062" s="17">
        <v>0.34230377786754601</v>
      </c>
      <c r="Y2062" s="17">
        <v>0.27272359845786898</v>
      </c>
      <c r="Z2062" s="17">
        <v>0.28592986541272902</v>
      </c>
      <c r="AA2062" s="17">
        <v>0.32622796844060897</v>
      </c>
      <c r="AB2062" s="17">
        <v>0.34243007699212202</v>
      </c>
      <c r="AC2062" s="17">
        <v>0.37898217234584602</v>
      </c>
      <c r="AD2062" s="17">
        <v>0.384841789303076</v>
      </c>
      <c r="AE2062" s="17"/>
      <c r="AF2062" s="17">
        <v>0.32234315386718199</v>
      </c>
      <c r="AG2062" s="17">
        <v>0.301996512446843</v>
      </c>
      <c r="AH2062" s="17">
        <v>0.317830835776506</v>
      </c>
      <c r="AI2062" s="17"/>
      <c r="AJ2062" s="17">
        <v>0.32725871866056</v>
      </c>
      <c r="AK2062" s="17">
        <v>0.32748461722973399</v>
      </c>
      <c r="AL2062" s="17">
        <v>0.22807616748281601</v>
      </c>
      <c r="AM2062" s="17">
        <v>0.258461208088136</v>
      </c>
      <c r="AN2062" s="17">
        <v>0.33391784077983699</v>
      </c>
      <c r="AO2062" s="17"/>
      <c r="AP2062" s="17">
        <v>0.29446947965701398</v>
      </c>
      <c r="AQ2062" s="17">
        <v>0.29766761512748402</v>
      </c>
      <c r="AR2062" s="17">
        <v>0.28502552083031302</v>
      </c>
      <c r="AS2062" s="17"/>
      <c r="AT2062" s="17">
        <v>0.34945782228771199</v>
      </c>
      <c r="AU2062" s="17">
        <v>0.306987074155468</v>
      </c>
      <c r="AV2062" s="17">
        <v>0.24989294003795601</v>
      </c>
      <c r="AW2062" s="17">
        <v>0.262370716219609</v>
      </c>
      <c r="AX2062" s="17">
        <v>0.26184008440630502</v>
      </c>
    </row>
    <row r="2063" spans="2:50">
      <c r="B2063" t="s">
        <v>524</v>
      </c>
      <c r="C2063" s="17">
        <v>0.29255816365278198</v>
      </c>
      <c r="D2063" s="17">
        <v>0.26311633092296699</v>
      </c>
      <c r="E2063" s="17">
        <v>0.32220331111670403</v>
      </c>
      <c r="F2063" s="17"/>
      <c r="G2063" s="17">
        <v>0.19487225272239</v>
      </c>
      <c r="H2063" s="17">
        <v>0.157014518056317</v>
      </c>
      <c r="I2063" s="17">
        <v>0.27141631592490001</v>
      </c>
      <c r="J2063" s="17">
        <v>0.37284266206078398</v>
      </c>
      <c r="K2063" s="17">
        <v>0.32233943467217702</v>
      </c>
      <c r="L2063" s="17">
        <v>0.38502220454074199</v>
      </c>
      <c r="M2063" s="17"/>
      <c r="N2063" s="17">
        <v>0.307982711092814</v>
      </c>
      <c r="O2063" s="17">
        <v>0.30267132002915398</v>
      </c>
      <c r="P2063" s="17">
        <v>0.27738246199562799</v>
      </c>
      <c r="Q2063" s="17">
        <v>0.27882743086844503</v>
      </c>
      <c r="R2063" s="17"/>
      <c r="S2063" s="17">
        <v>0.22882701289619101</v>
      </c>
      <c r="T2063" s="17">
        <v>0.29895477164943601</v>
      </c>
      <c r="U2063" s="17">
        <v>0.33065951163909302</v>
      </c>
      <c r="V2063" s="17">
        <v>0.36294603110308998</v>
      </c>
      <c r="W2063" s="17">
        <v>0.29363257364030199</v>
      </c>
      <c r="X2063" s="17">
        <v>0.27834364159534503</v>
      </c>
      <c r="Y2063" s="17">
        <v>0.37156650862704099</v>
      </c>
      <c r="Z2063" s="17">
        <v>0.19792041533856999</v>
      </c>
      <c r="AA2063" s="17">
        <v>0.27066798305149697</v>
      </c>
      <c r="AB2063" s="17">
        <v>0.329962389508488</v>
      </c>
      <c r="AC2063" s="17">
        <v>0.245336968152923</v>
      </c>
      <c r="AD2063" s="17">
        <v>0.24950632738922701</v>
      </c>
      <c r="AE2063" s="17"/>
      <c r="AF2063" s="17">
        <v>0.31438735477232599</v>
      </c>
      <c r="AG2063" s="17">
        <v>0.30306892779002498</v>
      </c>
      <c r="AH2063" s="17">
        <v>0.227477658423891</v>
      </c>
      <c r="AI2063" s="17"/>
      <c r="AJ2063" s="17">
        <v>0.29774503130397001</v>
      </c>
      <c r="AK2063" s="17">
        <v>0.27043144407165898</v>
      </c>
      <c r="AL2063" s="17">
        <v>0.34412400225372802</v>
      </c>
      <c r="AM2063" s="17">
        <v>0.35259125795004098</v>
      </c>
      <c r="AN2063" s="17">
        <v>0.26643385963983302</v>
      </c>
      <c r="AO2063" s="17"/>
      <c r="AP2063" s="17">
        <v>0.29082827777974601</v>
      </c>
      <c r="AQ2063" s="17">
        <v>0.292624540824232</v>
      </c>
      <c r="AR2063" s="17">
        <v>0.316051138416031</v>
      </c>
      <c r="AS2063" s="17"/>
      <c r="AT2063" s="17">
        <v>0.30600761048611302</v>
      </c>
      <c r="AU2063" s="17">
        <v>0.32345697382123301</v>
      </c>
      <c r="AV2063" s="17">
        <v>0.292103625530856</v>
      </c>
      <c r="AW2063" s="17">
        <v>0.236909671085026</v>
      </c>
      <c r="AX2063" s="17">
        <v>0.250386023332966</v>
      </c>
    </row>
    <row r="2064" spans="2:50">
      <c r="B2064" t="s">
        <v>525</v>
      </c>
      <c r="C2064" s="17">
        <v>9.7200296127677999E-2</v>
      </c>
      <c r="D2064" s="17">
        <v>0.10026678003221701</v>
      </c>
      <c r="E2064" s="17">
        <v>9.4280367800213094E-2</v>
      </c>
      <c r="F2064" s="17"/>
      <c r="G2064" s="17">
        <v>7.3883764122987305E-2</v>
      </c>
      <c r="H2064" s="17">
        <v>7.4619004119342497E-2</v>
      </c>
      <c r="I2064" s="17">
        <v>8.0320986554597004E-2</v>
      </c>
      <c r="J2064" s="17">
        <v>0.13297223212391801</v>
      </c>
      <c r="K2064" s="17">
        <v>0.106722998953123</v>
      </c>
      <c r="L2064" s="17">
        <v>0.106438590494012</v>
      </c>
      <c r="M2064" s="17"/>
      <c r="N2064" s="17">
        <v>0.10578577253169601</v>
      </c>
      <c r="O2064" s="17">
        <v>9.1700796524026199E-2</v>
      </c>
      <c r="P2064" s="17">
        <v>8.9274502970367597E-2</v>
      </c>
      <c r="Q2064" s="17">
        <v>0.10254809489032</v>
      </c>
      <c r="R2064" s="17"/>
      <c r="S2064" s="17">
        <v>8.2563924183694001E-2</v>
      </c>
      <c r="T2064" s="17">
        <v>0.117322701191689</v>
      </c>
      <c r="U2064" s="17">
        <v>8.0772218534835599E-2</v>
      </c>
      <c r="V2064" s="17">
        <v>0.13413101840102001</v>
      </c>
      <c r="W2064" s="17">
        <v>0.110839473898465</v>
      </c>
      <c r="X2064" s="17">
        <v>9.8764185163962695E-2</v>
      </c>
      <c r="Y2064" s="17">
        <v>8.0985642175830305E-2</v>
      </c>
      <c r="Z2064" s="17">
        <v>0.100672096796453</v>
      </c>
      <c r="AA2064" s="17">
        <v>0.117020506325218</v>
      </c>
      <c r="AB2064" s="17">
        <v>9.8017246766011701E-2</v>
      </c>
      <c r="AC2064" s="17">
        <v>5.59656348100908E-2</v>
      </c>
      <c r="AD2064" s="17">
        <v>2.5965661418127201E-2</v>
      </c>
      <c r="AE2064" s="17"/>
      <c r="AF2064" s="17">
        <v>9.3132985301562998E-2</v>
      </c>
      <c r="AG2064" s="17">
        <v>8.5843486093810595E-2</v>
      </c>
      <c r="AH2064" s="17">
        <v>0.13532636730935399</v>
      </c>
      <c r="AI2064" s="17"/>
      <c r="AJ2064" s="17">
        <v>9.4811547483769895E-2</v>
      </c>
      <c r="AK2064" s="17">
        <v>8.05241277385597E-2</v>
      </c>
      <c r="AL2064" s="17">
        <v>0.117584305521078</v>
      </c>
      <c r="AM2064" s="17">
        <v>0.183971101995445</v>
      </c>
      <c r="AN2064" s="17">
        <v>0.13311821087039699</v>
      </c>
      <c r="AO2064" s="17"/>
      <c r="AP2064" s="17">
        <v>9.1590303493268702E-2</v>
      </c>
      <c r="AQ2064" s="17">
        <v>9.6456622785383597E-2</v>
      </c>
      <c r="AR2064" s="17">
        <v>9.4058323928839796E-2</v>
      </c>
      <c r="AS2064" s="17"/>
      <c r="AT2064" s="17">
        <v>8.8449901698961997E-2</v>
      </c>
      <c r="AU2064" s="17">
        <v>9.2144283796336005E-2</v>
      </c>
      <c r="AV2064" s="17">
        <v>0.11896752433256499</v>
      </c>
      <c r="AW2064" s="17">
        <v>0.119546679678039</v>
      </c>
      <c r="AX2064" s="17">
        <v>5.7806233077570997E-2</v>
      </c>
    </row>
    <row r="2065" spans="2:50">
      <c r="B2065" t="s">
        <v>113</v>
      </c>
      <c r="C2065" s="17">
        <v>4.1032786034349497E-2</v>
      </c>
      <c r="D2065" s="17">
        <v>4.0887199280166799E-2</v>
      </c>
      <c r="E2065" s="17">
        <v>4.1231385449987702E-2</v>
      </c>
      <c r="F2065" s="17"/>
      <c r="G2065" s="17">
        <v>6.0103174773817603E-2</v>
      </c>
      <c r="H2065" s="17">
        <v>4.2357358906494703E-2</v>
      </c>
      <c r="I2065" s="17">
        <v>4.6439566098510902E-2</v>
      </c>
      <c r="J2065" s="17">
        <v>3.2832777960570401E-2</v>
      </c>
      <c r="K2065" s="17">
        <v>4.5514239463103401E-2</v>
      </c>
      <c r="L2065" s="17">
        <v>2.6928919006954401E-2</v>
      </c>
      <c r="M2065" s="17"/>
      <c r="N2065" s="17">
        <v>2.13169188701995E-2</v>
      </c>
      <c r="O2065" s="17">
        <v>3.8219353197746601E-2</v>
      </c>
      <c r="P2065" s="17">
        <v>5.0322247158743699E-2</v>
      </c>
      <c r="Q2065" s="17">
        <v>5.8475906076821599E-2</v>
      </c>
      <c r="R2065" s="17"/>
      <c r="S2065" s="17">
        <v>1.4446523767258799E-2</v>
      </c>
      <c r="T2065" s="17">
        <v>6.0747982692295602E-2</v>
      </c>
      <c r="U2065" s="17">
        <v>2.2864391101065699E-2</v>
      </c>
      <c r="V2065" s="17">
        <v>3.8166973080804897E-2</v>
      </c>
      <c r="W2065" s="17">
        <v>4.7690548903530201E-2</v>
      </c>
      <c r="X2065" s="17">
        <v>1.02438753672956E-2</v>
      </c>
      <c r="Y2065" s="17">
        <v>3.3910364470830998E-2</v>
      </c>
      <c r="Z2065" s="17">
        <v>6.9405229143152294E-2</v>
      </c>
      <c r="AA2065" s="17">
        <v>4.4981022529465502E-2</v>
      </c>
      <c r="AB2065" s="17">
        <v>5.1287456076909099E-2</v>
      </c>
      <c r="AC2065" s="17">
        <v>8.9506444687011105E-2</v>
      </c>
      <c r="AD2065" s="17">
        <v>8.8585386069518296E-2</v>
      </c>
      <c r="AE2065" s="17"/>
      <c r="AF2065" s="17">
        <v>2.4725170877324999E-2</v>
      </c>
      <c r="AG2065" s="17">
        <v>3.2921407903180697E-2</v>
      </c>
      <c r="AH2065" s="17">
        <v>9.2936556947439297E-2</v>
      </c>
      <c r="AI2065" s="17"/>
      <c r="AJ2065" s="17">
        <v>3.07465571413514E-2</v>
      </c>
      <c r="AK2065" s="17">
        <v>1.57962423458392E-2</v>
      </c>
      <c r="AL2065" s="17">
        <v>0</v>
      </c>
      <c r="AM2065" s="17">
        <v>0</v>
      </c>
      <c r="AN2065" s="17">
        <v>8.5134625200361497E-2</v>
      </c>
      <c r="AO2065" s="17"/>
      <c r="AP2065" s="17">
        <v>2.4098661636853098E-2</v>
      </c>
      <c r="AQ2065" s="17">
        <v>3.0351703165868701E-2</v>
      </c>
      <c r="AR2065" s="17">
        <v>2.4296817796228401E-2</v>
      </c>
      <c r="AS2065" s="17"/>
      <c r="AT2065" s="17">
        <v>4.6430552726530398E-2</v>
      </c>
      <c r="AU2065" s="17">
        <v>6.4596581061361402E-2</v>
      </c>
      <c r="AV2065" s="17">
        <v>1.5603062356364701E-2</v>
      </c>
      <c r="AW2065" s="17">
        <v>1.5742284139681099E-2</v>
      </c>
      <c r="AX2065" s="17">
        <v>0</v>
      </c>
    </row>
    <row r="2066" spans="2:50">
      <c r="C2066" s="17"/>
      <c r="D2066" s="17"/>
      <c r="E2066" s="17"/>
      <c r="F2066" s="17"/>
      <c r="G2066" s="17"/>
      <c r="H2066" s="17"/>
      <c r="I2066" s="17"/>
      <c r="J2066" s="17"/>
      <c r="K2066" s="17"/>
      <c r="L2066" s="17"/>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7"/>
      <c r="AI2066" s="17"/>
      <c r="AJ2066" s="17"/>
      <c r="AK2066" s="17"/>
      <c r="AL2066" s="17"/>
      <c r="AM2066" s="17"/>
      <c r="AN2066" s="17"/>
      <c r="AO2066" s="17"/>
      <c r="AP2066" s="17"/>
      <c r="AQ2066" s="17"/>
      <c r="AR2066" s="17"/>
      <c r="AS2066" s="17"/>
      <c r="AT2066" s="17"/>
      <c r="AU2066" s="17"/>
      <c r="AV2066" s="17"/>
      <c r="AW2066" s="17"/>
      <c r="AX2066" s="17"/>
    </row>
    <row r="2067" spans="2:50">
      <c r="B2067" s="6" t="s">
        <v>531</v>
      </c>
      <c r="C2067" s="17"/>
      <c r="D2067" s="17"/>
      <c r="E2067" s="17"/>
      <c r="F2067" s="17"/>
      <c r="G2067" s="17"/>
      <c r="H2067" s="17"/>
      <c r="I2067" s="17"/>
      <c r="J2067" s="17"/>
      <c r="K2067" s="17"/>
      <c r="L2067" s="17"/>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7"/>
      <c r="AI2067" s="17"/>
      <c r="AJ2067" s="17"/>
      <c r="AK2067" s="17"/>
      <c r="AL2067" s="17"/>
      <c r="AM2067" s="17"/>
      <c r="AN2067" s="17"/>
      <c r="AO2067" s="17"/>
      <c r="AP2067" s="17"/>
      <c r="AQ2067" s="17"/>
      <c r="AR2067" s="17"/>
      <c r="AS2067" s="17"/>
      <c r="AT2067" s="17"/>
      <c r="AU2067" s="17"/>
      <c r="AV2067" s="17"/>
      <c r="AW2067" s="17"/>
      <c r="AX2067" s="17"/>
    </row>
    <row r="2068" spans="2:50">
      <c r="B2068" s="24" t="s">
        <v>27</v>
      </c>
      <c r="C2068" s="17"/>
      <c r="D2068" s="17"/>
      <c r="E2068" s="17"/>
      <c r="F2068" s="17"/>
      <c r="G2068" s="17"/>
      <c r="H2068" s="17"/>
      <c r="I2068" s="17"/>
      <c r="J2068" s="17"/>
      <c r="K2068" s="17"/>
      <c r="L2068" s="17"/>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7"/>
      <c r="AI2068" s="17"/>
      <c r="AJ2068" s="17"/>
      <c r="AK2068" s="17"/>
      <c r="AL2068" s="17"/>
      <c r="AM2068" s="17"/>
      <c r="AN2068" s="17"/>
      <c r="AO2068" s="17"/>
      <c r="AP2068" s="17"/>
      <c r="AQ2068" s="17"/>
      <c r="AR2068" s="17"/>
      <c r="AS2068" s="17"/>
      <c r="AT2068" s="17"/>
      <c r="AU2068" s="17"/>
      <c r="AV2068" s="17"/>
      <c r="AW2068" s="17"/>
      <c r="AX2068" s="17"/>
    </row>
    <row r="2069" spans="2:50">
      <c r="B2069" t="s">
        <v>532</v>
      </c>
      <c r="C2069" s="17">
        <v>6.2238298541382298E-2</v>
      </c>
      <c r="D2069" s="17">
        <v>6.6042619721905699E-2</v>
      </c>
      <c r="E2069" s="17">
        <v>5.86063178684397E-2</v>
      </c>
      <c r="F2069" s="17"/>
      <c r="G2069" s="17">
        <v>6.5603506396217995E-2</v>
      </c>
      <c r="H2069" s="17">
        <v>0.100116721016798</v>
      </c>
      <c r="I2069" s="17">
        <v>9.0196958285067394E-2</v>
      </c>
      <c r="J2069" s="17">
        <v>7.1087467953580605E-2</v>
      </c>
      <c r="K2069" s="17">
        <v>2.5123570636957401E-2</v>
      </c>
      <c r="L2069" s="17">
        <v>2.5451843405763199E-2</v>
      </c>
      <c r="M2069" s="17"/>
      <c r="N2069" s="17">
        <v>6.1086548141528002E-2</v>
      </c>
      <c r="O2069" s="17">
        <v>4.6739202512295797E-2</v>
      </c>
      <c r="P2069" s="17">
        <v>7.8750677917535497E-2</v>
      </c>
      <c r="Q2069" s="17">
        <v>6.6022300516884597E-2</v>
      </c>
      <c r="R2069" s="17"/>
      <c r="S2069" s="17">
        <v>0.129641976058639</v>
      </c>
      <c r="T2069" s="17">
        <v>5.0237748378668103E-2</v>
      </c>
      <c r="U2069" s="17">
        <v>1.29429573204093E-2</v>
      </c>
      <c r="V2069" s="17">
        <v>4.8181128198041198E-2</v>
      </c>
      <c r="W2069" s="17">
        <v>3.5819580159765899E-2</v>
      </c>
      <c r="X2069" s="17">
        <v>9.6139860908047395E-2</v>
      </c>
      <c r="Y2069" s="17">
        <v>8.4298327422095101E-2</v>
      </c>
      <c r="Z2069" s="17">
        <v>0.10150070366648201</v>
      </c>
      <c r="AA2069" s="17">
        <v>9.6950666091074403E-3</v>
      </c>
      <c r="AB2069" s="17">
        <v>5.8972867330595299E-2</v>
      </c>
      <c r="AC2069" s="17">
        <v>3.3532232723394402E-2</v>
      </c>
      <c r="AD2069" s="17">
        <v>6.89961256070213E-2</v>
      </c>
      <c r="AE2069" s="17"/>
      <c r="AF2069" s="17">
        <v>6.50140713304979E-2</v>
      </c>
      <c r="AG2069" s="17">
        <v>6.6500933116753203E-2</v>
      </c>
      <c r="AH2069" s="17">
        <v>5.3942819339931697E-2</v>
      </c>
      <c r="AI2069" s="17"/>
      <c r="AJ2069" s="17">
        <v>5.46280336371456E-2</v>
      </c>
      <c r="AK2069" s="17">
        <v>7.2169411533519301E-2</v>
      </c>
      <c r="AL2069" s="17">
        <v>8.7440175172620302E-2</v>
      </c>
      <c r="AM2069" s="17">
        <v>0</v>
      </c>
      <c r="AN2069" s="17">
        <v>3.0139487937067399E-2</v>
      </c>
      <c r="AO2069" s="17"/>
      <c r="AP2069" s="17">
        <v>7.3272721011105602E-2</v>
      </c>
      <c r="AQ2069" s="17">
        <v>6.4443356219308703E-2</v>
      </c>
      <c r="AR2069" s="17">
        <v>0.124976786104868</v>
      </c>
      <c r="AS2069" s="17"/>
      <c r="AT2069" s="17">
        <v>4.8253223232222198E-2</v>
      </c>
      <c r="AU2069" s="17">
        <v>4.3392189914765997E-2</v>
      </c>
      <c r="AV2069" s="17">
        <v>7.5888563320310895E-2</v>
      </c>
      <c r="AW2069" s="17">
        <v>9.4217922239684004E-2</v>
      </c>
      <c r="AX2069" s="17">
        <v>0.134944812561723</v>
      </c>
    </row>
    <row r="2070" spans="2:50">
      <c r="B2070" t="s">
        <v>533</v>
      </c>
      <c r="C2070" s="17">
        <v>0.41806570691011102</v>
      </c>
      <c r="D2070" s="17">
        <v>0.40920154719031898</v>
      </c>
      <c r="E2070" s="17">
        <v>0.42893310209011198</v>
      </c>
      <c r="F2070" s="17"/>
      <c r="G2070" s="17">
        <v>0.46506375339293299</v>
      </c>
      <c r="H2070" s="17">
        <v>0.46499079233839902</v>
      </c>
      <c r="I2070" s="17">
        <v>0.42489154823879</v>
      </c>
      <c r="J2070" s="17">
        <v>0.45480313258753402</v>
      </c>
      <c r="K2070" s="17">
        <v>0.37635698808262202</v>
      </c>
      <c r="L2070" s="17">
        <v>0.33873580329255198</v>
      </c>
      <c r="M2070" s="17"/>
      <c r="N2070" s="17">
        <v>0.41294602224487298</v>
      </c>
      <c r="O2070" s="17">
        <v>0.44607989558825401</v>
      </c>
      <c r="P2070" s="17">
        <v>0.40846609736676698</v>
      </c>
      <c r="Q2070" s="17">
        <v>0.39866573181516601</v>
      </c>
      <c r="R2070" s="17"/>
      <c r="S2070" s="17">
        <v>0.41358392983722397</v>
      </c>
      <c r="T2070" s="17">
        <v>0.43509402087178001</v>
      </c>
      <c r="U2070" s="17">
        <v>0.43015747737229298</v>
      </c>
      <c r="V2070" s="17">
        <v>0.366540835634727</v>
      </c>
      <c r="W2070" s="17">
        <v>0.49746203039951897</v>
      </c>
      <c r="X2070" s="17">
        <v>0.38608072070660199</v>
      </c>
      <c r="Y2070" s="17">
        <v>0.345842470064815</v>
      </c>
      <c r="Z2070" s="17">
        <v>0.39356832216837201</v>
      </c>
      <c r="AA2070" s="17">
        <v>0.484502342015314</v>
      </c>
      <c r="AB2070" s="17">
        <v>0.40553823286196999</v>
      </c>
      <c r="AC2070" s="17">
        <v>0.482169815771817</v>
      </c>
      <c r="AD2070" s="17">
        <v>0.285096315068467</v>
      </c>
      <c r="AE2070" s="17"/>
      <c r="AF2070" s="17">
        <v>0.39609461105727001</v>
      </c>
      <c r="AG2070" s="17">
        <v>0.41773007689674302</v>
      </c>
      <c r="AH2070" s="17">
        <v>0.451718950330391</v>
      </c>
      <c r="AI2070" s="17"/>
      <c r="AJ2070" s="17">
        <v>0.41443361051416699</v>
      </c>
      <c r="AK2070" s="17">
        <v>0.46383470924283798</v>
      </c>
      <c r="AL2070" s="17">
        <v>0.45338661808345998</v>
      </c>
      <c r="AM2070" s="17">
        <v>0.33483290984466701</v>
      </c>
      <c r="AN2070" s="17">
        <v>0.40179251529927501</v>
      </c>
      <c r="AO2070" s="17"/>
      <c r="AP2070" s="17">
        <v>0.414697129017434</v>
      </c>
      <c r="AQ2070" s="17">
        <v>0.44963754750838297</v>
      </c>
      <c r="AR2070" s="17">
        <v>0.453869397564721</v>
      </c>
      <c r="AS2070" s="17"/>
      <c r="AT2070" s="17">
        <v>0.46715727103080701</v>
      </c>
      <c r="AU2070" s="17">
        <v>0.43608273545443699</v>
      </c>
      <c r="AV2070" s="17">
        <v>0.41416332213719498</v>
      </c>
      <c r="AW2070" s="17">
        <v>0.38251078901018498</v>
      </c>
      <c r="AX2070" s="17">
        <v>0.308504416431156</v>
      </c>
    </row>
    <row r="2071" spans="2:50">
      <c r="B2071" t="s">
        <v>534</v>
      </c>
      <c r="C2071" s="17">
        <v>0.346509917747783</v>
      </c>
      <c r="D2071" s="17">
        <v>0.34383291418027701</v>
      </c>
      <c r="E2071" s="17">
        <v>0.34850028789860399</v>
      </c>
      <c r="F2071" s="17"/>
      <c r="G2071" s="17">
        <v>0.25846977798695597</v>
      </c>
      <c r="H2071" s="17">
        <v>0.28779805820260801</v>
      </c>
      <c r="I2071" s="17">
        <v>0.29685320183300401</v>
      </c>
      <c r="J2071" s="17">
        <v>0.31114227169707798</v>
      </c>
      <c r="K2071" s="17">
        <v>0.43318608309878098</v>
      </c>
      <c r="L2071" s="17">
        <v>0.46660849840394097</v>
      </c>
      <c r="M2071" s="17"/>
      <c r="N2071" s="17">
        <v>0.35170831767953498</v>
      </c>
      <c r="O2071" s="17">
        <v>0.37182796984481797</v>
      </c>
      <c r="P2071" s="17">
        <v>0.37743800895301</v>
      </c>
      <c r="Q2071" s="17">
        <v>0.28757318343235999</v>
      </c>
      <c r="R2071" s="17"/>
      <c r="S2071" s="17">
        <v>0.32186253641503199</v>
      </c>
      <c r="T2071" s="17">
        <v>0.28443176890969502</v>
      </c>
      <c r="U2071" s="17">
        <v>0.44173934161703399</v>
      </c>
      <c r="V2071" s="17">
        <v>0.44414785969970699</v>
      </c>
      <c r="W2071" s="17">
        <v>0.34191527986279602</v>
      </c>
      <c r="X2071" s="17">
        <v>0.31777041089188401</v>
      </c>
      <c r="Y2071" s="17">
        <v>0.40058375414124803</v>
      </c>
      <c r="Z2071" s="17">
        <v>0.34771048405731497</v>
      </c>
      <c r="AA2071" s="17">
        <v>0.29363880743794502</v>
      </c>
      <c r="AB2071" s="17">
        <v>0.34532304090911198</v>
      </c>
      <c r="AC2071" s="17">
        <v>0.29948424265845303</v>
      </c>
      <c r="AD2071" s="17">
        <v>0.450543904413781</v>
      </c>
      <c r="AE2071" s="17"/>
      <c r="AF2071" s="17">
        <v>0.38664266746238501</v>
      </c>
      <c r="AG2071" s="17">
        <v>0.36453368936788599</v>
      </c>
      <c r="AH2071" s="17">
        <v>0.22073717215378</v>
      </c>
      <c r="AI2071" s="17"/>
      <c r="AJ2071" s="17">
        <v>0.39479522064834</v>
      </c>
      <c r="AK2071" s="17">
        <v>0.30051912530157598</v>
      </c>
      <c r="AL2071" s="17">
        <v>0.28019361021365702</v>
      </c>
      <c r="AM2071" s="17">
        <v>0.58721203176398695</v>
      </c>
      <c r="AN2071" s="17">
        <v>0.26970809483045299</v>
      </c>
      <c r="AO2071" s="17"/>
      <c r="AP2071" s="17">
        <v>0.36045713475929603</v>
      </c>
      <c r="AQ2071" s="17">
        <v>0.32954636396313203</v>
      </c>
      <c r="AR2071" s="17">
        <v>0.28081311975900403</v>
      </c>
      <c r="AS2071" s="17"/>
      <c r="AT2071" s="17">
        <v>0.29230092454064799</v>
      </c>
      <c r="AU2071" s="17">
        <v>0.374269077644165</v>
      </c>
      <c r="AV2071" s="17">
        <v>0.33631324766503101</v>
      </c>
      <c r="AW2071" s="17">
        <v>0.39539754158928497</v>
      </c>
      <c r="AX2071" s="17">
        <v>0.34220308398670002</v>
      </c>
    </row>
    <row r="2072" spans="2:50">
      <c r="B2072" t="s">
        <v>535</v>
      </c>
      <c r="C2072" s="17">
        <v>8.0348949320856594E-2</v>
      </c>
      <c r="D2072" s="17">
        <v>9.5871454610587506E-2</v>
      </c>
      <c r="E2072" s="17">
        <v>6.4788238221855393E-2</v>
      </c>
      <c r="F2072" s="17"/>
      <c r="G2072" s="17">
        <v>9.8354951987929096E-2</v>
      </c>
      <c r="H2072" s="17">
        <v>6.2501517672303206E-2</v>
      </c>
      <c r="I2072" s="17">
        <v>6.3308123099302296E-2</v>
      </c>
      <c r="J2072" s="17">
        <v>5.92408084150223E-2</v>
      </c>
      <c r="K2072" s="17">
        <v>7.5617674190541495E-2</v>
      </c>
      <c r="L2072" s="17">
        <v>0.11626296225661301</v>
      </c>
      <c r="M2072" s="17"/>
      <c r="N2072" s="17">
        <v>0.10077762629760199</v>
      </c>
      <c r="O2072" s="17">
        <v>8.0053084642120201E-2</v>
      </c>
      <c r="P2072" s="17">
        <v>7.9256222910799895E-2</v>
      </c>
      <c r="Q2072" s="17">
        <v>6.0110428314299802E-2</v>
      </c>
      <c r="R2072" s="17"/>
      <c r="S2072" s="17">
        <v>5.1481680169802001E-2</v>
      </c>
      <c r="T2072" s="17">
        <v>0.110454589600778</v>
      </c>
      <c r="U2072" s="17">
        <v>7.7292351767661499E-2</v>
      </c>
      <c r="V2072" s="17">
        <v>5.3335176653138999E-2</v>
      </c>
      <c r="W2072" s="17">
        <v>7.6842306107419503E-2</v>
      </c>
      <c r="X2072" s="17">
        <v>8.4958619112795897E-2</v>
      </c>
      <c r="Y2072" s="17">
        <v>7.5100351403934396E-2</v>
      </c>
      <c r="Z2072" s="17">
        <v>9.7535460842416793E-2</v>
      </c>
      <c r="AA2072" s="17">
        <v>6.9176183189374102E-2</v>
      </c>
      <c r="AB2072" s="17">
        <v>0.104913571246859</v>
      </c>
      <c r="AC2072" s="17">
        <v>7.0585250109050895E-2</v>
      </c>
      <c r="AD2072" s="17">
        <v>0.161444137080238</v>
      </c>
      <c r="AE2072" s="17"/>
      <c r="AF2072" s="17">
        <v>8.3949551388530497E-2</v>
      </c>
      <c r="AG2072" s="17">
        <v>7.1627397977952895E-2</v>
      </c>
      <c r="AH2072" s="17">
        <v>7.62163962949442E-2</v>
      </c>
      <c r="AI2072" s="17"/>
      <c r="AJ2072" s="17">
        <v>7.3485586306879999E-2</v>
      </c>
      <c r="AK2072" s="17">
        <v>6.7756704466168993E-2</v>
      </c>
      <c r="AL2072" s="17">
        <v>0.14159004226698901</v>
      </c>
      <c r="AM2072" s="17">
        <v>7.7955058391346102E-2</v>
      </c>
      <c r="AN2072" s="17">
        <v>0.10530828049834599</v>
      </c>
      <c r="AO2072" s="17"/>
      <c r="AP2072" s="17">
        <v>8.6002038553017995E-2</v>
      </c>
      <c r="AQ2072" s="17">
        <v>7.0183441968370799E-2</v>
      </c>
      <c r="AR2072" s="17">
        <v>0.114513299089907</v>
      </c>
      <c r="AS2072" s="17"/>
      <c r="AT2072" s="17">
        <v>5.2317062426223603E-2</v>
      </c>
      <c r="AU2072" s="17">
        <v>7.56769040166098E-2</v>
      </c>
      <c r="AV2072" s="17">
        <v>0.109265947859467</v>
      </c>
      <c r="AW2072" s="17">
        <v>5.4412387195265102E-2</v>
      </c>
      <c r="AX2072" s="17">
        <v>0.173217554864568</v>
      </c>
    </row>
    <row r="2073" spans="2:50">
      <c r="B2073" t="s">
        <v>113</v>
      </c>
      <c r="C2073" s="17">
        <v>9.2837127479866902E-2</v>
      </c>
      <c r="D2073" s="17">
        <v>8.5051464296910795E-2</v>
      </c>
      <c r="E2073" s="17">
        <v>9.9172053920988795E-2</v>
      </c>
      <c r="F2073" s="17"/>
      <c r="G2073" s="17">
        <v>0.112508010235964</v>
      </c>
      <c r="H2073" s="17">
        <v>8.4592910769892907E-2</v>
      </c>
      <c r="I2073" s="17">
        <v>0.124750168543836</v>
      </c>
      <c r="J2073" s="17">
        <v>0.103726319346785</v>
      </c>
      <c r="K2073" s="17">
        <v>8.9715683991097403E-2</v>
      </c>
      <c r="L2073" s="17">
        <v>5.2940892641130402E-2</v>
      </c>
      <c r="M2073" s="17"/>
      <c r="N2073" s="17">
        <v>7.3481485636462507E-2</v>
      </c>
      <c r="O2073" s="17">
        <v>5.52998474125121E-2</v>
      </c>
      <c r="P2073" s="17">
        <v>5.6088992851887801E-2</v>
      </c>
      <c r="Q2073" s="17">
        <v>0.18762835592128899</v>
      </c>
      <c r="R2073" s="17"/>
      <c r="S2073" s="17">
        <v>8.3429877519303502E-2</v>
      </c>
      <c r="T2073" s="17">
        <v>0.119781872239079</v>
      </c>
      <c r="U2073" s="17">
        <v>3.7867871922601701E-2</v>
      </c>
      <c r="V2073" s="17">
        <v>8.7794999814385793E-2</v>
      </c>
      <c r="W2073" s="17">
        <v>4.7960803470500003E-2</v>
      </c>
      <c r="X2073" s="17">
        <v>0.115050388380671</v>
      </c>
      <c r="Y2073" s="17">
        <v>9.4175096967906893E-2</v>
      </c>
      <c r="Z2073" s="17">
        <v>5.9685029265413699E-2</v>
      </c>
      <c r="AA2073" s="17">
        <v>0.14298760074826</v>
      </c>
      <c r="AB2073" s="17">
        <v>8.5252287651463796E-2</v>
      </c>
      <c r="AC2073" s="17">
        <v>0.114228458737284</v>
      </c>
      <c r="AD2073" s="17">
        <v>3.3919517830492803E-2</v>
      </c>
      <c r="AE2073" s="17"/>
      <c r="AF2073" s="17">
        <v>6.8299098761316804E-2</v>
      </c>
      <c r="AG2073" s="17">
        <v>7.9607902640664793E-2</v>
      </c>
      <c r="AH2073" s="17">
        <v>0.19738466188095399</v>
      </c>
      <c r="AI2073" s="17"/>
      <c r="AJ2073" s="17">
        <v>6.2657548893467793E-2</v>
      </c>
      <c r="AK2073" s="17">
        <v>9.5720049455898307E-2</v>
      </c>
      <c r="AL2073" s="17">
        <v>3.73895542632737E-2</v>
      </c>
      <c r="AM2073" s="17">
        <v>0</v>
      </c>
      <c r="AN2073" s="17">
        <v>0.19305162143485899</v>
      </c>
      <c r="AO2073" s="17"/>
      <c r="AP2073" s="17">
        <v>6.5570976659145699E-2</v>
      </c>
      <c r="AQ2073" s="17">
        <v>8.6189290340805205E-2</v>
      </c>
      <c r="AR2073" s="17">
        <v>2.5827397481498902E-2</v>
      </c>
      <c r="AS2073" s="17"/>
      <c r="AT2073" s="17">
        <v>0.139971518770099</v>
      </c>
      <c r="AU2073" s="17">
        <v>7.0579092970021406E-2</v>
      </c>
      <c r="AV2073" s="17">
        <v>6.4368919017995394E-2</v>
      </c>
      <c r="AW2073" s="17">
        <v>7.3461359965580994E-2</v>
      </c>
      <c r="AX2073" s="17">
        <v>4.11301321558541E-2</v>
      </c>
    </row>
    <row r="2074" spans="2:50">
      <c r="C2074" s="17"/>
      <c r="D2074" s="17"/>
      <c r="E2074" s="17"/>
      <c r="F2074" s="17"/>
      <c r="G2074" s="17"/>
      <c r="H2074" s="17"/>
      <c r="I2074" s="17"/>
      <c r="J2074" s="17"/>
      <c r="K2074" s="17"/>
      <c r="L2074" s="17"/>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7"/>
      <c r="AI2074" s="17"/>
      <c r="AJ2074" s="17"/>
      <c r="AK2074" s="17"/>
      <c r="AL2074" s="17"/>
      <c r="AM2074" s="17"/>
      <c r="AN2074" s="17"/>
      <c r="AO2074" s="17"/>
      <c r="AP2074" s="17"/>
      <c r="AQ2074" s="17"/>
      <c r="AR2074" s="17"/>
      <c r="AS2074" s="17"/>
      <c r="AT2074" s="17"/>
      <c r="AU2074" s="17"/>
      <c r="AV2074" s="17"/>
      <c r="AW2074" s="17"/>
      <c r="AX2074" s="17"/>
    </row>
    <row r="2075" spans="2:50">
      <c r="B2075" s="6" t="s">
        <v>536</v>
      </c>
      <c r="C2075" s="17"/>
      <c r="D2075" s="17"/>
      <c r="E2075" s="17"/>
      <c r="F2075" s="17"/>
      <c r="G2075" s="17"/>
      <c r="H2075" s="17"/>
      <c r="I2075" s="17"/>
      <c r="J2075" s="17"/>
      <c r="K2075" s="17"/>
      <c r="L2075" s="17"/>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7"/>
      <c r="AI2075" s="17"/>
      <c r="AJ2075" s="17"/>
      <c r="AK2075" s="17"/>
      <c r="AL2075" s="17"/>
      <c r="AM2075" s="17"/>
      <c r="AN2075" s="17"/>
      <c r="AO2075" s="17"/>
      <c r="AP2075" s="17"/>
      <c r="AQ2075" s="17"/>
      <c r="AR2075" s="17"/>
      <c r="AS2075" s="17"/>
      <c r="AT2075" s="17"/>
      <c r="AU2075" s="17"/>
      <c r="AV2075" s="17"/>
      <c r="AW2075" s="17"/>
      <c r="AX2075" s="17"/>
    </row>
    <row r="2076" spans="2:50">
      <c r="B2076" s="24" t="s">
        <v>27</v>
      </c>
      <c r="C2076" s="17"/>
      <c r="D2076" s="17"/>
      <c r="E2076" s="17"/>
      <c r="F2076" s="17"/>
      <c r="G2076" s="17"/>
      <c r="H2076" s="17"/>
      <c r="I2076" s="17"/>
      <c r="J2076" s="17"/>
      <c r="K2076" s="17"/>
      <c r="L2076" s="17"/>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7"/>
      <c r="AI2076" s="17"/>
      <c r="AJ2076" s="17"/>
      <c r="AK2076" s="17"/>
      <c r="AL2076" s="17"/>
      <c r="AM2076" s="17"/>
      <c r="AN2076" s="17"/>
      <c r="AO2076" s="17"/>
      <c r="AP2076" s="17"/>
      <c r="AQ2076" s="17"/>
      <c r="AR2076" s="17"/>
      <c r="AS2076" s="17"/>
      <c r="AT2076" s="17"/>
      <c r="AU2076" s="17"/>
      <c r="AV2076" s="17"/>
      <c r="AW2076" s="17"/>
      <c r="AX2076" s="17"/>
    </row>
    <row r="2077" spans="2:50">
      <c r="B2077" t="s">
        <v>532</v>
      </c>
      <c r="C2077" s="17">
        <v>6.79495519116705E-2</v>
      </c>
      <c r="D2077" s="17">
        <v>8.3199293208625694E-2</v>
      </c>
      <c r="E2077" s="17">
        <v>5.4125237871602998E-2</v>
      </c>
      <c r="F2077" s="17"/>
      <c r="G2077" s="17">
        <v>6.4134859405808001E-2</v>
      </c>
      <c r="H2077" s="17">
        <v>0.114862865634075</v>
      </c>
      <c r="I2077" s="17">
        <v>8.89881979343108E-2</v>
      </c>
      <c r="J2077" s="17">
        <v>5.7030186977676499E-2</v>
      </c>
      <c r="K2077" s="17">
        <v>2.62732590237095E-2</v>
      </c>
      <c r="L2077" s="17">
        <v>4.5680952056757401E-2</v>
      </c>
      <c r="M2077" s="17"/>
      <c r="N2077" s="17">
        <v>9.0201493732414401E-2</v>
      </c>
      <c r="O2077" s="17">
        <v>5.1285763785869097E-2</v>
      </c>
      <c r="P2077" s="17">
        <v>7.11341752670933E-2</v>
      </c>
      <c r="Q2077" s="17">
        <v>5.7682519133278397E-2</v>
      </c>
      <c r="R2077" s="17"/>
      <c r="S2077" s="17">
        <v>0.12849550407614099</v>
      </c>
      <c r="T2077" s="17">
        <v>8.1688323008706196E-2</v>
      </c>
      <c r="U2077" s="17">
        <v>4.8827114675962298E-2</v>
      </c>
      <c r="V2077" s="17">
        <v>7.6829264542987996E-2</v>
      </c>
      <c r="W2077" s="17">
        <v>6.3716877169486694E-2</v>
      </c>
      <c r="X2077" s="17">
        <v>5.1722172372384502E-2</v>
      </c>
      <c r="Y2077" s="17">
        <v>4.6610760163907701E-2</v>
      </c>
      <c r="Z2077" s="17">
        <v>4.06572234629035E-2</v>
      </c>
      <c r="AA2077" s="17">
        <v>5.4632495672954598E-2</v>
      </c>
      <c r="AB2077" s="17">
        <v>3.7958376874884903E-2</v>
      </c>
      <c r="AC2077" s="17">
        <v>9.0362114837667401E-2</v>
      </c>
      <c r="AD2077" s="17">
        <v>0</v>
      </c>
      <c r="AE2077" s="17"/>
      <c r="AF2077" s="17">
        <v>5.2729645948781399E-2</v>
      </c>
      <c r="AG2077" s="17">
        <v>9.10022346904861E-2</v>
      </c>
      <c r="AH2077" s="17">
        <v>5.8175789816076601E-2</v>
      </c>
      <c r="AI2077" s="17"/>
      <c r="AJ2077" s="17">
        <v>7.2912634266415893E-2</v>
      </c>
      <c r="AK2077" s="17">
        <v>7.6745828814391195E-2</v>
      </c>
      <c r="AL2077" s="17">
        <v>0.151040833379954</v>
      </c>
      <c r="AM2077" s="17">
        <v>0</v>
      </c>
      <c r="AN2077" s="17">
        <v>4.1180462814079999E-2</v>
      </c>
      <c r="AO2077" s="17"/>
      <c r="AP2077" s="17">
        <v>7.1521165482323304E-2</v>
      </c>
      <c r="AQ2077" s="17">
        <v>7.38071137339429E-2</v>
      </c>
      <c r="AR2077" s="17">
        <v>0.142101581688379</v>
      </c>
      <c r="AS2077" s="17"/>
      <c r="AT2077" s="17">
        <v>4.8327826978209497E-2</v>
      </c>
      <c r="AU2077" s="17">
        <v>5.3154577837852199E-2</v>
      </c>
      <c r="AV2077" s="17">
        <v>9.9814673448106503E-2</v>
      </c>
      <c r="AW2077" s="17">
        <v>7.7215802875139697E-2</v>
      </c>
      <c r="AX2077" s="17">
        <v>0.23902542588266601</v>
      </c>
    </row>
    <row r="2078" spans="2:50">
      <c r="B2078" t="s">
        <v>533</v>
      </c>
      <c r="C2078" s="17">
        <v>0.50094710069152304</v>
      </c>
      <c r="D2078" s="17">
        <v>0.50427992878391703</v>
      </c>
      <c r="E2078" s="17">
        <v>0.49929264706686899</v>
      </c>
      <c r="F2078" s="17"/>
      <c r="G2078" s="17">
        <v>0.49599162799916002</v>
      </c>
      <c r="H2078" s="17">
        <v>0.48799897504488698</v>
      </c>
      <c r="I2078" s="17">
        <v>0.55705943450323303</v>
      </c>
      <c r="J2078" s="17">
        <v>0.517239110242949</v>
      </c>
      <c r="K2078" s="17">
        <v>0.51124139352163001</v>
      </c>
      <c r="L2078" s="17">
        <v>0.44964919977625001</v>
      </c>
      <c r="M2078" s="17"/>
      <c r="N2078" s="17">
        <v>0.52814264767724095</v>
      </c>
      <c r="O2078" s="17">
        <v>0.53534675939841203</v>
      </c>
      <c r="P2078" s="17">
        <v>0.46131200336716399</v>
      </c>
      <c r="Q2078" s="17">
        <v>0.47911795239930699</v>
      </c>
      <c r="R2078" s="17"/>
      <c r="S2078" s="17">
        <v>0.41320927510838001</v>
      </c>
      <c r="T2078" s="17">
        <v>0.44408141047614103</v>
      </c>
      <c r="U2078" s="17">
        <v>0.48858076399578698</v>
      </c>
      <c r="V2078" s="17">
        <v>0.55818805571256203</v>
      </c>
      <c r="W2078" s="17">
        <v>0.51907891331327805</v>
      </c>
      <c r="X2078" s="17">
        <v>0.59719002378141794</v>
      </c>
      <c r="Y2078" s="17">
        <v>0.50090367466838803</v>
      </c>
      <c r="Z2078" s="17">
        <v>0.61506942121762798</v>
      </c>
      <c r="AA2078" s="17">
        <v>0.51583301418420702</v>
      </c>
      <c r="AB2078" s="17">
        <v>0.53237798219589605</v>
      </c>
      <c r="AC2078" s="17">
        <v>0.40605771956230402</v>
      </c>
      <c r="AD2078" s="17">
        <v>0.54972958026031304</v>
      </c>
      <c r="AE2078" s="17"/>
      <c r="AF2078" s="17">
        <v>0.52031720116169999</v>
      </c>
      <c r="AG2078" s="17">
        <v>0.50485216386544496</v>
      </c>
      <c r="AH2078" s="17">
        <v>0.42132784597098399</v>
      </c>
      <c r="AI2078" s="17"/>
      <c r="AJ2078" s="17">
        <v>0.52528146719159197</v>
      </c>
      <c r="AK2078" s="17">
        <v>0.56466969541425704</v>
      </c>
      <c r="AL2078" s="17">
        <v>0.43198291057835198</v>
      </c>
      <c r="AM2078" s="17">
        <v>0.60835472359774201</v>
      </c>
      <c r="AN2078" s="17">
        <v>0.35487615847711801</v>
      </c>
      <c r="AO2078" s="17"/>
      <c r="AP2078" s="17">
        <v>0.53940896511394099</v>
      </c>
      <c r="AQ2078" s="17">
        <v>0.53580745611441905</v>
      </c>
      <c r="AR2078" s="17">
        <v>0.52387356685131503</v>
      </c>
      <c r="AS2078" s="17"/>
      <c r="AT2078" s="17">
        <v>0.48121849762195501</v>
      </c>
      <c r="AU2078" s="17">
        <v>0.48734333991642997</v>
      </c>
      <c r="AV2078" s="17">
        <v>0.51977133665400799</v>
      </c>
      <c r="AW2078" s="17">
        <v>0.54462041954406404</v>
      </c>
      <c r="AX2078" s="17">
        <v>0.50382214861812102</v>
      </c>
    </row>
    <row r="2079" spans="2:50">
      <c r="B2079" t="s">
        <v>534</v>
      </c>
      <c r="C2079" s="17">
        <v>0.27884825900952698</v>
      </c>
      <c r="D2079" s="17">
        <v>0.27623614815387598</v>
      </c>
      <c r="E2079" s="17">
        <v>0.28207979136202699</v>
      </c>
      <c r="F2079" s="17"/>
      <c r="G2079" s="17">
        <v>0.266783932244819</v>
      </c>
      <c r="H2079" s="17">
        <v>0.26859108394973802</v>
      </c>
      <c r="I2079" s="17">
        <v>0.195854748278395</v>
      </c>
      <c r="J2079" s="17">
        <v>0.25796319003289597</v>
      </c>
      <c r="K2079" s="17">
        <v>0.312737931814005</v>
      </c>
      <c r="L2079" s="17">
        <v>0.36088344805630401</v>
      </c>
      <c r="M2079" s="17"/>
      <c r="N2079" s="17">
        <v>0.31739154119943502</v>
      </c>
      <c r="O2079" s="17">
        <v>0.26538007450520501</v>
      </c>
      <c r="P2079" s="17">
        <v>0.27608466669158599</v>
      </c>
      <c r="Q2079" s="17">
        <v>0.25775686596856801</v>
      </c>
      <c r="R2079" s="17"/>
      <c r="S2079" s="17">
        <v>0.34300663015703903</v>
      </c>
      <c r="T2079" s="17">
        <v>0.30515010808644699</v>
      </c>
      <c r="U2079" s="17">
        <v>0.27563520853398998</v>
      </c>
      <c r="V2079" s="17">
        <v>0.248607934978749</v>
      </c>
      <c r="W2079" s="17">
        <v>0.31175545876409</v>
      </c>
      <c r="X2079" s="17">
        <v>0.191331199766692</v>
      </c>
      <c r="Y2079" s="17">
        <v>0.27611887270350899</v>
      </c>
      <c r="Z2079" s="17">
        <v>0.19818748081512799</v>
      </c>
      <c r="AA2079" s="17">
        <v>0.27817376512935998</v>
      </c>
      <c r="AB2079" s="17">
        <v>0.27084633301334798</v>
      </c>
      <c r="AC2079" s="17">
        <v>0.33068947690047701</v>
      </c>
      <c r="AD2079" s="17">
        <v>0.21737430370320901</v>
      </c>
      <c r="AE2079" s="17"/>
      <c r="AF2079" s="17">
        <v>0.28231225632342799</v>
      </c>
      <c r="AG2079" s="17">
        <v>0.27377592335629197</v>
      </c>
      <c r="AH2079" s="17">
        <v>0.26481435023987299</v>
      </c>
      <c r="AI2079" s="17"/>
      <c r="AJ2079" s="17">
        <v>0.29948487766847598</v>
      </c>
      <c r="AK2079" s="17">
        <v>0.230754792721442</v>
      </c>
      <c r="AL2079" s="17">
        <v>0.33550643838816802</v>
      </c>
      <c r="AM2079" s="17">
        <v>0.25229217061478698</v>
      </c>
      <c r="AN2079" s="17">
        <v>0.25732732338568698</v>
      </c>
      <c r="AO2079" s="17"/>
      <c r="AP2079" s="17">
        <v>0.28050238288462398</v>
      </c>
      <c r="AQ2079" s="17">
        <v>0.26815007163703702</v>
      </c>
      <c r="AR2079" s="17">
        <v>0.25544292703993199</v>
      </c>
      <c r="AS2079" s="17"/>
      <c r="AT2079" s="17">
        <v>0.27455466787392302</v>
      </c>
      <c r="AU2079" s="17">
        <v>0.310345274121689</v>
      </c>
      <c r="AV2079" s="17">
        <v>0.29564949335900997</v>
      </c>
      <c r="AW2079" s="17">
        <v>0.246165631586793</v>
      </c>
      <c r="AX2079" s="17">
        <v>0.20664943586385001</v>
      </c>
    </row>
    <row r="2080" spans="2:50">
      <c r="B2080" t="s">
        <v>535</v>
      </c>
      <c r="C2080" s="17">
        <v>5.5284157543120598E-2</v>
      </c>
      <c r="D2080" s="17">
        <v>5.1085364237744298E-2</v>
      </c>
      <c r="E2080" s="17">
        <v>5.7611840776041402E-2</v>
      </c>
      <c r="F2080" s="17"/>
      <c r="G2080" s="17">
        <v>5.6134279397154603E-2</v>
      </c>
      <c r="H2080" s="17">
        <v>4.58010062264676E-2</v>
      </c>
      <c r="I2080" s="17">
        <v>4.7500942376688803E-2</v>
      </c>
      <c r="J2080" s="17">
        <v>6.4905892414522798E-2</v>
      </c>
      <c r="K2080" s="17">
        <v>4.4553969767141197E-2</v>
      </c>
      <c r="L2080" s="17">
        <v>6.8255728253420703E-2</v>
      </c>
      <c r="M2080" s="17"/>
      <c r="N2080" s="17">
        <v>2.3927623291494299E-2</v>
      </c>
      <c r="O2080" s="17">
        <v>6.9349092298342394E-2</v>
      </c>
      <c r="P2080" s="17">
        <v>0.10128475141884</v>
      </c>
      <c r="Q2080" s="17">
        <v>3.51644427028266E-2</v>
      </c>
      <c r="R2080" s="17"/>
      <c r="S2080" s="17">
        <v>2.5812782686941801E-2</v>
      </c>
      <c r="T2080" s="17">
        <v>4.1514676889756803E-2</v>
      </c>
      <c r="U2080" s="17">
        <v>9.69355373226886E-2</v>
      </c>
      <c r="V2080" s="17">
        <v>5.3921981099685899E-2</v>
      </c>
      <c r="W2080" s="17">
        <v>2.7424901707712199E-2</v>
      </c>
      <c r="X2080" s="17">
        <v>7.0339861864445505E-2</v>
      </c>
      <c r="Y2080" s="17">
        <v>9.1767236189194204E-2</v>
      </c>
      <c r="Z2080" s="17">
        <v>5.14531708925558E-2</v>
      </c>
      <c r="AA2080" s="17">
        <v>6.0239998021105502E-2</v>
      </c>
      <c r="AB2080" s="17">
        <v>5.7340573976862999E-2</v>
      </c>
      <c r="AC2080" s="17">
        <v>1.9256266804514002E-2</v>
      </c>
      <c r="AD2080" s="17">
        <v>0.10449457362968</v>
      </c>
      <c r="AE2080" s="17"/>
      <c r="AF2080" s="17">
        <v>7.1743360643807499E-2</v>
      </c>
      <c r="AG2080" s="17">
        <v>4.7650472112496997E-2</v>
      </c>
      <c r="AH2080" s="17">
        <v>3.2920739278708401E-2</v>
      </c>
      <c r="AI2080" s="17"/>
      <c r="AJ2080" s="17">
        <v>5.4206930170327301E-2</v>
      </c>
      <c r="AK2080" s="17">
        <v>4.6523480742752497E-2</v>
      </c>
      <c r="AL2080" s="17">
        <v>2.7027538033841999E-2</v>
      </c>
      <c r="AM2080" s="17">
        <v>7.7002840634104605E-2</v>
      </c>
      <c r="AN2080" s="17">
        <v>6.5240502170681003E-2</v>
      </c>
      <c r="AO2080" s="17"/>
      <c r="AP2080" s="17">
        <v>5.2866990900609701E-2</v>
      </c>
      <c r="AQ2080" s="17">
        <v>4.80409178939806E-2</v>
      </c>
      <c r="AR2080" s="17">
        <v>3.6415691569550698E-2</v>
      </c>
      <c r="AS2080" s="17"/>
      <c r="AT2080" s="17">
        <v>6.66903249627043E-2</v>
      </c>
      <c r="AU2080" s="17">
        <v>5.1712727873770001E-2</v>
      </c>
      <c r="AV2080" s="17">
        <v>3.0252838106017602E-2</v>
      </c>
      <c r="AW2080" s="17">
        <v>8.7245239392522905E-2</v>
      </c>
      <c r="AX2080" s="17">
        <v>0</v>
      </c>
    </row>
    <row r="2081" spans="2:50">
      <c r="B2081" t="s">
        <v>113</v>
      </c>
      <c r="C2081" s="17">
        <v>9.6970930844159503E-2</v>
      </c>
      <c r="D2081" s="17">
        <v>8.5199265615837197E-2</v>
      </c>
      <c r="E2081" s="17">
        <v>0.10689048292346</v>
      </c>
      <c r="F2081" s="17"/>
      <c r="G2081" s="17">
        <v>0.116955300953059</v>
      </c>
      <c r="H2081" s="17">
        <v>8.2746069144832707E-2</v>
      </c>
      <c r="I2081" s="17">
        <v>0.110596676907372</v>
      </c>
      <c r="J2081" s="17">
        <v>0.10286162033195501</v>
      </c>
      <c r="K2081" s="17">
        <v>0.10519344587351501</v>
      </c>
      <c r="L2081" s="17">
        <v>7.5530671857267695E-2</v>
      </c>
      <c r="M2081" s="17"/>
      <c r="N2081" s="17">
        <v>4.03366940994161E-2</v>
      </c>
      <c r="O2081" s="17">
        <v>7.8638310012171794E-2</v>
      </c>
      <c r="P2081" s="17">
        <v>9.0184403255317402E-2</v>
      </c>
      <c r="Q2081" s="17">
        <v>0.17027821979602001</v>
      </c>
      <c r="R2081" s="17"/>
      <c r="S2081" s="17">
        <v>8.9475807971497595E-2</v>
      </c>
      <c r="T2081" s="17">
        <v>0.127565481538949</v>
      </c>
      <c r="U2081" s="17">
        <v>9.0021375471571602E-2</v>
      </c>
      <c r="V2081" s="17">
        <v>6.24527636660153E-2</v>
      </c>
      <c r="W2081" s="17">
        <v>7.8023849045433594E-2</v>
      </c>
      <c r="X2081" s="17">
        <v>8.9416742215060796E-2</v>
      </c>
      <c r="Y2081" s="17">
        <v>8.4599456275001303E-2</v>
      </c>
      <c r="Z2081" s="17">
        <v>9.4632703611784996E-2</v>
      </c>
      <c r="AA2081" s="17">
        <v>9.1120726992372794E-2</v>
      </c>
      <c r="AB2081" s="17">
        <v>0.101476733939008</v>
      </c>
      <c r="AC2081" s="17">
        <v>0.15363442189503701</v>
      </c>
      <c r="AD2081" s="17">
        <v>0.12840154240679799</v>
      </c>
      <c r="AE2081" s="17"/>
      <c r="AF2081" s="17">
        <v>7.2897535922283499E-2</v>
      </c>
      <c r="AG2081" s="17">
        <v>8.2719205975279902E-2</v>
      </c>
      <c r="AH2081" s="17">
        <v>0.222761274694358</v>
      </c>
      <c r="AI2081" s="17"/>
      <c r="AJ2081" s="17">
        <v>4.8114090703188402E-2</v>
      </c>
      <c r="AK2081" s="17">
        <v>8.1306202307157294E-2</v>
      </c>
      <c r="AL2081" s="17">
        <v>5.4442279619684002E-2</v>
      </c>
      <c r="AM2081" s="17">
        <v>6.2350265153366301E-2</v>
      </c>
      <c r="AN2081" s="17">
        <v>0.28137555315243301</v>
      </c>
      <c r="AO2081" s="17"/>
      <c r="AP2081" s="17">
        <v>5.5700495618501301E-2</v>
      </c>
      <c r="AQ2081" s="17">
        <v>7.4194440620620306E-2</v>
      </c>
      <c r="AR2081" s="17">
        <v>4.2166232850822397E-2</v>
      </c>
      <c r="AS2081" s="17"/>
      <c r="AT2081" s="17">
        <v>0.129208682563208</v>
      </c>
      <c r="AU2081" s="17">
        <v>9.7444080250258996E-2</v>
      </c>
      <c r="AV2081" s="17">
        <v>5.4511658432858302E-2</v>
      </c>
      <c r="AW2081" s="17">
        <v>4.4752906601480798E-2</v>
      </c>
      <c r="AX2081" s="17">
        <v>5.0502989635363101E-2</v>
      </c>
    </row>
    <row r="2082" spans="2:50">
      <c r="C2082" s="17"/>
      <c r="D2082" s="17"/>
      <c r="E2082" s="17"/>
      <c r="F2082" s="17"/>
      <c r="G2082" s="17"/>
      <c r="H2082" s="17"/>
      <c r="I2082" s="17"/>
      <c r="J2082" s="17"/>
      <c r="K2082" s="17"/>
      <c r="L2082" s="17"/>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7"/>
      <c r="AI2082" s="17"/>
      <c r="AJ2082" s="17"/>
      <c r="AK2082" s="17"/>
      <c r="AL2082" s="17"/>
      <c r="AM2082" s="17"/>
      <c r="AN2082" s="17"/>
      <c r="AO2082" s="17"/>
      <c r="AP2082" s="17"/>
      <c r="AQ2082" s="17"/>
      <c r="AR2082" s="17"/>
      <c r="AS2082" s="17"/>
      <c r="AT2082" s="17"/>
      <c r="AU2082" s="17"/>
      <c r="AV2082" s="17"/>
      <c r="AW2082" s="17"/>
      <c r="AX2082" s="17"/>
    </row>
    <row r="2083" spans="2:50">
      <c r="B2083" s="6" t="s">
        <v>537</v>
      </c>
      <c r="C2083" s="17"/>
      <c r="D2083" s="17"/>
      <c r="E2083" s="17"/>
      <c r="F2083" s="17"/>
      <c r="G2083" s="17"/>
      <c r="H2083" s="17"/>
      <c r="I2083" s="17"/>
      <c r="J2083" s="17"/>
      <c r="K2083" s="17"/>
      <c r="L2083" s="17"/>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7"/>
      <c r="AI2083" s="17"/>
      <c r="AJ2083" s="17"/>
      <c r="AK2083" s="17"/>
      <c r="AL2083" s="17"/>
      <c r="AM2083" s="17"/>
      <c r="AN2083" s="17"/>
      <c r="AO2083" s="17"/>
      <c r="AP2083" s="17"/>
      <c r="AQ2083" s="17"/>
      <c r="AR2083" s="17"/>
      <c r="AS2083" s="17"/>
      <c r="AT2083" s="17"/>
      <c r="AU2083" s="17"/>
      <c r="AV2083" s="17"/>
      <c r="AW2083" s="17"/>
      <c r="AX2083" s="17"/>
    </row>
    <row r="2084" spans="2:50">
      <c r="B2084" s="27" t="s">
        <v>27</v>
      </c>
      <c r="C2084" s="17"/>
      <c r="D2084" s="17"/>
      <c r="E2084" s="17"/>
      <c r="F2084" s="17"/>
      <c r="G2084" s="17"/>
      <c r="H2084" s="17"/>
      <c r="I2084" s="17"/>
      <c r="J2084" s="17"/>
      <c r="K2084" s="17"/>
      <c r="L2084" s="17"/>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7"/>
      <c r="AI2084" s="17"/>
      <c r="AJ2084" s="17"/>
      <c r="AK2084" s="17"/>
      <c r="AL2084" s="17"/>
      <c r="AM2084" s="17"/>
      <c r="AN2084" s="17"/>
      <c r="AO2084" s="17"/>
      <c r="AP2084" s="17"/>
      <c r="AQ2084" s="17"/>
      <c r="AR2084" s="17"/>
      <c r="AS2084" s="17"/>
      <c r="AT2084" s="17"/>
      <c r="AU2084" s="17"/>
      <c r="AV2084" s="17"/>
      <c r="AW2084" s="17"/>
      <c r="AX2084" s="17"/>
    </row>
    <row r="2085" spans="2:50">
      <c r="B2085" t="s">
        <v>532</v>
      </c>
      <c r="C2085" s="17">
        <v>6.3765935378637201E-2</v>
      </c>
      <c r="D2085" s="17">
        <v>8.2970464569994906E-2</v>
      </c>
      <c r="E2085" s="17">
        <v>4.5000355111732601E-2</v>
      </c>
      <c r="F2085" s="17"/>
      <c r="G2085" s="17">
        <v>4.8584302623949097E-2</v>
      </c>
      <c r="H2085" s="17">
        <v>0.10286242029133701</v>
      </c>
      <c r="I2085" s="17">
        <v>0.14590866949247</v>
      </c>
      <c r="J2085" s="17">
        <v>1.54131680436381E-2</v>
      </c>
      <c r="K2085" s="17">
        <v>4.1892820446951903E-2</v>
      </c>
      <c r="L2085" s="17">
        <v>2.1502228021631199E-2</v>
      </c>
      <c r="M2085" s="17"/>
      <c r="N2085" s="17">
        <v>0.12056996566832701</v>
      </c>
      <c r="O2085" s="17">
        <v>3.0782225873120499E-2</v>
      </c>
      <c r="P2085" s="17">
        <v>4.1894581630673E-2</v>
      </c>
      <c r="Q2085" s="17">
        <v>5.5646857491576503E-2</v>
      </c>
      <c r="R2085" s="17"/>
      <c r="S2085" s="17">
        <v>0.16021990021733101</v>
      </c>
      <c r="T2085" s="17">
        <v>5.5693339422325502E-2</v>
      </c>
      <c r="U2085" s="17">
        <v>7.2007615387650797E-2</v>
      </c>
      <c r="V2085" s="17">
        <v>5.0704583323525898E-2</v>
      </c>
      <c r="W2085" s="17">
        <v>3.0625021912841801E-2</v>
      </c>
      <c r="X2085" s="17">
        <v>6.3444967073641806E-2</v>
      </c>
      <c r="Y2085" s="17">
        <v>3.55044885792999E-2</v>
      </c>
      <c r="Z2085" s="17">
        <v>2.6554856958316699E-2</v>
      </c>
      <c r="AA2085" s="17">
        <v>5.3441711646271303E-2</v>
      </c>
      <c r="AB2085" s="17">
        <v>1.25211581609922E-2</v>
      </c>
      <c r="AC2085" s="17">
        <v>0.10337386881616401</v>
      </c>
      <c r="AD2085" s="17">
        <v>0</v>
      </c>
      <c r="AE2085" s="17"/>
      <c r="AF2085" s="17">
        <v>5.7552338991672003E-2</v>
      </c>
      <c r="AG2085" s="17">
        <v>7.7850515765903003E-2</v>
      </c>
      <c r="AH2085" s="17">
        <v>3.9298972082583303E-2</v>
      </c>
      <c r="AI2085" s="17"/>
      <c r="AJ2085" s="17">
        <v>7.3498031618456999E-2</v>
      </c>
      <c r="AK2085" s="17">
        <v>6.5402133167828599E-2</v>
      </c>
      <c r="AL2085" s="17">
        <v>0.12189306968380099</v>
      </c>
      <c r="AM2085" s="17">
        <v>0</v>
      </c>
      <c r="AN2085" s="17">
        <v>3.2895710708617798E-2</v>
      </c>
      <c r="AO2085" s="17"/>
      <c r="AP2085" s="17">
        <v>8.6044462051244899E-2</v>
      </c>
      <c r="AQ2085" s="17">
        <v>6.8188946791400806E-2</v>
      </c>
      <c r="AR2085" s="17">
        <v>0.10809310485373699</v>
      </c>
      <c r="AS2085" s="17"/>
      <c r="AT2085" s="17">
        <v>4.7091758916578103E-2</v>
      </c>
      <c r="AU2085" s="17">
        <v>6.6237365019291602E-2</v>
      </c>
      <c r="AV2085" s="17">
        <v>8.9588927139171201E-2</v>
      </c>
      <c r="AW2085" s="17">
        <v>0.115473671450417</v>
      </c>
      <c r="AX2085" s="17">
        <v>0.121196450458789</v>
      </c>
    </row>
    <row r="2086" spans="2:50">
      <c r="B2086" t="s">
        <v>533</v>
      </c>
      <c r="C2086" s="17">
        <v>0.44092158282386001</v>
      </c>
      <c r="D2086" s="17">
        <v>0.43877975655594698</v>
      </c>
      <c r="E2086" s="17">
        <v>0.44403109294554399</v>
      </c>
      <c r="F2086" s="17"/>
      <c r="G2086" s="17">
        <v>0.417953160055057</v>
      </c>
      <c r="H2086" s="17">
        <v>0.46703566658323598</v>
      </c>
      <c r="I2086" s="17">
        <v>0.37711671728527202</v>
      </c>
      <c r="J2086" s="17">
        <v>0.49365741661996798</v>
      </c>
      <c r="K2086" s="17">
        <v>0.41848348221159598</v>
      </c>
      <c r="L2086" s="17">
        <v>0.459654228807091</v>
      </c>
      <c r="M2086" s="17"/>
      <c r="N2086" s="17">
        <v>0.39191788034593</v>
      </c>
      <c r="O2086" s="17">
        <v>0.43774243054856599</v>
      </c>
      <c r="P2086" s="17">
        <v>0.45139873062883201</v>
      </c>
      <c r="Q2086" s="17">
        <v>0.49159570030497701</v>
      </c>
      <c r="R2086" s="17"/>
      <c r="S2086" s="17">
        <v>0.39992941265044701</v>
      </c>
      <c r="T2086" s="17">
        <v>0.46639026556485003</v>
      </c>
      <c r="U2086" s="17">
        <v>0.38821463622312902</v>
      </c>
      <c r="V2086" s="17">
        <v>0.39402992934403203</v>
      </c>
      <c r="W2086" s="17">
        <v>0.48967499249013902</v>
      </c>
      <c r="X2086" s="17">
        <v>0.55388507208743498</v>
      </c>
      <c r="Y2086" s="17">
        <v>0.48354159763841498</v>
      </c>
      <c r="Z2086" s="17">
        <v>0.48568546136090202</v>
      </c>
      <c r="AA2086" s="17">
        <v>0.36261999630505298</v>
      </c>
      <c r="AB2086" s="17">
        <v>0.426328990123998</v>
      </c>
      <c r="AC2086" s="17">
        <v>0.457931015314745</v>
      </c>
      <c r="AD2086" s="17">
        <v>0.49421842119914</v>
      </c>
      <c r="AE2086" s="17"/>
      <c r="AF2086" s="17">
        <v>0.47687377482604498</v>
      </c>
      <c r="AG2086" s="17">
        <v>0.424581906781898</v>
      </c>
      <c r="AH2086" s="17">
        <v>0.40919465703768598</v>
      </c>
      <c r="AI2086" s="17"/>
      <c r="AJ2086" s="17">
        <v>0.45671102933805702</v>
      </c>
      <c r="AK2086" s="17">
        <v>0.458534157087095</v>
      </c>
      <c r="AL2086" s="17">
        <v>0.54856475788673698</v>
      </c>
      <c r="AM2086" s="17">
        <v>0.688474625476858</v>
      </c>
      <c r="AN2086" s="17">
        <v>0.35380573688079903</v>
      </c>
      <c r="AO2086" s="17"/>
      <c r="AP2086" s="17">
        <v>0.48783221538895699</v>
      </c>
      <c r="AQ2086" s="17">
        <v>0.44953522916292699</v>
      </c>
      <c r="AR2086" s="17">
        <v>0.52464566618626896</v>
      </c>
      <c r="AS2086" s="17"/>
      <c r="AT2086" s="17">
        <v>0.43902092794118103</v>
      </c>
      <c r="AU2086" s="17">
        <v>0.45581944004702701</v>
      </c>
      <c r="AV2086" s="17">
        <v>0.382883833405473</v>
      </c>
      <c r="AW2086" s="17">
        <v>0.41880304695841403</v>
      </c>
      <c r="AX2086" s="17">
        <v>0.42435677294270802</v>
      </c>
    </row>
    <row r="2087" spans="2:50">
      <c r="B2087" t="s">
        <v>534</v>
      </c>
      <c r="C2087" s="17">
        <v>0.339093449503794</v>
      </c>
      <c r="D2087" s="17">
        <v>0.33958018869350298</v>
      </c>
      <c r="E2087" s="17">
        <v>0.33711449575644198</v>
      </c>
      <c r="F2087" s="17"/>
      <c r="G2087" s="17">
        <v>0.31547877091847498</v>
      </c>
      <c r="H2087" s="17">
        <v>0.28659844336726797</v>
      </c>
      <c r="I2087" s="17">
        <v>0.34134815414308201</v>
      </c>
      <c r="J2087" s="17">
        <v>0.31989533526485298</v>
      </c>
      <c r="K2087" s="17">
        <v>0.39678543771066499</v>
      </c>
      <c r="L2087" s="17">
        <v>0.37852646619451702</v>
      </c>
      <c r="M2087" s="17"/>
      <c r="N2087" s="17">
        <v>0.38661179823919301</v>
      </c>
      <c r="O2087" s="17">
        <v>0.35049462930290298</v>
      </c>
      <c r="P2087" s="17">
        <v>0.33677674173371502</v>
      </c>
      <c r="Q2087" s="17">
        <v>0.27306555907239</v>
      </c>
      <c r="R2087" s="17"/>
      <c r="S2087" s="17">
        <v>0.29427455969112398</v>
      </c>
      <c r="T2087" s="17">
        <v>0.327256827208462</v>
      </c>
      <c r="U2087" s="17">
        <v>0.44412644284483199</v>
      </c>
      <c r="V2087" s="17">
        <v>0.421965375108941</v>
      </c>
      <c r="W2087" s="17">
        <v>0.30562084391726102</v>
      </c>
      <c r="X2087" s="17">
        <v>0.29225502918944701</v>
      </c>
      <c r="Y2087" s="17">
        <v>0.214578854304914</v>
      </c>
      <c r="Z2087" s="17">
        <v>0.24150232194617899</v>
      </c>
      <c r="AA2087" s="17">
        <v>0.41760930182103601</v>
      </c>
      <c r="AB2087" s="17">
        <v>0.36237996659340899</v>
      </c>
      <c r="AC2087" s="17">
        <v>0.33392331606834302</v>
      </c>
      <c r="AD2087" s="17">
        <v>0.35353786820981598</v>
      </c>
      <c r="AE2087" s="17"/>
      <c r="AF2087" s="17">
        <v>0.329619807915214</v>
      </c>
      <c r="AG2087" s="17">
        <v>0.37633971696775798</v>
      </c>
      <c r="AH2087" s="17">
        <v>0.264264494185248</v>
      </c>
      <c r="AI2087" s="17"/>
      <c r="AJ2087" s="17">
        <v>0.36362248961618598</v>
      </c>
      <c r="AK2087" s="17">
        <v>0.32694213311681802</v>
      </c>
      <c r="AL2087" s="17">
        <v>0.28816868329954898</v>
      </c>
      <c r="AM2087" s="17">
        <v>0.23889650085620801</v>
      </c>
      <c r="AN2087" s="17">
        <v>0.31273917943132701</v>
      </c>
      <c r="AO2087" s="17"/>
      <c r="AP2087" s="17">
        <v>0.33929137384422697</v>
      </c>
      <c r="AQ2087" s="17">
        <v>0.32138034090184803</v>
      </c>
      <c r="AR2087" s="17">
        <v>0.31346501227102802</v>
      </c>
      <c r="AS2087" s="17"/>
      <c r="AT2087" s="17">
        <v>0.34442814543998101</v>
      </c>
      <c r="AU2087" s="17">
        <v>0.32409450827115099</v>
      </c>
      <c r="AV2087" s="17">
        <v>0.37498794655911599</v>
      </c>
      <c r="AW2087" s="17">
        <v>0.362936886839549</v>
      </c>
      <c r="AX2087" s="17">
        <v>0.26518353939372402</v>
      </c>
    </row>
    <row r="2088" spans="2:50">
      <c r="B2088" t="s">
        <v>535</v>
      </c>
      <c r="C2088" s="17">
        <v>6.7387511314338303E-2</v>
      </c>
      <c r="D2088" s="17">
        <v>6.4662803297467694E-2</v>
      </c>
      <c r="E2088" s="17">
        <v>7.0223380620261594E-2</v>
      </c>
      <c r="F2088" s="17"/>
      <c r="G2088" s="17">
        <v>8.9150998323831498E-2</v>
      </c>
      <c r="H2088" s="17">
        <v>4.08971066157943E-2</v>
      </c>
      <c r="I2088" s="17">
        <v>3.8295418042352897E-2</v>
      </c>
      <c r="J2088" s="17">
        <v>8.1901861139588805E-2</v>
      </c>
      <c r="K2088" s="17">
        <v>5.5704029674446501E-2</v>
      </c>
      <c r="L2088" s="17">
        <v>9.59543052958301E-2</v>
      </c>
      <c r="M2088" s="17"/>
      <c r="N2088" s="17">
        <v>6.5826176329263894E-2</v>
      </c>
      <c r="O2088" s="17">
        <v>9.0899738422818094E-2</v>
      </c>
      <c r="P2088" s="17">
        <v>6.5330145640180595E-2</v>
      </c>
      <c r="Q2088" s="17">
        <v>4.6879937246784797E-2</v>
      </c>
      <c r="R2088" s="17"/>
      <c r="S2088" s="17">
        <v>6.8715517823790706E-2</v>
      </c>
      <c r="T2088" s="17">
        <v>5.8629680581660001E-2</v>
      </c>
      <c r="U2088" s="17">
        <v>5.4418170514766898E-2</v>
      </c>
      <c r="V2088" s="17">
        <v>5.7857951870283697E-2</v>
      </c>
      <c r="W2088" s="17">
        <v>6.4077802488593696E-2</v>
      </c>
      <c r="X2088" s="17">
        <v>3.7263269309785102E-2</v>
      </c>
      <c r="Y2088" s="17">
        <v>0.140559722699614</v>
      </c>
      <c r="Z2088" s="17">
        <v>0.12012015720559301</v>
      </c>
      <c r="AA2088" s="17">
        <v>3.56903204852052E-2</v>
      </c>
      <c r="AB2088" s="17">
        <v>0.104109957639867</v>
      </c>
      <c r="AC2088" s="17">
        <v>1.9913588233600701E-2</v>
      </c>
      <c r="AD2088" s="17">
        <v>9.9828029678316402E-2</v>
      </c>
      <c r="AE2088" s="17"/>
      <c r="AF2088" s="17">
        <v>6.1335221542284803E-2</v>
      </c>
      <c r="AG2088" s="17">
        <v>6.1917902872767099E-2</v>
      </c>
      <c r="AH2088" s="17">
        <v>9.2392254157895606E-2</v>
      </c>
      <c r="AI2088" s="17"/>
      <c r="AJ2088" s="17">
        <v>4.0498575310514803E-2</v>
      </c>
      <c r="AK2088" s="17">
        <v>7.7699237372789096E-2</v>
      </c>
      <c r="AL2088" s="17">
        <v>2.7968934548880098E-2</v>
      </c>
      <c r="AM2088" s="17">
        <v>7.2628873666934698E-2</v>
      </c>
      <c r="AN2088" s="17">
        <v>8.9965240038209396E-2</v>
      </c>
      <c r="AO2088" s="17"/>
      <c r="AP2088" s="17">
        <v>3.0896170082698099E-2</v>
      </c>
      <c r="AQ2088" s="17">
        <v>8.4047342249609802E-2</v>
      </c>
      <c r="AR2088" s="17">
        <v>3.4359116989619597E-2</v>
      </c>
      <c r="AS2088" s="17"/>
      <c r="AT2088" s="17">
        <v>5.6501469505642499E-2</v>
      </c>
      <c r="AU2088" s="17">
        <v>5.1445344707192302E-2</v>
      </c>
      <c r="AV2088" s="17">
        <v>8.3717283336481499E-2</v>
      </c>
      <c r="AW2088" s="17">
        <v>6.7665147313880805E-2</v>
      </c>
      <c r="AX2088" s="17">
        <v>3.7260488658438298E-2</v>
      </c>
    </row>
    <row r="2089" spans="2:50">
      <c r="B2089" t="s">
        <v>113</v>
      </c>
      <c r="C2089" s="17">
        <v>8.8831520979370193E-2</v>
      </c>
      <c r="D2089" s="17">
        <v>7.4006786883087303E-2</v>
      </c>
      <c r="E2089" s="17">
        <v>0.103630675566019</v>
      </c>
      <c r="F2089" s="17"/>
      <c r="G2089" s="17">
        <v>0.12883276807868799</v>
      </c>
      <c r="H2089" s="17">
        <v>0.102606363142364</v>
      </c>
      <c r="I2089" s="17">
        <v>9.7331041036822594E-2</v>
      </c>
      <c r="J2089" s="17">
        <v>8.9132218931951696E-2</v>
      </c>
      <c r="K2089" s="17">
        <v>8.7134229956341194E-2</v>
      </c>
      <c r="L2089" s="17">
        <v>4.43627716809313E-2</v>
      </c>
      <c r="M2089" s="17"/>
      <c r="N2089" s="17">
        <v>3.5074179417286397E-2</v>
      </c>
      <c r="O2089" s="17">
        <v>9.0080975852592199E-2</v>
      </c>
      <c r="P2089" s="17">
        <v>0.10459980036659899</v>
      </c>
      <c r="Q2089" s="17">
        <v>0.132811945884272</v>
      </c>
      <c r="R2089" s="17"/>
      <c r="S2089" s="17">
        <v>7.6860609617308104E-2</v>
      </c>
      <c r="T2089" s="17">
        <v>9.2029887222702694E-2</v>
      </c>
      <c r="U2089" s="17">
        <v>4.1233135029621601E-2</v>
      </c>
      <c r="V2089" s="17">
        <v>7.5442160353217602E-2</v>
      </c>
      <c r="W2089" s="17">
        <v>0.110001339191164</v>
      </c>
      <c r="X2089" s="17">
        <v>5.3151662339691201E-2</v>
      </c>
      <c r="Y2089" s="17">
        <v>0.125815336777758</v>
      </c>
      <c r="Z2089" s="17">
        <v>0.12613720252900901</v>
      </c>
      <c r="AA2089" s="17">
        <v>0.13063866974243499</v>
      </c>
      <c r="AB2089" s="17">
        <v>9.4659927481733297E-2</v>
      </c>
      <c r="AC2089" s="17">
        <v>8.4858211567146999E-2</v>
      </c>
      <c r="AD2089" s="17">
        <v>5.24156809127274E-2</v>
      </c>
      <c r="AE2089" s="17"/>
      <c r="AF2089" s="17">
        <v>7.4618856724784105E-2</v>
      </c>
      <c r="AG2089" s="17">
        <v>5.9309957611674201E-2</v>
      </c>
      <c r="AH2089" s="17">
        <v>0.194849622536587</v>
      </c>
      <c r="AI2089" s="17"/>
      <c r="AJ2089" s="17">
        <v>6.5669874116785695E-2</v>
      </c>
      <c r="AK2089" s="17">
        <v>7.1422339255469203E-2</v>
      </c>
      <c r="AL2089" s="17">
        <v>1.3404554581032501E-2</v>
      </c>
      <c r="AM2089" s="17">
        <v>0</v>
      </c>
      <c r="AN2089" s="17">
        <v>0.21059413294104701</v>
      </c>
      <c r="AO2089" s="17"/>
      <c r="AP2089" s="17">
        <v>5.5935778632873502E-2</v>
      </c>
      <c r="AQ2089" s="17">
        <v>7.6848140894214198E-2</v>
      </c>
      <c r="AR2089" s="17">
        <v>1.9437099699347701E-2</v>
      </c>
      <c r="AS2089" s="17"/>
      <c r="AT2089" s="17">
        <v>0.11295769819661799</v>
      </c>
      <c r="AU2089" s="17">
        <v>0.102403341955337</v>
      </c>
      <c r="AV2089" s="17">
        <v>6.8822009559757993E-2</v>
      </c>
      <c r="AW2089" s="17">
        <v>3.5121247437738798E-2</v>
      </c>
      <c r="AX2089" s="17">
        <v>0.15200274854634099</v>
      </c>
    </row>
    <row r="2090" spans="2:50">
      <c r="C2090" s="17"/>
      <c r="D2090" s="17"/>
      <c r="E2090" s="17"/>
      <c r="F2090" s="17"/>
      <c r="G2090" s="17"/>
      <c r="H2090" s="17"/>
      <c r="I2090" s="17"/>
      <c r="J2090" s="17"/>
      <c r="K2090" s="17"/>
      <c r="L2090" s="17"/>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7"/>
      <c r="AI2090" s="17"/>
      <c r="AJ2090" s="17"/>
      <c r="AK2090" s="17"/>
      <c r="AL2090" s="17"/>
      <c r="AM2090" s="17"/>
      <c r="AN2090" s="17"/>
      <c r="AO2090" s="17"/>
      <c r="AP2090" s="17"/>
      <c r="AQ2090" s="17"/>
      <c r="AR2090" s="17"/>
      <c r="AS2090" s="17"/>
      <c r="AT2090" s="17"/>
      <c r="AU2090" s="17"/>
      <c r="AV2090" s="17"/>
      <c r="AW2090" s="17"/>
      <c r="AX2090" s="17"/>
    </row>
    <row r="2091" spans="2:50">
      <c r="B2091" s="6" t="s">
        <v>538</v>
      </c>
      <c r="C2091" s="17"/>
      <c r="D2091" s="17"/>
      <c r="E2091" s="17"/>
      <c r="F2091" s="17"/>
      <c r="G2091" s="17"/>
      <c r="H2091" s="17"/>
      <c r="I2091" s="17"/>
      <c r="J2091" s="17"/>
      <c r="K2091" s="17"/>
      <c r="L2091" s="17"/>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7"/>
      <c r="AI2091" s="17"/>
      <c r="AJ2091" s="17"/>
      <c r="AK2091" s="17"/>
      <c r="AL2091" s="17"/>
      <c r="AM2091" s="17"/>
      <c r="AN2091" s="17"/>
      <c r="AO2091" s="17"/>
      <c r="AP2091" s="17"/>
      <c r="AQ2091" s="17"/>
      <c r="AR2091" s="17"/>
      <c r="AS2091" s="17"/>
      <c r="AT2091" s="17"/>
      <c r="AU2091" s="17"/>
      <c r="AV2091" s="17"/>
      <c r="AW2091" s="17"/>
      <c r="AX2091" s="17"/>
    </row>
    <row r="2092" spans="2:50">
      <c r="B2092" s="24" t="s">
        <v>27</v>
      </c>
      <c r="C2092" s="17"/>
      <c r="D2092" s="17"/>
      <c r="E2092" s="17"/>
      <c r="F2092" s="17"/>
      <c r="G2092" s="17"/>
      <c r="H2092" s="17"/>
      <c r="I2092" s="17"/>
      <c r="J2092" s="17"/>
      <c r="K2092" s="17"/>
      <c r="L2092" s="17"/>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7"/>
      <c r="AI2092" s="17"/>
      <c r="AJ2092" s="17"/>
      <c r="AK2092" s="17"/>
      <c r="AL2092" s="17"/>
      <c r="AM2092" s="17"/>
      <c r="AN2092" s="17"/>
      <c r="AO2092" s="17"/>
      <c r="AP2092" s="17"/>
      <c r="AQ2092" s="17"/>
      <c r="AR2092" s="17"/>
      <c r="AS2092" s="17"/>
      <c r="AT2092" s="17"/>
      <c r="AU2092" s="17"/>
      <c r="AV2092" s="17"/>
      <c r="AW2092" s="17"/>
      <c r="AX2092" s="17"/>
    </row>
    <row r="2093" spans="2:50">
      <c r="B2093" t="s">
        <v>532</v>
      </c>
      <c r="C2093" s="17">
        <v>6.9430407083134305E-2</v>
      </c>
      <c r="D2093" s="17">
        <v>8.3471183508667196E-2</v>
      </c>
      <c r="E2093" s="17">
        <v>5.5998877511973903E-2</v>
      </c>
      <c r="F2093" s="17"/>
      <c r="G2093" s="17">
        <v>9.6534392462255397E-2</v>
      </c>
      <c r="H2093" s="17">
        <v>0.115255785332244</v>
      </c>
      <c r="I2093" s="17">
        <v>0.13686942848779801</v>
      </c>
      <c r="J2093" s="17">
        <v>2.51373126004369E-2</v>
      </c>
      <c r="K2093" s="17">
        <v>2.64065250249911E-2</v>
      </c>
      <c r="L2093" s="17">
        <v>2.0187403597897599E-2</v>
      </c>
      <c r="M2093" s="17"/>
      <c r="N2093" s="17">
        <v>0.107694159289421</v>
      </c>
      <c r="O2093" s="17">
        <v>4.89914036635474E-2</v>
      </c>
      <c r="P2093" s="17">
        <v>6.8784042147552599E-2</v>
      </c>
      <c r="Q2093" s="17">
        <v>5.3328305343480001E-2</v>
      </c>
      <c r="R2093" s="17"/>
      <c r="S2093" s="17">
        <v>0.13297787279991699</v>
      </c>
      <c r="T2093" s="17">
        <v>2.0742375489538101E-2</v>
      </c>
      <c r="U2093" s="17">
        <v>3.3837578803355202E-2</v>
      </c>
      <c r="V2093" s="17">
        <v>8.0313239126753602E-2</v>
      </c>
      <c r="W2093" s="17">
        <v>9.4537573284078399E-2</v>
      </c>
      <c r="X2093" s="17">
        <v>7.2864363047463396E-2</v>
      </c>
      <c r="Y2093" s="17">
        <v>9.0690951999404495E-2</v>
      </c>
      <c r="Z2093" s="17">
        <v>7.0080537586972205E-2</v>
      </c>
      <c r="AA2093" s="17">
        <v>7.62759672211233E-2</v>
      </c>
      <c r="AB2093" s="17">
        <v>5.2910967931762101E-2</v>
      </c>
      <c r="AC2093" s="17">
        <v>5.8473953469889102E-2</v>
      </c>
      <c r="AD2093" s="17">
        <v>0</v>
      </c>
      <c r="AE2093" s="17"/>
      <c r="AF2093" s="17">
        <v>6.9025083451072694E-2</v>
      </c>
      <c r="AG2093" s="17">
        <v>9.0366356248397395E-2</v>
      </c>
      <c r="AH2093" s="17">
        <v>2.4027060887400701E-2</v>
      </c>
      <c r="AI2093" s="17"/>
      <c r="AJ2093" s="17">
        <v>8.2913971130717495E-2</v>
      </c>
      <c r="AK2093" s="17">
        <v>5.5113046994504901E-2</v>
      </c>
      <c r="AL2093" s="17">
        <v>0.11808298216964699</v>
      </c>
      <c r="AM2093" s="17">
        <v>0.234732169733084</v>
      </c>
      <c r="AN2093" s="17">
        <v>3.1279081343002002E-2</v>
      </c>
      <c r="AO2093" s="17"/>
      <c r="AP2093" s="17">
        <v>8.3954872881492296E-2</v>
      </c>
      <c r="AQ2093" s="17">
        <v>6.6167838632418499E-2</v>
      </c>
      <c r="AR2093" s="17">
        <v>6.7666902564161593E-2</v>
      </c>
      <c r="AS2093" s="17"/>
      <c r="AT2093" s="17">
        <v>6.5353965018860899E-2</v>
      </c>
      <c r="AU2093" s="17">
        <v>5.1045157669519399E-2</v>
      </c>
      <c r="AV2093" s="17">
        <v>7.6409102486952193E-2</v>
      </c>
      <c r="AW2093" s="17">
        <v>0.15895290365988399</v>
      </c>
      <c r="AX2093" s="17">
        <v>0.134862028184698</v>
      </c>
    </row>
    <row r="2094" spans="2:50">
      <c r="B2094" t="s">
        <v>533</v>
      </c>
      <c r="C2094" s="17">
        <v>0.347691919687664</v>
      </c>
      <c r="D2094" s="17">
        <v>0.30409775084741802</v>
      </c>
      <c r="E2094" s="17">
        <v>0.39033965670418203</v>
      </c>
      <c r="F2094" s="17"/>
      <c r="G2094" s="17">
        <v>0.381364010561694</v>
      </c>
      <c r="H2094" s="17">
        <v>0.393988211372582</v>
      </c>
      <c r="I2094" s="17">
        <v>0.33261173007651401</v>
      </c>
      <c r="J2094" s="17">
        <v>0.31980773181608102</v>
      </c>
      <c r="K2094" s="17">
        <v>0.335483555848958</v>
      </c>
      <c r="L2094" s="17">
        <v>0.32719885032693002</v>
      </c>
      <c r="M2094" s="17"/>
      <c r="N2094" s="17">
        <v>0.34202898763247902</v>
      </c>
      <c r="O2094" s="17">
        <v>0.33692911225273697</v>
      </c>
      <c r="P2094" s="17">
        <v>0.41390666161982598</v>
      </c>
      <c r="Q2094" s="17">
        <v>0.307035182926301</v>
      </c>
      <c r="R2094" s="17"/>
      <c r="S2094" s="17">
        <v>0.32515284477392198</v>
      </c>
      <c r="T2094" s="17">
        <v>0.37624395332312199</v>
      </c>
      <c r="U2094" s="17">
        <v>0.46502320646798301</v>
      </c>
      <c r="V2094" s="17">
        <v>0.29951503941033297</v>
      </c>
      <c r="W2094" s="17">
        <v>0.27313829396952899</v>
      </c>
      <c r="X2094" s="17">
        <v>0.32971397317180301</v>
      </c>
      <c r="Y2094" s="17">
        <v>0.32958387508786702</v>
      </c>
      <c r="Z2094" s="17">
        <v>0.27051519798664803</v>
      </c>
      <c r="AA2094" s="17">
        <v>0.365100206375501</v>
      </c>
      <c r="AB2094" s="17">
        <v>0.338938588239385</v>
      </c>
      <c r="AC2094" s="17">
        <v>0.39592984229453698</v>
      </c>
      <c r="AD2094" s="17">
        <v>0.44633625896384999</v>
      </c>
      <c r="AE2094" s="17"/>
      <c r="AF2094" s="17">
        <v>0.37441504360114503</v>
      </c>
      <c r="AG2094" s="17">
        <v>0.33392802016391798</v>
      </c>
      <c r="AH2094" s="17">
        <v>0.30086127539812502</v>
      </c>
      <c r="AI2094" s="17"/>
      <c r="AJ2094" s="17">
        <v>0.33862512368671299</v>
      </c>
      <c r="AK2094" s="17">
        <v>0.41272147792885699</v>
      </c>
      <c r="AL2094" s="17">
        <v>0.29505124682290801</v>
      </c>
      <c r="AM2094" s="17">
        <v>0.32771943667646097</v>
      </c>
      <c r="AN2094" s="17">
        <v>0.256965490748783</v>
      </c>
      <c r="AO2094" s="17"/>
      <c r="AP2094" s="17">
        <v>0.33588560266849998</v>
      </c>
      <c r="AQ2094" s="17">
        <v>0.39580464381017799</v>
      </c>
      <c r="AR2094" s="17">
        <v>0.32859174160341198</v>
      </c>
      <c r="AS2094" s="17"/>
      <c r="AT2094" s="17">
        <v>0.34863362226674299</v>
      </c>
      <c r="AU2094" s="17">
        <v>0.29846497847784698</v>
      </c>
      <c r="AV2094" s="17">
        <v>0.37219896064390301</v>
      </c>
      <c r="AW2094" s="17">
        <v>0.34063250679919899</v>
      </c>
      <c r="AX2094" s="17">
        <v>0.36902176404811099</v>
      </c>
    </row>
    <row r="2095" spans="2:50">
      <c r="B2095" t="s">
        <v>534</v>
      </c>
      <c r="C2095" s="17">
        <v>0.36080002946374401</v>
      </c>
      <c r="D2095" s="17">
        <v>0.37423391516705401</v>
      </c>
      <c r="E2095" s="17">
        <v>0.35037554798813503</v>
      </c>
      <c r="F2095" s="17"/>
      <c r="G2095" s="17">
        <v>0.31355726821656899</v>
      </c>
      <c r="H2095" s="17">
        <v>0.29408371775299902</v>
      </c>
      <c r="I2095" s="17">
        <v>0.31867943695483097</v>
      </c>
      <c r="J2095" s="17">
        <v>0.41667909879833198</v>
      </c>
      <c r="K2095" s="17">
        <v>0.42421938329218201</v>
      </c>
      <c r="L2095" s="17">
        <v>0.39648277428872503</v>
      </c>
      <c r="M2095" s="17"/>
      <c r="N2095" s="17">
        <v>0.32244438851042501</v>
      </c>
      <c r="O2095" s="17">
        <v>0.41682081501665202</v>
      </c>
      <c r="P2095" s="17">
        <v>0.338355054862371</v>
      </c>
      <c r="Q2095" s="17">
        <v>0.35996279910375001</v>
      </c>
      <c r="R2095" s="17"/>
      <c r="S2095" s="17">
        <v>0.29775625182383803</v>
      </c>
      <c r="T2095" s="17">
        <v>0.38183118008113998</v>
      </c>
      <c r="U2095" s="17">
        <v>0.38203552692873499</v>
      </c>
      <c r="V2095" s="17">
        <v>0.37464347703244</v>
      </c>
      <c r="W2095" s="17">
        <v>0.41464422615362001</v>
      </c>
      <c r="X2095" s="17">
        <v>0.39210973439941199</v>
      </c>
      <c r="Y2095" s="17">
        <v>0.32857361828123999</v>
      </c>
      <c r="Z2095" s="17">
        <v>0.41942473992111201</v>
      </c>
      <c r="AA2095" s="17">
        <v>0.30791360350611802</v>
      </c>
      <c r="AB2095" s="17">
        <v>0.37225217819969902</v>
      </c>
      <c r="AC2095" s="17">
        <v>0.369719602986393</v>
      </c>
      <c r="AD2095" s="17">
        <v>0.32211549095685998</v>
      </c>
      <c r="AE2095" s="17"/>
      <c r="AF2095" s="17">
        <v>0.36647965450630299</v>
      </c>
      <c r="AG2095" s="17">
        <v>0.368636174415653</v>
      </c>
      <c r="AH2095" s="17">
        <v>0.36095561047164798</v>
      </c>
      <c r="AI2095" s="17"/>
      <c r="AJ2095" s="17">
        <v>0.39667328303696497</v>
      </c>
      <c r="AK2095" s="17">
        <v>0.31325523290630303</v>
      </c>
      <c r="AL2095" s="17">
        <v>0.46470188991255901</v>
      </c>
      <c r="AM2095" s="17">
        <v>0.18915896241133001</v>
      </c>
      <c r="AN2095" s="17">
        <v>0.36276867675577901</v>
      </c>
      <c r="AO2095" s="17"/>
      <c r="AP2095" s="17">
        <v>0.39299910783438702</v>
      </c>
      <c r="AQ2095" s="17">
        <v>0.320028296202583</v>
      </c>
      <c r="AR2095" s="17">
        <v>0.47090847249267198</v>
      </c>
      <c r="AS2095" s="17"/>
      <c r="AT2095" s="17">
        <v>0.36911379614068401</v>
      </c>
      <c r="AU2095" s="17">
        <v>0.38013601979731199</v>
      </c>
      <c r="AV2095" s="17">
        <v>0.374573871356773</v>
      </c>
      <c r="AW2095" s="17">
        <v>0.33474871573064902</v>
      </c>
      <c r="AX2095" s="17">
        <v>0.17909194919312901</v>
      </c>
    </row>
    <row r="2096" spans="2:50">
      <c r="B2096" t="s">
        <v>535</v>
      </c>
      <c r="C2096" s="17">
        <v>0.13404056091324101</v>
      </c>
      <c r="D2096" s="17">
        <v>0.16318499914499099</v>
      </c>
      <c r="E2096" s="17">
        <v>0.103611681471091</v>
      </c>
      <c r="F2096" s="17"/>
      <c r="G2096" s="17">
        <v>0.142142564443245</v>
      </c>
      <c r="H2096" s="17">
        <v>0.110548386814091</v>
      </c>
      <c r="I2096" s="17">
        <v>7.1436296425454404E-2</v>
      </c>
      <c r="J2096" s="17">
        <v>0.13160601867768101</v>
      </c>
      <c r="K2096" s="17">
        <v>0.14444265866508699</v>
      </c>
      <c r="L2096" s="17">
        <v>0.19715495098059399</v>
      </c>
      <c r="M2096" s="17"/>
      <c r="N2096" s="17">
        <v>0.18478274664178701</v>
      </c>
      <c r="O2096" s="17">
        <v>0.12341874774009901</v>
      </c>
      <c r="P2096" s="17">
        <v>8.5118398288275998E-2</v>
      </c>
      <c r="Q2096" s="17">
        <v>0.135956039253538</v>
      </c>
      <c r="R2096" s="17"/>
      <c r="S2096" s="17">
        <v>0.19838907857462701</v>
      </c>
      <c r="T2096" s="17">
        <v>0.15438754383230399</v>
      </c>
      <c r="U2096" s="17">
        <v>8.8140560283790803E-2</v>
      </c>
      <c r="V2096" s="17">
        <v>0.13476308214142699</v>
      </c>
      <c r="W2096" s="17">
        <v>0.15137524191719401</v>
      </c>
      <c r="X2096" s="17">
        <v>9.8854276684730694E-2</v>
      </c>
      <c r="Y2096" s="17">
        <v>9.4104484113826506E-2</v>
      </c>
      <c r="Z2096" s="17">
        <v>0.10172020615041601</v>
      </c>
      <c r="AA2096" s="17">
        <v>0.12883627673836801</v>
      </c>
      <c r="AB2096" s="17">
        <v>0.167290635643744</v>
      </c>
      <c r="AC2096" s="17">
        <v>3.8740061995906801E-2</v>
      </c>
      <c r="AD2096" s="17">
        <v>0.166993426208843</v>
      </c>
      <c r="AE2096" s="17"/>
      <c r="AF2096" s="17">
        <v>0.135076534845778</v>
      </c>
      <c r="AG2096" s="17">
        <v>0.132610973041935</v>
      </c>
      <c r="AH2096" s="17">
        <v>0.11104628352306201</v>
      </c>
      <c r="AI2096" s="17"/>
      <c r="AJ2096" s="17">
        <v>0.134517136723208</v>
      </c>
      <c r="AK2096" s="17">
        <v>0.14842964563490599</v>
      </c>
      <c r="AL2096" s="17">
        <v>9.6375311061819596E-2</v>
      </c>
      <c r="AM2096" s="17">
        <v>0.17431506371018601</v>
      </c>
      <c r="AN2096" s="17">
        <v>0.12693486669933701</v>
      </c>
      <c r="AO2096" s="17"/>
      <c r="AP2096" s="17">
        <v>0.13834518745419699</v>
      </c>
      <c r="AQ2096" s="17">
        <v>0.145618472436297</v>
      </c>
      <c r="AR2096" s="17">
        <v>9.3065074556874405E-2</v>
      </c>
      <c r="AS2096" s="17"/>
      <c r="AT2096" s="17">
        <v>9.5607088196022594E-2</v>
      </c>
      <c r="AU2096" s="17">
        <v>0.183007339861152</v>
      </c>
      <c r="AV2096" s="17">
        <v>0.127470327778509</v>
      </c>
      <c r="AW2096" s="17">
        <v>0.11610939359443601</v>
      </c>
      <c r="AX2096" s="17">
        <v>0.173650564583441</v>
      </c>
    </row>
    <row r="2097" spans="2:50">
      <c r="B2097" t="s">
        <v>113</v>
      </c>
      <c r="C2097" s="17">
        <v>8.8037082852217396E-2</v>
      </c>
      <c r="D2097" s="17">
        <v>7.5012151331870003E-2</v>
      </c>
      <c r="E2097" s="17">
        <v>9.9674236324618498E-2</v>
      </c>
      <c r="F2097" s="17"/>
      <c r="G2097" s="17">
        <v>6.6401764316236803E-2</v>
      </c>
      <c r="H2097" s="17">
        <v>8.6123898728084E-2</v>
      </c>
      <c r="I2097" s="17">
        <v>0.14040310805540199</v>
      </c>
      <c r="J2097" s="17">
        <v>0.106769838107469</v>
      </c>
      <c r="K2097" s="17">
        <v>6.9447877168781799E-2</v>
      </c>
      <c r="L2097" s="17">
        <v>5.8976020805854602E-2</v>
      </c>
      <c r="M2097" s="17"/>
      <c r="N2097" s="17">
        <v>4.3049717925887403E-2</v>
      </c>
      <c r="O2097" s="17">
        <v>7.3839921326965194E-2</v>
      </c>
      <c r="P2097" s="17">
        <v>9.3835843081974402E-2</v>
      </c>
      <c r="Q2097" s="17">
        <v>0.14371767337293101</v>
      </c>
      <c r="R2097" s="17"/>
      <c r="S2097" s="17">
        <v>4.5723952027695802E-2</v>
      </c>
      <c r="T2097" s="17">
        <v>6.6794947273895899E-2</v>
      </c>
      <c r="U2097" s="17">
        <v>3.0963127516135999E-2</v>
      </c>
      <c r="V2097" s="17">
        <v>0.110765162289046</v>
      </c>
      <c r="W2097" s="17">
        <v>6.6304664675578606E-2</v>
      </c>
      <c r="X2097" s="17">
        <v>0.10645765269659201</v>
      </c>
      <c r="Y2097" s="17">
        <v>0.15704707051766201</v>
      </c>
      <c r="Z2097" s="17">
        <v>0.138259318354852</v>
      </c>
      <c r="AA2097" s="17">
        <v>0.12187394615889099</v>
      </c>
      <c r="AB2097" s="17">
        <v>6.8607629985409396E-2</v>
      </c>
      <c r="AC2097" s="17">
        <v>0.13713653925327399</v>
      </c>
      <c r="AD2097" s="17">
        <v>6.4554823870447003E-2</v>
      </c>
      <c r="AE2097" s="17"/>
      <c r="AF2097" s="17">
        <v>5.5003683595700702E-2</v>
      </c>
      <c r="AG2097" s="17">
        <v>7.4458476130095597E-2</v>
      </c>
      <c r="AH2097" s="17">
        <v>0.20310976971976399</v>
      </c>
      <c r="AI2097" s="17"/>
      <c r="AJ2097" s="17">
        <v>4.7270485422396799E-2</v>
      </c>
      <c r="AK2097" s="17">
        <v>7.0480596535428805E-2</v>
      </c>
      <c r="AL2097" s="17">
        <v>2.5788570033066699E-2</v>
      </c>
      <c r="AM2097" s="17">
        <v>7.4074367468939306E-2</v>
      </c>
      <c r="AN2097" s="17">
        <v>0.22205188445309901</v>
      </c>
      <c r="AO2097" s="17"/>
      <c r="AP2097" s="17">
        <v>4.8815229161424001E-2</v>
      </c>
      <c r="AQ2097" s="17">
        <v>7.2380748918523599E-2</v>
      </c>
      <c r="AR2097" s="17">
        <v>3.9767808782879499E-2</v>
      </c>
      <c r="AS2097" s="17"/>
      <c r="AT2097" s="17">
        <v>0.12129152837769</v>
      </c>
      <c r="AU2097" s="17">
        <v>8.7346504194168603E-2</v>
      </c>
      <c r="AV2097" s="17">
        <v>4.93477377338628E-2</v>
      </c>
      <c r="AW2097" s="17">
        <v>4.9556480215832699E-2</v>
      </c>
      <c r="AX2097" s="17">
        <v>0.143373693990622</v>
      </c>
    </row>
    <row r="2098" spans="2:50">
      <c r="C2098" s="17"/>
      <c r="D2098" s="17"/>
      <c r="E2098" s="17"/>
      <c r="F2098" s="17"/>
      <c r="G2098" s="17"/>
      <c r="H2098" s="17"/>
      <c r="I2098" s="17"/>
      <c r="J2098" s="17"/>
      <c r="K2098" s="17"/>
      <c r="L2098" s="17"/>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7"/>
      <c r="AI2098" s="17"/>
      <c r="AJ2098" s="17"/>
      <c r="AK2098" s="17"/>
      <c r="AL2098" s="17"/>
      <c r="AM2098" s="17"/>
      <c r="AN2098" s="17"/>
      <c r="AO2098" s="17"/>
      <c r="AP2098" s="17"/>
      <c r="AQ2098" s="17"/>
      <c r="AR2098" s="17"/>
      <c r="AS2098" s="17"/>
      <c r="AT2098" s="17"/>
      <c r="AU2098" s="17"/>
      <c r="AV2098" s="17"/>
      <c r="AW2098" s="17"/>
      <c r="AX2098" s="17"/>
    </row>
    <row r="2099" spans="2:50">
      <c r="B2099" s="6" t="s">
        <v>539</v>
      </c>
      <c r="C2099" s="17"/>
      <c r="D2099" s="17"/>
      <c r="E2099" s="17"/>
      <c r="F2099" s="17"/>
      <c r="G2099" s="17"/>
      <c r="H2099" s="17"/>
      <c r="I2099" s="17"/>
      <c r="J2099" s="17"/>
      <c r="K2099" s="17"/>
      <c r="L2099" s="17"/>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7"/>
      <c r="AI2099" s="17"/>
      <c r="AJ2099" s="17"/>
      <c r="AK2099" s="17"/>
      <c r="AL2099" s="17"/>
      <c r="AM2099" s="17"/>
      <c r="AN2099" s="17"/>
      <c r="AO2099" s="17"/>
      <c r="AP2099" s="17"/>
      <c r="AQ2099" s="17"/>
      <c r="AR2099" s="17"/>
      <c r="AS2099" s="17"/>
      <c r="AT2099" s="17"/>
      <c r="AU2099" s="17"/>
      <c r="AV2099" s="17"/>
      <c r="AW2099" s="17"/>
      <c r="AX2099" s="17"/>
    </row>
    <row r="2100" spans="2:50">
      <c r="B2100" s="27" t="s">
        <v>27</v>
      </c>
      <c r="C2100" s="17"/>
      <c r="D2100" s="17"/>
      <c r="E2100" s="17"/>
      <c r="F2100" s="17"/>
      <c r="G2100" s="17"/>
      <c r="H2100" s="17"/>
      <c r="I2100" s="17"/>
      <c r="J2100" s="17"/>
      <c r="K2100" s="17"/>
      <c r="L2100" s="17"/>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7"/>
      <c r="AI2100" s="17"/>
      <c r="AJ2100" s="17"/>
      <c r="AK2100" s="17"/>
      <c r="AL2100" s="17"/>
      <c r="AM2100" s="17"/>
      <c r="AN2100" s="17"/>
      <c r="AO2100" s="17"/>
      <c r="AP2100" s="17"/>
      <c r="AQ2100" s="17"/>
      <c r="AR2100" s="17"/>
      <c r="AS2100" s="17"/>
      <c r="AT2100" s="17"/>
      <c r="AU2100" s="17"/>
      <c r="AV2100" s="17"/>
      <c r="AW2100" s="17"/>
      <c r="AX2100" s="17"/>
    </row>
    <row r="2101" spans="2:50">
      <c r="B2101" t="s">
        <v>532</v>
      </c>
      <c r="C2101" s="17">
        <v>6.2787358425800896E-2</v>
      </c>
      <c r="D2101" s="17">
        <v>7.9821369715917606E-2</v>
      </c>
      <c r="E2101" s="17">
        <v>4.7118450182521102E-2</v>
      </c>
      <c r="F2101" s="17"/>
      <c r="G2101" s="17">
        <v>8.9895976351924298E-2</v>
      </c>
      <c r="H2101" s="17">
        <v>0.13194101161432101</v>
      </c>
      <c r="I2101" s="17">
        <v>0.11067556264072501</v>
      </c>
      <c r="J2101" s="17">
        <v>2.86670639470137E-2</v>
      </c>
      <c r="K2101" s="17">
        <v>1.22345690832185E-2</v>
      </c>
      <c r="L2101" s="17">
        <v>2.75829763471057E-2</v>
      </c>
      <c r="M2101" s="17"/>
      <c r="N2101" s="17">
        <v>9.8241747667196302E-2</v>
      </c>
      <c r="O2101" s="17">
        <v>2.6135869770608E-2</v>
      </c>
      <c r="P2101" s="17">
        <v>7.0309565391332998E-2</v>
      </c>
      <c r="Q2101" s="17">
        <v>5.4576730144870397E-2</v>
      </c>
      <c r="R2101" s="17"/>
      <c r="S2101" s="17">
        <v>0.13166686403427799</v>
      </c>
      <c r="T2101" s="17">
        <v>4.3694411365423402E-2</v>
      </c>
      <c r="U2101" s="17">
        <v>3.2739493459693202E-2</v>
      </c>
      <c r="V2101" s="17">
        <v>6.4526636608133403E-2</v>
      </c>
      <c r="W2101" s="17">
        <v>1.2251180110667699E-2</v>
      </c>
      <c r="X2101" s="17">
        <v>1.55227219036777E-2</v>
      </c>
      <c r="Y2101" s="17">
        <v>8.8126913450149405E-2</v>
      </c>
      <c r="Z2101" s="17">
        <v>0.17492448508071301</v>
      </c>
      <c r="AA2101" s="17">
        <v>7.9321207669721797E-2</v>
      </c>
      <c r="AB2101" s="17">
        <v>1.39198045282779E-2</v>
      </c>
      <c r="AC2101" s="17">
        <v>6.7670169004952097E-2</v>
      </c>
      <c r="AD2101" s="17">
        <v>0</v>
      </c>
      <c r="AE2101" s="17"/>
      <c r="AF2101" s="17">
        <v>4.5283619579845599E-2</v>
      </c>
      <c r="AG2101" s="17">
        <v>8.7122566218801406E-2</v>
      </c>
      <c r="AH2101" s="17">
        <v>2.57695635036326E-2</v>
      </c>
      <c r="AI2101" s="17"/>
      <c r="AJ2101" s="17">
        <v>5.9570269717876198E-2</v>
      </c>
      <c r="AK2101" s="17">
        <v>9.0607088383973494E-2</v>
      </c>
      <c r="AL2101" s="17">
        <v>0.142821912831015</v>
      </c>
      <c r="AM2101" s="17">
        <v>0</v>
      </c>
      <c r="AN2101" s="17">
        <v>4.1379166659583598E-2</v>
      </c>
      <c r="AO2101" s="17"/>
      <c r="AP2101" s="17">
        <v>6.3313866374828401E-2</v>
      </c>
      <c r="AQ2101" s="17">
        <v>8.76069779748022E-2</v>
      </c>
      <c r="AR2101" s="17">
        <v>0.121016194214602</v>
      </c>
      <c r="AS2101" s="17"/>
      <c r="AT2101" s="17">
        <v>6.0140984585106201E-2</v>
      </c>
      <c r="AU2101" s="17">
        <v>4.2377574324062001E-2</v>
      </c>
      <c r="AV2101" s="17">
        <v>5.5077129691331897E-2</v>
      </c>
      <c r="AW2101" s="17">
        <v>0.174302577479857</v>
      </c>
      <c r="AX2101" s="17">
        <v>0.161839835392177</v>
      </c>
    </row>
    <row r="2102" spans="2:50">
      <c r="B2102" t="s">
        <v>533</v>
      </c>
      <c r="C2102" s="17">
        <v>0.36375759142060798</v>
      </c>
      <c r="D2102" s="17">
        <v>0.33523954230521302</v>
      </c>
      <c r="E2102" s="17">
        <v>0.389990208462827</v>
      </c>
      <c r="F2102" s="17"/>
      <c r="G2102" s="17">
        <v>0.38263205912153497</v>
      </c>
      <c r="H2102" s="17">
        <v>0.44268362251340998</v>
      </c>
      <c r="I2102" s="17">
        <v>0.35714317372550403</v>
      </c>
      <c r="J2102" s="17">
        <v>0.387105999194438</v>
      </c>
      <c r="K2102" s="17">
        <v>0.31055746568708897</v>
      </c>
      <c r="L2102" s="17">
        <v>0.320950115383622</v>
      </c>
      <c r="M2102" s="17"/>
      <c r="N2102" s="17">
        <v>0.288568673133417</v>
      </c>
      <c r="O2102" s="17">
        <v>0.38423897938423401</v>
      </c>
      <c r="P2102" s="17">
        <v>0.43579112003249298</v>
      </c>
      <c r="Q2102" s="17">
        <v>0.372797723064209</v>
      </c>
      <c r="R2102" s="17"/>
      <c r="S2102" s="17">
        <v>0.35385287046804598</v>
      </c>
      <c r="T2102" s="17">
        <v>0.38255323789971601</v>
      </c>
      <c r="U2102" s="17">
        <v>0.34879386432470999</v>
      </c>
      <c r="V2102" s="17">
        <v>0.37034716080869601</v>
      </c>
      <c r="W2102" s="17">
        <v>0.35275103711288902</v>
      </c>
      <c r="X2102" s="17">
        <v>0.33415202263911098</v>
      </c>
      <c r="Y2102" s="17">
        <v>0.34259881019132399</v>
      </c>
      <c r="Z2102" s="17">
        <v>0.36179018666319102</v>
      </c>
      <c r="AA2102" s="17">
        <v>0.40561684211384502</v>
      </c>
      <c r="AB2102" s="17">
        <v>0.34118501307430699</v>
      </c>
      <c r="AC2102" s="17">
        <v>0.46106365689469098</v>
      </c>
      <c r="AD2102" s="17">
        <v>0.30827255499353501</v>
      </c>
      <c r="AE2102" s="17"/>
      <c r="AF2102" s="17">
        <v>0.39445312578839498</v>
      </c>
      <c r="AG2102" s="17">
        <v>0.31731705729092002</v>
      </c>
      <c r="AH2102" s="17">
        <v>0.42609408500150198</v>
      </c>
      <c r="AI2102" s="17"/>
      <c r="AJ2102" s="17">
        <v>0.36030050824883803</v>
      </c>
      <c r="AK2102" s="17">
        <v>0.40160968787430601</v>
      </c>
      <c r="AL2102" s="17">
        <v>0.34228374001722001</v>
      </c>
      <c r="AM2102" s="17">
        <v>0.341192859289001</v>
      </c>
      <c r="AN2102" s="17">
        <v>0.35795370361919099</v>
      </c>
      <c r="AO2102" s="17"/>
      <c r="AP2102" s="17">
        <v>0.38186780945611498</v>
      </c>
      <c r="AQ2102" s="17">
        <v>0.38966609205993402</v>
      </c>
      <c r="AR2102" s="17">
        <v>0.45432572528202098</v>
      </c>
      <c r="AS2102" s="17"/>
      <c r="AT2102" s="17">
        <v>0.35160062982700602</v>
      </c>
      <c r="AU2102" s="17">
        <v>0.38127979126695699</v>
      </c>
      <c r="AV2102" s="17">
        <v>0.36651273807960999</v>
      </c>
      <c r="AW2102" s="17">
        <v>0.291101428865634</v>
      </c>
      <c r="AX2102" s="17">
        <v>0.31714804316099598</v>
      </c>
    </row>
    <row r="2103" spans="2:50">
      <c r="B2103" t="s">
        <v>534</v>
      </c>
      <c r="C2103" s="17">
        <v>0.38866531438069402</v>
      </c>
      <c r="D2103" s="17">
        <v>0.40174471944321699</v>
      </c>
      <c r="E2103" s="17">
        <v>0.376634090829711</v>
      </c>
      <c r="F2103" s="17"/>
      <c r="G2103" s="17">
        <v>0.26290329250083999</v>
      </c>
      <c r="H2103" s="17">
        <v>0.28080774019923599</v>
      </c>
      <c r="I2103" s="17">
        <v>0.33252217505308401</v>
      </c>
      <c r="J2103" s="17">
        <v>0.403429168290667</v>
      </c>
      <c r="K2103" s="17">
        <v>0.50582139703745799</v>
      </c>
      <c r="L2103" s="17">
        <v>0.48068086300965002</v>
      </c>
      <c r="M2103" s="17"/>
      <c r="N2103" s="17">
        <v>0.43335926468207198</v>
      </c>
      <c r="O2103" s="17">
        <v>0.38194284268583301</v>
      </c>
      <c r="P2103" s="17">
        <v>0.32924067089525799</v>
      </c>
      <c r="Q2103" s="17">
        <v>0.39051340585692401</v>
      </c>
      <c r="R2103" s="17"/>
      <c r="S2103" s="17">
        <v>0.35327737440769802</v>
      </c>
      <c r="T2103" s="17">
        <v>0.427771592450439</v>
      </c>
      <c r="U2103" s="17">
        <v>0.464448570916276</v>
      </c>
      <c r="V2103" s="17">
        <v>0.38793972299794499</v>
      </c>
      <c r="W2103" s="17">
        <v>0.367428759135489</v>
      </c>
      <c r="X2103" s="17">
        <v>0.41681662540138698</v>
      </c>
      <c r="Y2103" s="17">
        <v>0.36485611908472099</v>
      </c>
      <c r="Z2103" s="17">
        <v>0.27507376579168202</v>
      </c>
      <c r="AA2103" s="17">
        <v>0.29521086603966101</v>
      </c>
      <c r="AB2103" s="17">
        <v>0.42401899328591602</v>
      </c>
      <c r="AC2103" s="17">
        <v>0.42871449907119202</v>
      </c>
      <c r="AD2103" s="17">
        <v>0.53429289951788606</v>
      </c>
      <c r="AE2103" s="17"/>
      <c r="AF2103" s="17">
        <v>0.40296943926182099</v>
      </c>
      <c r="AG2103" s="17">
        <v>0.418361020523975</v>
      </c>
      <c r="AH2103" s="17">
        <v>0.26399013533952398</v>
      </c>
      <c r="AI2103" s="17"/>
      <c r="AJ2103" s="17">
        <v>0.40490905282544098</v>
      </c>
      <c r="AK2103" s="17">
        <v>0.34185569249083803</v>
      </c>
      <c r="AL2103" s="17">
        <v>0.36868791302334802</v>
      </c>
      <c r="AM2103" s="17">
        <v>0.47481763800612398</v>
      </c>
      <c r="AN2103" s="17">
        <v>0.36161130350146298</v>
      </c>
      <c r="AO2103" s="17"/>
      <c r="AP2103" s="17">
        <v>0.39910471878396803</v>
      </c>
      <c r="AQ2103" s="17">
        <v>0.36623235026591999</v>
      </c>
      <c r="AR2103" s="17">
        <v>0.27830879587780699</v>
      </c>
      <c r="AS2103" s="17"/>
      <c r="AT2103" s="17">
        <v>0.41512386828521902</v>
      </c>
      <c r="AU2103" s="17">
        <v>0.37480977873792998</v>
      </c>
      <c r="AV2103" s="17">
        <v>0.363060513345422</v>
      </c>
      <c r="AW2103" s="17">
        <v>0.41699390532131803</v>
      </c>
      <c r="AX2103" s="17">
        <v>0.35730538468336698</v>
      </c>
    </row>
    <row r="2104" spans="2:50">
      <c r="B2104" t="s">
        <v>535</v>
      </c>
      <c r="C2104" s="17">
        <v>0.120155976423397</v>
      </c>
      <c r="D2104" s="17">
        <v>0.12710583757446201</v>
      </c>
      <c r="E2104" s="17">
        <v>0.113763076076856</v>
      </c>
      <c r="F2104" s="17"/>
      <c r="G2104" s="17">
        <v>0.15954245190881799</v>
      </c>
      <c r="H2104" s="17">
        <v>6.3663601342946199E-2</v>
      </c>
      <c r="I2104" s="17">
        <v>0.126275240763081</v>
      </c>
      <c r="J2104" s="17">
        <v>0.12855623848681599</v>
      </c>
      <c r="K2104" s="17">
        <v>9.3854889755929705E-2</v>
      </c>
      <c r="L2104" s="17">
        <v>0.14354103492178999</v>
      </c>
      <c r="M2104" s="17"/>
      <c r="N2104" s="17">
        <v>0.148569480345799</v>
      </c>
      <c r="O2104" s="17">
        <v>0.144031680787192</v>
      </c>
      <c r="P2104" s="17">
        <v>7.8897573968811696E-2</v>
      </c>
      <c r="Q2104" s="17">
        <v>9.5761091159570405E-2</v>
      </c>
      <c r="R2104" s="17"/>
      <c r="S2104" s="17">
        <v>0.125621170076396</v>
      </c>
      <c r="T2104" s="17">
        <v>0.107154151826776</v>
      </c>
      <c r="U2104" s="17">
        <v>0.11404622039974401</v>
      </c>
      <c r="V2104" s="17">
        <v>0.118945560606818</v>
      </c>
      <c r="W2104" s="17">
        <v>0.12819828137365499</v>
      </c>
      <c r="X2104" s="17">
        <v>0.15805524519518499</v>
      </c>
      <c r="Y2104" s="17">
        <v>0.148603508522098</v>
      </c>
      <c r="Z2104" s="17">
        <v>0.120306620054578</v>
      </c>
      <c r="AA2104" s="17">
        <v>0.120406920105879</v>
      </c>
      <c r="AB2104" s="17">
        <v>0.14335570963460301</v>
      </c>
      <c r="AC2104" s="17">
        <v>0</v>
      </c>
      <c r="AD2104" s="17">
        <v>8.1262453638265703E-2</v>
      </c>
      <c r="AE2104" s="17"/>
      <c r="AF2104" s="17">
        <v>0.111288237912336</v>
      </c>
      <c r="AG2104" s="17">
        <v>0.12936712890206201</v>
      </c>
      <c r="AH2104" s="17">
        <v>0.122437886355443</v>
      </c>
      <c r="AI2104" s="17"/>
      <c r="AJ2104" s="17">
        <v>0.13356440698463001</v>
      </c>
      <c r="AK2104" s="17">
        <v>0.12193023400425899</v>
      </c>
      <c r="AL2104" s="17">
        <v>0.146206434128417</v>
      </c>
      <c r="AM2104" s="17">
        <v>9.0641923963937304E-2</v>
      </c>
      <c r="AN2104" s="17">
        <v>7.6504312806738098E-2</v>
      </c>
      <c r="AO2104" s="17"/>
      <c r="AP2104" s="17">
        <v>0.121570765660062</v>
      </c>
      <c r="AQ2104" s="17">
        <v>0.107411503464122</v>
      </c>
      <c r="AR2104" s="17">
        <v>0.11166578589164</v>
      </c>
      <c r="AS2104" s="17"/>
      <c r="AT2104" s="17">
        <v>9.1031974518407305E-2</v>
      </c>
      <c r="AU2104" s="17">
        <v>0.11853048366081401</v>
      </c>
      <c r="AV2104" s="17">
        <v>0.17097231530290699</v>
      </c>
      <c r="AW2104" s="17">
        <v>9.2159647926703503E-2</v>
      </c>
      <c r="AX2104" s="17">
        <v>3.91925028188621E-2</v>
      </c>
    </row>
    <row r="2105" spans="2:50">
      <c r="B2105" t="s">
        <v>113</v>
      </c>
      <c r="C2105" s="17">
        <v>6.46337593495004E-2</v>
      </c>
      <c r="D2105" s="17">
        <v>5.6088530961190403E-2</v>
      </c>
      <c r="E2105" s="17">
        <v>7.2494174448085202E-2</v>
      </c>
      <c r="F2105" s="17"/>
      <c r="G2105" s="17">
        <v>0.10502622011688301</v>
      </c>
      <c r="H2105" s="17">
        <v>8.0904024330086699E-2</v>
      </c>
      <c r="I2105" s="17">
        <v>7.3383847817606096E-2</v>
      </c>
      <c r="J2105" s="17">
        <v>5.2241530081064302E-2</v>
      </c>
      <c r="K2105" s="17">
        <v>7.7531678436304902E-2</v>
      </c>
      <c r="L2105" s="17">
        <v>2.7245010337831801E-2</v>
      </c>
      <c r="M2105" s="17"/>
      <c r="N2105" s="17">
        <v>3.12608341715154E-2</v>
      </c>
      <c r="O2105" s="17">
        <v>6.3650627372132604E-2</v>
      </c>
      <c r="P2105" s="17">
        <v>8.5761069712104704E-2</v>
      </c>
      <c r="Q2105" s="17">
        <v>8.6351049774426494E-2</v>
      </c>
      <c r="R2105" s="17"/>
      <c r="S2105" s="17">
        <v>3.5581721013580703E-2</v>
      </c>
      <c r="T2105" s="17">
        <v>3.8826606457646302E-2</v>
      </c>
      <c r="U2105" s="17">
        <v>3.9971850899577097E-2</v>
      </c>
      <c r="V2105" s="17">
        <v>5.8240918978408399E-2</v>
      </c>
      <c r="W2105" s="17">
        <v>0.13937074226729801</v>
      </c>
      <c r="X2105" s="17">
        <v>7.5453384860639197E-2</v>
      </c>
      <c r="Y2105" s="17">
        <v>5.58146487517081E-2</v>
      </c>
      <c r="Z2105" s="17">
        <v>6.7904942409835203E-2</v>
      </c>
      <c r="AA2105" s="17">
        <v>9.9444164070893598E-2</v>
      </c>
      <c r="AB2105" s="17">
        <v>7.7520479476896706E-2</v>
      </c>
      <c r="AC2105" s="17">
        <v>4.2551675029165001E-2</v>
      </c>
      <c r="AD2105" s="17">
        <v>7.6172091850313206E-2</v>
      </c>
      <c r="AE2105" s="17"/>
      <c r="AF2105" s="17">
        <v>4.6005577457601997E-2</v>
      </c>
      <c r="AG2105" s="17">
        <v>4.78322270642405E-2</v>
      </c>
      <c r="AH2105" s="17">
        <v>0.16170832979989799</v>
      </c>
      <c r="AI2105" s="17"/>
      <c r="AJ2105" s="17">
        <v>4.1655762223214501E-2</v>
      </c>
      <c r="AK2105" s="17">
        <v>4.39972972466239E-2</v>
      </c>
      <c r="AL2105" s="17">
        <v>0</v>
      </c>
      <c r="AM2105" s="17">
        <v>9.3347578740937395E-2</v>
      </c>
      <c r="AN2105" s="17">
        <v>0.16255151341302401</v>
      </c>
      <c r="AO2105" s="17"/>
      <c r="AP2105" s="17">
        <v>3.4142839725026401E-2</v>
      </c>
      <c r="AQ2105" s="17">
        <v>4.9083076235221797E-2</v>
      </c>
      <c r="AR2105" s="17">
        <v>3.4683498733930597E-2</v>
      </c>
      <c r="AS2105" s="17"/>
      <c r="AT2105" s="17">
        <v>8.2102542784261295E-2</v>
      </c>
      <c r="AU2105" s="17">
        <v>8.3002372010237205E-2</v>
      </c>
      <c r="AV2105" s="17">
        <v>4.4377303580729499E-2</v>
      </c>
      <c r="AW2105" s="17">
        <v>2.5442440406487202E-2</v>
      </c>
      <c r="AX2105" s="17">
        <v>0.124514233944599</v>
      </c>
    </row>
    <row r="2106" spans="2:50">
      <c r="C2106" s="17"/>
      <c r="D2106" s="17"/>
      <c r="E2106" s="17"/>
      <c r="F2106" s="17"/>
      <c r="G2106" s="17"/>
      <c r="H2106" s="17"/>
      <c r="I2106" s="17"/>
      <c r="J2106" s="17"/>
      <c r="K2106" s="17"/>
      <c r="L2106" s="17"/>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7"/>
      <c r="AI2106" s="17"/>
      <c r="AJ2106" s="17"/>
      <c r="AK2106" s="17"/>
      <c r="AL2106" s="17"/>
      <c r="AM2106" s="17"/>
      <c r="AN2106" s="17"/>
      <c r="AO2106" s="17"/>
      <c r="AP2106" s="17"/>
      <c r="AQ2106" s="17"/>
      <c r="AR2106" s="17"/>
      <c r="AS2106" s="17"/>
      <c r="AT2106" s="17"/>
      <c r="AU2106" s="17"/>
      <c r="AV2106" s="17"/>
      <c r="AW2106" s="17"/>
      <c r="AX2106" s="17"/>
    </row>
    <row r="2107" spans="2:50">
      <c r="B2107" s="6" t="s">
        <v>540</v>
      </c>
      <c r="C2107" s="17"/>
      <c r="D2107" s="17"/>
      <c r="E2107" s="17"/>
      <c r="F2107" s="17"/>
      <c r="G2107" s="17"/>
      <c r="H2107" s="17"/>
      <c r="I2107" s="17"/>
      <c r="J2107" s="17"/>
      <c r="K2107" s="17"/>
      <c r="L2107" s="17"/>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7"/>
      <c r="AI2107" s="17"/>
      <c r="AJ2107" s="17"/>
      <c r="AK2107" s="17"/>
      <c r="AL2107" s="17"/>
      <c r="AM2107" s="17"/>
      <c r="AN2107" s="17"/>
      <c r="AO2107" s="17"/>
      <c r="AP2107" s="17"/>
      <c r="AQ2107" s="17"/>
      <c r="AR2107" s="17"/>
      <c r="AS2107" s="17"/>
      <c r="AT2107" s="17"/>
      <c r="AU2107" s="17"/>
      <c r="AV2107" s="17"/>
      <c r="AW2107" s="17"/>
      <c r="AX2107" s="17"/>
    </row>
    <row r="2108" spans="2:50">
      <c r="B2108" s="24" t="s">
        <v>541</v>
      </c>
      <c r="C2108" s="17"/>
      <c r="D2108" s="17"/>
      <c r="E2108" s="17"/>
      <c r="F2108" s="17"/>
      <c r="G2108" s="17"/>
      <c r="H2108" s="17"/>
      <c r="I2108" s="17"/>
      <c r="J2108" s="17"/>
      <c r="K2108" s="17"/>
      <c r="L2108" s="17"/>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7"/>
      <c r="AI2108" s="17"/>
      <c r="AJ2108" s="17"/>
      <c r="AK2108" s="17"/>
      <c r="AL2108" s="17"/>
      <c r="AM2108" s="17"/>
      <c r="AN2108" s="17"/>
      <c r="AO2108" s="17"/>
      <c r="AP2108" s="17"/>
      <c r="AQ2108" s="17"/>
      <c r="AR2108" s="17"/>
      <c r="AS2108" s="17"/>
      <c r="AT2108" s="17"/>
      <c r="AU2108" s="17"/>
      <c r="AV2108" s="17"/>
      <c r="AW2108" s="17"/>
      <c r="AX2108" s="17"/>
    </row>
    <row r="2109" spans="2:50">
      <c r="B2109" t="s">
        <v>532</v>
      </c>
      <c r="C2109" s="17">
        <v>5.26842345622189E-2</v>
      </c>
      <c r="D2109" s="17">
        <v>7.2421924021917106E-2</v>
      </c>
      <c r="E2109" s="17">
        <v>3.3137129679289501E-2</v>
      </c>
      <c r="F2109" s="17"/>
      <c r="G2109" s="17">
        <v>8.8865302464710597E-2</v>
      </c>
      <c r="H2109" s="17">
        <v>9.1153979114417805E-2</v>
      </c>
      <c r="I2109" s="17">
        <v>8.5347848031610302E-2</v>
      </c>
      <c r="J2109" s="17">
        <v>2.34806755509522E-2</v>
      </c>
      <c r="K2109" s="17">
        <v>0</v>
      </c>
      <c r="L2109" s="17">
        <v>3.3390192395806699E-2</v>
      </c>
      <c r="M2109" s="17"/>
      <c r="N2109" s="17">
        <v>7.5658243999818103E-2</v>
      </c>
      <c r="O2109" s="17">
        <v>5.3025504678902401E-2</v>
      </c>
      <c r="P2109" s="17">
        <v>4.5873129908939998E-2</v>
      </c>
      <c r="Q2109" s="17">
        <v>3.3840253765545197E-2</v>
      </c>
      <c r="R2109" s="17"/>
      <c r="S2109" s="17">
        <v>8.9946464149658303E-2</v>
      </c>
      <c r="T2109" s="17">
        <v>0.108256586817156</v>
      </c>
      <c r="U2109" s="17">
        <v>1.3065543319223501E-2</v>
      </c>
      <c r="V2109" s="17">
        <v>3.01896975267139E-2</v>
      </c>
      <c r="W2109" s="17">
        <v>0</v>
      </c>
      <c r="X2109" s="17">
        <v>7.1466617721616499E-2</v>
      </c>
      <c r="Y2109" s="17">
        <v>1.87878296761236E-2</v>
      </c>
      <c r="Z2109" s="17">
        <v>0.10039684547325101</v>
      </c>
      <c r="AA2109" s="17">
        <v>2.9695271562591701E-2</v>
      </c>
      <c r="AB2109" s="17">
        <v>3.8084775009913197E-2</v>
      </c>
      <c r="AC2109" s="17">
        <v>5.7056834650784503E-2</v>
      </c>
      <c r="AD2109" s="17">
        <v>4.5066314030903901E-2</v>
      </c>
      <c r="AE2109" s="17"/>
      <c r="AF2109" s="17">
        <v>5.0747899573651001E-2</v>
      </c>
      <c r="AG2109" s="17">
        <v>6.4310221067066006E-2</v>
      </c>
      <c r="AH2109" s="17">
        <v>3.4025481067146202E-2</v>
      </c>
      <c r="AI2109" s="17"/>
      <c r="AJ2109" s="17">
        <v>6.3451283831594596E-2</v>
      </c>
      <c r="AK2109" s="17">
        <v>4.6752160898140202E-2</v>
      </c>
      <c r="AL2109" s="17">
        <v>0.123158238585346</v>
      </c>
      <c r="AM2109" s="17">
        <v>6.8641816611660897E-2</v>
      </c>
      <c r="AN2109" s="17">
        <v>2.2070771798542999E-2</v>
      </c>
      <c r="AO2109" s="17"/>
      <c r="AP2109" s="17">
        <v>7.4109572213309105E-2</v>
      </c>
      <c r="AQ2109" s="17">
        <v>5.1258692018830203E-2</v>
      </c>
      <c r="AR2109" s="17">
        <v>6.6850331280435299E-2</v>
      </c>
      <c r="AS2109" s="17"/>
      <c r="AT2109" s="17">
        <v>3.9616796222406998E-2</v>
      </c>
      <c r="AU2109" s="17">
        <v>4.6940342689191901E-2</v>
      </c>
      <c r="AV2109" s="17">
        <v>5.4864077654415901E-2</v>
      </c>
      <c r="AW2109" s="17">
        <v>9.9654738998995795E-2</v>
      </c>
      <c r="AX2109" s="17">
        <v>0.174987524934311</v>
      </c>
    </row>
    <row r="2110" spans="2:50">
      <c r="B2110" t="s">
        <v>533</v>
      </c>
      <c r="C2110" s="17">
        <v>0.301562526269675</v>
      </c>
      <c r="D2110" s="17">
        <v>0.32628685419536302</v>
      </c>
      <c r="E2110" s="17">
        <v>0.27607264062704201</v>
      </c>
      <c r="F2110" s="17"/>
      <c r="G2110" s="17">
        <v>0.38967503738749798</v>
      </c>
      <c r="H2110" s="17">
        <v>0.345211424733534</v>
      </c>
      <c r="I2110" s="17">
        <v>0.32555652266873403</v>
      </c>
      <c r="J2110" s="17">
        <v>0.29281745143110799</v>
      </c>
      <c r="K2110" s="17">
        <v>0.22812829778637</v>
      </c>
      <c r="L2110" s="17">
        <v>0.24851855734492601</v>
      </c>
      <c r="M2110" s="17"/>
      <c r="N2110" s="17">
        <v>0.28306577505070601</v>
      </c>
      <c r="O2110" s="17">
        <v>0.28730943770301998</v>
      </c>
      <c r="P2110" s="17">
        <v>0.32407594751403901</v>
      </c>
      <c r="Q2110" s="17">
        <v>0.31931651519499699</v>
      </c>
      <c r="R2110" s="17"/>
      <c r="S2110" s="17">
        <v>0.37180896430424598</v>
      </c>
      <c r="T2110" s="17">
        <v>0.22305632768098901</v>
      </c>
      <c r="U2110" s="17">
        <v>0.26999813166641601</v>
      </c>
      <c r="V2110" s="17">
        <v>0.27715814533569899</v>
      </c>
      <c r="W2110" s="17">
        <v>0.32947919118271701</v>
      </c>
      <c r="X2110" s="17">
        <v>0.335292689012961</v>
      </c>
      <c r="Y2110" s="17">
        <v>0.230471258415576</v>
      </c>
      <c r="Z2110" s="17">
        <v>0.27612100310227899</v>
      </c>
      <c r="AA2110" s="17">
        <v>0.32634497298810899</v>
      </c>
      <c r="AB2110" s="17">
        <v>0.25241953679004298</v>
      </c>
      <c r="AC2110" s="17">
        <v>0.43782425419358301</v>
      </c>
      <c r="AD2110" s="17">
        <v>0.33243033077661699</v>
      </c>
      <c r="AE2110" s="17"/>
      <c r="AF2110" s="17">
        <v>0.290060589646922</v>
      </c>
      <c r="AG2110" s="17">
        <v>0.31989066059263599</v>
      </c>
      <c r="AH2110" s="17">
        <v>0.24462903346679599</v>
      </c>
      <c r="AI2110" s="17"/>
      <c r="AJ2110" s="17">
        <v>0.27584370649962098</v>
      </c>
      <c r="AK2110" s="17">
        <v>0.38433831567829002</v>
      </c>
      <c r="AL2110" s="17">
        <v>0.24845242974191201</v>
      </c>
      <c r="AM2110" s="17">
        <v>0.29904135954650402</v>
      </c>
      <c r="AN2110" s="17">
        <v>0.236823050220586</v>
      </c>
      <c r="AO2110" s="17"/>
      <c r="AP2110" s="17">
        <v>0.28811699397066398</v>
      </c>
      <c r="AQ2110" s="17">
        <v>0.35562105952650602</v>
      </c>
      <c r="AR2110" s="17">
        <v>0.33701088787519701</v>
      </c>
      <c r="AS2110" s="17"/>
      <c r="AT2110" s="17">
        <v>0.32338169708762698</v>
      </c>
      <c r="AU2110" s="17">
        <v>0.27706423165192701</v>
      </c>
      <c r="AV2110" s="17">
        <v>0.28621146688791699</v>
      </c>
      <c r="AW2110" s="17">
        <v>0.30497019247358398</v>
      </c>
      <c r="AX2110" s="17">
        <v>0.32740747374926799</v>
      </c>
    </row>
    <row r="2111" spans="2:50">
      <c r="B2111" t="s">
        <v>534</v>
      </c>
      <c r="C2111" s="17">
        <v>0.38039543362988798</v>
      </c>
      <c r="D2111" s="17">
        <v>0.34091400842581199</v>
      </c>
      <c r="E2111" s="17">
        <v>0.42013383747506</v>
      </c>
      <c r="F2111" s="17"/>
      <c r="G2111" s="17">
        <v>0.27121469310306501</v>
      </c>
      <c r="H2111" s="17">
        <v>0.34632634813255198</v>
      </c>
      <c r="I2111" s="17">
        <v>0.31522396390004698</v>
      </c>
      <c r="J2111" s="17">
        <v>0.38140457110922599</v>
      </c>
      <c r="K2111" s="17">
        <v>0.43004302221437501</v>
      </c>
      <c r="L2111" s="17">
        <v>0.49840315130579299</v>
      </c>
      <c r="M2111" s="17"/>
      <c r="N2111" s="17">
        <v>0.362098368367612</v>
      </c>
      <c r="O2111" s="17">
        <v>0.40577342551420398</v>
      </c>
      <c r="P2111" s="17">
        <v>0.39189783147839602</v>
      </c>
      <c r="Q2111" s="17">
        <v>0.35521619835372498</v>
      </c>
      <c r="R2111" s="17"/>
      <c r="S2111" s="17">
        <v>0.282980910608848</v>
      </c>
      <c r="T2111" s="17">
        <v>0.38208685229893502</v>
      </c>
      <c r="U2111" s="17">
        <v>0.44773962346525198</v>
      </c>
      <c r="V2111" s="17">
        <v>0.50478168433271997</v>
      </c>
      <c r="W2111" s="17">
        <v>0.41399811770572498</v>
      </c>
      <c r="X2111" s="17">
        <v>0.34548032892921599</v>
      </c>
      <c r="Y2111" s="17">
        <v>0.40253138025602597</v>
      </c>
      <c r="Z2111" s="17">
        <v>0.36805495206745098</v>
      </c>
      <c r="AA2111" s="17">
        <v>0.36171747032176499</v>
      </c>
      <c r="AB2111" s="17">
        <v>0.41461319389770701</v>
      </c>
      <c r="AC2111" s="17">
        <v>0.29866032771560802</v>
      </c>
      <c r="AD2111" s="17">
        <v>0.37013907335415103</v>
      </c>
      <c r="AE2111" s="17"/>
      <c r="AF2111" s="17">
        <v>0.42664185758589301</v>
      </c>
      <c r="AG2111" s="17">
        <v>0.378360765444405</v>
      </c>
      <c r="AH2111" s="17">
        <v>0.32064188919431702</v>
      </c>
      <c r="AI2111" s="17"/>
      <c r="AJ2111" s="17">
        <v>0.43306049484522302</v>
      </c>
      <c r="AK2111" s="17">
        <v>0.33186667089388999</v>
      </c>
      <c r="AL2111" s="17">
        <v>0.41396333954241399</v>
      </c>
      <c r="AM2111" s="17">
        <v>0.35350405832540399</v>
      </c>
      <c r="AN2111" s="17">
        <v>0.346046375756352</v>
      </c>
      <c r="AO2111" s="17"/>
      <c r="AP2111" s="17">
        <v>0.43013433268559598</v>
      </c>
      <c r="AQ2111" s="17">
        <v>0.32733473076442099</v>
      </c>
      <c r="AR2111" s="17">
        <v>0.43283742478986997</v>
      </c>
      <c r="AS2111" s="17"/>
      <c r="AT2111" s="17">
        <v>0.37898472162031099</v>
      </c>
      <c r="AU2111" s="17">
        <v>0.38446048701741897</v>
      </c>
      <c r="AV2111" s="17">
        <v>0.38971018194836299</v>
      </c>
      <c r="AW2111" s="17">
        <v>0.30936981049773099</v>
      </c>
      <c r="AX2111" s="17">
        <v>0.31856770172045001</v>
      </c>
    </row>
    <row r="2112" spans="2:50">
      <c r="B2112" t="s">
        <v>535</v>
      </c>
      <c r="C2112" s="17">
        <v>0.189498882592258</v>
      </c>
      <c r="D2112" s="17">
        <v>0.195412756300156</v>
      </c>
      <c r="E2112" s="17">
        <v>0.18387033305533801</v>
      </c>
      <c r="F2112" s="17"/>
      <c r="G2112" s="17">
        <v>0.141125052183599</v>
      </c>
      <c r="H2112" s="17">
        <v>0.15060360254559599</v>
      </c>
      <c r="I2112" s="17">
        <v>0.16494434014053799</v>
      </c>
      <c r="J2112" s="17">
        <v>0.25971209681683699</v>
      </c>
      <c r="K2112" s="17">
        <v>0.23225374778077501</v>
      </c>
      <c r="L2112" s="17">
        <v>0.18167482330399201</v>
      </c>
      <c r="M2112" s="17"/>
      <c r="N2112" s="17">
        <v>0.23728760696637</v>
      </c>
      <c r="O2112" s="17">
        <v>0.175138029184705</v>
      </c>
      <c r="P2112" s="17">
        <v>0.16492009717105199</v>
      </c>
      <c r="Q2112" s="17">
        <v>0.17765726582637201</v>
      </c>
      <c r="R2112" s="17"/>
      <c r="S2112" s="17">
        <v>0.22163477479941099</v>
      </c>
      <c r="T2112" s="17">
        <v>0.23913557096129601</v>
      </c>
      <c r="U2112" s="17">
        <v>0.181152757230442</v>
      </c>
      <c r="V2112" s="17">
        <v>0.120977937918974</v>
      </c>
      <c r="W2112" s="17">
        <v>0.17650136443997799</v>
      </c>
      <c r="X2112" s="17">
        <v>0.162790868988579</v>
      </c>
      <c r="Y2112" s="17">
        <v>0.236994828528896</v>
      </c>
      <c r="Z2112" s="17">
        <v>0.20414396015870501</v>
      </c>
      <c r="AA2112" s="17">
        <v>0.19027957256247199</v>
      </c>
      <c r="AB2112" s="17">
        <v>0.187174297240226</v>
      </c>
      <c r="AC2112" s="17">
        <v>0.105510899221197</v>
      </c>
      <c r="AD2112" s="17">
        <v>0.17257235634714299</v>
      </c>
      <c r="AE2112" s="17"/>
      <c r="AF2112" s="17">
        <v>0.18663588627566599</v>
      </c>
      <c r="AG2112" s="17">
        <v>0.18585093427771601</v>
      </c>
      <c r="AH2112" s="17">
        <v>0.20585771968795799</v>
      </c>
      <c r="AI2112" s="17"/>
      <c r="AJ2112" s="17">
        <v>0.17907032191866401</v>
      </c>
      <c r="AK2112" s="17">
        <v>0.175331455913983</v>
      </c>
      <c r="AL2112" s="17">
        <v>0.20226016231240099</v>
      </c>
      <c r="AM2112" s="17">
        <v>0.240720950779894</v>
      </c>
      <c r="AN2112" s="17">
        <v>0.20328821607223899</v>
      </c>
      <c r="AO2112" s="17"/>
      <c r="AP2112" s="17">
        <v>0.16920782685175501</v>
      </c>
      <c r="AQ2112" s="17">
        <v>0.19833676804521599</v>
      </c>
      <c r="AR2112" s="17">
        <v>0.14385303144195</v>
      </c>
      <c r="AS2112" s="17"/>
      <c r="AT2112" s="17">
        <v>0.155423272196336</v>
      </c>
      <c r="AU2112" s="17">
        <v>0.22091648203980799</v>
      </c>
      <c r="AV2112" s="17">
        <v>0.23196644674452099</v>
      </c>
      <c r="AW2112" s="17">
        <v>0.226475442693193</v>
      </c>
      <c r="AX2112" s="17">
        <v>9.5287578067503903E-2</v>
      </c>
    </row>
    <row r="2113" spans="2:50">
      <c r="B2113" t="s">
        <v>113</v>
      </c>
      <c r="C2113" s="17">
        <v>7.5858922945961194E-2</v>
      </c>
      <c r="D2113" s="17">
        <v>6.4964457056751898E-2</v>
      </c>
      <c r="E2113" s="17">
        <v>8.6786059163270604E-2</v>
      </c>
      <c r="F2113" s="17"/>
      <c r="G2113" s="17">
        <v>0.109119914861128</v>
      </c>
      <c r="H2113" s="17">
        <v>6.6704645473899593E-2</v>
      </c>
      <c r="I2113" s="17">
        <v>0.10892732525906999</v>
      </c>
      <c r="J2113" s="17">
        <v>4.2585205091876903E-2</v>
      </c>
      <c r="K2113" s="17">
        <v>0.10957493221848</v>
      </c>
      <c r="L2113" s="17">
        <v>3.8013275649482703E-2</v>
      </c>
      <c r="M2113" s="17"/>
      <c r="N2113" s="17">
        <v>4.1890005615494101E-2</v>
      </c>
      <c r="O2113" s="17">
        <v>7.8753602919169496E-2</v>
      </c>
      <c r="P2113" s="17">
        <v>7.3232993927573195E-2</v>
      </c>
      <c r="Q2113" s="17">
        <v>0.11396976685936</v>
      </c>
      <c r="R2113" s="17"/>
      <c r="S2113" s="17">
        <v>3.3628886137837398E-2</v>
      </c>
      <c r="T2113" s="17">
        <v>4.7464662241623497E-2</v>
      </c>
      <c r="U2113" s="17">
        <v>8.8043944318665898E-2</v>
      </c>
      <c r="V2113" s="17">
        <v>6.6892534885893196E-2</v>
      </c>
      <c r="W2113" s="17">
        <v>8.0021326671579796E-2</v>
      </c>
      <c r="X2113" s="17">
        <v>8.4969495347628196E-2</v>
      </c>
      <c r="Y2113" s="17">
        <v>0.111214703123378</v>
      </c>
      <c r="Z2113" s="17">
        <v>5.1283239198314103E-2</v>
      </c>
      <c r="AA2113" s="17">
        <v>9.1962712565062693E-2</v>
      </c>
      <c r="AB2113" s="17">
        <v>0.107708197062111</v>
      </c>
      <c r="AC2113" s="17">
        <v>0.10094768421882699</v>
      </c>
      <c r="AD2113" s="17">
        <v>7.9791925491185606E-2</v>
      </c>
      <c r="AE2113" s="17"/>
      <c r="AF2113" s="17">
        <v>4.5913766917867603E-2</v>
      </c>
      <c r="AG2113" s="17">
        <v>5.1587418618176097E-2</v>
      </c>
      <c r="AH2113" s="17">
        <v>0.194845876583783</v>
      </c>
      <c r="AI2113" s="17"/>
      <c r="AJ2113" s="17">
        <v>4.8574192904897999E-2</v>
      </c>
      <c r="AK2113" s="17">
        <v>6.1711396615696197E-2</v>
      </c>
      <c r="AL2113" s="17">
        <v>1.21658298179268E-2</v>
      </c>
      <c r="AM2113" s="17">
        <v>3.8091814736536202E-2</v>
      </c>
      <c r="AN2113" s="17">
        <v>0.19177158615227999</v>
      </c>
      <c r="AO2113" s="17"/>
      <c r="AP2113" s="17">
        <v>3.8431274278675299E-2</v>
      </c>
      <c r="AQ2113" s="17">
        <v>6.7448749645026507E-2</v>
      </c>
      <c r="AR2113" s="17">
        <v>1.9448324612547901E-2</v>
      </c>
      <c r="AS2113" s="17"/>
      <c r="AT2113" s="17">
        <v>0.102593512873319</v>
      </c>
      <c r="AU2113" s="17">
        <v>7.0618456601654597E-2</v>
      </c>
      <c r="AV2113" s="17">
        <v>3.7247826764782797E-2</v>
      </c>
      <c r="AW2113" s="17">
        <v>5.9529815336495998E-2</v>
      </c>
      <c r="AX2113" s="17">
        <v>8.3749721528466894E-2</v>
      </c>
    </row>
    <row r="2114" spans="2:50">
      <c r="C2114" s="17"/>
      <c r="D2114" s="17"/>
      <c r="E2114" s="17"/>
      <c r="F2114" s="17"/>
      <c r="G2114" s="17"/>
      <c r="H2114" s="17"/>
      <c r="I2114" s="17"/>
      <c r="J2114" s="17"/>
      <c r="K2114" s="17"/>
      <c r="L2114" s="17"/>
      <c r="M2114" s="17"/>
      <c r="N2114" s="17"/>
      <c r="O2114" s="17"/>
      <c r="P2114" s="17"/>
      <c r="Q2114" s="17"/>
      <c r="R2114" s="17"/>
      <c r="S2114" s="17"/>
      <c r="T2114" s="17"/>
      <c r="U2114" s="17"/>
      <c r="V2114" s="17"/>
      <c r="W2114" s="17"/>
      <c r="X2114" s="17"/>
      <c r="Y2114" s="17"/>
      <c r="Z2114" s="17"/>
      <c r="AA2114" s="17"/>
      <c r="AB2114" s="17"/>
      <c r="AC2114" s="17"/>
      <c r="AD2114" s="17"/>
      <c r="AE2114" s="17"/>
      <c r="AF2114" s="17"/>
      <c r="AG2114" s="17"/>
      <c r="AH2114" s="17"/>
      <c r="AI2114" s="17"/>
      <c r="AJ2114" s="17"/>
      <c r="AK2114" s="17"/>
      <c r="AL2114" s="17"/>
      <c r="AM2114" s="17"/>
      <c r="AN2114" s="17"/>
      <c r="AO2114" s="17"/>
      <c r="AP2114" s="17"/>
      <c r="AQ2114" s="17"/>
      <c r="AR2114" s="17"/>
      <c r="AS2114" s="17"/>
      <c r="AT2114" s="17"/>
      <c r="AU2114" s="17"/>
      <c r="AV2114" s="17"/>
      <c r="AW2114" s="17"/>
      <c r="AX2114" s="17"/>
    </row>
    <row r="2115" spans="2:50">
      <c r="B2115" s="6" t="s">
        <v>542</v>
      </c>
      <c r="C2115" s="17"/>
      <c r="D2115" s="17"/>
      <c r="E2115" s="17"/>
      <c r="F2115" s="17"/>
      <c r="G2115" s="17"/>
      <c r="H2115" s="17"/>
      <c r="I2115" s="17"/>
      <c r="J2115" s="17"/>
      <c r="K2115" s="17"/>
      <c r="L2115" s="17"/>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7"/>
      <c r="AI2115" s="17"/>
      <c r="AJ2115" s="17"/>
      <c r="AK2115" s="17"/>
      <c r="AL2115" s="17"/>
      <c r="AM2115" s="17"/>
      <c r="AN2115" s="17"/>
      <c r="AO2115" s="17"/>
      <c r="AP2115" s="17"/>
      <c r="AQ2115" s="17"/>
      <c r="AR2115" s="17"/>
      <c r="AS2115" s="17"/>
      <c r="AT2115" s="17"/>
      <c r="AU2115" s="17"/>
      <c r="AV2115" s="17"/>
      <c r="AW2115" s="17"/>
      <c r="AX2115" s="17"/>
    </row>
    <row r="2116" spans="2:50">
      <c r="B2116" s="24" t="s">
        <v>541</v>
      </c>
      <c r="C2116" s="17"/>
      <c r="D2116" s="17"/>
      <c r="E2116" s="17"/>
      <c r="F2116" s="17"/>
      <c r="G2116" s="17"/>
      <c r="H2116" s="17"/>
      <c r="I2116" s="17"/>
      <c r="J2116" s="17"/>
      <c r="K2116" s="17"/>
      <c r="L2116" s="17"/>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7"/>
      <c r="AI2116" s="17"/>
      <c r="AJ2116" s="17"/>
      <c r="AK2116" s="17"/>
      <c r="AL2116" s="17"/>
      <c r="AM2116" s="17"/>
      <c r="AN2116" s="17"/>
      <c r="AO2116" s="17"/>
      <c r="AP2116" s="17"/>
      <c r="AQ2116" s="17"/>
      <c r="AR2116" s="17"/>
      <c r="AS2116" s="17"/>
      <c r="AT2116" s="17"/>
      <c r="AU2116" s="17"/>
      <c r="AV2116" s="17"/>
      <c r="AW2116" s="17"/>
      <c r="AX2116" s="17"/>
    </row>
    <row r="2117" spans="2:50">
      <c r="B2117" t="s">
        <v>543</v>
      </c>
      <c r="C2117" s="17">
        <v>9.2001389893282701E-2</v>
      </c>
      <c r="D2117" s="17">
        <v>9.9288021065958507E-2</v>
      </c>
      <c r="E2117" s="17">
        <v>8.4928656924437407E-2</v>
      </c>
      <c r="F2117" s="17"/>
      <c r="G2117" s="17">
        <v>0.122016340863957</v>
      </c>
      <c r="H2117" s="17">
        <v>0.17769776885812699</v>
      </c>
      <c r="I2117" s="17">
        <v>8.085342702645E-2</v>
      </c>
      <c r="J2117" s="17">
        <v>8.5013205555651297E-2</v>
      </c>
      <c r="K2117" s="17">
        <v>5.7161142945927002E-2</v>
      </c>
      <c r="L2117" s="17">
        <v>3.7283684419907599E-2</v>
      </c>
      <c r="M2117" s="17"/>
      <c r="N2117" s="17">
        <v>8.7445036022631206E-2</v>
      </c>
      <c r="O2117" s="17">
        <v>9.9850271128530996E-2</v>
      </c>
      <c r="P2117" s="17">
        <v>9.0652327923372494E-2</v>
      </c>
      <c r="Q2117" s="17">
        <v>8.8852028284424803E-2</v>
      </c>
      <c r="R2117" s="17"/>
      <c r="S2117" s="17">
        <v>0.12780404374548801</v>
      </c>
      <c r="T2117" s="17">
        <v>0.11599919711458501</v>
      </c>
      <c r="U2117" s="17">
        <v>8.1657023417315802E-2</v>
      </c>
      <c r="V2117" s="17">
        <v>6.7879352832014003E-2</v>
      </c>
      <c r="W2117" s="17">
        <v>7.2574074761913895E-2</v>
      </c>
      <c r="X2117" s="17">
        <v>0.109263365497518</v>
      </c>
      <c r="Y2117" s="17">
        <v>6.5744937001589801E-2</v>
      </c>
      <c r="Z2117" s="17">
        <v>0.198225068684898</v>
      </c>
      <c r="AA2117" s="17">
        <v>6.7801958572480905E-2</v>
      </c>
      <c r="AB2117" s="17">
        <v>7.0254838973795503E-2</v>
      </c>
      <c r="AC2117" s="17">
        <v>4.8899165488566598E-2</v>
      </c>
      <c r="AD2117" s="17">
        <v>7.7022727000505498E-2</v>
      </c>
      <c r="AE2117" s="17"/>
      <c r="AF2117" s="17">
        <v>8.7907856709805901E-2</v>
      </c>
      <c r="AG2117" s="17">
        <v>8.54973955404741E-2</v>
      </c>
      <c r="AH2117" s="17">
        <v>9.5814523702398693E-2</v>
      </c>
      <c r="AI2117" s="17"/>
      <c r="AJ2117" s="17">
        <v>8.3230895869401397E-2</v>
      </c>
      <c r="AK2117" s="17">
        <v>9.1412793259366201E-2</v>
      </c>
      <c r="AL2117" s="17">
        <v>0.13520976038119201</v>
      </c>
      <c r="AM2117" s="17">
        <v>0</v>
      </c>
      <c r="AN2117" s="17">
        <v>8.9248779599880201E-2</v>
      </c>
      <c r="AO2117" s="17"/>
      <c r="AP2117" s="17">
        <v>7.5031113990899997E-2</v>
      </c>
      <c r="AQ2117" s="17">
        <v>9.6332242533023693E-2</v>
      </c>
      <c r="AR2117" s="17">
        <v>0.16930757577171299</v>
      </c>
      <c r="AS2117" s="17"/>
      <c r="AT2117" s="17">
        <v>7.2301827215929995E-2</v>
      </c>
      <c r="AU2117" s="17">
        <v>9.0447143245741005E-2</v>
      </c>
      <c r="AV2117" s="17">
        <v>0.100414000416961</v>
      </c>
      <c r="AW2117" s="17">
        <v>0.177575864167101</v>
      </c>
      <c r="AX2117" s="17">
        <v>6.3950313053294794E-2</v>
      </c>
    </row>
    <row r="2118" spans="2:50">
      <c r="B2118" t="s">
        <v>544</v>
      </c>
      <c r="C2118" s="17">
        <v>0.780979683654205</v>
      </c>
      <c r="D2118" s="17">
        <v>0.79590826739241705</v>
      </c>
      <c r="E2118" s="17">
        <v>0.76678745040144902</v>
      </c>
      <c r="F2118" s="17"/>
      <c r="G2118" s="17">
        <v>0.67666652694039398</v>
      </c>
      <c r="H2118" s="17">
        <v>0.66392867780928999</v>
      </c>
      <c r="I2118" s="17">
        <v>0.79307731089498601</v>
      </c>
      <c r="J2118" s="17">
        <v>0.80104464146263998</v>
      </c>
      <c r="K2118" s="17">
        <v>0.83039346480493803</v>
      </c>
      <c r="L2118" s="17">
        <v>0.89579964015663605</v>
      </c>
      <c r="M2118" s="17"/>
      <c r="N2118" s="17">
        <v>0.83499119452884996</v>
      </c>
      <c r="O2118" s="17">
        <v>0.78421308914507004</v>
      </c>
      <c r="P2118" s="17">
        <v>0.80854592769342204</v>
      </c>
      <c r="Q2118" s="17">
        <v>0.68698768618642003</v>
      </c>
      <c r="R2118" s="17"/>
      <c r="S2118" s="17">
        <v>0.70265691659412599</v>
      </c>
      <c r="T2118" s="17">
        <v>0.79280125004615698</v>
      </c>
      <c r="U2118" s="17">
        <v>0.78266000076213804</v>
      </c>
      <c r="V2118" s="17">
        <v>0.82842264103233398</v>
      </c>
      <c r="W2118" s="17">
        <v>0.76113871239796904</v>
      </c>
      <c r="X2118" s="17">
        <v>0.77087515892034497</v>
      </c>
      <c r="Y2118" s="17">
        <v>0.83888380583632804</v>
      </c>
      <c r="Z2118" s="17">
        <v>0.76025954083356695</v>
      </c>
      <c r="AA2118" s="17">
        <v>0.75271607261545304</v>
      </c>
      <c r="AB2118" s="17">
        <v>0.77936970884504297</v>
      </c>
      <c r="AC2118" s="17">
        <v>0.85019175959194004</v>
      </c>
      <c r="AD2118" s="17">
        <v>0.89650491927806397</v>
      </c>
      <c r="AE2118" s="17"/>
      <c r="AF2118" s="17">
        <v>0.81765229893365199</v>
      </c>
      <c r="AG2118" s="17">
        <v>0.81273673218725595</v>
      </c>
      <c r="AH2118" s="17">
        <v>0.654997156357498</v>
      </c>
      <c r="AI2118" s="17"/>
      <c r="AJ2118" s="17">
        <v>0.84346091054093997</v>
      </c>
      <c r="AK2118" s="17">
        <v>0.76403525403587802</v>
      </c>
      <c r="AL2118" s="17">
        <v>0.84315923968550199</v>
      </c>
      <c r="AM2118" s="17">
        <v>0.91535824420262502</v>
      </c>
      <c r="AN2118" s="17">
        <v>0.66265858943168798</v>
      </c>
      <c r="AO2118" s="17"/>
      <c r="AP2118" s="17">
        <v>0.83707489736237095</v>
      </c>
      <c r="AQ2118" s="17">
        <v>0.78485061559606595</v>
      </c>
      <c r="AR2118" s="17">
        <v>0.81796532372302999</v>
      </c>
      <c r="AS2118" s="17"/>
      <c r="AT2118" s="17">
        <v>0.75281407418569801</v>
      </c>
      <c r="AU2118" s="17">
        <v>0.79945759828472596</v>
      </c>
      <c r="AV2118" s="17">
        <v>0.83209367844891102</v>
      </c>
      <c r="AW2118" s="17">
        <v>0.74066124844676995</v>
      </c>
      <c r="AX2118" s="17">
        <v>0.85034556352836299</v>
      </c>
    </row>
    <row r="2119" spans="2:50">
      <c r="B2119" t="s">
        <v>113</v>
      </c>
      <c r="C2119" s="17">
        <v>0.127018926452512</v>
      </c>
      <c r="D2119" s="17">
        <v>0.104803711541624</v>
      </c>
      <c r="E2119" s="17">
        <v>0.14828389267411299</v>
      </c>
      <c r="F2119" s="17"/>
      <c r="G2119" s="17">
        <v>0.20131713219564901</v>
      </c>
      <c r="H2119" s="17">
        <v>0.15837355333258199</v>
      </c>
      <c r="I2119" s="17">
        <v>0.126069262078564</v>
      </c>
      <c r="J2119" s="17">
        <v>0.113942152981708</v>
      </c>
      <c r="K2119" s="17">
        <v>0.112445392249135</v>
      </c>
      <c r="L2119" s="17">
        <v>6.6916675423456404E-2</v>
      </c>
      <c r="M2119" s="17"/>
      <c r="N2119" s="17">
        <v>7.7563769448518699E-2</v>
      </c>
      <c r="O2119" s="17">
        <v>0.115936639726399</v>
      </c>
      <c r="P2119" s="17">
        <v>0.10080174438320599</v>
      </c>
      <c r="Q2119" s="17">
        <v>0.22416028552915501</v>
      </c>
      <c r="R2119" s="17"/>
      <c r="S2119" s="17">
        <v>0.169539039660387</v>
      </c>
      <c r="T2119" s="17">
        <v>9.1199552839258305E-2</v>
      </c>
      <c r="U2119" s="17">
        <v>0.135682975820546</v>
      </c>
      <c r="V2119" s="17">
        <v>0.103698006135652</v>
      </c>
      <c r="W2119" s="17">
        <v>0.16628721284011699</v>
      </c>
      <c r="X2119" s="17">
        <v>0.119861475582137</v>
      </c>
      <c r="Y2119" s="17">
        <v>9.5371257162082099E-2</v>
      </c>
      <c r="Z2119" s="17">
        <v>4.1515390481534901E-2</v>
      </c>
      <c r="AA2119" s="17">
        <v>0.17948196881206599</v>
      </c>
      <c r="AB2119" s="17">
        <v>0.150375452181161</v>
      </c>
      <c r="AC2119" s="17">
        <v>0.100909074919494</v>
      </c>
      <c r="AD2119" s="17">
        <v>2.6472353721430999E-2</v>
      </c>
      <c r="AE2119" s="17"/>
      <c r="AF2119" s="17">
        <v>9.4439844356542096E-2</v>
      </c>
      <c r="AG2119" s="17">
        <v>0.10176587227227001</v>
      </c>
      <c r="AH2119" s="17">
        <v>0.24918831994010299</v>
      </c>
      <c r="AI2119" s="17"/>
      <c r="AJ2119" s="17">
        <v>7.3308193589658996E-2</v>
      </c>
      <c r="AK2119" s="17">
        <v>0.14455195270475599</v>
      </c>
      <c r="AL2119" s="17">
        <v>2.1630999933305702E-2</v>
      </c>
      <c r="AM2119" s="17">
        <v>8.4641755797375595E-2</v>
      </c>
      <c r="AN2119" s="17">
        <v>0.24809263096843201</v>
      </c>
      <c r="AO2119" s="17"/>
      <c r="AP2119" s="17">
        <v>8.7893988646729398E-2</v>
      </c>
      <c r="AQ2119" s="17">
        <v>0.118817141870911</v>
      </c>
      <c r="AR2119" s="17">
        <v>1.27271005052574E-2</v>
      </c>
      <c r="AS2119" s="17"/>
      <c r="AT2119" s="17">
        <v>0.17488409859837201</v>
      </c>
      <c r="AU2119" s="17">
        <v>0.110095258469533</v>
      </c>
      <c r="AV2119" s="17">
        <v>6.7492321134127994E-2</v>
      </c>
      <c r="AW2119" s="17">
        <v>8.1762887386128899E-2</v>
      </c>
      <c r="AX2119" s="17">
        <v>8.5704123418342396E-2</v>
      </c>
    </row>
    <row r="2120" spans="2:50">
      <c r="C2120" s="17"/>
      <c r="D2120" s="17"/>
      <c r="E2120" s="17"/>
      <c r="F2120" s="17"/>
      <c r="G2120" s="17"/>
      <c r="H2120" s="17"/>
      <c r="I2120" s="17"/>
      <c r="J2120" s="17"/>
      <c r="K2120" s="17"/>
      <c r="L2120" s="17"/>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7"/>
      <c r="AI2120" s="17"/>
      <c r="AJ2120" s="17"/>
      <c r="AK2120" s="17"/>
      <c r="AL2120" s="17"/>
      <c r="AM2120" s="17"/>
      <c r="AN2120" s="17"/>
      <c r="AO2120" s="17"/>
      <c r="AP2120" s="17"/>
      <c r="AQ2120" s="17"/>
      <c r="AR2120" s="17"/>
      <c r="AS2120" s="17"/>
      <c r="AT2120" s="17"/>
      <c r="AU2120" s="17"/>
      <c r="AV2120" s="17"/>
      <c r="AW2120" s="17"/>
      <c r="AX2120" s="17"/>
    </row>
    <row r="2121" spans="2:50">
      <c r="B2121" s="6" t="s">
        <v>542</v>
      </c>
      <c r="C2121" s="17"/>
      <c r="D2121" s="17"/>
      <c r="E2121" s="17"/>
      <c r="F2121" s="17"/>
      <c r="G2121" s="17"/>
      <c r="H2121" s="17"/>
      <c r="I2121" s="17"/>
      <c r="J2121" s="17"/>
      <c r="K2121" s="17"/>
      <c r="L2121" s="17"/>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7"/>
      <c r="AI2121" s="17"/>
      <c r="AJ2121" s="17"/>
      <c r="AK2121" s="17"/>
      <c r="AL2121" s="17"/>
      <c r="AM2121" s="17"/>
      <c r="AN2121" s="17"/>
      <c r="AO2121" s="17"/>
      <c r="AP2121" s="17"/>
      <c r="AQ2121" s="17"/>
      <c r="AR2121" s="17"/>
      <c r="AS2121" s="17"/>
      <c r="AT2121" s="17"/>
      <c r="AU2121" s="17"/>
      <c r="AV2121" s="17"/>
      <c r="AW2121" s="17"/>
      <c r="AX2121" s="17"/>
    </row>
    <row r="2122" spans="2:50">
      <c r="B2122" s="24" t="s">
        <v>541</v>
      </c>
      <c r="C2122" s="17"/>
      <c r="D2122" s="17"/>
      <c r="E2122" s="17"/>
      <c r="F2122" s="17"/>
      <c r="G2122" s="17"/>
      <c r="H2122" s="17"/>
      <c r="I2122" s="17"/>
      <c r="J2122" s="17"/>
      <c r="K2122" s="17"/>
      <c r="L2122" s="17"/>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7"/>
      <c r="AI2122" s="17"/>
      <c r="AJ2122" s="17"/>
      <c r="AK2122" s="17"/>
      <c r="AL2122" s="17"/>
      <c r="AM2122" s="17"/>
      <c r="AN2122" s="17"/>
      <c r="AO2122" s="17"/>
      <c r="AP2122" s="17"/>
      <c r="AQ2122" s="17"/>
      <c r="AR2122" s="17"/>
      <c r="AS2122" s="17"/>
      <c r="AT2122" s="17"/>
      <c r="AU2122" s="17"/>
      <c r="AV2122" s="17"/>
      <c r="AW2122" s="17"/>
      <c r="AX2122" s="17"/>
    </row>
    <row r="2123" spans="2:50">
      <c r="B2123" t="s">
        <v>545</v>
      </c>
      <c r="C2123" s="17">
        <v>0.20024698502541799</v>
      </c>
      <c r="D2123" s="17">
        <v>0.22520943850627001</v>
      </c>
      <c r="E2123" s="17">
        <v>0.17608126721241399</v>
      </c>
      <c r="F2123" s="17"/>
      <c r="G2123" s="17">
        <v>0.20643112714551001</v>
      </c>
      <c r="H2123" s="17">
        <v>0.25715390881057498</v>
      </c>
      <c r="I2123" s="17">
        <v>0.21498411688527599</v>
      </c>
      <c r="J2123" s="17">
        <v>0.18565631739879801</v>
      </c>
      <c r="K2123" s="17">
        <v>0.16703312235418799</v>
      </c>
      <c r="L2123" s="17">
        <v>0.16577580716049201</v>
      </c>
      <c r="M2123" s="17"/>
      <c r="N2123" s="17">
        <v>0.255560988078253</v>
      </c>
      <c r="O2123" s="17">
        <v>0.22688162226842601</v>
      </c>
      <c r="P2123" s="17">
        <v>0.15812665296969</v>
      </c>
      <c r="Q2123" s="17">
        <v>0.15363482281310101</v>
      </c>
      <c r="R2123" s="17"/>
      <c r="S2123" s="17">
        <v>0.20006624755083599</v>
      </c>
      <c r="T2123" s="17">
        <v>0.28441756423372899</v>
      </c>
      <c r="U2123" s="17">
        <v>0.20837049045360101</v>
      </c>
      <c r="V2123" s="17">
        <v>0.17316706867765799</v>
      </c>
      <c r="W2123" s="17">
        <v>0.243099164807901</v>
      </c>
      <c r="X2123" s="17">
        <v>0.183620522062314</v>
      </c>
      <c r="Y2123" s="17">
        <v>0.134973191421047</v>
      </c>
      <c r="Z2123" s="17">
        <v>0.32125585328400103</v>
      </c>
      <c r="AA2123" s="17">
        <v>0.187536271674688</v>
      </c>
      <c r="AB2123" s="17">
        <v>0.14770844622829801</v>
      </c>
      <c r="AC2123" s="17">
        <v>0.144349869745236</v>
      </c>
      <c r="AD2123" s="17">
        <v>0.14448598150946901</v>
      </c>
      <c r="AE2123" s="17"/>
      <c r="AF2123" s="17">
        <v>0.17263835280461301</v>
      </c>
      <c r="AG2123" s="17">
        <v>0.22647684763164999</v>
      </c>
      <c r="AH2123" s="17">
        <v>0.22225146851883701</v>
      </c>
      <c r="AI2123" s="17"/>
      <c r="AJ2123" s="17">
        <v>0.200518268149179</v>
      </c>
      <c r="AK2123" s="17">
        <v>0.22041538861005799</v>
      </c>
      <c r="AL2123" s="17">
        <v>0.25517915375325601</v>
      </c>
      <c r="AM2123" s="17">
        <v>0.239333310303942</v>
      </c>
      <c r="AN2123" s="17">
        <v>0.14725055344573701</v>
      </c>
      <c r="AO2123" s="17"/>
      <c r="AP2123" s="17">
        <v>0.19908406552497801</v>
      </c>
      <c r="AQ2123" s="17">
        <v>0.2025424404468</v>
      </c>
      <c r="AR2123" s="17">
        <v>0.323561805303068</v>
      </c>
      <c r="AS2123" s="17"/>
      <c r="AT2123" s="17">
        <v>0.16204554017182299</v>
      </c>
      <c r="AU2123" s="17">
        <v>0.15387858017289099</v>
      </c>
      <c r="AV2123" s="17">
        <v>0.24189166265874401</v>
      </c>
      <c r="AW2123" s="17">
        <v>0.291516390126904</v>
      </c>
      <c r="AX2123" s="17">
        <v>0.293340854014918</v>
      </c>
    </row>
    <row r="2124" spans="2:50">
      <c r="B2124" t="s">
        <v>544</v>
      </c>
      <c r="C2124" s="17">
        <v>0.65081354980036199</v>
      </c>
      <c r="D2124" s="17">
        <v>0.64594258878119104</v>
      </c>
      <c r="E2124" s="17">
        <v>0.65686650576372896</v>
      </c>
      <c r="F2124" s="17"/>
      <c r="G2124" s="17">
        <v>0.59394012928630702</v>
      </c>
      <c r="H2124" s="17">
        <v>0.60979193429843503</v>
      </c>
      <c r="I2124" s="17">
        <v>0.61693512322948896</v>
      </c>
      <c r="J2124" s="17">
        <v>0.64850146490252703</v>
      </c>
      <c r="K2124" s="17">
        <v>0.69726591901656698</v>
      </c>
      <c r="L2124" s="17">
        <v>0.72563459101310002</v>
      </c>
      <c r="M2124" s="17"/>
      <c r="N2124" s="17">
        <v>0.64970944006103104</v>
      </c>
      <c r="O2124" s="17">
        <v>0.64391936026845398</v>
      </c>
      <c r="P2124" s="17">
        <v>0.68654408602330896</v>
      </c>
      <c r="Q2124" s="17">
        <v>0.63510980473714695</v>
      </c>
      <c r="R2124" s="17"/>
      <c r="S2124" s="17">
        <v>0.67338329748772696</v>
      </c>
      <c r="T2124" s="17">
        <v>0.57844075679673701</v>
      </c>
      <c r="U2124" s="17">
        <v>0.68354261860430998</v>
      </c>
      <c r="V2124" s="17">
        <v>0.67063523473147402</v>
      </c>
      <c r="W2124" s="17">
        <v>0.61236564334850097</v>
      </c>
      <c r="X2124" s="17">
        <v>0.67754397619940299</v>
      </c>
      <c r="Y2124" s="17">
        <v>0.70592313405638296</v>
      </c>
      <c r="Z2124" s="17">
        <v>0.52406468888116298</v>
      </c>
      <c r="AA2124" s="17">
        <v>0.64016821152784398</v>
      </c>
      <c r="AB2124" s="17">
        <v>0.64889318013059805</v>
      </c>
      <c r="AC2124" s="17">
        <v>0.69923688192267697</v>
      </c>
      <c r="AD2124" s="17">
        <v>0.72348932923985199</v>
      </c>
      <c r="AE2124" s="17"/>
      <c r="AF2124" s="17">
        <v>0.72818013053731601</v>
      </c>
      <c r="AG2124" s="17">
        <v>0.63234772268310202</v>
      </c>
      <c r="AH2124" s="17">
        <v>0.51004095208028399</v>
      </c>
      <c r="AI2124" s="17"/>
      <c r="AJ2124" s="17">
        <v>0.70486595638055005</v>
      </c>
      <c r="AK2124" s="17">
        <v>0.64681203225191497</v>
      </c>
      <c r="AL2124" s="17">
        <v>0.71188147893686404</v>
      </c>
      <c r="AM2124" s="17">
        <v>0.63682702007983805</v>
      </c>
      <c r="AN2124" s="17">
        <v>0.508974908138218</v>
      </c>
      <c r="AO2124" s="17"/>
      <c r="AP2124" s="17">
        <v>0.70165357792302496</v>
      </c>
      <c r="AQ2124" s="17">
        <v>0.67666421050528203</v>
      </c>
      <c r="AR2124" s="17">
        <v>0.64036339391744301</v>
      </c>
      <c r="AS2124" s="17"/>
      <c r="AT2124" s="17">
        <v>0.67212471044549904</v>
      </c>
      <c r="AU2124" s="17">
        <v>0.67323609550171004</v>
      </c>
      <c r="AV2124" s="17">
        <v>0.64684715176056395</v>
      </c>
      <c r="AW2124" s="17">
        <v>0.57575189619974698</v>
      </c>
      <c r="AX2124" s="17">
        <v>0.53173518744077997</v>
      </c>
    </row>
    <row r="2125" spans="2:50">
      <c r="B2125" t="s">
        <v>113</v>
      </c>
      <c r="C2125" s="17">
        <v>0.14893946517421999</v>
      </c>
      <c r="D2125" s="17">
        <v>0.12884797271253901</v>
      </c>
      <c r="E2125" s="17">
        <v>0.167052227023857</v>
      </c>
      <c r="F2125" s="17"/>
      <c r="G2125" s="17">
        <v>0.199628743568184</v>
      </c>
      <c r="H2125" s="17">
        <v>0.13305415689099101</v>
      </c>
      <c r="I2125" s="17">
        <v>0.16808075988523499</v>
      </c>
      <c r="J2125" s="17">
        <v>0.16584221769867499</v>
      </c>
      <c r="K2125" s="17">
        <v>0.135700958629245</v>
      </c>
      <c r="L2125" s="17">
        <v>0.10858960182640801</v>
      </c>
      <c r="M2125" s="17"/>
      <c r="N2125" s="17">
        <v>9.4729571860716094E-2</v>
      </c>
      <c r="O2125" s="17">
        <v>0.12919901746311999</v>
      </c>
      <c r="P2125" s="17">
        <v>0.15532926100700101</v>
      </c>
      <c r="Q2125" s="17">
        <v>0.21125537244975101</v>
      </c>
      <c r="R2125" s="17"/>
      <c r="S2125" s="17">
        <v>0.12655045496143699</v>
      </c>
      <c r="T2125" s="17">
        <v>0.137141678969534</v>
      </c>
      <c r="U2125" s="17">
        <v>0.108086890942089</v>
      </c>
      <c r="V2125" s="17">
        <v>0.15619769659086799</v>
      </c>
      <c r="W2125" s="17">
        <v>0.144535191843598</v>
      </c>
      <c r="X2125" s="17">
        <v>0.13883550173828299</v>
      </c>
      <c r="Y2125" s="17">
        <v>0.15910367452256999</v>
      </c>
      <c r="Z2125" s="17">
        <v>0.154679457834836</v>
      </c>
      <c r="AA2125" s="17">
        <v>0.17229551679746899</v>
      </c>
      <c r="AB2125" s="17">
        <v>0.203398373641104</v>
      </c>
      <c r="AC2125" s="17">
        <v>0.156413248332087</v>
      </c>
      <c r="AD2125" s="17">
        <v>0.13202468925067901</v>
      </c>
      <c r="AE2125" s="17"/>
      <c r="AF2125" s="17">
        <v>9.9181516658071595E-2</v>
      </c>
      <c r="AG2125" s="17">
        <v>0.14117542968524699</v>
      </c>
      <c r="AH2125" s="17">
        <v>0.26770757940088002</v>
      </c>
      <c r="AI2125" s="17"/>
      <c r="AJ2125" s="17">
        <v>9.4615775470270405E-2</v>
      </c>
      <c r="AK2125" s="17">
        <v>0.13277257913802701</v>
      </c>
      <c r="AL2125" s="17">
        <v>3.2939367309879099E-2</v>
      </c>
      <c r="AM2125" s="17">
        <v>0.12383966961622001</v>
      </c>
      <c r="AN2125" s="17">
        <v>0.34377453841604499</v>
      </c>
      <c r="AO2125" s="17"/>
      <c r="AP2125" s="17">
        <v>9.9262356551996805E-2</v>
      </c>
      <c r="AQ2125" s="17">
        <v>0.120793349047918</v>
      </c>
      <c r="AR2125" s="17">
        <v>3.6074800779489498E-2</v>
      </c>
      <c r="AS2125" s="17"/>
      <c r="AT2125" s="17">
        <v>0.165829749382678</v>
      </c>
      <c r="AU2125" s="17">
        <v>0.17288532432539899</v>
      </c>
      <c r="AV2125" s="17">
        <v>0.11126118558069099</v>
      </c>
      <c r="AW2125" s="17">
        <v>0.13273171367334999</v>
      </c>
      <c r="AX2125" s="17">
        <v>0.17492395854430201</v>
      </c>
    </row>
    <row r="2126" spans="2:50">
      <c r="C2126" s="17"/>
      <c r="D2126" s="17"/>
      <c r="E2126" s="17"/>
      <c r="F2126" s="17"/>
      <c r="G2126" s="17"/>
      <c r="H2126" s="17"/>
      <c r="I2126" s="17"/>
      <c r="J2126" s="17"/>
      <c r="K2126" s="17"/>
      <c r="L2126" s="17"/>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7"/>
      <c r="AI2126" s="17"/>
      <c r="AJ2126" s="17"/>
      <c r="AK2126" s="17"/>
      <c r="AL2126" s="17"/>
      <c r="AM2126" s="17"/>
      <c r="AN2126" s="17"/>
      <c r="AO2126" s="17"/>
      <c r="AP2126" s="17"/>
      <c r="AQ2126" s="17"/>
      <c r="AR2126" s="17"/>
      <c r="AS2126" s="17"/>
      <c r="AT2126" s="17"/>
      <c r="AU2126" s="17"/>
      <c r="AV2126" s="17"/>
      <c r="AW2126" s="17"/>
      <c r="AX2126" s="17"/>
    </row>
    <row r="2127" spans="2:50">
      <c r="B2127" s="6" t="s">
        <v>542</v>
      </c>
      <c r="C2127" s="17"/>
      <c r="D2127" s="17"/>
      <c r="E2127" s="17"/>
      <c r="F2127" s="17"/>
      <c r="G2127" s="17"/>
      <c r="H2127" s="17"/>
      <c r="I2127" s="17"/>
      <c r="J2127" s="17"/>
      <c r="K2127" s="17"/>
      <c r="L2127" s="17"/>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7"/>
      <c r="AI2127" s="17"/>
      <c r="AJ2127" s="17"/>
      <c r="AK2127" s="17"/>
      <c r="AL2127" s="17"/>
      <c r="AM2127" s="17"/>
      <c r="AN2127" s="17"/>
      <c r="AO2127" s="17"/>
      <c r="AP2127" s="17"/>
      <c r="AQ2127" s="17"/>
      <c r="AR2127" s="17"/>
      <c r="AS2127" s="17"/>
      <c r="AT2127" s="17"/>
      <c r="AU2127" s="17"/>
      <c r="AV2127" s="17"/>
      <c r="AW2127" s="17"/>
      <c r="AX2127" s="17"/>
    </row>
    <row r="2128" spans="2:50">
      <c r="B2128" s="24" t="s">
        <v>541</v>
      </c>
      <c r="C2128" s="17"/>
      <c r="D2128" s="17"/>
      <c r="E2128" s="17"/>
      <c r="F2128" s="17"/>
      <c r="G2128" s="17"/>
      <c r="H2128" s="17"/>
      <c r="I2128" s="17"/>
      <c r="J2128" s="17"/>
      <c r="K2128" s="17"/>
      <c r="L2128" s="17"/>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7"/>
      <c r="AI2128" s="17"/>
      <c r="AJ2128" s="17"/>
      <c r="AK2128" s="17"/>
      <c r="AL2128" s="17"/>
      <c r="AM2128" s="17"/>
      <c r="AN2128" s="17"/>
      <c r="AO2128" s="17"/>
      <c r="AP2128" s="17"/>
      <c r="AQ2128" s="17"/>
      <c r="AR2128" s="17"/>
      <c r="AS2128" s="17"/>
      <c r="AT2128" s="17"/>
      <c r="AU2128" s="17"/>
      <c r="AV2128" s="17"/>
      <c r="AW2128" s="17"/>
      <c r="AX2128" s="17"/>
    </row>
    <row r="2129" spans="2:50">
      <c r="B2129" t="s">
        <v>546</v>
      </c>
      <c r="C2129" s="17">
        <v>0.104696957062898</v>
      </c>
      <c r="D2129" s="17">
        <v>0.120060075430536</v>
      </c>
      <c r="E2129" s="17">
        <v>8.9806805702748599E-2</v>
      </c>
      <c r="F2129" s="17"/>
      <c r="G2129" s="17">
        <v>0.122612907565954</v>
      </c>
      <c r="H2129" s="17">
        <v>0.168597208117891</v>
      </c>
      <c r="I2129" s="17">
        <v>0.10882758196577801</v>
      </c>
      <c r="J2129" s="17">
        <v>9.6906222692914698E-2</v>
      </c>
      <c r="K2129" s="17">
        <v>8.8063779534238495E-2</v>
      </c>
      <c r="L2129" s="17">
        <v>5.0731237341139497E-2</v>
      </c>
      <c r="M2129" s="17"/>
      <c r="N2129" s="17">
        <v>0.109108440103837</v>
      </c>
      <c r="O2129" s="17">
        <v>9.8377148136055498E-2</v>
      </c>
      <c r="P2129" s="17">
        <v>0.114660218190537</v>
      </c>
      <c r="Q2129" s="17">
        <v>0.100472730404703</v>
      </c>
      <c r="R2129" s="17"/>
      <c r="S2129" s="17">
        <v>0.144472150502202</v>
      </c>
      <c r="T2129" s="17">
        <v>9.6873995608675295E-2</v>
      </c>
      <c r="U2129" s="17">
        <v>0.115693921330322</v>
      </c>
      <c r="V2129" s="17">
        <v>9.9032822151602598E-2</v>
      </c>
      <c r="W2129" s="17">
        <v>7.7085313183874196E-2</v>
      </c>
      <c r="X2129" s="17">
        <v>4.4836072663504097E-2</v>
      </c>
      <c r="Y2129" s="17">
        <v>0.14836121579157799</v>
      </c>
      <c r="Z2129" s="17">
        <v>0.111664231636246</v>
      </c>
      <c r="AA2129" s="17">
        <v>9.4592759788436495E-2</v>
      </c>
      <c r="AB2129" s="17">
        <v>0.107938014930754</v>
      </c>
      <c r="AC2129" s="17">
        <v>0.12670255982334</v>
      </c>
      <c r="AD2129" s="17">
        <v>7.2010112907428994E-2</v>
      </c>
      <c r="AE2129" s="17"/>
      <c r="AF2129" s="17">
        <v>9.4964679154013895E-2</v>
      </c>
      <c r="AG2129" s="17">
        <v>0.114304872959639</v>
      </c>
      <c r="AH2129" s="17">
        <v>0.12823159348237301</v>
      </c>
      <c r="AI2129" s="17"/>
      <c r="AJ2129" s="17">
        <v>9.5070777692366507E-2</v>
      </c>
      <c r="AK2129" s="17">
        <v>0.143925253019871</v>
      </c>
      <c r="AL2129" s="17">
        <v>8.7810730304272597E-2</v>
      </c>
      <c r="AM2129" s="17">
        <v>0.13131851380312001</v>
      </c>
      <c r="AN2129" s="17">
        <v>8.7855417267814206E-2</v>
      </c>
      <c r="AO2129" s="17"/>
      <c r="AP2129" s="17">
        <v>0.110509308017452</v>
      </c>
      <c r="AQ2129" s="17">
        <v>0.120781842416951</v>
      </c>
      <c r="AR2129" s="17">
        <v>0.15764384185646499</v>
      </c>
      <c r="AS2129" s="17"/>
      <c r="AT2129" s="17">
        <v>0.109720674737848</v>
      </c>
      <c r="AU2129" s="17">
        <v>0.131890085786707</v>
      </c>
      <c r="AV2129" s="17">
        <v>8.91308893006727E-2</v>
      </c>
      <c r="AW2129" s="17">
        <v>0.15919070153609799</v>
      </c>
      <c r="AX2129" s="17">
        <v>0.12794309667769099</v>
      </c>
    </row>
    <row r="2130" spans="2:50">
      <c r="B2130" t="s">
        <v>544</v>
      </c>
      <c r="C2130" s="17">
        <v>0.76958272714485498</v>
      </c>
      <c r="D2130" s="17">
        <v>0.79273437639294697</v>
      </c>
      <c r="E2130" s="17">
        <v>0.74626297028579103</v>
      </c>
      <c r="F2130" s="17"/>
      <c r="G2130" s="17">
        <v>0.68823872759994398</v>
      </c>
      <c r="H2130" s="17">
        <v>0.71676212912251203</v>
      </c>
      <c r="I2130" s="17">
        <v>0.75765132813133296</v>
      </c>
      <c r="J2130" s="17">
        <v>0.75617098748399503</v>
      </c>
      <c r="K2130" s="17">
        <v>0.77770378505672899</v>
      </c>
      <c r="L2130" s="17">
        <v>0.88397343179674104</v>
      </c>
      <c r="M2130" s="17"/>
      <c r="N2130" s="17">
        <v>0.83106154957418399</v>
      </c>
      <c r="O2130" s="17">
        <v>0.78624448215477705</v>
      </c>
      <c r="P2130" s="17">
        <v>0.73138846448512795</v>
      </c>
      <c r="Q2130" s="17">
        <v>0.71321409975004502</v>
      </c>
      <c r="R2130" s="17"/>
      <c r="S2130" s="17">
        <v>0.68776570078848598</v>
      </c>
      <c r="T2130" s="17">
        <v>0.76819536773538299</v>
      </c>
      <c r="U2130" s="17">
        <v>0.79455243982974599</v>
      </c>
      <c r="V2130" s="17">
        <v>0.78154938770382498</v>
      </c>
      <c r="W2130" s="17">
        <v>0.78310480624597401</v>
      </c>
      <c r="X2130" s="17">
        <v>0.79904882465231797</v>
      </c>
      <c r="Y2130" s="17">
        <v>0.754049991277284</v>
      </c>
      <c r="Z2130" s="17">
        <v>0.76207644316715795</v>
      </c>
      <c r="AA2130" s="17">
        <v>0.79078569191353498</v>
      </c>
      <c r="AB2130" s="17">
        <v>0.76620183395485397</v>
      </c>
      <c r="AC2130" s="17">
        <v>0.83102283696082502</v>
      </c>
      <c r="AD2130" s="17">
        <v>0.82040688559789299</v>
      </c>
      <c r="AE2130" s="17"/>
      <c r="AF2130" s="17">
        <v>0.79145102468687001</v>
      </c>
      <c r="AG2130" s="17">
        <v>0.79426244142850999</v>
      </c>
      <c r="AH2130" s="17">
        <v>0.66947217672210002</v>
      </c>
      <c r="AI2130" s="17"/>
      <c r="AJ2130" s="17">
        <v>0.81498919814489801</v>
      </c>
      <c r="AK2130" s="17">
        <v>0.739082925578188</v>
      </c>
      <c r="AL2130" s="17">
        <v>0.85387169484359504</v>
      </c>
      <c r="AM2130" s="17">
        <v>0.71990173837074001</v>
      </c>
      <c r="AN2130" s="17">
        <v>0.65188091779438695</v>
      </c>
      <c r="AO2130" s="17"/>
      <c r="AP2130" s="17">
        <v>0.80971799635784902</v>
      </c>
      <c r="AQ2130" s="17">
        <v>0.74903194790024696</v>
      </c>
      <c r="AR2130" s="17">
        <v>0.79270009518330198</v>
      </c>
      <c r="AS2130" s="17"/>
      <c r="AT2130" s="17">
        <v>0.74363248111515501</v>
      </c>
      <c r="AU2130" s="17">
        <v>0.749300871723384</v>
      </c>
      <c r="AV2130" s="17">
        <v>0.80265902766351904</v>
      </c>
      <c r="AW2130" s="17">
        <v>0.75857023537762502</v>
      </c>
      <c r="AX2130" s="17">
        <v>0.73898641437053403</v>
      </c>
    </row>
    <row r="2131" spans="2:50">
      <c r="B2131" t="s">
        <v>113</v>
      </c>
      <c r="C2131" s="17">
        <v>0.12572031579224699</v>
      </c>
      <c r="D2131" s="17">
        <v>8.72055481765171E-2</v>
      </c>
      <c r="E2131" s="17">
        <v>0.16393022401146001</v>
      </c>
      <c r="F2131" s="17"/>
      <c r="G2131" s="17">
        <v>0.189148364834102</v>
      </c>
      <c r="H2131" s="17">
        <v>0.114640662759596</v>
      </c>
      <c r="I2131" s="17">
        <v>0.133521089902889</v>
      </c>
      <c r="J2131" s="17">
        <v>0.14692278982309001</v>
      </c>
      <c r="K2131" s="17">
        <v>0.13423243540903301</v>
      </c>
      <c r="L2131" s="17">
        <v>6.5295330862119499E-2</v>
      </c>
      <c r="M2131" s="17"/>
      <c r="N2131" s="17">
        <v>5.9830010321978898E-2</v>
      </c>
      <c r="O2131" s="17">
        <v>0.115378369709168</v>
      </c>
      <c r="P2131" s="17">
        <v>0.15395131732433401</v>
      </c>
      <c r="Q2131" s="17">
        <v>0.18631316984525201</v>
      </c>
      <c r="R2131" s="17"/>
      <c r="S2131" s="17">
        <v>0.167762148709312</v>
      </c>
      <c r="T2131" s="17">
        <v>0.13493063665594199</v>
      </c>
      <c r="U2131" s="17">
        <v>8.9753638839932107E-2</v>
      </c>
      <c r="V2131" s="17">
        <v>0.119417790144572</v>
      </c>
      <c r="W2131" s="17">
        <v>0.13980988057015101</v>
      </c>
      <c r="X2131" s="17">
        <v>0.156115102684178</v>
      </c>
      <c r="Y2131" s="17">
        <v>9.7588792931137203E-2</v>
      </c>
      <c r="Z2131" s="17">
        <v>0.126259325196596</v>
      </c>
      <c r="AA2131" s="17">
        <v>0.11462154829802899</v>
      </c>
      <c r="AB2131" s="17">
        <v>0.125860151114393</v>
      </c>
      <c r="AC2131" s="17">
        <v>4.2274603215835101E-2</v>
      </c>
      <c r="AD2131" s="17">
        <v>0.107583001494678</v>
      </c>
      <c r="AE2131" s="17"/>
      <c r="AF2131" s="17">
        <v>0.113584296159116</v>
      </c>
      <c r="AG2131" s="17">
        <v>9.1432685611851E-2</v>
      </c>
      <c r="AH2131" s="17">
        <v>0.202296229795527</v>
      </c>
      <c r="AI2131" s="17"/>
      <c r="AJ2131" s="17">
        <v>8.9940024162735804E-2</v>
      </c>
      <c r="AK2131" s="17">
        <v>0.116991821401941</v>
      </c>
      <c r="AL2131" s="17">
        <v>5.8317574852131897E-2</v>
      </c>
      <c r="AM2131" s="17">
        <v>0.14877974782614001</v>
      </c>
      <c r="AN2131" s="17">
        <v>0.26026366493779901</v>
      </c>
      <c r="AO2131" s="17"/>
      <c r="AP2131" s="17">
        <v>7.9772695624699103E-2</v>
      </c>
      <c r="AQ2131" s="17">
        <v>0.13018620968280201</v>
      </c>
      <c r="AR2131" s="17">
        <v>4.9656062960232901E-2</v>
      </c>
      <c r="AS2131" s="17"/>
      <c r="AT2131" s="17">
        <v>0.146646844146998</v>
      </c>
      <c r="AU2131" s="17">
        <v>0.11880904248990901</v>
      </c>
      <c r="AV2131" s="17">
        <v>0.10821008303580899</v>
      </c>
      <c r="AW2131" s="17">
        <v>8.2239063086277403E-2</v>
      </c>
      <c r="AX2131" s="17">
        <v>0.13307048895177501</v>
      </c>
    </row>
    <row r="2132" spans="2:50">
      <c r="C2132" s="17"/>
      <c r="D2132" s="17"/>
      <c r="E2132" s="17"/>
      <c r="F2132" s="17"/>
      <c r="G2132" s="17"/>
      <c r="H2132" s="17"/>
      <c r="I2132" s="17"/>
      <c r="J2132" s="17"/>
      <c r="K2132" s="17"/>
      <c r="L2132" s="17"/>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7"/>
      <c r="AI2132" s="17"/>
      <c r="AJ2132" s="17"/>
      <c r="AK2132" s="17"/>
      <c r="AL2132" s="17"/>
      <c r="AM2132" s="17"/>
      <c r="AN2132" s="17"/>
      <c r="AO2132" s="17"/>
      <c r="AP2132" s="17"/>
      <c r="AQ2132" s="17"/>
      <c r="AR2132" s="17"/>
      <c r="AS2132" s="17"/>
      <c r="AT2132" s="17"/>
      <c r="AU2132" s="17"/>
      <c r="AV2132" s="17"/>
      <c r="AW2132" s="17"/>
      <c r="AX2132" s="17"/>
    </row>
    <row r="2133" spans="2:50">
      <c r="B2133" s="6" t="s">
        <v>542</v>
      </c>
      <c r="C2133" s="17"/>
      <c r="D2133" s="17"/>
      <c r="E2133" s="17"/>
      <c r="F2133" s="17"/>
      <c r="G2133" s="17"/>
      <c r="H2133" s="17"/>
      <c r="I2133" s="17"/>
      <c r="J2133" s="17"/>
      <c r="K2133" s="17"/>
      <c r="L2133" s="17"/>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7"/>
      <c r="AI2133" s="17"/>
      <c r="AJ2133" s="17"/>
      <c r="AK2133" s="17"/>
      <c r="AL2133" s="17"/>
      <c r="AM2133" s="17"/>
      <c r="AN2133" s="17"/>
      <c r="AO2133" s="17"/>
      <c r="AP2133" s="17"/>
      <c r="AQ2133" s="17"/>
      <c r="AR2133" s="17"/>
      <c r="AS2133" s="17"/>
      <c r="AT2133" s="17"/>
      <c r="AU2133" s="17"/>
      <c r="AV2133" s="17"/>
      <c r="AW2133" s="17"/>
      <c r="AX2133" s="17"/>
    </row>
    <row r="2134" spans="2:50">
      <c r="B2134" s="24" t="s">
        <v>541</v>
      </c>
      <c r="C2134" s="17"/>
      <c r="D2134" s="17"/>
      <c r="E2134" s="17"/>
      <c r="F2134" s="17"/>
      <c r="G2134" s="17"/>
      <c r="H2134" s="17"/>
      <c r="I2134" s="17"/>
      <c r="J2134" s="17"/>
      <c r="K2134" s="17"/>
      <c r="L2134" s="17"/>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7"/>
      <c r="AI2134" s="17"/>
      <c r="AJ2134" s="17"/>
      <c r="AK2134" s="17"/>
      <c r="AL2134" s="17"/>
      <c r="AM2134" s="17"/>
      <c r="AN2134" s="17"/>
      <c r="AO2134" s="17"/>
      <c r="AP2134" s="17"/>
      <c r="AQ2134" s="17"/>
      <c r="AR2134" s="17"/>
      <c r="AS2134" s="17"/>
      <c r="AT2134" s="17"/>
      <c r="AU2134" s="17"/>
      <c r="AV2134" s="17"/>
      <c r="AW2134" s="17"/>
      <c r="AX2134" s="17"/>
    </row>
    <row r="2135" spans="2:50">
      <c r="B2135" t="s">
        <v>547</v>
      </c>
      <c r="C2135" s="17">
        <v>0.100665276457369</v>
      </c>
      <c r="D2135" s="17">
        <v>0.113270307020803</v>
      </c>
      <c r="E2135" s="17">
        <v>8.89231844837471E-2</v>
      </c>
      <c r="F2135" s="17"/>
      <c r="G2135" s="17">
        <v>0.14012767267214599</v>
      </c>
      <c r="H2135" s="17">
        <v>0.174140922975519</v>
      </c>
      <c r="I2135" s="17">
        <v>0.15270552232554299</v>
      </c>
      <c r="J2135" s="17">
        <v>5.37105382371851E-2</v>
      </c>
      <c r="K2135" s="17">
        <v>5.3145682788116197E-2</v>
      </c>
      <c r="L2135" s="17">
        <v>3.6574208244797797E-2</v>
      </c>
      <c r="M2135" s="17"/>
      <c r="N2135" s="17">
        <v>0.138377845674612</v>
      </c>
      <c r="O2135" s="17">
        <v>7.7785129295005501E-2</v>
      </c>
      <c r="P2135" s="17">
        <v>7.8153932277240101E-2</v>
      </c>
      <c r="Q2135" s="17">
        <v>0.10801720368729099</v>
      </c>
      <c r="R2135" s="17"/>
      <c r="S2135" s="17">
        <v>0.17832051764899101</v>
      </c>
      <c r="T2135" s="17">
        <v>7.49548637060692E-2</v>
      </c>
      <c r="U2135" s="17">
        <v>0.10058742208168001</v>
      </c>
      <c r="V2135" s="17">
        <v>8.2091410213948196E-2</v>
      </c>
      <c r="W2135" s="17">
        <v>8.6416690027984203E-2</v>
      </c>
      <c r="X2135" s="17">
        <v>0.12549374058332999</v>
      </c>
      <c r="Y2135" s="17">
        <v>7.6860387756007606E-2</v>
      </c>
      <c r="Z2135" s="17">
        <v>9.3594540301552606E-2</v>
      </c>
      <c r="AA2135" s="17">
        <v>0.12762047919526801</v>
      </c>
      <c r="AB2135" s="17">
        <v>6.1418871868521303E-2</v>
      </c>
      <c r="AC2135" s="17">
        <v>6.4650248897409196E-2</v>
      </c>
      <c r="AD2135" s="17">
        <v>6.7347228027315797E-2</v>
      </c>
      <c r="AE2135" s="17"/>
      <c r="AF2135" s="17">
        <v>7.79835725520822E-2</v>
      </c>
      <c r="AG2135" s="17">
        <v>0.120918600960861</v>
      </c>
      <c r="AH2135" s="17">
        <v>0.108392661926714</v>
      </c>
      <c r="AI2135" s="17"/>
      <c r="AJ2135" s="17">
        <v>7.8040007872225897E-2</v>
      </c>
      <c r="AK2135" s="17">
        <v>0.13405395915717</v>
      </c>
      <c r="AL2135" s="17">
        <v>0.16090594547155901</v>
      </c>
      <c r="AM2135" s="17">
        <v>4.5551339088955797E-2</v>
      </c>
      <c r="AN2135" s="17">
        <v>8.5254375439697105E-2</v>
      </c>
      <c r="AO2135" s="17"/>
      <c r="AP2135" s="17">
        <v>9.1289087760275001E-2</v>
      </c>
      <c r="AQ2135" s="17">
        <v>0.12166407988837601</v>
      </c>
      <c r="AR2135" s="17">
        <v>0.120750814847018</v>
      </c>
      <c r="AS2135" s="17"/>
      <c r="AT2135" s="17">
        <v>8.1572808721202997E-2</v>
      </c>
      <c r="AU2135" s="17">
        <v>0.12674544523044001</v>
      </c>
      <c r="AV2135" s="17">
        <v>0.111847968799674</v>
      </c>
      <c r="AW2135" s="17">
        <v>0.14356317933693799</v>
      </c>
      <c r="AX2135" s="17">
        <v>7.8084773245212097E-2</v>
      </c>
    </row>
    <row r="2136" spans="2:50">
      <c r="B2136" t="s">
        <v>544</v>
      </c>
      <c r="C2136" s="17">
        <v>0.78631909554471702</v>
      </c>
      <c r="D2136" s="17">
        <v>0.794448562496613</v>
      </c>
      <c r="E2136" s="17">
        <v>0.77852884998585203</v>
      </c>
      <c r="F2136" s="17"/>
      <c r="G2136" s="17">
        <v>0.73881068003233397</v>
      </c>
      <c r="H2136" s="17">
        <v>0.69895893967309997</v>
      </c>
      <c r="I2136" s="17">
        <v>0.70854611082934105</v>
      </c>
      <c r="J2136" s="17">
        <v>0.83376911246051599</v>
      </c>
      <c r="K2136" s="17">
        <v>0.86156446627421202</v>
      </c>
      <c r="L2136" s="17">
        <v>0.86944574450865697</v>
      </c>
      <c r="M2136" s="17"/>
      <c r="N2136" s="17">
        <v>0.82569418577640097</v>
      </c>
      <c r="O2136" s="17">
        <v>0.82251770523851497</v>
      </c>
      <c r="P2136" s="17">
        <v>0.78189288224815701</v>
      </c>
      <c r="Q2136" s="17">
        <v>0.710974281488021</v>
      </c>
      <c r="R2136" s="17"/>
      <c r="S2136" s="17">
        <v>0.74445449101138605</v>
      </c>
      <c r="T2136" s="17">
        <v>0.81359525325071302</v>
      </c>
      <c r="U2136" s="17">
        <v>0.82396626071905199</v>
      </c>
      <c r="V2136" s="17">
        <v>0.75577657279442501</v>
      </c>
      <c r="W2136" s="17">
        <v>0.78460394120580801</v>
      </c>
      <c r="X2136" s="17">
        <v>0.75377602463627702</v>
      </c>
      <c r="Y2136" s="17">
        <v>0.81743855521351205</v>
      </c>
      <c r="Z2136" s="17">
        <v>0.69295483241864297</v>
      </c>
      <c r="AA2136" s="17">
        <v>0.72493694591714697</v>
      </c>
      <c r="AB2136" s="17">
        <v>0.86627590742884097</v>
      </c>
      <c r="AC2136" s="17">
        <v>0.81784365777285495</v>
      </c>
      <c r="AD2136" s="17">
        <v>0.90037536003746099</v>
      </c>
      <c r="AE2136" s="17"/>
      <c r="AF2136" s="17">
        <v>0.80881456096771298</v>
      </c>
      <c r="AG2136" s="17">
        <v>0.80181369217643195</v>
      </c>
      <c r="AH2136" s="17">
        <v>0.68698023292531196</v>
      </c>
      <c r="AI2136" s="17"/>
      <c r="AJ2136" s="17">
        <v>0.85073987337585499</v>
      </c>
      <c r="AK2136" s="17">
        <v>0.75495201371369203</v>
      </c>
      <c r="AL2136" s="17">
        <v>0.80009328153983295</v>
      </c>
      <c r="AM2136" s="17">
        <v>0.79807151167120005</v>
      </c>
      <c r="AN2136" s="17">
        <v>0.682732337373266</v>
      </c>
      <c r="AO2136" s="17"/>
      <c r="AP2136" s="17">
        <v>0.84212820792529697</v>
      </c>
      <c r="AQ2136" s="17">
        <v>0.78191890817935805</v>
      </c>
      <c r="AR2136" s="17">
        <v>0.83774486807064097</v>
      </c>
      <c r="AS2136" s="17"/>
      <c r="AT2136" s="17">
        <v>0.76930521701569998</v>
      </c>
      <c r="AU2136" s="17">
        <v>0.77815141734821303</v>
      </c>
      <c r="AV2136" s="17">
        <v>0.81170914333589905</v>
      </c>
      <c r="AW2136" s="17">
        <v>0.81562891988341302</v>
      </c>
      <c r="AX2136" s="17">
        <v>0.73484242912517805</v>
      </c>
    </row>
    <row r="2137" spans="2:50">
      <c r="B2137" t="s">
        <v>113</v>
      </c>
      <c r="C2137" s="17">
        <v>0.11301562799791399</v>
      </c>
      <c r="D2137" s="17">
        <v>9.2281130482583504E-2</v>
      </c>
      <c r="E2137" s="17">
        <v>0.13254796553040099</v>
      </c>
      <c r="F2137" s="17"/>
      <c r="G2137" s="17">
        <v>0.12106164729552001</v>
      </c>
      <c r="H2137" s="17">
        <v>0.126900137351381</v>
      </c>
      <c r="I2137" s="17">
        <v>0.13874836684511599</v>
      </c>
      <c r="J2137" s="17">
        <v>0.112520349302299</v>
      </c>
      <c r="K2137" s="17">
        <v>8.5289850937671399E-2</v>
      </c>
      <c r="L2137" s="17">
        <v>9.3980047246545198E-2</v>
      </c>
      <c r="M2137" s="17"/>
      <c r="N2137" s="17">
        <v>3.5927968548987103E-2</v>
      </c>
      <c r="O2137" s="17">
        <v>9.9697165466479595E-2</v>
      </c>
      <c r="P2137" s="17">
        <v>0.139953185474603</v>
      </c>
      <c r="Q2137" s="17">
        <v>0.18100851482468699</v>
      </c>
      <c r="R2137" s="17"/>
      <c r="S2137" s="17">
        <v>7.7224991339623197E-2</v>
      </c>
      <c r="T2137" s="17">
        <v>0.111449883043218</v>
      </c>
      <c r="U2137" s="17">
        <v>7.5446317199268295E-2</v>
      </c>
      <c r="V2137" s="17">
        <v>0.16213201699162699</v>
      </c>
      <c r="W2137" s="17">
        <v>0.128979368766208</v>
      </c>
      <c r="X2137" s="17">
        <v>0.12073023478039301</v>
      </c>
      <c r="Y2137" s="17">
        <v>0.10570105703048099</v>
      </c>
      <c r="Z2137" s="17">
        <v>0.21345062727980499</v>
      </c>
      <c r="AA2137" s="17">
        <v>0.147442574887585</v>
      </c>
      <c r="AB2137" s="17">
        <v>7.2305220702638298E-2</v>
      </c>
      <c r="AC2137" s="17">
        <v>0.11750609332973599</v>
      </c>
      <c r="AD2137" s="17">
        <v>3.2277411935223502E-2</v>
      </c>
      <c r="AE2137" s="17"/>
      <c r="AF2137" s="17">
        <v>0.113201866480205</v>
      </c>
      <c r="AG2137" s="17">
        <v>7.7267706862706495E-2</v>
      </c>
      <c r="AH2137" s="17">
        <v>0.204627105147974</v>
      </c>
      <c r="AI2137" s="17"/>
      <c r="AJ2137" s="17">
        <v>7.1220118751919304E-2</v>
      </c>
      <c r="AK2137" s="17">
        <v>0.110994027129138</v>
      </c>
      <c r="AL2137" s="17">
        <v>3.9000772988608198E-2</v>
      </c>
      <c r="AM2137" s="17">
        <v>0.156377149239844</v>
      </c>
      <c r="AN2137" s="17">
        <v>0.23201328718703701</v>
      </c>
      <c r="AO2137" s="17"/>
      <c r="AP2137" s="17">
        <v>6.6582704314428406E-2</v>
      </c>
      <c r="AQ2137" s="17">
        <v>9.6417011932265401E-2</v>
      </c>
      <c r="AR2137" s="17">
        <v>4.1504317082341001E-2</v>
      </c>
      <c r="AS2137" s="17"/>
      <c r="AT2137" s="17">
        <v>0.14912197426309701</v>
      </c>
      <c r="AU2137" s="17">
        <v>9.5103137421346906E-2</v>
      </c>
      <c r="AV2137" s="17">
        <v>7.6442887864427295E-2</v>
      </c>
      <c r="AW2137" s="17">
        <v>4.0807900779648999E-2</v>
      </c>
      <c r="AX2137" s="17">
        <v>0.18707279762960999</v>
      </c>
    </row>
    <row r="2138" spans="2:50">
      <c r="C2138" s="17"/>
      <c r="D2138" s="17"/>
      <c r="E2138" s="17"/>
      <c r="F2138" s="17"/>
      <c r="G2138" s="17"/>
      <c r="H2138" s="17"/>
      <c r="I2138" s="17"/>
      <c r="J2138" s="17"/>
      <c r="K2138" s="17"/>
      <c r="L2138" s="17"/>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7"/>
      <c r="AI2138" s="17"/>
      <c r="AJ2138" s="17"/>
      <c r="AK2138" s="17"/>
      <c r="AL2138" s="17"/>
      <c r="AM2138" s="17"/>
      <c r="AN2138" s="17"/>
      <c r="AO2138" s="17"/>
      <c r="AP2138" s="17"/>
      <c r="AQ2138" s="17"/>
      <c r="AR2138" s="17"/>
      <c r="AS2138" s="17"/>
      <c r="AT2138" s="17"/>
      <c r="AU2138" s="17"/>
      <c r="AV2138" s="17"/>
      <c r="AW2138" s="17"/>
      <c r="AX2138" s="17"/>
    </row>
    <row r="2139" spans="2:50">
      <c r="B2139" s="6" t="s">
        <v>542</v>
      </c>
      <c r="C2139" s="17"/>
      <c r="D2139" s="17"/>
      <c r="E2139" s="17"/>
      <c r="F2139" s="17"/>
      <c r="G2139" s="17"/>
      <c r="H2139" s="17"/>
      <c r="I2139" s="17"/>
      <c r="J2139" s="17"/>
      <c r="K2139" s="17"/>
      <c r="L2139" s="17"/>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7"/>
      <c r="AI2139" s="17"/>
      <c r="AJ2139" s="17"/>
      <c r="AK2139" s="17"/>
      <c r="AL2139" s="17"/>
      <c r="AM2139" s="17"/>
      <c r="AN2139" s="17"/>
      <c r="AO2139" s="17"/>
      <c r="AP2139" s="17"/>
      <c r="AQ2139" s="17"/>
      <c r="AR2139" s="17"/>
      <c r="AS2139" s="17"/>
      <c r="AT2139" s="17"/>
      <c r="AU2139" s="17"/>
      <c r="AV2139" s="17"/>
      <c r="AW2139" s="17"/>
      <c r="AX2139" s="17"/>
    </row>
    <row r="2140" spans="2:50">
      <c r="B2140" s="24" t="s">
        <v>541</v>
      </c>
      <c r="C2140" s="17"/>
      <c r="D2140" s="17"/>
      <c r="E2140" s="17"/>
      <c r="F2140" s="17"/>
      <c r="G2140" s="17"/>
      <c r="H2140" s="17"/>
      <c r="I2140" s="17"/>
      <c r="J2140" s="17"/>
      <c r="K2140" s="17"/>
      <c r="L2140" s="17"/>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7"/>
      <c r="AI2140" s="17"/>
      <c r="AJ2140" s="17"/>
      <c r="AK2140" s="17"/>
      <c r="AL2140" s="17"/>
      <c r="AM2140" s="17"/>
      <c r="AN2140" s="17"/>
      <c r="AO2140" s="17"/>
      <c r="AP2140" s="17"/>
      <c r="AQ2140" s="17"/>
      <c r="AR2140" s="17"/>
      <c r="AS2140" s="17"/>
      <c r="AT2140" s="17"/>
      <c r="AU2140" s="17"/>
      <c r="AV2140" s="17"/>
      <c r="AW2140" s="17"/>
      <c r="AX2140" s="17"/>
    </row>
    <row r="2141" spans="2:50">
      <c r="B2141" t="s">
        <v>548</v>
      </c>
      <c r="C2141" s="17">
        <v>0.168558862881072</v>
      </c>
      <c r="D2141" s="17">
        <v>0.17528177261113201</v>
      </c>
      <c r="E2141" s="17">
        <v>0.16237472610353601</v>
      </c>
      <c r="F2141" s="17"/>
      <c r="G2141" s="17">
        <v>0.19991302118183699</v>
      </c>
      <c r="H2141" s="17">
        <v>0.233254876106925</v>
      </c>
      <c r="I2141" s="17">
        <v>0.18983019265915299</v>
      </c>
      <c r="J2141" s="17">
        <v>0.15679354921615801</v>
      </c>
      <c r="K2141" s="17">
        <v>0.14286625592173199</v>
      </c>
      <c r="L2141" s="17">
        <v>0.11901697275458201</v>
      </c>
      <c r="M2141" s="17"/>
      <c r="N2141" s="17">
        <v>0.18616779777824199</v>
      </c>
      <c r="O2141" s="17">
        <v>0.159305603379607</v>
      </c>
      <c r="P2141" s="17">
        <v>0.15995809442900899</v>
      </c>
      <c r="Q2141" s="17">
        <v>0.16452154701635799</v>
      </c>
      <c r="R2141" s="17"/>
      <c r="S2141" s="17">
        <v>0.16726859886653</v>
      </c>
      <c r="T2141" s="17">
        <v>0.197723411431525</v>
      </c>
      <c r="U2141" s="17">
        <v>0.18729957843842701</v>
      </c>
      <c r="V2141" s="17">
        <v>0.202406699945511</v>
      </c>
      <c r="W2141" s="17">
        <v>5.8429501024978799E-2</v>
      </c>
      <c r="X2141" s="17">
        <v>0.121442116081865</v>
      </c>
      <c r="Y2141" s="17">
        <v>0.180001078040391</v>
      </c>
      <c r="Z2141" s="17">
        <v>0.238378978717978</v>
      </c>
      <c r="AA2141" s="17">
        <v>0.16396355365840601</v>
      </c>
      <c r="AB2141" s="17">
        <v>0.23689964115404499</v>
      </c>
      <c r="AC2141" s="17">
        <v>0.157786460314637</v>
      </c>
      <c r="AD2141" s="17">
        <v>0</v>
      </c>
      <c r="AE2141" s="17"/>
      <c r="AF2141" s="17">
        <v>0.15139436641523901</v>
      </c>
      <c r="AG2141" s="17">
        <v>0.18637695749291999</v>
      </c>
      <c r="AH2141" s="17">
        <v>0.169431291543053</v>
      </c>
      <c r="AI2141" s="17"/>
      <c r="AJ2141" s="17">
        <v>0.151854905160662</v>
      </c>
      <c r="AK2141" s="17">
        <v>0.19471158906051</v>
      </c>
      <c r="AL2141" s="17">
        <v>0.198204251210399</v>
      </c>
      <c r="AM2141" s="17">
        <v>0.32175384841700699</v>
      </c>
      <c r="AN2141" s="17">
        <v>0.14726776468883901</v>
      </c>
      <c r="AO2141" s="17"/>
      <c r="AP2141" s="17">
        <v>0.13093147484415801</v>
      </c>
      <c r="AQ2141" s="17">
        <v>0.158587320622813</v>
      </c>
      <c r="AR2141" s="17">
        <v>0.27586414733626802</v>
      </c>
      <c r="AS2141" s="17"/>
      <c r="AT2141" s="17">
        <v>0.15857713959221501</v>
      </c>
      <c r="AU2141" s="17">
        <v>0.19632607085356199</v>
      </c>
      <c r="AV2141" s="17">
        <v>0.150073707305486</v>
      </c>
      <c r="AW2141" s="17">
        <v>0.28928556512564402</v>
      </c>
      <c r="AX2141" s="17">
        <v>0.13651023114475599</v>
      </c>
    </row>
    <row r="2142" spans="2:50">
      <c r="B2142" t="s">
        <v>544</v>
      </c>
      <c r="C2142" s="17">
        <v>0.72160889653842097</v>
      </c>
      <c r="D2142" s="17">
        <v>0.73547023733212502</v>
      </c>
      <c r="E2142" s="17">
        <v>0.70885840146557799</v>
      </c>
      <c r="F2142" s="17"/>
      <c r="G2142" s="17">
        <v>0.64860112550563698</v>
      </c>
      <c r="H2142" s="17">
        <v>0.65699869638498798</v>
      </c>
      <c r="I2142" s="17">
        <v>0.67854940660608898</v>
      </c>
      <c r="J2142" s="17">
        <v>0.729268924902154</v>
      </c>
      <c r="K2142" s="17">
        <v>0.788060885496078</v>
      </c>
      <c r="L2142" s="17">
        <v>0.78530375042466205</v>
      </c>
      <c r="M2142" s="17"/>
      <c r="N2142" s="17">
        <v>0.75107291529659903</v>
      </c>
      <c r="O2142" s="17">
        <v>0.74456652451266203</v>
      </c>
      <c r="P2142" s="17">
        <v>0.72115842462685698</v>
      </c>
      <c r="Q2142" s="17">
        <v>0.66983917589902797</v>
      </c>
      <c r="R2142" s="17"/>
      <c r="S2142" s="17">
        <v>0.70021085789849002</v>
      </c>
      <c r="T2142" s="17">
        <v>0.71837415102852198</v>
      </c>
      <c r="U2142" s="17">
        <v>0.747086676734248</v>
      </c>
      <c r="V2142" s="17">
        <v>0.67785426157098805</v>
      </c>
      <c r="W2142" s="17">
        <v>0.80391609282958898</v>
      </c>
      <c r="X2142" s="17">
        <v>0.75868615699917996</v>
      </c>
      <c r="Y2142" s="17">
        <v>0.73292195827092399</v>
      </c>
      <c r="Z2142" s="17">
        <v>0.62896960073348096</v>
      </c>
      <c r="AA2142" s="17">
        <v>0.68521372026386795</v>
      </c>
      <c r="AB2142" s="17">
        <v>0.69137429671074901</v>
      </c>
      <c r="AC2142" s="17">
        <v>0.77144503808886999</v>
      </c>
      <c r="AD2142" s="17">
        <v>0.84538268955924001</v>
      </c>
      <c r="AE2142" s="17"/>
      <c r="AF2142" s="17">
        <v>0.75832844149933798</v>
      </c>
      <c r="AG2142" s="17">
        <v>0.72225782195283394</v>
      </c>
      <c r="AH2142" s="17">
        <v>0.63899320747660304</v>
      </c>
      <c r="AI2142" s="17"/>
      <c r="AJ2142" s="17">
        <v>0.76504473354185998</v>
      </c>
      <c r="AK2142" s="17">
        <v>0.69004347627822804</v>
      </c>
      <c r="AL2142" s="17">
        <v>0.74961990368165399</v>
      </c>
      <c r="AM2142" s="17">
        <v>0.473261567620407</v>
      </c>
      <c r="AN2142" s="17">
        <v>0.70212076824252401</v>
      </c>
      <c r="AO2142" s="17"/>
      <c r="AP2142" s="17">
        <v>0.79204767696638201</v>
      </c>
      <c r="AQ2142" s="17">
        <v>0.73240641750774405</v>
      </c>
      <c r="AR2142" s="17">
        <v>0.67092589648971901</v>
      </c>
      <c r="AS2142" s="17"/>
      <c r="AT2142" s="17">
        <v>0.70482643636758402</v>
      </c>
      <c r="AU2142" s="17">
        <v>0.70498888854811004</v>
      </c>
      <c r="AV2142" s="17">
        <v>0.758107841166755</v>
      </c>
      <c r="AW2142" s="17">
        <v>0.63620123819563101</v>
      </c>
      <c r="AX2142" s="17">
        <v>0.77202911401181695</v>
      </c>
    </row>
    <row r="2143" spans="2:50">
      <c r="B2143" t="s">
        <v>113</v>
      </c>
      <c r="C2143" s="17">
        <v>0.109832240580508</v>
      </c>
      <c r="D2143" s="17">
        <v>8.9247990056742693E-2</v>
      </c>
      <c r="E2143" s="17">
        <v>0.128766872430887</v>
      </c>
      <c r="F2143" s="17"/>
      <c r="G2143" s="17">
        <v>0.15148585331252601</v>
      </c>
      <c r="H2143" s="17">
        <v>0.109746427508086</v>
      </c>
      <c r="I2143" s="17">
        <v>0.131620400734758</v>
      </c>
      <c r="J2143" s="17">
        <v>0.113937525881688</v>
      </c>
      <c r="K2143" s="17">
        <v>6.9072858582190505E-2</v>
      </c>
      <c r="L2143" s="17">
        <v>9.5679276820755804E-2</v>
      </c>
      <c r="M2143" s="17"/>
      <c r="N2143" s="17">
        <v>6.27592869251591E-2</v>
      </c>
      <c r="O2143" s="17">
        <v>9.6127872107730494E-2</v>
      </c>
      <c r="P2143" s="17">
        <v>0.11888348094413401</v>
      </c>
      <c r="Q2143" s="17">
        <v>0.16563927708461401</v>
      </c>
      <c r="R2143" s="17"/>
      <c r="S2143" s="17">
        <v>0.13252054323498</v>
      </c>
      <c r="T2143" s="17">
        <v>8.3902437539952995E-2</v>
      </c>
      <c r="U2143" s="17">
        <v>6.56137448273241E-2</v>
      </c>
      <c r="V2143" s="17">
        <v>0.119739038483501</v>
      </c>
      <c r="W2143" s="17">
        <v>0.13765440614543301</v>
      </c>
      <c r="X2143" s="17">
        <v>0.11987172691895499</v>
      </c>
      <c r="Y2143" s="17">
        <v>8.7076963688684894E-2</v>
      </c>
      <c r="Z2143" s="17">
        <v>0.13265142054854101</v>
      </c>
      <c r="AA2143" s="17">
        <v>0.15082272607772601</v>
      </c>
      <c r="AB2143" s="17">
        <v>7.1726062135206603E-2</v>
      </c>
      <c r="AC2143" s="17">
        <v>7.0768501596492894E-2</v>
      </c>
      <c r="AD2143" s="17">
        <v>0.15461731044075999</v>
      </c>
      <c r="AE2143" s="17"/>
      <c r="AF2143" s="17">
        <v>9.0277192085422703E-2</v>
      </c>
      <c r="AG2143" s="17">
        <v>9.1365220554245993E-2</v>
      </c>
      <c r="AH2143" s="17">
        <v>0.19157550098034401</v>
      </c>
      <c r="AI2143" s="17"/>
      <c r="AJ2143" s="17">
        <v>8.3100361297477998E-2</v>
      </c>
      <c r="AK2143" s="17">
        <v>0.115244934661262</v>
      </c>
      <c r="AL2143" s="17">
        <v>5.2175845107947101E-2</v>
      </c>
      <c r="AM2143" s="17">
        <v>0.20498458396258601</v>
      </c>
      <c r="AN2143" s="17">
        <v>0.15061146706863601</v>
      </c>
      <c r="AO2143" s="17"/>
      <c r="AP2143" s="17">
        <v>7.7020848189460506E-2</v>
      </c>
      <c r="AQ2143" s="17">
        <v>0.109006261869443</v>
      </c>
      <c r="AR2143" s="17">
        <v>5.3209956174012599E-2</v>
      </c>
      <c r="AS2143" s="17"/>
      <c r="AT2143" s="17">
        <v>0.1365964240402</v>
      </c>
      <c r="AU2143" s="17">
        <v>9.8685040598327903E-2</v>
      </c>
      <c r="AV2143" s="17">
        <v>9.1818451527759096E-2</v>
      </c>
      <c r="AW2143" s="17">
        <v>7.4513196678725593E-2</v>
      </c>
      <c r="AX2143" s="17">
        <v>9.1460654843427303E-2</v>
      </c>
    </row>
    <row r="2144" spans="2:50">
      <c r="C2144" s="17"/>
      <c r="D2144" s="17"/>
      <c r="E2144" s="17"/>
      <c r="F2144" s="17"/>
      <c r="G2144" s="17"/>
      <c r="H2144" s="17"/>
      <c r="I2144" s="17"/>
      <c r="J2144" s="17"/>
      <c r="K2144" s="17"/>
      <c r="L2144" s="17"/>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7"/>
      <c r="AI2144" s="17"/>
      <c r="AJ2144" s="17"/>
      <c r="AK2144" s="17"/>
      <c r="AL2144" s="17"/>
      <c r="AM2144" s="17"/>
      <c r="AN2144" s="17"/>
      <c r="AO2144" s="17"/>
      <c r="AP2144" s="17"/>
      <c r="AQ2144" s="17"/>
      <c r="AR2144" s="17"/>
      <c r="AS2144" s="17"/>
      <c r="AT2144" s="17"/>
      <c r="AU2144" s="17"/>
      <c r="AV2144" s="17"/>
      <c r="AW2144" s="17"/>
      <c r="AX2144" s="17"/>
    </row>
    <row r="2145" spans="2:50">
      <c r="B2145" s="6" t="s">
        <v>542</v>
      </c>
      <c r="C2145" s="17"/>
      <c r="D2145" s="17"/>
      <c r="E2145" s="17"/>
      <c r="F2145" s="17"/>
      <c r="G2145" s="17"/>
      <c r="H2145" s="17"/>
      <c r="I2145" s="17"/>
      <c r="J2145" s="17"/>
      <c r="K2145" s="17"/>
      <c r="L2145" s="17"/>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7"/>
      <c r="AI2145" s="17"/>
      <c r="AJ2145" s="17"/>
      <c r="AK2145" s="17"/>
      <c r="AL2145" s="17"/>
      <c r="AM2145" s="17"/>
      <c r="AN2145" s="17"/>
      <c r="AO2145" s="17"/>
      <c r="AP2145" s="17"/>
      <c r="AQ2145" s="17"/>
      <c r="AR2145" s="17"/>
      <c r="AS2145" s="17"/>
      <c r="AT2145" s="17"/>
      <c r="AU2145" s="17"/>
      <c r="AV2145" s="17"/>
      <c r="AW2145" s="17"/>
      <c r="AX2145" s="17"/>
    </row>
    <row r="2146" spans="2:50">
      <c r="B2146" s="24" t="s">
        <v>541</v>
      </c>
      <c r="C2146" s="17"/>
      <c r="D2146" s="17"/>
      <c r="E2146" s="17"/>
      <c r="F2146" s="17"/>
      <c r="G2146" s="17"/>
      <c r="H2146" s="17"/>
      <c r="I2146" s="17"/>
      <c r="J2146" s="17"/>
      <c r="K2146" s="17"/>
      <c r="L2146" s="17"/>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7"/>
      <c r="AI2146" s="17"/>
      <c r="AJ2146" s="17"/>
      <c r="AK2146" s="17"/>
      <c r="AL2146" s="17"/>
      <c r="AM2146" s="17"/>
      <c r="AN2146" s="17"/>
      <c r="AO2146" s="17"/>
      <c r="AP2146" s="17"/>
      <c r="AQ2146" s="17"/>
      <c r="AR2146" s="17"/>
      <c r="AS2146" s="17"/>
      <c r="AT2146" s="17"/>
      <c r="AU2146" s="17"/>
      <c r="AV2146" s="17"/>
      <c r="AW2146" s="17"/>
      <c r="AX2146" s="17"/>
    </row>
    <row r="2147" spans="2:50">
      <c r="B2147" t="s">
        <v>549</v>
      </c>
      <c r="C2147" s="17">
        <v>9.5682848426233202E-2</v>
      </c>
      <c r="D2147" s="17">
        <v>9.5835739612166904E-2</v>
      </c>
      <c r="E2147" s="17">
        <v>9.5656603218736494E-2</v>
      </c>
      <c r="F2147" s="17"/>
      <c r="G2147" s="17">
        <v>0.169348893846794</v>
      </c>
      <c r="H2147" s="17">
        <v>0.16703072752159001</v>
      </c>
      <c r="I2147" s="17">
        <v>8.1906245052868101E-2</v>
      </c>
      <c r="J2147" s="17">
        <v>7.2885530978042498E-2</v>
      </c>
      <c r="K2147" s="17">
        <v>4.74518813635256E-2</v>
      </c>
      <c r="L2147" s="17">
        <v>5.92969366703252E-2</v>
      </c>
      <c r="M2147" s="17"/>
      <c r="N2147" s="17">
        <v>0.111051705276125</v>
      </c>
      <c r="O2147" s="17">
        <v>7.35877750392675E-2</v>
      </c>
      <c r="P2147" s="17">
        <v>9.8926907526825703E-2</v>
      </c>
      <c r="Q2147" s="17">
        <v>0.101950750311417</v>
      </c>
      <c r="R2147" s="17"/>
      <c r="S2147" s="17">
        <v>0.127826749060725</v>
      </c>
      <c r="T2147" s="17">
        <v>0.13328447953306599</v>
      </c>
      <c r="U2147" s="17">
        <v>0.12041635120610999</v>
      </c>
      <c r="V2147" s="17">
        <v>8.0433950437861307E-2</v>
      </c>
      <c r="W2147" s="17">
        <v>7.1336814260538395E-2</v>
      </c>
      <c r="X2147" s="17">
        <v>0.105641476527727</v>
      </c>
      <c r="Y2147" s="17">
        <v>1.0144209223719201E-2</v>
      </c>
      <c r="Z2147" s="17">
        <v>0.122977402937018</v>
      </c>
      <c r="AA2147" s="17">
        <v>9.7314276526999102E-2</v>
      </c>
      <c r="AB2147" s="17">
        <v>9.4678789588798204E-2</v>
      </c>
      <c r="AC2147" s="17">
        <v>5.1520830591483303E-2</v>
      </c>
      <c r="AD2147" s="17">
        <v>7.2489502931396901E-2</v>
      </c>
      <c r="AE2147" s="17"/>
      <c r="AF2147" s="17">
        <v>8.8338607099172697E-2</v>
      </c>
      <c r="AG2147" s="17">
        <v>9.8687549855321105E-2</v>
      </c>
      <c r="AH2147" s="17">
        <v>8.3619127626674603E-2</v>
      </c>
      <c r="AI2147" s="17"/>
      <c r="AJ2147" s="17">
        <v>8.4062513170415798E-2</v>
      </c>
      <c r="AK2147" s="17">
        <v>0.116222287216493</v>
      </c>
      <c r="AL2147" s="17">
        <v>0.134308068981003</v>
      </c>
      <c r="AM2147" s="17">
        <v>0.145842824948689</v>
      </c>
      <c r="AN2147" s="17">
        <v>7.3033686385621993E-2</v>
      </c>
      <c r="AO2147" s="17"/>
      <c r="AP2147" s="17">
        <v>7.9568528380066297E-2</v>
      </c>
      <c r="AQ2147" s="17">
        <v>0.11328676022715201</v>
      </c>
      <c r="AR2147" s="17">
        <v>0.10899097845485201</v>
      </c>
      <c r="AS2147" s="17"/>
      <c r="AT2147" s="17">
        <v>9.6772441249674906E-2</v>
      </c>
      <c r="AU2147" s="17">
        <v>7.9386238929542594E-2</v>
      </c>
      <c r="AV2147" s="17">
        <v>9.0940670618174499E-2</v>
      </c>
      <c r="AW2147" s="17">
        <v>0.134227022983852</v>
      </c>
      <c r="AX2147" s="17">
        <v>0.30189329647038698</v>
      </c>
    </row>
    <row r="2148" spans="2:50">
      <c r="B2148" t="s">
        <v>544</v>
      </c>
      <c r="C2148" s="17">
        <v>0.81289620843215404</v>
      </c>
      <c r="D2148" s="17">
        <v>0.81452202170293597</v>
      </c>
      <c r="E2148" s="17">
        <v>0.81103457999429596</v>
      </c>
      <c r="F2148" s="17"/>
      <c r="G2148" s="17">
        <v>0.72044056468383399</v>
      </c>
      <c r="H2148" s="17">
        <v>0.74364832610217102</v>
      </c>
      <c r="I2148" s="17">
        <v>0.80110013665513402</v>
      </c>
      <c r="J2148" s="17">
        <v>0.83790843815166705</v>
      </c>
      <c r="K2148" s="17">
        <v>0.85501257084932403</v>
      </c>
      <c r="L2148" s="17">
        <v>0.88430131594718198</v>
      </c>
      <c r="M2148" s="17"/>
      <c r="N2148" s="17">
        <v>0.84703810944789404</v>
      </c>
      <c r="O2148" s="17">
        <v>0.835864190520058</v>
      </c>
      <c r="P2148" s="17">
        <v>0.81502733108707404</v>
      </c>
      <c r="Q2148" s="17">
        <v>0.74440907505461396</v>
      </c>
      <c r="R2148" s="17"/>
      <c r="S2148" s="17">
        <v>0.82067645081407903</v>
      </c>
      <c r="T2148" s="17">
        <v>0.80936119535704598</v>
      </c>
      <c r="U2148" s="17">
        <v>0.78181617742252096</v>
      </c>
      <c r="V2148" s="17">
        <v>0.82387278487025695</v>
      </c>
      <c r="W2148" s="17">
        <v>0.82229399369835199</v>
      </c>
      <c r="X2148" s="17">
        <v>0.80773840546090703</v>
      </c>
      <c r="Y2148" s="17">
        <v>0.87460443794502796</v>
      </c>
      <c r="Z2148" s="17">
        <v>0.758792828536204</v>
      </c>
      <c r="AA2148" s="17">
        <v>0.75007094152197096</v>
      </c>
      <c r="AB2148" s="17">
        <v>0.826703903583341</v>
      </c>
      <c r="AC2148" s="17">
        <v>0.877772467942742</v>
      </c>
      <c r="AD2148" s="17">
        <v>0.81160415539008002</v>
      </c>
      <c r="AE2148" s="17"/>
      <c r="AF2148" s="17">
        <v>0.834869736351604</v>
      </c>
      <c r="AG2148" s="17">
        <v>0.82973294622645599</v>
      </c>
      <c r="AH2148" s="17">
        <v>0.77476211085787305</v>
      </c>
      <c r="AI2148" s="17"/>
      <c r="AJ2148" s="17">
        <v>0.85435026925344604</v>
      </c>
      <c r="AK2148" s="17">
        <v>0.7863607867661</v>
      </c>
      <c r="AL2148" s="17">
        <v>0.83575425281672</v>
      </c>
      <c r="AM2148" s="17">
        <v>0.74755106646104896</v>
      </c>
      <c r="AN2148" s="17">
        <v>0.76310619063015594</v>
      </c>
      <c r="AO2148" s="17"/>
      <c r="AP2148" s="17">
        <v>0.87099284571729596</v>
      </c>
      <c r="AQ2148" s="17">
        <v>0.80587278119400696</v>
      </c>
      <c r="AR2148" s="17">
        <v>0.85265701018749895</v>
      </c>
      <c r="AS2148" s="17"/>
      <c r="AT2148" s="17">
        <v>0.78802388142573598</v>
      </c>
      <c r="AU2148" s="17">
        <v>0.81330994554615899</v>
      </c>
      <c r="AV2148" s="17">
        <v>0.854958883598122</v>
      </c>
      <c r="AW2148" s="17">
        <v>0.79459649422864098</v>
      </c>
      <c r="AX2148" s="17">
        <v>0.66510052682668896</v>
      </c>
    </row>
    <row r="2149" spans="2:50">
      <c r="B2149" t="s">
        <v>113</v>
      </c>
      <c r="C2149" s="17">
        <v>9.1420943141612504E-2</v>
      </c>
      <c r="D2149" s="17">
        <v>8.9642238684896999E-2</v>
      </c>
      <c r="E2149" s="17">
        <v>9.3308816786967605E-2</v>
      </c>
      <c r="F2149" s="17"/>
      <c r="G2149" s="17">
        <v>0.11021054146937199</v>
      </c>
      <c r="H2149" s="17">
        <v>8.9320946376239593E-2</v>
      </c>
      <c r="I2149" s="17">
        <v>0.116993618291998</v>
      </c>
      <c r="J2149" s="17">
        <v>8.9206030870290706E-2</v>
      </c>
      <c r="K2149" s="17">
        <v>9.7535547787150498E-2</v>
      </c>
      <c r="L2149" s="17">
        <v>5.6401747382492901E-2</v>
      </c>
      <c r="M2149" s="17"/>
      <c r="N2149" s="17">
        <v>4.19101852759809E-2</v>
      </c>
      <c r="O2149" s="17">
        <v>9.0548034440674899E-2</v>
      </c>
      <c r="P2149" s="17">
        <v>8.6045761386100303E-2</v>
      </c>
      <c r="Q2149" s="17">
        <v>0.15364017463396901</v>
      </c>
      <c r="R2149" s="17"/>
      <c r="S2149" s="17">
        <v>5.1496800125195398E-2</v>
      </c>
      <c r="T2149" s="17">
        <v>5.7354325109887597E-2</v>
      </c>
      <c r="U2149" s="17">
        <v>9.77674713713685E-2</v>
      </c>
      <c r="V2149" s="17">
        <v>9.5693264691881594E-2</v>
      </c>
      <c r="W2149" s="17">
        <v>0.10636919204110901</v>
      </c>
      <c r="X2149" s="17">
        <v>8.6620118011366001E-2</v>
      </c>
      <c r="Y2149" s="17">
        <v>0.115251352831253</v>
      </c>
      <c r="Z2149" s="17">
        <v>0.118229768526778</v>
      </c>
      <c r="AA2149" s="17">
        <v>0.15261478195103001</v>
      </c>
      <c r="AB2149" s="17">
        <v>7.8617306827860597E-2</v>
      </c>
      <c r="AC2149" s="17">
        <v>7.0706701465774402E-2</v>
      </c>
      <c r="AD2149" s="17">
        <v>0.115906341678523</v>
      </c>
      <c r="AE2149" s="17"/>
      <c r="AF2149" s="17">
        <v>7.6791656549223195E-2</v>
      </c>
      <c r="AG2149" s="17">
        <v>7.1579503918222598E-2</v>
      </c>
      <c r="AH2149" s="17">
        <v>0.141618761515453</v>
      </c>
      <c r="AI2149" s="17"/>
      <c r="AJ2149" s="17">
        <v>6.1587217576137901E-2</v>
      </c>
      <c r="AK2149" s="17">
        <v>9.74169260174063E-2</v>
      </c>
      <c r="AL2149" s="17">
        <v>2.9937678202277801E-2</v>
      </c>
      <c r="AM2149" s="17">
        <v>0.106606108590261</v>
      </c>
      <c r="AN2149" s="17">
        <v>0.16386012298422201</v>
      </c>
      <c r="AO2149" s="17"/>
      <c r="AP2149" s="17">
        <v>4.9438625902637402E-2</v>
      </c>
      <c r="AQ2149" s="17">
        <v>8.0840458578840604E-2</v>
      </c>
      <c r="AR2149" s="17">
        <v>3.8352011357649901E-2</v>
      </c>
      <c r="AS2149" s="17"/>
      <c r="AT2149" s="17">
        <v>0.115203677324589</v>
      </c>
      <c r="AU2149" s="17">
        <v>0.107303815524298</v>
      </c>
      <c r="AV2149" s="17">
        <v>5.4100445783703502E-2</v>
      </c>
      <c r="AW2149" s="17">
        <v>7.1176482787506795E-2</v>
      </c>
      <c r="AX2149" s="17">
        <v>3.3006176702923502E-2</v>
      </c>
    </row>
    <row r="2150" spans="2:50">
      <c r="C2150" s="17"/>
      <c r="D2150" s="17"/>
      <c r="E2150" s="17"/>
      <c r="F2150" s="17"/>
      <c r="G2150" s="17"/>
      <c r="H2150" s="17"/>
      <c r="I2150" s="17"/>
      <c r="J2150" s="17"/>
      <c r="K2150" s="17"/>
      <c r="L2150" s="17"/>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7"/>
      <c r="AI2150" s="17"/>
      <c r="AJ2150" s="17"/>
      <c r="AK2150" s="17"/>
      <c r="AL2150" s="17"/>
      <c r="AM2150" s="17"/>
      <c r="AN2150" s="17"/>
      <c r="AO2150" s="17"/>
      <c r="AP2150" s="17"/>
      <c r="AQ2150" s="17"/>
      <c r="AR2150" s="17"/>
      <c r="AS2150" s="17"/>
      <c r="AT2150" s="17"/>
      <c r="AU2150" s="17"/>
      <c r="AV2150" s="17"/>
      <c r="AW2150" s="17"/>
      <c r="AX2150" s="17"/>
    </row>
    <row r="2151" spans="2:50">
      <c r="C2151" s="17"/>
      <c r="D2151" s="17"/>
      <c r="E2151" s="17"/>
      <c r="F2151" s="17"/>
      <c r="G2151" s="17"/>
      <c r="H2151" s="17"/>
      <c r="I2151" s="17"/>
      <c r="J2151" s="17"/>
      <c r="K2151" s="17"/>
      <c r="L2151" s="17"/>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7"/>
      <c r="AI2151" s="17"/>
      <c r="AJ2151" s="17"/>
      <c r="AK2151" s="17"/>
      <c r="AL2151" s="17"/>
      <c r="AM2151" s="17"/>
      <c r="AN2151" s="17"/>
      <c r="AO2151" s="17"/>
      <c r="AP2151" s="17"/>
      <c r="AQ2151" s="17"/>
      <c r="AR2151" s="17"/>
      <c r="AS2151" s="17"/>
      <c r="AT2151" s="17"/>
      <c r="AU2151" s="17"/>
      <c r="AV2151" s="17"/>
      <c r="AW2151" s="17"/>
      <c r="AX2151" s="17"/>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173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1062</v>
      </c>
      <c r="D7" s="10">
        <v>521</v>
      </c>
      <c r="E7" s="10">
        <v>539</v>
      </c>
      <c r="F7" s="10"/>
      <c r="G7" s="10">
        <v>135</v>
      </c>
      <c r="H7" s="10">
        <v>177</v>
      </c>
      <c r="I7" s="10">
        <v>156</v>
      </c>
      <c r="J7" s="10">
        <v>186</v>
      </c>
      <c r="K7" s="10">
        <v>163</v>
      </c>
      <c r="L7" s="10">
        <v>245</v>
      </c>
      <c r="M7" s="10"/>
      <c r="N7" s="10">
        <v>316</v>
      </c>
      <c r="O7" s="10">
        <v>264</v>
      </c>
      <c r="P7" s="10">
        <v>201</v>
      </c>
      <c r="Q7" s="10">
        <v>278</v>
      </c>
      <c r="R7" s="10"/>
      <c r="S7" s="10">
        <v>152</v>
      </c>
      <c r="T7" s="10">
        <v>125</v>
      </c>
      <c r="U7" s="10">
        <v>96</v>
      </c>
      <c r="V7" s="10">
        <v>96</v>
      </c>
      <c r="W7" s="10">
        <v>77</v>
      </c>
      <c r="X7" s="10">
        <v>76</v>
      </c>
      <c r="Y7" s="10">
        <v>82</v>
      </c>
      <c r="Z7" s="10">
        <v>52</v>
      </c>
      <c r="AA7" s="10">
        <v>112</v>
      </c>
      <c r="AB7" s="10">
        <v>105</v>
      </c>
      <c r="AC7" s="10">
        <v>51</v>
      </c>
      <c r="AD7" s="10">
        <v>38</v>
      </c>
      <c r="AE7" s="10"/>
      <c r="AF7" s="10">
        <v>424</v>
      </c>
      <c r="AG7" s="10">
        <v>436</v>
      </c>
      <c r="AH7" s="10">
        <v>133</v>
      </c>
      <c r="AI7" s="10"/>
      <c r="AJ7" s="10">
        <v>396</v>
      </c>
      <c r="AK7" s="10">
        <v>279</v>
      </c>
      <c r="AL7" s="10">
        <v>67</v>
      </c>
      <c r="AM7" s="10">
        <v>16</v>
      </c>
      <c r="AN7" s="10">
        <v>123</v>
      </c>
      <c r="AO7" s="10"/>
      <c r="AP7" s="10">
        <v>268</v>
      </c>
      <c r="AQ7" s="10">
        <v>326</v>
      </c>
      <c r="AR7" s="10">
        <v>84</v>
      </c>
      <c r="AS7" s="10"/>
      <c r="AT7" s="10">
        <v>276</v>
      </c>
      <c r="AU7" s="10">
        <v>180</v>
      </c>
      <c r="AV7" s="10">
        <v>254</v>
      </c>
      <c r="AW7" s="10">
        <v>97</v>
      </c>
      <c r="AX7" s="10">
        <v>19</v>
      </c>
    </row>
    <row r="8" spans="2:50" ht="30" customHeight="1">
      <c r="B8" s="11" t="s">
        <v>77</v>
      </c>
      <c r="C8" s="11">
        <v>1067</v>
      </c>
      <c r="D8" s="11">
        <v>538</v>
      </c>
      <c r="E8" s="11">
        <v>527</v>
      </c>
      <c r="F8" s="11"/>
      <c r="G8" s="11">
        <v>160</v>
      </c>
      <c r="H8" s="11">
        <v>177</v>
      </c>
      <c r="I8" s="11">
        <v>172</v>
      </c>
      <c r="J8" s="11">
        <v>198</v>
      </c>
      <c r="K8" s="11">
        <v>136</v>
      </c>
      <c r="L8" s="11">
        <v>224</v>
      </c>
      <c r="M8" s="11"/>
      <c r="N8" s="11">
        <v>305</v>
      </c>
      <c r="O8" s="11">
        <v>274</v>
      </c>
      <c r="P8" s="11">
        <v>219</v>
      </c>
      <c r="Q8" s="11">
        <v>266</v>
      </c>
      <c r="R8" s="11"/>
      <c r="S8" s="11">
        <v>164</v>
      </c>
      <c r="T8" s="11">
        <v>130</v>
      </c>
      <c r="U8" s="11">
        <v>91</v>
      </c>
      <c r="V8" s="11">
        <v>100</v>
      </c>
      <c r="W8" s="11">
        <v>74</v>
      </c>
      <c r="X8" s="11">
        <v>99</v>
      </c>
      <c r="Y8" s="11">
        <v>76</v>
      </c>
      <c r="Z8" s="11">
        <v>45</v>
      </c>
      <c r="AA8" s="11">
        <v>112</v>
      </c>
      <c r="AB8" s="11">
        <v>94</v>
      </c>
      <c r="AC8" s="11">
        <v>49</v>
      </c>
      <c r="AD8" s="11">
        <v>34</v>
      </c>
      <c r="AE8" s="11"/>
      <c r="AF8" s="11">
        <v>421</v>
      </c>
      <c r="AG8" s="11">
        <v>428</v>
      </c>
      <c r="AH8" s="11">
        <v>139</v>
      </c>
      <c r="AI8" s="11"/>
      <c r="AJ8" s="11">
        <v>392</v>
      </c>
      <c r="AK8" s="11">
        <v>287</v>
      </c>
      <c r="AL8" s="11">
        <v>67</v>
      </c>
      <c r="AM8" s="11">
        <v>15</v>
      </c>
      <c r="AN8" s="11">
        <v>123</v>
      </c>
      <c r="AO8" s="11"/>
      <c r="AP8" s="11">
        <v>266</v>
      </c>
      <c r="AQ8" s="11">
        <v>337</v>
      </c>
      <c r="AR8" s="11">
        <v>86</v>
      </c>
      <c r="AS8" s="11"/>
      <c r="AT8" s="11">
        <v>270</v>
      </c>
      <c r="AU8" s="11">
        <v>187</v>
      </c>
      <c r="AV8" s="11">
        <v>257</v>
      </c>
      <c r="AW8" s="11">
        <v>97</v>
      </c>
      <c r="AX8" s="11">
        <v>18</v>
      </c>
    </row>
    <row r="9" spans="2:50">
      <c r="B9" s="18" t="s">
        <v>158</v>
      </c>
      <c r="C9" s="17">
        <v>3.2586990569143E-2</v>
      </c>
      <c r="D9" s="17">
        <v>4.0245891883314101E-2</v>
      </c>
      <c r="E9" s="17">
        <v>2.4876716257606998E-2</v>
      </c>
      <c r="F9" s="17"/>
      <c r="G9" s="17">
        <v>3.7512492640238197E-2</v>
      </c>
      <c r="H9" s="17">
        <v>6.6897353846857105E-2</v>
      </c>
      <c r="I9" s="17">
        <v>5.4970178993676802E-2</v>
      </c>
      <c r="J9" s="17">
        <v>2.0290318678774101E-2</v>
      </c>
      <c r="K9" s="17">
        <v>1.08349373130398E-2</v>
      </c>
      <c r="L9" s="17">
        <v>8.7433241336584196E-3</v>
      </c>
      <c r="M9" s="17"/>
      <c r="N9" s="17">
        <v>4.6808947389780801E-2</v>
      </c>
      <c r="O9" s="17">
        <v>2.8166691503547999E-2</v>
      </c>
      <c r="P9" s="17">
        <v>3.1207717797020699E-2</v>
      </c>
      <c r="Q9" s="17">
        <v>2.23114966872461E-2</v>
      </c>
      <c r="R9" s="17"/>
      <c r="S9" s="17">
        <v>7.3747585668321597E-2</v>
      </c>
      <c r="T9" s="17">
        <v>2.8671046326656201E-2</v>
      </c>
      <c r="U9" s="17">
        <v>6.6682875607651099E-3</v>
      </c>
      <c r="V9" s="17">
        <v>1.8860893701282199E-2</v>
      </c>
      <c r="W9" s="17">
        <v>2.7518672505626701E-2</v>
      </c>
      <c r="X9" s="17">
        <v>1.3048216394799301E-2</v>
      </c>
      <c r="Y9" s="17">
        <v>4.0949414944114797E-2</v>
      </c>
      <c r="Z9" s="17">
        <v>1.3994824916139299E-2</v>
      </c>
      <c r="AA9" s="17">
        <v>4.6906100076482403E-2</v>
      </c>
      <c r="AB9" s="17">
        <v>3.4217369241474997E-2</v>
      </c>
      <c r="AC9" s="17">
        <v>1.89494959828325E-2</v>
      </c>
      <c r="AD9" s="17">
        <v>0</v>
      </c>
      <c r="AE9" s="17"/>
      <c r="AF9" s="17">
        <v>2.9678180238025501E-2</v>
      </c>
      <c r="AG9" s="17">
        <v>4.1779298683027502E-2</v>
      </c>
      <c r="AH9" s="17">
        <v>6.9305178629311603E-3</v>
      </c>
      <c r="AI9" s="17"/>
      <c r="AJ9" s="17">
        <v>3.5188199956758197E-2</v>
      </c>
      <c r="AK9" s="17">
        <v>4.1016412766336503E-2</v>
      </c>
      <c r="AL9" s="17">
        <v>4.3418656023037003E-2</v>
      </c>
      <c r="AM9" s="17">
        <v>0</v>
      </c>
      <c r="AN9" s="17">
        <v>1.22086496745222E-2</v>
      </c>
      <c r="AO9" s="17"/>
      <c r="AP9" s="17">
        <v>3.8767045454550203E-2</v>
      </c>
      <c r="AQ9" s="17">
        <v>3.9511019547716499E-2</v>
      </c>
      <c r="AR9" s="17">
        <v>2.5814211539625799E-2</v>
      </c>
      <c r="AS9" s="17"/>
      <c r="AT9" s="17">
        <v>1.44419661407445E-2</v>
      </c>
      <c r="AU9" s="17">
        <v>2.1119154597894998E-2</v>
      </c>
      <c r="AV9" s="17">
        <v>5.7849392388115997E-2</v>
      </c>
      <c r="AW9" s="17">
        <v>3.9266134746603398E-2</v>
      </c>
      <c r="AX9" s="17">
        <v>0.104570578278058</v>
      </c>
    </row>
    <row r="10" spans="2:50">
      <c r="B10" s="18" t="s">
        <v>159</v>
      </c>
      <c r="C10" s="17">
        <v>0.102624295686327</v>
      </c>
      <c r="D10" s="17">
        <v>0.132540309897864</v>
      </c>
      <c r="E10" s="17">
        <v>7.2428215393306405E-2</v>
      </c>
      <c r="F10" s="17"/>
      <c r="G10" s="17">
        <v>8.7271636547871304E-2</v>
      </c>
      <c r="H10" s="17">
        <v>0.15712073396641901</v>
      </c>
      <c r="I10" s="17">
        <v>0.12824418740788199</v>
      </c>
      <c r="J10" s="17">
        <v>9.0236157505936193E-2</v>
      </c>
      <c r="K10" s="17">
        <v>7.0067161039394393E-2</v>
      </c>
      <c r="L10" s="17">
        <v>8.1410183282440193E-2</v>
      </c>
      <c r="M10" s="17"/>
      <c r="N10" s="17">
        <v>0.147231804768786</v>
      </c>
      <c r="O10" s="17">
        <v>0.10310344944884001</v>
      </c>
      <c r="P10" s="17">
        <v>9.7356807795084294E-2</v>
      </c>
      <c r="Q10" s="17">
        <v>5.6362359118373902E-2</v>
      </c>
      <c r="R10" s="17"/>
      <c r="S10" s="17">
        <v>0.13632937310923299</v>
      </c>
      <c r="T10" s="17">
        <v>0.108339572457541</v>
      </c>
      <c r="U10" s="17">
        <v>8.3533026132074806E-2</v>
      </c>
      <c r="V10" s="17">
        <v>0.16048966411253501</v>
      </c>
      <c r="W10" s="17">
        <v>7.8922249639947706E-2</v>
      </c>
      <c r="X10" s="17">
        <v>0.123680001376982</v>
      </c>
      <c r="Y10" s="17">
        <v>8.0749144652523502E-2</v>
      </c>
      <c r="Z10" s="17">
        <v>5.58029259053495E-2</v>
      </c>
      <c r="AA10" s="17">
        <v>8.9754825614689698E-2</v>
      </c>
      <c r="AB10" s="17">
        <v>4.0587802550360201E-2</v>
      </c>
      <c r="AC10" s="17">
        <v>6.4947277293121206E-2</v>
      </c>
      <c r="AD10" s="17">
        <v>0.16828469001646201</v>
      </c>
      <c r="AE10" s="17"/>
      <c r="AF10" s="17">
        <v>8.51622546316331E-2</v>
      </c>
      <c r="AG10" s="17">
        <v>0.12757292037463</v>
      </c>
      <c r="AH10" s="17">
        <v>9.9935686651897296E-2</v>
      </c>
      <c r="AI10" s="17"/>
      <c r="AJ10" s="17">
        <v>0.123169976768988</v>
      </c>
      <c r="AK10" s="17">
        <v>8.2595755569447898E-2</v>
      </c>
      <c r="AL10" s="17">
        <v>0.151360469493799</v>
      </c>
      <c r="AM10" s="17">
        <v>0.19654755801399401</v>
      </c>
      <c r="AN10" s="17">
        <v>6.3570074063286894E-2</v>
      </c>
      <c r="AO10" s="17"/>
      <c r="AP10" s="17">
        <v>0.11687519590453201</v>
      </c>
      <c r="AQ10" s="17">
        <v>0.115213939785691</v>
      </c>
      <c r="AR10" s="17">
        <v>9.5544003737327896E-2</v>
      </c>
      <c r="AS10" s="17"/>
      <c r="AT10" s="17">
        <v>7.6260424136865596E-2</v>
      </c>
      <c r="AU10" s="17">
        <v>0.103952864841887</v>
      </c>
      <c r="AV10" s="17">
        <v>0.11396991527139699</v>
      </c>
      <c r="AW10" s="17">
        <v>0.212128665166921</v>
      </c>
      <c r="AX10" s="17">
        <v>3.4049729817437702E-2</v>
      </c>
    </row>
    <row r="11" spans="2:50">
      <c r="B11" s="18" t="s">
        <v>160</v>
      </c>
      <c r="C11" s="17">
        <v>0.31557628818300298</v>
      </c>
      <c r="D11" s="17">
        <v>0.35156643492523498</v>
      </c>
      <c r="E11" s="17">
        <v>0.278560703812056</v>
      </c>
      <c r="F11" s="17"/>
      <c r="G11" s="17">
        <v>0.34733454001638098</v>
      </c>
      <c r="H11" s="17">
        <v>0.34493228230985301</v>
      </c>
      <c r="I11" s="17">
        <v>0.31151031300534299</v>
      </c>
      <c r="J11" s="17">
        <v>0.26496536367248502</v>
      </c>
      <c r="K11" s="17">
        <v>0.31563326900533401</v>
      </c>
      <c r="L11" s="17">
        <v>0.317475276066223</v>
      </c>
      <c r="M11" s="17"/>
      <c r="N11" s="17">
        <v>0.36046881520235002</v>
      </c>
      <c r="O11" s="17">
        <v>0.29912486038686897</v>
      </c>
      <c r="P11" s="17">
        <v>0.34848024369174002</v>
      </c>
      <c r="Q11" s="17">
        <v>0.25738734800651902</v>
      </c>
      <c r="R11" s="17"/>
      <c r="S11" s="17">
        <v>0.36898569006237403</v>
      </c>
      <c r="T11" s="17">
        <v>0.30752712122050702</v>
      </c>
      <c r="U11" s="17">
        <v>0.371242663490082</v>
      </c>
      <c r="V11" s="17">
        <v>0.320205826531757</v>
      </c>
      <c r="W11" s="17">
        <v>0.24357132489555799</v>
      </c>
      <c r="X11" s="17">
        <v>0.24543100619465399</v>
      </c>
      <c r="Y11" s="17">
        <v>0.335928818632867</v>
      </c>
      <c r="Z11" s="17">
        <v>0.27648124497696303</v>
      </c>
      <c r="AA11" s="17">
        <v>0.33799247717529102</v>
      </c>
      <c r="AB11" s="17">
        <v>0.32369292573465802</v>
      </c>
      <c r="AC11" s="17">
        <v>0.30310532929848399</v>
      </c>
      <c r="AD11" s="17">
        <v>0.21340781521611901</v>
      </c>
      <c r="AE11" s="17"/>
      <c r="AF11" s="17">
        <v>0.331674629500326</v>
      </c>
      <c r="AG11" s="17">
        <v>0.30674344543993398</v>
      </c>
      <c r="AH11" s="17">
        <v>0.28632857829437303</v>
      </c>
      <c r="AI11" s="17"/>
      <c r="AJ11" s="17">
        <v>0.31557071824752603</v>
      </c>
      <c r="AK11" s="17">
        <v>0.33369786393123102</v>
      </c>
      <c r="AL11" s="17">
        <v>0.35207797772164801</v>
      </c>
      <c r="AM11" s="17">
        <v>0.28036214122809899</v>
      </c>
      <c r="AN11" s="17">
        <v>0.25941456489778802</v>
      </c>
      <c r="AO11" s="17"/>
      <c r="AP11" s="17">
        <v>0.36804188584486203</v>
      </c>
      <c r="AQ11" s="17">
        <v>0.34532153888686901</v>
      </c>
      <c r="AR11" s="17">
        <v>0.390358488948917</v>
      </c>
      <c r="AS11" s="17"/>
      <c r="AT11" s="17">
        <v>0.23926302557198201</v>
      </c>
      <c r="AU11" s="17">
        <v>0.350545101263809</v>
      </c>
      <c r="AV11" s="17">
        <v>0.39555643750238501</v>
      </c>
      <c r="AW11" s="17">
        <v>0.252940437299217</v>
      </c>
      <c r="AX11" s="17">
        <v>0.39487072096172299</v>
      </c>
    </row>
    <row r="12" spans="2:50">
      <c r="B12" s="18" t="s">
        <v>161</v>
      </c>
      <c r="C12" s="17">
        <v>0.22151623516423599</v>
      </c>
      <c r="D12" s="17">
        <v>0.19575304729000101</v>
      </c>
      <c r="E12" s="17">
        <v>0.248518337933224</v>
      </c>
      <c r="F12" s="17"/>
      <c r="G12" s="17">
        <v>0.200147575890844</v>
      </c>
      <c r="H12" s="17">
        <v>0.19189339397844299</v>
      </c>
      <c r="I12" s="17">
        <v>0.18613076420900901</v>
      </c>
      <c r="J12" s="17">
        <v>0.24605327353265799</v>
      </c>
      <c r="K12" s="17">
        <v>0.24564512002112099</v>
      </c>
      <c r="L12" s="17">
        <v>0.251108693701588</v>
      </c>
      <c r="M12" s="17"/>
      <c r="N12" s="17">
        <v>0.24683443857913301</v>
      </c>
      <c r="O12" s="17">
        <v>0.237407672196808</v>
      </c>
      <c r="P12" s="17">
        <v>0.16036977165484001</v>
      </c>
      <c r="Q12" s="17">
        <v>0.21782749365026799</v>
      </c>
      <c r="R12" s="17"/>
      <c r="S12" s="17">
        <v>0.22772206550667801</v>
      </c>
      <c r="T12" s="17">
        <v>0.24832411059651199</v>
      </c>
      <c r="U12" s="17">
        <v>0.115603200176234</v>
      </c>
      <c r="V12" s="17">
        <v>0.19028113680683201</v>
      </c>
      <c r="W12" s="17">
        <v>0.288604311361851</v>
      </c>
      <c r="X12" s="17">
        <v>0.249106442911464</v>
      </c>
      <c r="Y12" s="17">
        <v>0.19203453904281401</v>
      </c>
      <c r="Z12" s="17">
        <v>0.218819787257163</v>
      </c>
      <c r="AA12" s="17">
        <v>0.21859522159289099</v>
      </c>
      <c r="AB12" s="17">
        <v>0.236327258362273</v>
      </c>
      <c r="AC12" s="17">
        <v>0.28016076564652798</v>
      </c>
      <c r="AD12" s="17">
        <v>0.19265995855194101</v>
      </c>
      <c r="AE12" s="17"/>
      <c r="AF12" s="17">
        <v>0.19254003169364101</v>
      </c>
      <c r="AG12" s="17">
        <v>0.26490193274729201</v>
      </c>
      <c r="AH12" s="17">
        <v>0.22956045790249399</v>
      </c>
      <c r="AI12" s="17"/>
      <c r="AJ12" s="17">
        <v>0.21252362178143899</v>
      </c>
      <c r="AK12" s="17">
        <v>0.26311981314955701</v>
      </c>
      <c r="AL12" s="17">
        <v>0.26126621256041699</v>
      </c>
      <c r="AM12" s="17">
        <v>0.11020646432237</v>
      </c>
      <c r="AN12" s="17">
        <v>0.18980479524771099</v>
      </c>
      <c r="AO12" s="17"/>
      <c r="AP12" s="17">
        <v>0.19135095281345299</v>
      </c>
      <c r="AQ12" s="17">
        <v>0.211876113728171</v>
      </c>
      <c r="AR12" s="17">
        <v>0.293951701839679</v>
      </c>
      <c r="AS12" s="17"/>
      <c r="AT12" s="17">
        <v>0.19414083501797</v>
      </c>
      <c r="AU12" s="17">
        <v>0.216813135889484</v>
      </c>
      <c r="AV12" s="17">
        <v>0.229943822490146</v>
      </c>
      <c r="AW12" s="17">
        <v>0.29344573664810503</v>
      </c>
      <c r="AX12" s="17">
        <v>0.26558845997012798</v>
      </c>
    </row>
    <row r="13" spans="2:50">
      <c r="B13" s="18" t="s">
        <v>162</v>
      </c>
      <c r="C13" s="17">
        <v>9.0264074547551698E-2</v>
      </c>
      <c r="D13" s="17">
        <v>7.4063611230263199E-2</v>
      </c>
      <c r="E13" s="17">
        <v>0.107085738846906</v>
      </c>
      <c r="F13" s="17"/>
      <c r="G13" s="17">
        <v>0.11196561733618</v>
      </c>
      <c r="H13" s="17">
        <v>8.52976651501023E-2</v>
      </c>
      <c r="I13" s="17">
        <v>4.9807385558293803E-2</v>
      </c>
      <c r="J13" s="17">
        <v>9.0404809416296902E-2</v>
      </c>
      <c r="K13" s="17">
        <v>8.4182102815095305E-2</v>
      </c>
      <c r="L13" s="17">
        <v>0.113401231745689</v>
      </c>
      <c r="M13" s="17"/>
      <c r="N13" s="17">
        <v>7.2294909824699799E-2</v>
      </c>
      <c r="O13" s="17">
        <v>7.5700894803247404E-2</v>
      </c>
      <c r="P13" s="17">
        <v>0.105667387985279</v>
      </c>
      <c r="Q13" s="17">
        <v>0.114249898695807</v>
      </c>
      <c r="R13" s="17"/>
      <c r="S13" s="17">
        <v>4.0320736672577698E-2</v>
      </c>
      <c r="T13" s="17">
        <v>0.10040524876455401</v>
      </c>
      <c r="U13" s="17">
        <v>0.165317984093067</v>
      </c>
      <c r="V13" s="17">
        <v>0.102196084437618</v>
      </c>
      <c r="W13" s="17">
        <v>7.5085037321087705E-2</v>
      </c>
      <c r="X13" s="17">
        <v>5.6543713540888003E-2</v>
      </c>
      <c r="Y13" s="17">
        <v>9.2561323946619298E-2</v>
      </c>
      <c r="Z13" s="17">
        <v>6.7209054348286404E-2</v>
      </c>
      <c r="AA13" s="17">
        <v>7.8449612754289105E-2</v>
      </c>
      <c r="AB13" s="17">
        <v>9.6957540686494398E-2</v>
      </c>
      <c r="AC13" s="17">
        <v>0.13686211484812899</v>
      </c>
      <c r="AD13" s="17">
        <v>0.16546128720881101</v>
      </c>
      <c r="AE13" s="17"/>
      <c r="AF13" s="17">
        <v>0.10467233064977299</v>
      </c>
      <c r="AG13" s="17">
        <v>7.7468626742975902E-2</v>
      </c>
      <c r="AH13" s="17">
        <v>6.1685250975567103E-2</v>
      </c>
      <c r="AI13" s="17"/>
      <c r="AJ13" s="17">
        <v>8.4735611973127303E-2</v>
      </c>
      <c r="AK13" s="17">
        <v>0.100090269776527</v>
      </c>
      <c r="AL13" s="17">
        <v>4.1410839625609701E-2</v>
      </c>
      <c r="AM13" s="17">
        <v>0.194913940849818</v>
      </c>
      <c r="AN13" s="17">
        <v>0.108583916129691</v>
      </c>
      <c r="AO13" s="17"/>
      <c r="AP13" s="17">
        <v>6.6917857017455395E-2</v>
      </c>
      <c r="AQ13" s="17">
        <v>9.97845562047181E-2</v>
      </c>
      <c r="AR13" s="17">
        <v>5.3018309180898303E-2</v>
      </c>
      <c r="AS13" s="17"/>
      <c r="AT13" s="17">
        <v>0.13428861776869</v>
      </c>
      <c r="AU13" s="17">
        <v>6.2911463341356902E-2</v>
      </c>
      <c r="AV13" s="17">
        <v>6.7712207531490404E-2</v>
      </c>
      <c r="AW13" s="17">
        <v>6.7203269932382403E-2</v>
      </c>
      <c r="AX13" s="17">
        <v>5.4413062877658E-2</v>
      </c>
    </row>
    <row r="14" spans="2:50">
      <c r="B14" s="18" t="s">
        <v>163</v>
      </c>
      <c r="C14" s="17">
        <v>3.3385440270635801E-2</v>
      </c>
      <c r="D14" s="17">
        <v>3.3277032244847599E-2</v>
      </c>
      <c r="E14" s="17">
        <v>3.3603547155291701E-2</v>
      </c>
      <c r="F14" s="17"/>
      <c r="G14" s="17">
        <v>2.3675058513295402E-2</v>
      </c>
      <c r="H14" s="17">
        <v>3.8254682551312202E-2</v>
      </c>
      <c r="I14" s="17">
        <v>3.9566440331728098E-2</v>
      </c>
      <c r="J14" s="17">
        <v>3.4449087976047302E-2</v>
      </c>
      <c r="K14" s="17">
        <v>4.4843608461949201E-2</v>
      </c>
      <c r="L14" s="17">
        <v>2.3790315652919801E-2</v>
      </c>
      <c r="M14" s="17"/>
      <c r="N14" s="17">
        <v>9.1146044777192202E-3</v>
      </c>
      <c r="O14" s="17">
        <v>2.47997795493804E-2</v>
      </c>
      <c r="P14" s="17">
        <v>5.0628627098815902E-2</v>
      </c>
      <c r="Q14" s="17">
        <v>5.6297936145407498E-2</v>
      </c>
      <c r="R14" s="17"/>
      <c r="S14" s="17">
        <v>1.8987872145467599E-2</v>
      </c>
      <c r="T14" s="17">
        <v>2.3474979317048301E-2</v>
      </c>
      <c r="U14" s="17">
        <v>3.6504284218495303E-2</v>
      </c>
      <c r="V14" s="17">
        <v>4.8622459202529097E-2</v>
      </c>
      <c r="W14" s="17">
        <v>3.9627335625209599E-2</v>
      </c>
      <c r="X14" s="17">
        <v>1.4239331238287399E-2</v>
      </c>
      <c r="Y14" s="17">
        <v>5.9837042732846797E-2</v>
      </c>
      <c r="Z14" s="17">
        <v>0.12421526462884799</v>
      </c>
      <c r="AA14" s="17">
        <v>4.6408670845685202E-2</v>
      </c>
      <c r="AB14" s="17">
        <v>1.00555096099422E-2</v>
      </c>
      <c r="AC14" s="17">
        <v>0</v>
      </c>
      <c r="AD14" s="17">
        <v>2.07511637987382E-2</v>
      </c>
      <c r="AE14" s="17"/>
      <c r="AF14" s="17">
        <v>4.7156901947727398E-2</v>
      </c>
      <c r="AG14" s="17">
        <v>2.12834811182924E-2</v>
      </c>
      <c r="AH14" s="17">
        <v>4.0694930584785398E-2</v>
      </c>
      <c r="AI14" s="17"/>
      <c r="AJ14" s="17">
        <v>3.6205219686537601E-2</v>
      </c>
      <c r="AK14" s="17">
        <v>2.8568725749301301E-2</v>
      </c>
      <c r="AL14" s="17">
        <v>3.2993211877123001E-2</v>
      </c>
      <c r="AM14" s="17">
        <v>0</v>
      </c>
      <c r="AN14" s="17">
        <v>3.8983984969187598E-2</v>
      </c>
      <c r="AO14" s="17"/>
      <c r="AP14" s="17">
        <v>3.0231462848224901E-2</v>
      </c>
      <c r="AQ14" s="17">
        <v>2.5299832127143401E-2</v>
      </c>
      <c r="AR14" s="17">
        <v>3.6743450608128399E-2</v>
      </c>
      <c r="AS14" s="17"/>
      <c r="AT14" s="17">
        <v>6.4719533675103802E-2</v>
      </c>
      <c r="AU14" s="17">
        <v>3.8739515957288702E-2</v>
      </c>
      <c r="AV14" s="17">
        <v>1.5518580610353499E-2</v>
      </c>
      <c r="AW14" s="17">
        <v>0</v>
      </c>
      <c r="AX14" s="17">
        <v>0</v>
      </c>
    </row>
    <row r="15" spans="2:50">
      <c r="B15" s="18" t="s">
        <v>92</v>
      </c>
      <c r="C15" s="19">
        <v>0.204046675579103</v>
      </c>
      <c r="D15" s="19">
        <v>0.17255367252847501</v>
      </c>
      <c r="E15" s="19">
        <v>0.23492674060160901</v>
      </c>
      <c r="F15" s="19"/>
      <c r="G15" s="19">
        <v>0.19209307905518999</v>
      </c>
      <c r="H15" s="19">
        <v>0.11560388819701301</v>
      </c>
      <c r="I15" s="19">
        <v>0.22977073049406799</v>
      </c>
      <c r="J15" s="19">
        <v>0.253600989217802</v>
      </c>
      <c r="K15" s="19">
        <v>0.22879380134406599</v>
      </c>
      <c r="L15" s="19">
        <v>0.20407097541748201</v>
      </c>
      <c r="M15" s="19"/>
      <c r="N15" s="19">
        <v>0.11724647975753</v>
      </c>
      <c r="O15" s="19">
        <v>0.23169665211130799</v>
      </c>
      <c r="P15" s="19">
        <v>0.20628944397721999</v>
      </c>
      <c r="Q15" s="19">
        <v>0.27556346769637902</v>
      </c>
      <c r="R15" s="19"/>
      <c r="S15" s="19">
        <v>0.13390667683534799</v>
      </c>
      <c r="T15" s="19">
        <v>0.18325792131718099</v>
      </c>
      <c r="U15" s="19">
        <v>0.221130554329281</v>
      </c>
      <c r="V15" s="19">
        <v>0.159343935207446</v>
      </c>
      <c r="W15" s="19">
        <v>0.24667106865072</v>
      </c>
      <c r="X15" s="19">
        <v>0.297951288342925</v>
      </c>
      <c r="Y15" s="19">
        <v>0.197939716048215</v>
      </c>
      <c r="Z15" s="19">
        <v>0.243476897967251</v>
      </c>
      <c r="AA15" s="19">
        <v>0.18189309194067199</v>
      </c>
      <c r="AB15" s="19">
        <v>0.25816159381479598</v>
      </c>
      <c r="AC15" s="19">
        <v>0.19597501693090499</v>
      </c>
      <c r="AD15" s="19">
        <v>0.239435085207928</v>
      </c>
      <c r="AE15" s="19"/>
      <c r="AF15" s="19">
        <v>0.20911567133887299</v>
      </c>
      <c r="AG15" s="19">
        <v>0.16025029489384801</v>
      </c>
      <c r="AH15" s="19">
        <v>0.27486457772795297</v>
      </c>
      <c r="AI15" s="19"/>
      <c r="AJ15" s="19">
        <v>0.19260665158562301</v>
      </c>
      <c r="AK15" s="19">
        <v>0.150911159057599</v>
      </c>
      <c r="AL15" s="19">
        <v>0.117472632698367</v>
      </c>
      <c r="AM15" s="19">
        <v>0.217969895585718</v>
      </c>
      <c r="AN15" s="19">
        <v>0.327434015017814</v>
      </c>
      <c r="AO15" s="19"/>
      <c r="AP15" s="19">
        <v>0.187815600116922</v>
      </c>
      <c r="AQ15" s="19">
        <v>0.162992999719692</v>
      </c>
      <c r="AR15" s="19">
        <v>0.10456983414542299</v>
      </c>
      <c r="AS15" s="19"/>
      <c r="AT15" s="19">
        <v>0.27688559768864401</v>
      </c>
      <c r="AU15" s="19">
        <v>0.20591876410828</v>
      </c>
      <c r="AV15" s="19">
        <v>0.119449644206113</v>
      </c>
      <c r="AW15" s="19">
        <v>0.135015756206771</v>
      </c>
      <c r="AX15" s="19">
        <v>0.146507448094995</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174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1062</v>
      </c>
      <c r="D7" s="10">
        <v>521</v>
      </c>
      <c r="E7" s="10">
        <v>539</v>
      </c>
      <c r="F7" s="10"/>
      <c r="G7" s="10">
        <v>135</v>
      </c>
      <c r="H7" s="10">
        <v>177</v>
      </c>
      <c r="I7" s="10">
        <v>156</v>
      </c>
      <c r="J7" s="10">
        <v>186</v>
      </c>
      <c r="K7" s="10">
        <v>163</v>
      </c>
      <c r="L7" s="10">
        <v>245</v>
      </c>
      <c r="M7" s="10"/>
      <c r="N7" s="10">
        <v>316</v>
      </c>
      <c r="O7" s="10">
        <v>264</v>
      </c>
      <c r="P7" s="10">
        <v>201</v>
      </c>
      <c r="Q7" s="10">
        <v>278</v>
      </c>
      <c r="R7" s="10"/>
      <c r="S7" s="10">
        <v>152</v>
      </c>
      <c r="T7" s="10">
        <v>125</v>
      </c>
      <c r="U7" s="10">
        <v>96</v>
      </c>
      <c r="V7" s="10">
        <v>96</v>
      </c>
      <c r="W7" s="10">
        <v>77</v>
      </c>
      <c r="X7" s="10">
        <v>76</v>
      </c>
      <c r="Y7" s="10">
        <v>82</v>
      </c>
      <c r="Z7" s="10">
        <v>52</v>
      </c>
      <c r="AA7" s="10">
        <v>112</v>
      </c>
      <c r="AB7" s="10">
        <v>105</v>
      </c>
      <c r="AC7" s="10">
        <v>51</v>
      </c>
      <c r="AD7" s="10">
        <v>38</v>
      </c>
      <c r="AE7" s="10"/>
      <c r="AF7" s="10">
        <v>424</v>
      </c>
      <c r="AG7" s="10">
        <v>436</v>
      </c>
      <c r="AH7" s="10">
        <v>133</v>
      </c>
      <c r="AI7" s="10"/>
      <c r="AJ7" s="10">
        <v>396</v>
      </c>
      <c r="AK7" s="10">
        <v>279</v>
      </c>
      <c r="AL7" s="10">
        <v>67</v>
      </c>
      <c r="AM7" s="10">
        <v>16</v>
      </c>
      <c r="AN7" s="10">
        <v>123</v>
      </c>
      <c r="AO7" s="10"/>
      <c r="AP7" s="10">
        <v>268</v>
      </c>
      <c r="AQ7" s="10">
        <v>326</v>
      </c>
      <c r="AR7" s="10">
        <v>84</v>
      </c>
      <c r="AS7" s="10"/>
      <c r="AT7" s="10">
        <v>276</v>
      </c>
      <c r="AU7" s="10">
        <v>180</v>
      </c>
      <c r="AV7" s="10">
        <v>254</v>
      </c>
      <c r="AW7" s="10">
        <v>97</v>
      </c>
      <c r="AX7" s="10">
        <v>19</v>
      </c>
    </row>
    <row r="8" spans="2:50" ht="30" customHeight="1">
      <c r="B8" s="11" t="s">
        <v>77</v>
      </c>
      <c r="C8" s="11">
        <v>1067</v>
      </c>
      <c r="D8" s="11">
        <v>538</v>
      </c>
      <c r="E8" s="11">
        <v>527</v>
      </c>
      <c r="F8" s="11"/>
      <c r="G8" s="11">
        <v>160</v>
      </c>
      <c r="H8" s="11">
        <v>177</v>
      </c>
      <c r="I8" s="11">
        <v>172</v>
      </c>
      <c r="J8" s="11">
        <v>198</v>
      </c>
      <c r="K8" s="11">
        <v>136</v>
      </c>
      <c r="L8" s="11">
        <v>224</v>
      </c>
      <c r="M8" s="11"/>
      <c r="N8" s="11">
        <v>305</v>
      </c>
      <c r="O8" s="11">
        <v>274</v>
      </c>
      <c r="P8" s="11">
        <v>219</v>
      </c>
      <c r="Q8" s="11">
        <v>266</v>
      </c>
      <c r="R8" s="11"/>
      <c r="S8" s="11">
        <v>164</v>
      </c>
      <c r="T8" s="11">
        <v>130</v>
      </c>
      <c r="U8" s="11">
        <v>91</v>
      </c>
      <c r="V8" s="11">
        <v>100</v>
      </c>
      <c r="W8" s="11">
        <v>74</v>
      </c>
      <c r="X8" s="11">
        <v>99</v>
      </c>
      <c r="Y8" s="11">
        <v>76</v>
      </c>
      <c r="Z8" s="11">
        <v>45</v>
      </c>
      <c r="AA8" s="11">
        <v>112</v>
      </c>
      <c r="AB8" s="11">
        <v>94</v>
      </c>
      <c r="AC8" s="11">
        <v>49</v>
      </c>
      <c r="AD8" s="11">
        <v>34</v>
      </c>
      <c r="AE8" s="11"/>
      <c r="AF8" s="11">
        <v>421</v>
      </c>
      <c r="AG8" s="11">
        <v>428</v>
      </c>
      <c r="AH8" s="11">
        <v>139</v>
      </c>
      <c r="AI8" s="11"/>
      <c r="AJ8" s="11">
        <v>392</v>
      </c>
      <c r="AK8" s="11">
        <v>287</v>
      </c>
      <c r="AL8" s="11">
        <v>67</v>
      </c>
      <c r="AM8" s="11">
        <v>15</v>
      </c>
      <c r="AN8" s="11">
        <v>123</v>
      </c>
      <c r="AO8" s="11"/>
      <c r="AP8" s="11">
        <v>266</v>
      </c>
      <c r="AQ8" s="11">
        <v>337</v>
      </c>
      <c r="AR8" s="11">
        <v>86</v>
      </c>
      <c r="AS8" s="11"/>
      <c r="AT8" s="11">
        <v>270</v>
      </c>
      <c r="AU8" s="11">
        <v>187</v>
      </c>
      <c r="AV8" s="11">
        <v>257</v>
      </c>
      <c r="AW8" s="11">
        <v>97</v>
      </c>
      <c r="AX8" s="11">
        <v>18</v>
      </c>
    </row>
    <row r="9" spans="2:50">
      <c r="B9" s="18" t="s">
        <v>158</v>
      </c>
      <c r="C9" s="17">
        <v>0.15102820889801599</v>
      </c>
      <c r="D9" s="17">
        <v>0.19444453020792499</v>
      </c>
      <c r="E9" s="17">
        <v>0.10721217131344001</v>
      </c>
      <c r="F9" s="17"/>
      <c r="G9" s="17">
        <v>0.195817641714328</v>
      </c>
      <c r="H9" s="17">
        <v>0.224746547436457</v>
      </c>
      <c r="I9" s="17">
        <v>0.182521276471586</v>
      </c>
      <c r="J9" s="17">
        <v>0.121102545522211</v>
      </c>
      <c r="K9" s="17">
        <v>8.96942817756953E-2</v>
      </c>
      <c r="L9" s="17">
        <v>0.10012112538687</v>
      </c>
      <c r="M9" s="17"/>
      <c r="N9" s="17">
        <v>0.179002083308618</v>
      </c>
      <c r="O9" s="17">
        <v>0.15950424120470799</v>
      </c>
      <c r="P9" s="17">
        <v>0.118560424599153</v>
      </c>
      <c r="Q9" s="17">
        <v>0.13852688287300899</v>
      </c>
      <c r="R9" s="17"/>
      <c r="S9" s="17">
        <v>0.229547519972046</v>
      </c>
      <c r="T9" s="17">
        <v>0.10963603781098601</v>
      </c>
      <c r="U9" s="17">
        <v>0.15124651652562399</v>
      </c>
      <c r="V9" s="17">
        <v>0.13970021790172901</v>
      </c>
      <c r="W9" s="17">
        <v>0.14820529505242899</v>
      </c>
      <c r="X9" s="17">
        <v>8.7127355431918699E-2</v>
      </c>
      <c r="Y9" s="17">
        <v>0.23724688470958299</v>
      </c>
      <c r="Z9" s="17">
        <v>4.3350281782520803E-2</v>
      </c>
      <c r="AA9" s="17">
        <v>0.17834799092053999</v>
      </c>
      <c r="AB9" s="17">
        <v>0.16049673448808499</v>
      </c>
      <c r="AC9" s="17">
        <v>0.10392728246008399</v>
      </c>
      <c r="AD9" s="17">
        <v>5.4781753873565597E-2</v>
      </c>
      <c r="AE9" s="17"/>
      <c r="AF9" s="17">
        <v>0.135276140719019</v>
      </c>
      <c r="AG9" s="17">
        <v>0.177966088062081</v>
      </c>
      <c r="AH9" s="17">
        <v>0.13556372590527799</v>
      </c>
      <c r="AI9" s="17"/>
      <c r="AJ9" s="17">
        <v>0.150136234515203</v>
      </c>
      <c r="AK9" s="17">
        <v>0.167587385023104</v>
      </c>
      <c r="AL9" s="17">
        <v>0.16590067272709699</v>
      </c>
      <c r="AM9" s="17">
        <v>0.16266503067826901</v>
      </c>
      <c r="AN9" s="17">
        <v>0.119561136545735</v>
      </c>
      <c r="AO9" s="17"/>
      <c r="AP9" s="17">
        <v>0.172779325881769</v>
      </c>
      <c r="AQ9" s="17">
        <v>0.17376542868562</v>
      </c>
      <c r="AR9" s="17">
        <v>0.17108695844368799</v>
      </c>
      <c r="AS9" s="17"/>
      <c r="AT9" s="17">
        <v>0.10613264152127901</v>
      </c>
      <c r="AU9" s="17">
        <v>0.18480978744873999</v>
      </c>
      <c r="AV9" s="17">
        <v>0.174040177568106</v>
      </c>
      <c r="AW9" s="17">
        <v>0.184382408637738</v>
      </c>
      <c r="AX9" s="17">
        <v>0.27443617615086202</v>
      </c>
    </row>
    <row r="10" spans="2:50">
      <c r="B10" s="18" t="s">
        <v>159</v>
      </c>
      <c r="C10" s="17">
        <v>0.240820372530716</v>
      </c>
      <c r="D10" s="17">
        <v>0.24576362091442699</v>
      </c>
      <c r="E10" s="17">
        <v>0.23655158861961401</v>
      </c>
      <c r="F10" s="17"/>
      <c r="G10" s="17">
        <v>0.18099996921281</v>
      </c>
      <c r="H10" s="17">
        <v>0.21488867143627199</v>
      </c>
      <c r="I10" s="17">
        <v>0.241800880101041</v>
      </c>
      <c r="J10" s="17">
        <v>0.21873931547358699</v>
      </c>
      <c r="K10" s="17">
        <v>0.30822346389770999</v>
      </c>
      <c r="L10" s="17">
        <v>0.28188743168638097</v>
      </c>
      <c r="M10" s="17"/>
      <c r="N10" s="17">
        <v>0.288555375240379</v>
      </c>
      <c r="O10" s="17">
        <v>0.201602365302399</v>
      </c>
      <c r="P10" s="17">
        <v>0.26150437361291601</v>
      </c>
      <c r="Q10" s="17">
        <v>0.20490032333831701</v>
      </c>
      <c r="R10" s="17"/>
      <c r="S10" s="17">
        <v>0.22726153009098801</v>
      </c>
      <c r="T10" s="17">
        <v>0.28478832171607699</v>
      </c>
      <c r="U10" s="17">
        <v>0.26350990183789103</v>
      </c>
      <c r="V10" s="17">
        <v>0.18048393191199599</v>
      </c>
      <c r="W10" s="17">
        <v>0.22859741612148399</v>
      </c>
      <c r="X10" s="17">
        <v>0.30529066502451402</v>
      </c>
      <c r="Y10" s="17">
        <v>0.23549625799954499</v>
      </c>
      <c r="Z10" s="17">
        <v>0.24177620829683399</v>
      </c>
      <c r="AA10" s="17">
        <v>0.22948441294703001</v>
      </c>
      <c r="AB10" s="17">
        <v>0.18694029552909799</v>
      </c>
      <c r="AC10" s="17">
        <v>0.240085653314807</v>
      </c>
      <c r="AD10" s="17">
        <v>0.29140090819293402</v>
      </c>
      <c r="AE10" s="17"/>
      <c r="AF10" s="17">
        <v>0.26630530256798901</v>
      </c>
      <c r="AG10" s="17">
        <v>0.24646227619124</v>
      </c>
      <c r="AH10" s="17">
        <v>0.18200425857914301</v>
      </c>
      <c r="AI10" s="17"/>
      <c r="AJ10" s="17">
        <v>0.28664395348020499</v>
      </c>
      <c r="AK10" s="17">
        <v>0.21789452019407701</v>
      </c>
      <c r="AL10" s="17">
        <v>0.22990191897051199</v>
      </c>
      <c r="AM10" s="17">
        <v>0.203725858161872</v>
      </c>
      <c r="AN10" s="17">
        <v>0.16646675175997699</v>
      </c>
      <c r="AO10" s="17"/>
      <c r="AP10" s="17">
        <v>0.28710036706865999</v>
      </c>
      <c r="AQ10" s="17">
        <v>0.221702648726118</v>
      </c>
      <c r="AR10" s="17">
        <v>0.31071021690441702</v>
      </c>
      <c r="AS10" s="17"/>
      <c r="AT10" s="17">
        <v>0.23890777500572</v>
      </c>
      <c r="AU10" s="17">
        <v>0.21285946420225199</v>
      </c>
      <c r="AV10" s="17">
        <v>0.297912082964706</v>
      </c>
      <c r="AW10" s="17">
        <v>0.25372724473209202</v>
      </c>
      <c r="AX10" s="17">
        <v>0.397601123815636</v>
      </c>
    </row>
    <row r="11" spans="2:50">
      <c r="B11" s="18" t="s">
        <v>160</v>
      </c>
      <c r="C11" s="17">
        <v>0.25448062074953298</v>
      </c>
      <c r="D11" s="17">
        <v>0.239733219122272</v>
      </c>
      <c r="E11" s="17">
        <v>0.26904124322547002</v>
      </c>
      <c r="F11" s="17"/>
      <c r="G11" s="17">
        <v>0.30559568276980498</v>
      </c>
      <c r="H11" s="17">
        <v>0.27237793409118199</v>
      </c>
      <c r="I11" s="17">
        <v>0.21001257815108701</v>
      </c>
      <c r="J11" s="17">
        <v>0.22992196153046501</v>
      </c>
      <c r="K11" s="17">
        <v>0.22284823204759699</v>
      </c>
      <c r="L11" s="17">
        <v>0.278954636410922</v>
      </c>
      <c r="M11" s="17"/>
      <c r="N11" s="17">
        <v>0.25189878460492099</v>
      </c>
      <c r="O11" s="17">
        <v>0.24398867603100899</v>
      </c>
      <c r="P11" s="17">
        <v>0.26222206850364699</v>
      </c>
      <c r="Q11" s="17">
        <v>0.26095673944535702</v>
      </c>
      <c r="R11" s="17"/>
      <c r="S11" s="17">
        <v>0.26862630723320102</v>
      </c>
      <c r="T11" s="17">
        <v>0.28266017987844899</v>
      </c>
      <c r="U11" s="17">
        <v>0.158067685405229</v>
      </c>
      <c r="V11" s="17">
        <v>0.28171159284368003</v>
      </c>
      <c r="W11" s="17">
        <v>0.22113217057839901</v>
      </c>
      <c r="X11" s="17">
        <v>0.22444659104030501</v>
      </c>
      <c r="Y11" s="17">
        <v>0.190697569004256</v>
      </c>
      <c r="Z11" s="17">
        <v>0.39803878930317999</v>
      </c>
      <c r="AA11" s="17">
        <v>0.26207879081962998</v>
      </c>
      <c r="AB11" s="17">
        <v>0.244639338769751</v>
      </c>
      <c r="AC11" s="17">
        <v>0.30125126643542999</v>
      </c>
      <c r="AD11" s="17">
        <v>0.30555670384886402</v>
      </c>
      <c r="AE11" s="17"/>
      <c r="AF11" s="17">
        <v>0.25099871229503901</v>
      </c>
      <c r="AG11" s="17">
        <v>0.25538175761141702</v>
      </c>
      <c r="AH11" s="17">
        <v>0.236642288959928</v>
      </c>
      <c r="AI11" s="17"/>
      <c r="AJ11" s="17">
        <v>0.216715726711664</v>
      </c>
      <c r="AK11" s="17">
        <v>0.32263602810323599</v>
      </c>
      <c r="AL11" s="17">
        <v>0.30445395167580502</v>
      </c>
      <c r="AM11" s="17">
        <v>0.264404803368603</v>
      </c>
      <c r="AN11" s="17">
        <v>0.19497079501381701</v>
      </c>
      <c r="AO11" s="17"/>
      <c r="AP11" s="17">
        <v>0.22275646410712899</v>
      </c>
      <c r="AQ11" s="17">
        <v>0.32237186324830402</v>
      </c>
      <c r="AR11" s="17">
        <v>0.224394195823618</v>
      </c>
      <c r="AS11" s="17"/>
      <c r="AT11" s="17">
        <v>0.247292879349958</v>
      </c>
      <c r="AU11" s="17">
        <v>0.248872811786992</v>
      </c>
      <c r="AV11" s="17">
        <v>0.25215517237797103</v>
      </c>
      <c r="AW11" s="17">
        <v>0.30072681654140199</v>
      </c>
      <c r="AX11" s="17">
        <v>6.2957028516597499E-2</v>
      </c>
    </row>
    <row r="12" spans="2:50">
      <c r="B12" s="18" t="s">
        <v>161</v>
      </c>
      <c r="C12" s="17">
        <v>0.123288199611191</v>
      </c>
      <c r="D12" s="17">
        <v>0.114234750256912</v>
      </c>
      <c r="E12" s="17">
        <v>0.13292333000478401</v>
      </c>
      <c r="F12" s="17"/>
      <c r="G12" s="17">
        <v>0.105892188500658</v>
      </c>
      <c r="H12" s="17">
        <v>0.104425480372383</v>
      </c>
      <c r="I12" s="17">
        <v>8.18535586696158E-2</v>
      </c>
      <c r="J12" s="17">
        <v>0.17540770998402599</v>
      </c>
      <c r="K12" s="17">
        <v>0.12972653829471101</v>
      </c>
      <c r="L12" s="17">
        <v>0.13251955806613999</v>
      </c>
      <c r="M12" s="17"/>
      <c r="N12" s="17">
        <v>0.130222137038498</v>
      </c>
      <c r="O12" s="17">
        <v>0.157605887360318</v>
      </c>
      <c r="P12" s="17">
        <v>0.121591647254863</v>
      </c>
      <c r="Q12" s="17">
        <v>8.2633974263032303E-2</v>
      </c>
      <c r="R12" s="17"/>
      <c r="S12" s="17">
        <v>0.12650301356747901</v>
      </c>
      <c r="T12" s="17">
        <v>0.152521162194108</v>
      </c>
      <c r="U12" s="17">
        <v>0.14018209788354999</v>
      </c>
      <c r="V12" s="17">
        <v>0.142039927420893</v>
      </c>
      <c r="W12" s="17">
        <v>0.12504429474387199</v>
      </c>
      <c r="X12" s="17">
        <v>9.0730945964697704E-2</v>
      </c>
      <c r="Y12" s="17">
        <v>0.136915397243907</v>
      </c>
      <c r="Z12" s="17">
        <v>0.10336275562373</v>
      </c>
      <c r="AA12" s="17">
        <v>7.6378507461339507E-2</v>
      </c>
      <c r="AB12" s="17">
        <v>8.8963215241377999E-2</v>
      </c>
      <c r="AC12" s="17">
        <v>0.219165090152659</v>
      </c>
      <c r="AD12" s="17">
        <v>9.3563126448097597E-2</v>
      </c>
      <c r="AE12" s="17"/>
      <c r="AF12" s="17">
        <v>0.120147721835501</v>
      </c>
      <c r="AG12" s="17">
        <v>0.123025497276235</v>
      </c>
      <c r="AH12" s="17">
        <v>0.132732188836054</v>
      </c>
      <c r="AI12" s="17"/>
      <c r="AJ12" s="17">
        <v>0.141575286390349</v>
      </c>
      <c r="AK12" s="17">
        <v>8.8563652234721596E-2</v>
      </c>
      <c r="AL12" s="17">
        <v>0.15554241853200901</v>
      </c>
      <c r="AM12" s="17">
        <v>0.15123441220553799</v>
      </c>
      <c r="AN12" s="17">
        <v>0.14889293945415</v>
      </c>
      <c r="AO12" s="17"/>
      <c r="AP12" s="17">
        <v>0.120929906608261</v>
      </c>
      <c r="AQ12" s="17">
        <v>9.9953457604580603E-2</v>
      </c>
      <c r="AR12" s="17">
        <v>0.16122595041480201</v>
      </c>
      <c r="AS12" s="17"/>
      <c r="AT12" s="17">
        <v>0.133044545685787</v>
      </c>
      <c r="AU12" s="17">
        <v>0.105889933995773</v>
      </c>
      <c r="AV12" s="17">
        <v>0.124123259458916</v>
      </c>
      <c r="AW12" s="17">
        <v>9.3092822277342099E-2</v>
      </c>
      <c r="AX12" s="17">
        <v>5.5096745627894302E-2</v>
      </c>
    </row>
    <row r="13" spans="2:50">
      <c r="B13" s="18" t="s">
        <v>162</v>
      </c>
      <c r="C13" s="17">
        <v>3.7089899936338801E-2</v>
      </c>
      <c r="D13" s="17">
        <v>3.6079952181391498E-2</v>
      </c>
      <c r="E13" s="17">
        <v>3.8239870297932001E-2</v>
      </c>
      <c r="F13" s="17"/>
      <c r="G13" s="17">
        <v>4.4486808133044203E-2</v>
      </c>
      <c r="H13" s="17">
        <v>5.2166216277455102E-2</v>
      </c>
      <c r="I13" s="17">
        <v>3.3673788540518099E-2</v>
      </c>
      <c r="J13" s="17">
        <v>1.65439742944169E-2</v>
      </c>
      <c r="K13" s="17">
        <v>5.6983078888815999E-2</v>
      </c>
      <c r="L13" s="17">
        <v>2.8548636886792801E-2</v>
      </c>
      <c r="M13" s="17"/>
      <c r="N13" s="17">
        <v>3.7775636524529498E-2</v>
      </c>
      <c r="O13" s="17">
        <v>2.5144863557827801E-2</v>
      </c>
      <c r="P13" s="17">
        <v>3.7495106830924399E-2</v>
      </c>
      <c r="Q13" s="17">
        <v>4.8710333109537103E-2</v>
      </c>
      <c r="R13" s="17"/>
      <c r="S13" s="17">
        <v>4.7587398711596202E-2</v>
      </c>
      <c r="T13" s="17">
        <v>2.1779903088433299E-2</v>
      </c>
      <c r="U13" s="17">
        <v>4.5350982518330502E-2</v>
      </c>
      <c r="V13" s="17">
        <v>3.2094735044463397E-2</v>
      </c>
      <c r="W13" s="17">
        <v>5.4067764381360697E-2</v>
      </c>
      <c r="X13" s="17">
        <v>3.1418764320006003E-2</v>
      </c>
      <c r="Y13" s="17">
        <v>2.8607233777826799E-2</v>
      </c>
      <c r="Z13" s="17">
        <v>0</v>
      </c>
      <c r="AA13" s="17">
        <v>4.7652900072511599E-2</v>
      </c>
      <c r="AB13" s="17">
        <v>3.7906367252576102E-2</v>
      </c>
      <c r="AC13" s="17">
        <v>0</v>
      </c>
      <c r="AD13" s="17">
        <v>0.100628479679205</v>
      </c>
      <c r="AE13" s="17"/>
      <c r="AF13" s="17">
        <v>3.1455593400334499E-2</v>
      </c>
      <c r="AG13" s="17">
        <v>4.6694452587553198E-2</v>
      </c>
      <c r="AH13" s="17">
        <v>2.6780287576529501E-2</v>
      </c>
      <c r="AI13" s="17"/>
      <c r="AJ13" s="17">
        <v>3.12030682800481E-2</v>
      </c>
      <c r="AK13" s="17">
        <v>4.5381978435838598E-2</v>
      </c>
      <c r="AL13" s="17">
        <v>3.3286391382669298E-2</v>
      </c>
      <c r="AM13" s="17">
        <v>0</v>
      </c>
      <c r="AN13" s="17">
        <v>4.8897236690107197E-2</v>
      </c>
      <c r="AO13" s="17"/>
      <c r="AP13" s="17">
        <v>3.2048039211545198E-2</v>
      </c>
      <c r="AQ13" s="17">
        <v>2.10606465847216E-2</v>
      </c>
      <c r="AR13" s="17">
        <v>2.58150657800039E-2</v>
      </c>
      <c r="AS13" s="17"/>
      <c r="AT13" s="17">
        <v>2.7775560702227298E-2</v>
      </c>
      <c r="AU13" s="17">
        <v>5.8703374430188901E-2</v>
      </c>
      <c r="AV13" s="17">
        <v>4.0013404502576198E-2</v>
      </c>
      <c r="AW13" s="17">
        <v>4.3297483076418099E-2</v>
      </c>
      <c r="AX13" s="17">
        <v>0</v>
      </c>
    </row>
    <row r="14" spans="2:50">
      <c r="B14" s="18" t="s">
        <v>163</v>
      </c>
      <c r="C14" s="17">
        <v>1.9744770019031199E-2</v>
      </c>
      <c r="D14" s="17">
        <v>3.1111738618910999E-2</v>
      </c>
      <c r="E14" s="17">
        <v>8.2094145040983099E-3</v>
      </c>
      <c r="F14" s="17"/>
      <c r="G14" s="17">
        <v>9.4718006648978996E-3</v>
      </c>
      <c r="H14" s="17">
        <v>2.3247987444301801E-2</v>
      </c>
      <c r="I14" s="17">
        <v>3.9834814972525702E-2</v>
      </c>
      <c r="J14" s="17">
        <v>2.8842730120371401E-2</v>
      </c>
      <c r="K14" s="17">
        <v>0</v>
      </c>
      <c r="L14" s="17">
        <v>1.2811412205085901E-2</v>
      </c>
      <c r="M14" s="17"/>
      <c r="N14" s="17">
        <v>1.1837904111224901E-2</v>
      </c>
      <c r="O14" s="17">
        <v>1.22858673336833E-2</v>
      </c>
      <c r="P14" s="17">
        <v>3.1766916635774203E-2</v>
      </c>
      <c r="Q14" s="17">
        <v>2.6849161260271599E-2</v>
      </c>
      <c r="R14" s="17"/>
      <c r="S14" s="17">
        <v>7.67841920494615E-3</v>
      </c>
      <c r="T14" s="17">
        <v>9.0465852536377091E-3</v>
      </c>
      <c r="U14" s="17">
        <v>2.2131800544359401E-2</v>
      </c>
      <c r="V14" s="17">
        <v>6.6030743463375494E-2</v>
      </c>
      <c r="W14" s="17">
        <v>0</v>
      </c>
      <c r="X14" s="17">
        <v>1.2031773758576701E-2</v>
      </c>
      <c r="Y14" s="17">
        <v>1.40019093142148E-2</v>
      </c>
      <c r="Z14" s="17">
        <v>2.3309010526305501E-2</v>
      </c>
      <c r="AA14" s="17">
        <v>3.4003380068124901E-2</v>
      </c>
      <c r="AB14" s="17">
        <v>3.1283765095700598E-2</v>
      </c>
      <c r="AC14" s="17">
        <v>0</v>
      </c>
      <c r="AD14" s="17">
        <v>0</v>
      </c>
      <c r="AE14" s="17"/>
      <c r="AF14" s="17">
        <v>2.2710460048142901E-2</v>
      </c>
      <c r="AG14" s="17">
        <v>1.06644347834543E-2</v>
      </c>
      <c r="AH14" s="17">
        <v>4.1603473722230701E-2</v>
      </c>
      <c r="AI14" s="17"/>
      <c r="AJ14" s="17">
        <v>1.9488957026343699E-2</v>
      </c>
      <c r="AK14" s="17">
        <v>1.6763173940930999E-2</v>
      </c>
      <c r="AL14" s="17">
        <v>1.7611422755241701E-2</v>
      </c>
      <c r="AM14" s="17">
        <v>0</v>
      </c>
      <c r="AN14" s="17">
        <v>4.52451312698696E-2</v>
      </c>
      <c r="AO14" s="17"/>
      <c r="AP14" s="17">
        <v>2.1525556820685399E-2</v>
      </c>
      <c r="AQ14" s="17">
        <v>1.7018158439329498E-2</v>
      </c>
      <c r="AR14" s="17">
        <v>1.22932103608244E-2</v>
      </c>
      <c r="AS14" s="17"/>
      <c r="AT14" s="17">
        <v>1.60481844681617E-2</v>
      </c>
      <c r="AU14" s="17">
        <v>1.2407649641036999E-2</v>
      </c>
      <c r="AV14" s="17">
        <v>1.4822051068814599E-2</v>
      </c>
      <c r="AW14" s="17">
        <v>3.6184836944017397E-2</v>
      </c>
      <c r="AX14" s="17">
        <v>6.3401477794015407E-2</v>
      </c>
    </row>
    <row r="15" spans="2:50">
      <c r="B15" s="18" t="s">
        <v>92</v>
      </c>
      <c r="C15" s="19">
        <v>0.17354792825517401</v>
      </c>
      <c r="D15" s="19">
        <v>0.13863218869816099</v>
      </c>
      <c r="E15" s="19">
        <v>0.207822382034662</v>
      </c>
      <c r="F15" s="19"/>
      <c r="G15" s="19">
        <v>0.157735909004457</v>
      </c>
      <c r="H15" s="19">
        <v>0.108147162941949</v>
      </c>
      <c r="I15" s="19">
        <v>0.21030310309362599</v>
      </c>
      <c r="J15" s="19">
        <v>0.20944176307492199</v>
      </c>
      <c r="K15" s="19">
        <v>0.192524405095471</v>
      </c>
      <c r="L15" s="19">
        <v>0.16515719935780901</v>
      </c>
      <c r="M15" s="19"/>
      <c r="N15" s="19">
        <v>0.10070807917183</v>
      </c>
      <c r="O15" s="19">
        <v>0.19986809921005599</v>
      </c>
      <c r="P15" s="19">
        <v>0.16685946256272199</v>
      </c>
      <c r="Q15" s="19">
        <v>0.237422585710476</v>
      </c>
      <c r="R15" s="19"/>
      <c r="S15" s="19">
        <v>9.2795811219743798E-2</v>
      </c>
      <c r="T15" s="19">
        <v>0.13956781005830801</v>
      </c>
      <c r="U15" s="19">
        <v>0.21951101528501599</v>
      </c>
      <c r="V15" s="19">
        <v>0.15793885141386299</v>
      </c>
      <c r="W15" s="19">
        <v>0.222953059122455</v>
      </c>
      <c r="X15" s="19">
        <v>0.248953904459982</v>
      </c>
      <c r="Y15" s="19">
        <v>0.15703474795066699</v>
      </c>
      <c r="Z15" s="19">
        <v>0.19016295446742901</v>
      </c>
      <c r="AA15" s="19">
        <v>0.17205401771082399</v>
      </c>
      <c r="AB15" s="19">
        <v>0.249770283623411</v>
      </c>
      <c r="AC15" s="19">
        <v>0.13557070763701901</v>
      </c>
      <c r="AD15" s="19">
        <v>0.15406902795733399</v>
      </c>
      <c r="AE15" s="19"/>
      <c r="AF15" s="19">
        <v>0.173106069133974</v>
      </c>
      <c r="AG15" s="19">
        <v>0.13980549348801899</v>
      </c>
      <c r="AH15" s="19">
        <v>0.24467377642083701</v>
      </c>
      <c r="AI15" s="19"/>
      <c r="AJ15" s="19">
        <v>0.15423677359618701</v>
      </c>
      <c r="AK15" s="19">
        <v>0.141173262068092</v>
      </c>
      <c r="AL15" s="19">
        <v>9.3303223956665807E-2</v>
      </c>
      <c r="AM15" s="19">
        <v>0.217969895585718</v>
      </c>
      <c r="AN15" s="19">
        <v>0.27596600926634501</v>
      </c>
      <c r="AO15" s="19"/>
      <c r="AP15" s="19">
        <v>0.14286034030195</v>
      </c>
      <c r="AQ15" s="19">
        <v>0.144127796711327</v>
      </c>
      <c r="AR15" s="19">
        <v>9.4474402272647001E-2</v>
      </c>
      <c r="AS15" s="19"/>
      <c r="AT15" s="19">
        <v>0.23079841326686801</v>
      </c>
      <c r="AU15" s="19">
        <v>0.17645697849501801</v>
      </c>
      <c r="AV15" s="19">
        <v>9.6933852058911002E-2</v>
      </c>
      <c r="AW15" s="19">
        <v>8.8588387790990403E-2</v>
      </c>
      <c r="AX15" s="19">
        <v>0.146507448094995</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175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1062</v>
      </c>
      <c r="D7" s="10">
        <v>521</v>
      </c>
      <c r="E7" s="10">
        <v>539</v>
      </c>
      <c r="F7" s="10"/>
      <c r="G7" s="10">
        <v>135</v>
      </c>
      <c r="H7" s="10">
        <v>177</v>
      </c>
      <c r="I7" s="10">
        <v>156</v>
      </c>
      <c r="J7" s="10">
        <v>186</v>
      </c>
      <c r="K7" s="10">
        <v>163</v>
      </c>
      <c r="L7" s="10">
        <v>245</v>
      </c>
      <c r="M7" s="10"/>
      <c r="N7" s="10">
        <v>316</v>
      </c>
      <c r="O7" s="10">
        <v>264</v>
      </c>
      <c r="P7" s="10">
        <v>201</v>
      </c>
      <c r="Q7" s="10">
        <v>278</v>
      </c>
      <c r="R7" s="10"/>
      <c r="S7" s="10">
        <v>152</v>
      </c>
      <c r="T7" s="10">
        <v>125</v>
      </c>
      <c r="U7" s="10">
        <v>96</v>
      </c>
      <c r="V7" s="10">
        <v>96</v>
      </c>
      <c r="W7" s="10">
        <v>77</v>
      </c>
      <c r="X7" s="10">
        <v>76</v>
      </c>
      <c r="Y7" s="10">
        <v>82</v>
      </c>
      <c r="Z7" s="10">
        <v>52</v>
      </c>
      <c r="AA7" s="10">
        <v>112</v>
      </c>
      <c r="AB7" s="10">
        <v>105</v>
      </c>
      <c r="AC7" s="10">
        <v>51</v>
      </c>
      <c r="AD7" s="10">
        <v>38</v>
      </c>
      <c r="AE7" s="10"/>
      <c r="AF7" s="10">
        <v>424</v>
      </c>
      <c r="AG7" s="10">
        <v>436</v>
      </c>
      <c r="AH7" s="10">
        <v>133</v>
      </c>
      <c r="AI7" s="10"/>
      <c r="AJ7" s="10">
        <v>396</v>
      </c>
      <c r="AK7" s="10">
        <v>279</v>
      </c>
      <c r="AL7" s="10">
        <v>67</v>
      </c>
      <c r="AM7" s="10">
        <v>16</v>
      </c>
      <c r="AN7" s="10">
        <v>123</v>
      </c>
      <c r="AO7" s="10"/>
      <c r="AP7" s="10">
        <v>268</v>
      </c>
      <c r="AQ7" s="10">
        <v>326</v>
      </c>
      <c r="AR7" s="10">
        <v>84</v>
      </c>
      <c r="AS7" s="10"/>
      <c r="AT7" s="10">
        <v>276</v>
      </c>
      <c r="AU7" s="10">
        <v>180</v>
      </c>
      <c r="AV7" s="10">
        <v>254</v>
      </c>
      <c r="AW7" s="10">
        <v>97</v>
      </c>
      <c r="AX7" s="10">
        <v>19</v>
      </c>
    </row>
    <row r="8" spans="2:50" ht="30" customHeight="1">
      <c r="B8" s="11" t="s">
        <v>77</v>
      </c>
      <c r="C8" s="11">
        <v>1067</v>
      </c>
      <c r="D8" s="11">
        <v>538</v>
      </c>
      <c r="E8" s="11">
        <v>527</v>
      </c>
      <c r="F8" s="11"/>
      <c r="G8" s="11">
        <v>160</v>
      </c>
      <c r="H8" s="11">
        <v>177</v>
      </c>
      <c r="I8" s="11">
        <v>172</v>
      </c>
      <c r="J8" s="11">
        <v>198</v>
      </c>
      <c r="K8" s="11">
        <v>136</v>
      </c>
      <c r="L8" s="11">
        <v>224</v>
      </c>
      <c r="M8" s="11"/>
      <c r="N8" s="11">
        <v>305</v>
      </c>
      <c r="O8" s="11">
        <v>274</v>
      </c>
      <c r="P8" s="11">
        <v>219</v>
      </c>
      <c r="Q8" s="11">
        <v>266</v>
      </c>
      <c r="R8" s="11"/>
      <c r="S8" s="11">
        <v>164</v>
      </c>
      <c r="T8" s="11">
        <v>130</v>
      </c>
      <c r="U8" s="11">
        <v>91</v>
      </c>
      <c r="V8" s="11">
        <v>100</v>
      </c>
      <c r="W8" s="11">
        <v>74</v>
      </c>
      <c r="X8" s="11">
        <v>99</v>
      </c>
      <c r="Y8" s="11">
        <v>76</v>
      </c>
      <c r="Z8" s="11">
        <v>45</v>
      </c>
      <c r="AA8" s="11">
        <v>112</v>
      </c>
      <c r="AB8" s="11">
        <v>94</v>
      </c>
      <c r="AC8" s="11">
        <v>49</v>
      </c>
      <c r="AD8" s="11">
        <v>34</v>
      </c>
      <c r="AE8" s="11"/>
      <c r="AF8" s="11">
        <v>421</v>
      </c>
      <c r="AG8" s="11">
        <v>428</v>
      </c>
      <c r="AH8" s="11">
        <v>139</v>
      </c>
      <c r="AI8" s="11"/>
      <c r="AJ8" s="11">
        <v>392</v>
      </c>
      <c r="AK8" s="11">
        <v>287</v>
      </c>
      <c r="AL8" s="11">
        <v>67</v>
      </c>
      <c r="AM8" s="11">
        <v>15</v>
      </c>
      <c r="AN8" s="11">
        <v>123</v>
      </c>
      <c r="AO8" s="11"/>
      <c r="AP8" s="11">
        <v>266</v>
      </c>
      <c r="AQ8" s="11">
        <v>337</v>
      </c>
      <c r="AR8" s="11">
        <v>86</v>
      </c>
      <c r="AS8" s="11"/>
      <c r="AT8" s="11">
        <v>270</v>
      </c>
      <c r="AU8" s="11">
        <v>187</v>
      </c>
      <c r="AV8" s="11">
        <v>257</v>
      </c>
      <c r="AW8" s="11">
        <v>97</v>
      </c>
      <c r="AX8" s="11">
        <v>18</v>
      </c>
    </row>
    <row r="9" spans="2:50">
      <c r="B9" s="18" t="s">
        <v>158</v>
      </c>
      <c r="C9" s="17">
        <v>4.1157427694615001E-2</v>
      </c>
      <c r="D9" s="17">
        <v>3.5032275715470802E-2</v>
      </c>
      <c r="E9" s="17">
        <v>4.7540079790540202E-2</v>
      </c>
      <c r="F9" s="17"/>
      <c r="G9" s="17">
        <v>2.9872937555221201E-2</v>
      </c>
      <c r="H9" s="17">
        <v>7.2363196315470099E-2</v>
      </c>
      <c r="I9" s="17">
        <v>6.3265795648706394E-2</v>
      </c>
      <c r="J9" s="17">
        <v>4.3338111264326198E-2</v>
      </c>
      <c r="K9" s="17">
        <v>1.0258229974563601E-2</v>
      </c>
      <c r="L9" s="17">
        <v>2.4320376778846801E-2</v>
      </c>
      <c r="M9" s="17"/>
      <c r="N9" s="17">
        <v>4.3633853082939898E-2</v>
      </c>
      <c r="O9" s="17">
        <v>5.4491731443961001E-2</v>
      </c>
      <c r="P9" s="17">
        <v>3.0611881843750698E-2</v>
      </c>
      <c r="Q9" s="17">
        <v>3.3673929743002498E-2</v>
      </c>
      <c r="R9" s="17"/>
      <c r="S9" s="17">
        <v>7.5449338149787701E-2</v>
      </c>
      <c r="T9" s="17">
        <v>3.4957053210233797E-2</v>
      </c>
      <c r="U9" s="17">
        <v>4.8664112691039298E-2</v>
      </c>
      <c r="V9" s="17">
        <v>6.07327616528366E-2</v>
      </c>
      <c r="W9" s="17">
        <v>1.3829567218443599E-2</v>
      </c>
      <c r="X9" s="17">
        <v>1.0372319146464399E-2</v>
      </c>
      <c r="Y9" s="17">
        <v>6.2380089687428399E-2</v>
      </c>
      <c r="Z9" s="17">
        <v>0</v>
      </c>
      <c r="AA9" s="17">
        <v>4.5683223612868702E-2</v>
      </c>
      <c r="AB9" s="17">
        <v>4.91027274581642E-2</v>
      </c>
      <c r="AC9" s="17">
        <v>0</v>
      </c>
      <c r="AD9" s="17">
        <v>0</v>
      </c>
      <c r="AE9" s="17"/>
      <c r="AF9" s="17">
        <v>4.15885787474514E-2</v>
      </c>
      <c r="AG9" s="17">
        <v>4.2363031665556397E-2</v>
      </c>
      <c r="AH9" s="17">
        <v>5.9413841457248498E-2</v>
      </c>
      <c r="AI9" s="17"/>
      <c r="AJ9" s="17">
        <v>4.0782057212751299E-2</v>
      </c>
      <c r="AK9" s="17">
        <v>4.3119906353248597E-2</v>
      </c>
      <c r="AL9" s="17">
        <v>6.2994097708284499E-2</v>
      </c>
      <c r="AM9" s="17">
        <v>0</v>
      </c>
      <c r="AN9" s="17">
        <v>3.7759244407679797E-2</v>
      </c>
      <c r="AO9" s="17"/>
      <c r="AP9" s="17">
        <v>5.5201005297932197E-2</v>
      </c>
      <c r="AQ9" s="17">
        <v>3.4288241384086302E-2</v>
      </c>
      <c r="AR9" s="17">
        <v>6.8786467184399597E-2</v>
      </c>
      <c r="AS9" s="17"/>
      <c r="AT9" s="17">
        <v>3.8088600957149603E-2</v>
      </c>
      <c r="AU9" s="17">
        <v>1.70320756396443E-2</v>
      </c>
      <c r="AV9" s="17">
        <v>6.0154274052001501E-2</v>
      </c>
      <c r="AW9" s="17">
        <v>3.98408615656222E-2</v>
      </c>
      <c r="AX9" s="17">
        <v>9.5965106577711207E-2</v>
      </c>
    </row>
    <row r="10" spans="2:50">
      <c r="B10" s="18" t="s">
        <v>159</v>
      </c>
      <c r="C10" s="17">
        <v>0.137631221635484</v>
      </c>
      <c r="D10" s="17">
        <v>0.163068137542802</v>
      </c>
      <c r="E10" s="17">
        <v>0.110811313261832</v>
      </c>
      <c r="F10" s="17"/>
      <c r="G10" s="17">
        <v>0.12803693425809401</v>
      </c>
      <c r="H10" s="17">
        <v>0.168127452427798</v>
      </c>
      <c r="I10" s="17">
        <v>0.14636602853925099</v>
      </c>
      <c r="J10" s="17">
        <v>0.13374488883060401</v>
      </c>
      <c r="K10" s="17">
        <v>0.115633547821439</v>
      </c>
      <c r="L10" s="17">
        <v>0.13038889654372901</v>
      </c>
      <c r="M10" s="17"/>
      <c r="N10" s="17">
        <v>0.16844215138569901</v>
      </c>
      <c r="O10" s="17">
        <v>0.141570654369782</v>
      </c>
      <c r="P10" s="17">
        <v>0.15506928040473</v>
      </c>
      <c r="Q10" s="17">
        <v>7.8120867622671702E-2</v>
      </c>
      <c r="R10" s="17"/>
      <c r="S10" s="17">
        <v>0.15520342739007301</v>
      </c>
      <c r="T10" s="17">
        <v>0.12341577872321099</v>
      </c>
      <c r="U10" s="17">
        <v>8.8161819326560101E-2</v>
      </c>
      <c r="V10" s="17">
        <v>0.17789849568302901</v>
      </c>
      <c r="W10" s="17">
        <v>0.16735016715938</v>
      </c>
      <c r="X10" s="17">
        <v>0.17446949711492299</v>
      </c>
      <c r="Y10" s="17">
        <v>0.13581045843225401</v>
      </c>
      <c r="Z10" s="17">
        <v>0.18359551441437999</v>
      </c>
      <c r="AA10" s="17">
        <v>0.15557486472131499</v>
      </c>
      <c r="AB10" s="17">
        <v>7.0671054430432104E-2</v>
      </c>
      <c r="AC10" s="17">
        <v>5.5929057772808301E-2</v>
      </c>
      <c r="AD10" s="17">
        <v>0.137039849732535</v>
      </c>
      <c r="AE10" s="17"/>
      <c r="AF10" s="17">
        <v>0.10386599836459701</v>
      </c>
      <c r="AG10" s="17">
        <v>0.20401124625327699</v>
      </c>
      <c r="AH10" s="17">
        <v>5.9874614150719797E-2</v>
      </c>
      <c r="AI10" s="17"/>
      <c r="AJ10" s="17">
        <v>0.157376585592857</v>
      </c>
      <c r="AK10" s="17">
        <v>0.169479790790065</v>
      </c>
      <c r="AL10" s="17">
        <v>0.22466486442479</v>
      </c>
      <c r="AM10" s="17">
        <v>3.8335325007256997E-2</v>
      </c>
      <c r="AN10" s="17">
        <v>4.6105359108038202E-2</v>
      </c>
      <c r="AO10" s="17"/>
      <c r="AP10" s="17">
        <v>0.15460145398942299</v>
      </c>
      <c r="AQ10" s="17">
        <v>0.172991819574215</v>
      </c>
      <c r="AR10" s="17">
        <v>0.16019147687541599</v>
      </c>
      <c r="AS10" s="17"/>
      <c r="AT10" s="17">
        <v>0.121910267108348</v>
      </c>
      <c r="AU10" s="17">
        <v>0.13659752294779001</v>
      </c>
      <c r="AV10" s="17">
        <v>0.13148778417245999</v>
      </c>
      <c r="AW10" s="17">
        <v>0.24600521160713501</v>
      </c>
      <c r="AX10" s="17">
        <v>0.36188549437386303</v>
      </c>
    </row>
    <row r="11" spans="2:50">
      <c r="B11" s="18" t="s">
        <v>160</v>
      </c>
      <c r="C11" s="17">
        <v>0.220774718902044</v>
      </c>
      <c r="D11" s="17">
        <v>0.228897105640745</v>
      </c>
      <c r="E11" s="17">
        <v>0.21319738420685699</v>
      </c>
      <c r="F11" s="17"/>
      <c r="G11" s="17">
        <v>0.25797857147575698</v>
      </c>
      <c r="H11" s="17">
        <v>0.24467933912394199</v>
      </c>
      <c r="I11" s="17">
        <v>0.258554546062358</v>
      </c>
      <c r="J11" s="17">
        <v>0.24005121579366201</v>
      </c>
      <c r="K11" s="17">
        <v>0.148605182352926</v>
      </c>
      <c r="L11" s="17">
        <v>0.17303377686788099</v>
      </c>
      <c r="M11" s="17"/>
      <c r="N11" s="17">
        <v>0.230338751702272</v>
      </c>
      <c r="O11" s="17">
        <v>0.22350206369512299</v>
      </c>
      <c r="P11" s="17">
        <v>0.212174053980099</v>
      </c>
      <c r="Q11" s="17">
        <v>0.21647226640240499</v>
      </c>
      <c r="R11" s="17"/>
      <c r="S11" s="17">
        <v>0.25003757498647899</v>
      </c>
      <c r="T11" s="17">
        <v>0.229251479012304</v>
      </c>
      <c r="U11" s="17">
        <v>0.18710640333720299</v>
      </c>
      <c r="V11" s="17">
        <v>0.222273792158072</v>
      </c>
      <c r="W11" s="17">
        <v>0.18612786274461801</v>
      </c>
      <c r="X11" s="17">
        <v>0.183516958026476</v>
      </c>
      <c r="Y11" s="17">
        <v>0.26356337581245798</v>
      </c>
      <c r="Z11" s="17">
        <v>0.15538553432955601</v>
      </c>
      <c r="AA11" s="17">
        <v>0.192051733853908</v>
      </c>
      <c r="AB11" s="17">
        <v>0.25076918590174602</v>
      </c>
      <c r="AC11" s="17">
        <v>0.28835750862207798</v>
      </c>
      <c r="AD11" s="17">
        <v>0.221768632047395</v>
      </c>
      <c r="AE11" s="17"/>
      <c r="AF11" s="17">
        <v>0.21278459713852901</v>
      </c>
      <c r="AG11" s="17">
        <v>0.209036507991189</v>
      </c>
      <c r="AH11" s="17">
        <v>0.23380388998659299</v>
      </c>
      <c r="AI11" s="17"/>
      <c r="AJ11" s="17">
        <v>0.19920746765135999</v>
      </c>
      <c r="AK11" s="17">
        <v>0.241975636369196</v>
      </c>
      <c r="AL11" s="17">
        <v>0.26094507279532803</v>
      </c>
      <c r="AM11" s="17">
        <v>0.282452668167258</v>
      </c>
      <c r="AN11" s="17">
        <v>0.216555417469424</v>
      </c>
      <c r="AO11" s="17"/>
      <c r="AP11" s="17">
        <v>0.186309316701192</v>
      </c>
      <c r="AQ11" s="17">
        <v>0.23773326436234901</v>
      </c>
      <c r="AR11" s="17">
        <v>0.28997061009122699</v>
      </c>
      <c r="AS11" s="17"/>
      <c r="AT11" s="17">
        <v>0.18420309537621701</v>
      </c>
      <c r="AU11" s="17">
        <v>0.184139956275651</v>
      </c>
      <c r="AV11" s="17">
        <v>0.29836675867062801</v>
      </c>
      <c r="AW11" s="17">
        <v>0.237387294506723</v>
      </c>
      <c r="AX11" s="17">
        <v>0.159773636137266</v>
      </c>
    </row>
    <row r="12" spans="2:50">
      <c r="B12" s="18" t="s">
        <v>161</v>
      </c>
      <c r="C12" s="17">
        <v>0.198685589551232</v>
      </c>
      <c r="D12" s="17">
        <v>0.17898931557608899</v>
      </c>
      <c r="E12" s="17">
        <v>0.21942347102575299</v>
      </c>
      <c r="F12" s="17"/>
      <c r="G12" s="17">
        <v>0.21179015660894099</v>
      </c>
      <c r="H12" s="17">
        <v>0.233659998478912</v>
      </c>
      <c r="I12" s="17">
        <v>0.17815590522475699</v>
      </c>
      <c r="J12" s="17">
        <v>0.180915191120295</v>
      </c>
      <c r="K12" s="17">
        <v>0.19733423778374801</v>
      </c>
      <c r="L12" s="17">
        <v>0.193913494778267</v>
      </c>
      <c r="M12" s="17"/>
      <c r="N12" s="17">
        <v>0.23234504958039201</v>
      </c>
      <c r="O12" s="17">
        <v>0.15979506180585501</v>
      </c>
      <c r="P12" s="17">
        <v>0.203996807746021</v>
      </c>
      <c r="Q12" s="17">
        <v>0.197997350518125</v>
      </c>
      <c r="R12" s="17"/>
      <c r="S12" s="17">
        <v>0.186848670665446</v>
      </c>
      <c r="T12" s="17">
        <v>0.24792803098972599</v>
      </c>
      <c r="U12" s="17">
        <v>0.138423171947577</v>
      </c>
      <c r="V12" s="17">
        <v>0.21049855635939099</v>
      </c>
      <c r="W12" s="17">
        <v>0.24045984226209399</v>
      </c>
      <c r="X12" s="17">
        <v>0.19200910291742301</v>
      </c>
      <c r="Y12" s="17">
        <v>0.146885496861416</v>
      </c>
      <c r="Z12" s="17">
        <v>0.25914629492568197</v>
      </c>
      <c r="AA12" s="17">
        <v>0.21767537761921901</v>
      </c>
      <c r="AB12" s="17">
        <v>0.16215466436482001</v>
      </c>
      <c r="AC12" s="17">
        <v>0.201094022750646</v>
      </c>
      <c r="AD12" s="17">
        <v>0.19431916071247299</v>
      </c>
      <c r="AE12" s="17"/>
      <c r="AF12" s="17">
        <v>0.19798069689332801</v>
      </c>
      <c r="AG12" s="17">
        <v>0.21415398302892599</v>
      </c>
      <c r="AH12" s="17">
        <v>0.14876972137651401</v>
      </c>
      <c r="AI12" s="17"/>
      <c r="AJ12" s="17">
        <v>0.17719092440005901</v>
      </c>
      <c r="AK12" s="17">
        <v>0.24018820828330201</v>
      </c>
      <c r="AL12" s="17">
        <v>0.18332505373468599</v>
      </c>
      <c r="AM12" s="17">
        <v>0</v>
      </c>
      <c r="AN12" s="17">
        <v>0.13785935040237399</v>
      </c>
      <c r="AO12" s="17"/>
      <c r="AP12" s="17">
        <v>0.20350860916403499</v>
      </c>
      <c r="AQ12" s="17">
        <v>0.214602908832254</v>
      </c>
      <c r="AR12" s="17">
        <v>0.19400525570511101</v>
      </c>
      <c r="AS12" s="17"/>
      <c r="AT12" s="17">
        <v>0.17091902795418701</v>
      </c>
      <c r="AU12" s="17">
        <v>0.24082977665143099</v>
      </c>
      <c r="AV12" s="17">
        <v>0.194197185286273</v>
      </c>
      <c r="AW12" s="17">
        <v>0.18728538544425599</v>
      </c>
      <c r="AX12" s="17">
        <v>6.2957028516597499E-2</v>
      </c>
    </row>
    <row r="13" spans="2:50">
      <c r="B13" s="18" t="s">
        <v>162</v>
      </c>
      <c r="C13" s="17">
        <v>0.11777510392542399</v>
      </c>
      <c r="D13" s="17">
        <v>0.123401768209774</v>
      </c>
      <c r="E13" s="17">
        <v>0.11241280570397399</v>
      </c>
      <c r="F13" s="17"/>
      <c r="G13" s="17">
        <v>0.155180232957493</v>
      </c>
      <c r="H13" s="17">
        <v>8.2200840923283197E-2</v>
      </c>
      <c r="I13" s="17">
        <v>6.5951881083114297E-2</v>
      </c>
      <c r="J13" s="17">
        <v>0.105399683167654</v>
      </c>
      <c r="K13" s="17">
        <v>0.135801291713679</v>
      </c>
      <c r="L13" s="17">
        <v>0.15913217779199601</v>
      </c>
      <c r="M13" s="17"/>
      <c r="N13" s="17">
        <v>0.117511835016526</v>
      </c>
      <c r="O13" s="17">
        <v>0.123671960521705</v>
      </c>
      <c r="P13" s="17">
        <v>0.103600859515076</v>
      </c>
      <c r="Q13" s="17">
        <v>0.124944007801762</v>
      </c>
      <c r="R13" s="17"/>
      <c r="S13" s="17">
        <v>0.14059199052595001</v>
      </c>
      <c r="T13" s="17">
        <v>0.12568328097684101</v>
      </c>
      <c r="U13" s="17">
        <v>0.14662065854952</v>
      </c>
      <c r="V13" s="17">
        <v>9.41832062765003E-2</v>
      </c>
      <c r="W13" s="17">
        <v>6.2606704814529401E-2</v>
      </c>
      <c r="X13" s="17">
        <v>8.7320195766305703E-2</v>
      </c>
      <c r="Y13" s="17">
        <v>0.12992379421389899</v>
      </c>
      <c r="Z13" s="17">
        <v>0.102897642845862</v>
      </c>
      <c r="AA13" s="17">
        <v>9.9243791349475294E-2</v>
      </c>
      <c r="AB13" s="17">
        <v>0.122912158443456</v>
      </c>
      <c r="AC13" s="17">
        <v>0.17473818119263301</v>
      </c>
      <c r="AD13" s="17">
        <v>0.13471571046400099</v>
      </c>
      <c r="AE13" s="17"/>
      <c r="AF13" s="17">
        <v>0.13198989941035799</v>
      </c>
      <c r="AG13" s="17">
        <v>9.8497452374627106E-2</v>
      </c>
      <c r="AH13" s="17">
        <v>0.121706818755274</v>
      </c>
      <c r="AI13" s="17"/>
      <c r="AJ13" s="17">
        <v>0.11595391638691301</v>
      </c>
      <c r="AK13" s="17">
        <v>9.7905147512518595E-2</v>
      </c>
      <c r="AL13" s="17">
        <v>0.13474755122240001</v>
      </c>
      <c r="AM13" s="17">
        <v>0.13318654740688299</v>
      </c>
      <c r="AN13" s="17">
        <v>0.15434204666323401</v>
      </c>
      <c r="AO13" s="17"/>
      <c r="AP13" s="17">
        <v>0.122794527219747</v>
      </c>
      <c r="AQ13" s="17">
        <v>0.116015435335689</v>
      </c>
      <c r="AR13" s="17">
        <v>0.159139052492378</v>
      </c>
      <c r="AS13" s="17"/>
      <c r="AT13" s="17">
        <v>0.12446238999352199</v>
      </c>
      <c r="AU13" s="17">
        <v>0.14185517743915699</v>
      </c>
      <c r="AV13" s="17">
        <v>0.119873536393591</v>
      </c>
      <c r="AW13" s="17">
        <v>8.0523902840492503E-2</v>
      </c>
      <c r="AX13" s="17">
        <v>0.117814540671673</v>
      </c>
    </row>
    <row r="14" spans="2:50">
      <c r="B14" s="18" t="s">
        <v>163</v>
      </c>
      <c r="C14" s="17">
        <v>8.8477624242802394E-2</v>
      </c>
      <c r="D14" s="17">
        <v>0.107105469796173</v>
      </c>
      <c r="E14" s="17">
        <v>6.9754514970196704E-2</v>
      </c>
      <c r="F14" s="17"/>
      <c r="G14" s="17">
        <v>5.6627547729400901E-2</v>
      </c>
      <c r="H14" s="17">
        <v>7.3298135570567594E-2</v>
      </c>
      <c r="I14" s="17">
        <v>9.69950248813784E-2</v>
      </c>
      <c r="J14" s="17">
        <v>6.9136658809993007E-2</v>
      </c>
      <c r="K14" s="17">
        <v>0.132665441570575</v>
      </c>
      <c r="L14" s="17">
        <v>0.10694241858360599</v>
      </c>
      <c r="M14" s="17"/>
      <c r="N14" s="17">
        <v>8.6205141742235494E-2</v>
      </c>
      <c r="O14" s="17">
        <v>6.9269971265753502E-2</v>
      </c>
      <c r="P14" s="17">
        <v>0.108115318604404</v>
      </c>
      <c r="Q14" s="17">
        <v>9.1989324992788293E-2</v>
      </c>
      <c r="R14" s="17"/>
      <c r="S14" s="17">
        <v>3.8512055215897401E-2</v>
      </c>
      <c r="T14" s="17">
        <v>0.11898567486511299</v>
      </c>
      <c r="U14" s="17">
        <v>0.126001665433773</v>
      </c>
      <c r="V14" s="17">
        <v>8.9837048245311302E-2</v>
      </c>
      <c r="W14" s="17">
        <v>9.4408629500672997E-2</v>
      </c>
      <c r="X14" s="17">
        <v>8.99014770310336E-2</v>
      </c>
      <c r="Y14" s="17">
        <v>8.1795570421420702E-2</v>
      </c>
      <c r="Z14" s="17">
        <v>0.108457363632655</v>
      </c>
      <c r="AA14" s="17">
        <v>9.2866243428564005E-2</v>
      </c>
      <c r="AB14" s="17">
        <v>6.2004176544765997E-2</v>
      </c>
      <c r="AC14" s="17">
        <v>9.1747650127431704E-2</v>
      </c>
      <c r="AD14" s="17">
        <v>0.13391341787052799</v>
      </c>
      <c r="AE14" s="17"/>
      <c r="AF14" s="17">
        <v>0.109975186271036</v>
      </c>
      <c r="AG14" s="17">
        <v>7.35556234114422E-2</v>
      </c>
      <c r="AH14" s="17">
        <v>9.5981315568145806E-2</v>
      </c>
      <c r="AI14" s="17"/>
      <c r="AJ14" s="17">
        <v>0.124062801243258</v>
      </c>
      <c r="AK14" s="17">
        <v>6.4767109910388504E-2</v>
      </c>
      <c r="AL14" s="17">
        <v>5.7202773135316E-2</v>
      </c>
      <c r="AM14" s="17">
        <v>0.19654755801399401</v>
      </c>
      <c r="AN14" s="17">
        <v>7.8190402696274405E-2</v>
      </c>
      <c r="AO14" s="17"/>
      <c r="AP14" s="17">
        <v>0.100866766042257</v>
      </c>
      <c r="AQ14" s="17">
        <v>6.8519048122456697E-2</v>
      </c>
      <c r="AR14" s="17">
        <v>4.6043061243660303E-2</v>
      </c>
      <c r="AS14" s="17"/>
      <c r="AT14" s="17">
        <v>0.11898827702012101</v>
      </c>
      <c r="AU14" s="17">
        <v>7.0025191777936105E-2</v>
      </c>
      <c r="AV14" s="17">
        <v>8.0939894878008803E-2</v>
      </c>
      <c r="AW14" s="17">
        <v>0.101039530322517</v>
      </c>
      <c r="AX14" s="17">
        <v>5.5096745627894302E-2</v>
      </c>
    </row>
    <row r="15" spans="2:50">
      <c r="B15" s="18" t="s">
        <v>92</v>
      </c>
      <c r="C15" s="19">
        <v>0.19549831404839799</v>
      </c>
      <c r="D15" s="19">
        <v>0.16350592751894699</v>
      </c>
      <c r="E15" s="19">
        <v>0.22686043104084699</v>
      </c>
      <c r="F15" s="19"/>
      <c r="G15" s="19">
        <v>0.16051361941509401</v>
      </c>
      <c r="H15" s="19">
        <v>0.12567103716002601</v>
      </c>
      <c r="I15" s="19">
        <v>0.19071081856043501</v>
      </c>
      <c r="J15" s="19">
        <v>0.22741425101346599</v>
      </c>
      <c r="K15" s="19">
        <v>0.25970206878307001</v>
      </c>
      <c r="L15" s="19">
        <v>0.21226885865567399</v>
      </c>
      <c r="M15" s="19"/>
      <c r="N15" s="19">
        <v>0.121523217489935</v>
      </c>
      <c r="O15" s="19">
        <v>0.22769855689782101</v>
      </c>
      <c r="P15" s="19">
        <v>0.18643179790591899</v>
      </c>
      <c r="Q15" s="19">
        <v>0.25680225291924402</v>
      </c>
      <c r="R15" s="19"/>
      <c r="S15" s="19">
        <v>0.15335694306636699</v>
      </c>
      <c r="T15" s="19">
        <v>0.11977870222257</v>
      </c>
      <c r="U15" s="19">
        <v>0.26502216871432799</v>
      </c>
      <c r="V15" s="19">
        <v>0.14457613962485899</v>
      </c>
      <c r="W15" s="19">
        <v>0.23521722630026201</v>
      </c>
      <c r="X15" s="19">
        <v>0.26241044999737301</v>
      </c>
      <c r="Y15" s="19">
        <v>0.179641214571124</v>
      </c>
      <c r="Z15" s="19">
        <v>0.19051764985186601</v>
      </c>
      <c r="AA15" s="19">
        <v>0.19690476541464999</v>
      </c>
      <c r="AB15" s="19">
        <v>0.28238603285661501</v>
      </c>
      <c r="AC15" s="19">
        <v>0.18813357953440299</v>
      </c>
      <c r="AD15" s="19">
        <v>0.17824322917306801</v>
      </c>
      <c r="AE15" s="19"/>
      <c r="AF15" s="19">
        <v>0.2018150431747</v>
      </c>
      <c r="AG15" s="19">
        <v>0.15838215527498201</v>
      </c>
      <c r="AH15" s="19">
        <v>0.28044979870550502</v>
      </c>
      <c r="AI15" s="19"/>
      <c r="AJ15" s="19">
        <v>0.18542624751280101</v>
      </c>
      <c r="AK15" s="19">
        <v>0.14256420078128099</v>
      </c>
      <c r="AL15" s="19">
        <v>7.6120586979194299E-2</v>
      </c>
      <c r="AM15" s="19">
        <v>0.34947790140460799</v>
      </c>
      <c r="AN15" s="19">
        <v>0.329188179252975</v>
      </c>
      <c r="AO15" s="19"/>
      <c r="AP15" s="19">
        <v>0.17671832158541301</v>
      </c>
      <c r="AQ15" s="19">
        <v>0.15584928238894999</v>
      </c>
      <c r="AR15" s="19">
        <v>8.1864076407807504E-2</v>
      </c>
      <c r="AS15" s="19"/>
      <c r="AT15" s="19">
        <v>0.24142834159045601</v>
      </c>
      <c r="AU15" s="19">
        <v>0.20952029926839</v>
      </c>
      <c r="AV15" s="19">
        <v>0.114980566547038</v>
      </c>
      <c r="AW15" s="19">
        <v>0.107917813713254</v>
      </c>
      <c r="AX15" s="19">
        <v>0.146507448094995</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X20"/>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176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1062</v>
      </c>
      <c r="D7" s="10">
        <v>521</v>
      </c>
      <c r="E7" s="10">
        <v>539</v>
      </c>
      <c r="F7" s="10"/>
      <c r="G7" s="10">
        <v>135</v>
      </c>
      <c r="H7" s="10">
        <v>177</v>
      </c>
      <c r="I7" s="10">
        <v>156</v>
      </c>
      <c r="J7" s="10">
        <v>186</v>
      </c>
      <c r="K7" s="10">
        <v>163</v>
      </c>
      <c r="L7" s="10">
        <v>245</v>
      </c>
      <c r="M7" s="10"/>
      <c r="N7" s="10">
        <v>316</v>
      </c>
      <c r="O7" s="10">
        <v>264</v>
      </c>
      <c r="P7" s="10">
        <v>201</v>
      </c>
      <c r="Q7" s="10">
        <v>278</v>
      </c>
      <c r="R7" s="10"/>
      <c r="S7" s="10">
        <v>152</v>
      </c>
      <c r="T7" s="10">
        <v>125</v>
      </c>
      <c r="U7" s="10">
        <v>96</v>
      </c>
      <c r="V7" s="10">
        <v>96</v>
      </c>
      <c r="W7" s="10">
        <v>77</v>
      </c>
      <c r="X7" s="10">
        <v>76</v>
      </c>
      <c r="Y7" s="10">
        <v>82</v>
      </c>
      <c r="Z7" s="10">
        <v>52</v>
      </c>
      <c r="AA7" s="10">
        <v>112</v>
      </c>
      <c r="AB7" s="10">
        <v>105</v>
      </c>
      <c r="AC7" s="10">
        <v>51</v>
      </c>
      <c r="AD7" s="10">
        <v>38</v>
      </c>
      <c r="AE7" s="10"/>
      <c r="AF7" s="10">
        <v>424</v>
      </c>
      <c r="AG7" s="10">
        <v>436</v>
      </c>
      <c r="AH7" s="10">
        <v>133</v>
      </c>
      <c r="AI7" s="10"/>
      <c r="AJ7" s="10">
        <v>396</v>
      </c>
      <c r="AK7" s="10">
        <v>279</v>
      </c>
      <c r="AL7" s="10">
        <v>67</v>
      </c>
      <c r="AM7" s="10">
        <v>16</v>
      </c>
      <c r="AN7" s="10">
        <v>123</v>
      </c>
      <c r="AO7" s="10"/>
      <c r="AP7" s="10">
        <v>268</v>
      </c>
      <c r="AQ7" s="10">
        <v>326</v>
      </c>
      <c r="AR7" s="10">
        <v>84</v>
      </c>
      <c r="AS7" s="10"/>
      <c r="AT7" s="10">
        <v>276</v>
      </c>
      <c r="AU7" s="10">
        <v>180</v>
      </c>
      <c r="AV7" s="10">
        <v>254</v>
      </c>
      <c r="AW7" s="10">
        <v>97</v>
      </c>
      <c r="AX7" s="10">
        <v>19</v>
      </c>
    </row>
    <row r="8" spans="2:50" ht="30" customHeight="1">
      <c r="B8" s="11" t="s">
        <v>77</v>
      </c>
      <c r="C8" s="11">
        <v>1067</v>
      </c>
      <c r="D8" s="11">
        <v>538</v>
      </c>
      <c r="E8" s="11">
        <v>527</v>
      </c>
      <c r="F8" s="11"/>
      <c r="G8" s="11">
        <v>160</v>
      </c>
      <c r="H8" s="11">
        <v>177</v>
      </c>
      <c r="I8" s="11">
        <v>172</v>
      </c>
      <c r="J8" s="11">
        <v>198</v>
      </c>
      <c r="K8" s="11">
        <v>136</v>
      </c>
      <c r="L8" s="11">
        <v>224</v>
      </c>
      <c r="M8" s="11"/>
      <c r="N8" s="11">
        <v>305</v>
      </c>
      <c r="O8" s="11">
        <v>274</v>
      </c>
      <c r="P8" s="11">
        <v>219</v>
      </c>
      <c r="Q8" s="11">
        <v>266</v>
      </c>
      <c r="R8" s="11"/>
      <c r="S8" s="11">
        <v>164</v>
      </c>
      <c r="T8" s="11">
        <v>130</v>
      </c>
      <c r="U8" s="11">
        <v>91</v>
      </c>
      <c r="V8" s="11">
        <v>100</v>
      </c>
      <c r="W8" s="11">
        <v>74</v>
      </c>
      <c r="X8" s="11">
        <v>99</v>
      </c>
      <c r="Y8" s="11">
        <v>76</v>
      </c>
      <c r="Z8" s="11">
        <v>45</v>
      </c>
      <c r="AA8" s="11">
        <v>112</v>
      </c>
      <c r="AB8" s="11">
        <v>94</v>
      </c>
      <c r="AC8" s="11">
        <v>49</v>
      </c>
      <c r="AD8" s="11">
        <v>34</v>
      </c>
      <c r="AE8" s="11"/>
      <c r="AF8" s="11">
        <v>421</v>
      </c>
      <c r="AG8" s="11">
        <v>428</v>
      </c>
      <c r="AH8" s="11">
        <v>139</v>
      </c>
      <c r="AI8" s="11"/>
      <c r="AJ8" s="11">
        <v>392</v>
      </c>
      <c r="AK8" s="11">
        <v>287</v>
      </c>
      <c r="AL8" s="11">
        <v>67</v>
      </c>
      <c r="AM8" s="11">
        <v>15</v>
      </c>
      <c r="AN8" s="11">
        <v>123</v>
      </c>
      <c r="AO8" s="11"/>
      <c r="AP8" s="11">
        <v>266</v>
      </c>
      <c r="AQ8" s="11">
        <v>337</v>
      </c>
      <c r="AR8" s="11">
        <v>86</v>
      </c>
      <c r="AS8" s="11"/>
      <c r="AT8" s="11">
        <v>270</v>
      </c>
      <c r="AU8" s="11">
        <v>187</v>
      </c>
      <c r="AV8" s="11">
        <v>257</v>
      </c>
      <c r="AW8" s="11">
        <v>97</v>
      </c>
      <c r="AX8" s="11">
        <v>18</v>
      </c>
    </row>
    <row r="9" spans="2:50">
      <c r="B9" s="18" t="s">
        <v>158</v>
      </c>
      <c r="C9" s="17">
        <v>5.4213307657990602E-2</v>
      </c>
      <c r="D9" s="17">
        <v>6.9057020932695098E-2</v>
      </c>
      <c r="E9" s="17">
        <v>3.9241234122829101E-2</v>
      </c>
      <c r="F9" s="17"/>
      <c r="G9" s="17">
        <v>7.4412244394291005E-2</v>
      </c>
      <c r="H9" s="17">
        <v>0.10347955032723199</v>
      </c>
      <c r="I9" s="17">
        <v>8.5168699356001507E-2</v>
      </c>
      <c r="J9" s="17">
        <v>3.1826397919924101E-2</v>
      </c>
      <c r="K9" s="17">
        <v>1.026974405941E-2</v>
      </c>
      <c r="L9" s="17">
        <v>2.3430801862492801E-2</v>
      </c>
      <c r="M9" s="17"/>
      <c r="N9" s="17">
        <v>7.0791995365967406E-2</v>
      </c>
      <c r="O9" s="17">
        <v>5.1050074387554698E-2</v>
      </c>
      <c r="P9" s="17">
        <v>5.6292881080429798E-2</v>
      </c>
      <c r="Q9" s="17">
        <v>3.7323462901920998E-2</v>
      </c>
      <c r="R9" s="17"/>
      <c r="S9" s="17">
        <v>0.108731992349912</v>
      </c>
      <c r="T9" s="17">
        <v>4.6262470070900903E-2</v>
      </c>
      <c r="U9" s="17">
        <v>3.2626299366973303E-2</v>
      </c>
      <c r="V9" s="17">
        <v>3.0164857242499499E-2</v>
      </c>
      <c r="W9" s="17">
        <v>2.68672376424967E-2</v>
      </c>
      <c r="X9" s="17">
        <v>1.3048216394799301E-2</v>
      </c>
      <c r="Y9" s="17">
        <v>7.7019264994957704E-2</v>
      </c>
      <c r="Z9" s="17">
        <v>8.6591118754981503E-2</v>
      </c>
      <c r="AA9" s="17">
        <v>4.9573574755090201E-2</v>
      </c>
      <c r="AB9" s="17">
        <v>5.0155997675615203E-2</v>
      </c>
      <c r="AC9" s="17">
        <v>5.89742548221103E-2</v>
      </c>
      <c r="AD9" s="17">
        <v>5.4781753873565597E-2</v>
      </c>
      <c r="AE9" s="17"/>
      <c r="AF9" s="17">
        <v>4.1212610811655101E-2</v>
      </c>
      <c r="AG9" s="17">
        <v>7.6449747323993303E-2</v>
      </c>
      <c r="AH9" s="17">
        <v>4.4615597079239303E-2</v>
      </c>
      <c r="AI9" s="17"/>
      <c r="AJ9" s="17">
        <v>4.30668610925855E-2</v>
      </c>
      <c r="AK9" s="17">
        <v>8.6260192020112897E-2</v>
      </c>
      <c r="AL9" s="17">
        <v>6.5463616679496295E-2</v>
      </c>
      <c r="AM9" s="17">
        <v>0</v>
      </c>
      <c r="AN9" s="17">
        <v>2.0496269676150199E-2</v>
      </c>
      <c r="AO9" s="17"/>
      <c r="AP9" s="17">
        <v>5.9494783240612997E-2</v>
      </c>
      <c r="AQ9" s="17">
        <v>7.5347143341435704E-2</v>
      </c>
      <c r="AR9" s="17">
        <v>4.3485885985442799E-2</v>
      </c>
      <c r="AS9" s="17"/>
      <c r="AT9" s="17">
        <v>3.8175956626077402E-2</v>
      </c>
      <c r="AU9" s="17">
        <v>3.5212464262468698E-2</v>
      </c>
      <c r="AV9" s="17">
        <v>8.8466952690607295E-2</v>
      </c>
      <c r="AW9" s="17">
        <v>4.2036269290793099E-2</v>
      </c>
      <c r="AX9" s="17">
        <v>0.171025715106466</v>
      </c>
    </row>
    <row r="10" spans="2:50">
      <c r="B10" s="18" t="s">
        <v>159</v>
      </c>
      <c r="C10" s="17">
        <v>0.12842429327431101</v>
      </c>
      <c r="D10" s="17">
        <v>0.14092791256176801</v>
      </c>
      <c r="E10" s="17">
        <v>0.11607899337540099</v>
      </c>
      <c r="F10" s="17"/>
      <c r="G10" s="17">
        <v>0.20919267013730899</v>
      </c>
      <c r="H10" s="17">
        <v>0.20590147659956801</v>
      </c>
      <c r="I10" s="17">
        <v>0.14176022200306199</v>
      </c>
      <c r="J10" s="17">
        <v>0.112472046819306</v>
      </c>
      <c r="K10" s="17">
        <v>7.9156353569674001E-2</v>
      </c>
      <c r="L10" s="17">
        <v>4.31058519251536E-2</v>
      </c>
      <c r="M10" s="17"/>
      <c r="N10" s="17">
        <v>0.153079175626885</v>
      </c>
      <c r="O10" s="17">
        <v>0.13037083377116901</v>
      </c>
      <c r="P10" s="17">
        <v>0.13788049061291999</v>
      </c>
      <c r="Q10" s="17">
        <v>9.1725066310303804E-2</v>
      </c>
      <c r="R10" s="17"/>
      <c r="S10" s="17">
        <v>0.12329306020344701</v>
      </c>
      <c r="T10" s="17">
        <v>0.1084173599428</v>
      </c>
      <c r="U10" s="17">
        <v>0.137143836978775</v>
      </c>
      <c r="V10" s="17">
        <v>9.0192897076614306E-2</v>
      </c>
      <c r="W10" s="17">
        <v>0.150773922209546</v>
      </c>
      <c r="X10" s="17">
        <v>0.16103854401788401</v>
      </c>
      <c r="Y10" s="17">
        <v>0.18157673875942901</v>
      </c>
      <c r="Z10" s="17">
        <v>8.2348471259315506E-2</v>
      </c>
      <c r="AA10" s="17">
        <v>0.19085970762632201</v>
      </c>
      <c r="AB10" s="17">
        <v>8.3339525088977795E-2</v>
      </c>
      <c r="AC10" s="17">
        <v>0.114373923313751</v>
      </c>
      <c r="AD10" s="17">
        <v>5.48650798803553E-2</v>
      </c>
      <c r="AE10" s="17"/>
      <c r="AF10" s="17">
        <v>0.13106215231978099</v>
      </c>
      <c r="AG10" s="17">
        <v>0.120585194969672</v>
      </c>
      <c r="AH10" s="17">
        <v>0.105269355410368</v>
      </c>
      <c r="AI10" s="17"/>
      <c r="AJ10" s="17">
        <v>0.126929389097657</v>
      </c>
      <c r="AK10" s="17">
        <v>0.14764082917305901</v>
      </c>
      <c r="AL10" s="17">
        <v>0.16068581857190201</v>
      </c>
      <c r="AM10" s="17">
        <v>0.19654755801399401</v>
      </c>
      <c r="AN10" s="17">
        <v>8.7925718681639703E-2</v>
      </c>
      <c r="AO10" s="17"/>
      <c r="AP10" s="17">
        <v>0.14062842511232501</v>
      </c>
      <c r="AQ10" s="17">
        <v>0.14755929837721299</v>
      </c>
      <c r="AR10" s="17">
        <v>0.13158780691199501</v>
      </c>
      <c r="AS10" s="17"/>
      <c r="AT10" s="17">
        <v>0.122569798831167</v>
      </c>
      <c r="AU10" s="17">
        <v>0.13959634659322401</v>
      </c>
      <c r="AV10" s="17">
        <v>0.13429824974473001</v>
      </c>
      <c r="AW10" s="17">
        <v>0.226468248009321</v>
      </c>
      <c r="AX10" s="17">
        <v>3.4049729817437702E-2</v>
      </c>
    </row>
    <row r="11" spans="2:50">
      <c r="B11" s="18" t="s">
        <v>160</v>
      </c>
      <c r="C11" s="17">
        <v>0.22673842974644301</v>
      </c>
      <c r="D11" s="17">
        <v>0.205049230981485</v>
      </c>
      <c r="E11" s="17">
        <v>0.24960022201409701</v>
      </c>
      <c r="F11" s="17"/>
      <c r="G11" s="17">
        <v>0.26248244567069601</v>
      </c>
      <c r="H11" s="17">
        <v>0.29105415838516402</v>
      </c>
      <c r="I11" s="17">
        <v>0.28756665490664202</v>
      </c>
      <c r="J11" s="17">
        <v>0.21143597572249101</v>
      </c>
      <c r="K11" s="17">
        <v>0.19062779946866801</v>
      </c>
      <c r="L11" s="17">
        <v>0.13890478884843499</v>
      </c>
      <c r="M11" s="17"/>
      <c r="N11" s="17">
        <v>0.204183877040192</v>
      </c>
      <c r="O11" s="17">
        <v>0.22222991373241999</v>
      </c>
      <c r="P11" s="17">
        <v>0.26003191349142302</v>
      </c>
      <c r="Q11" s="17">
        <v>0.232378090862949</v>
      </c>
      <c r="R11" s="17"/>
      <c r="S11" s="17">
        <v>0.290073570811058</v>
      </c>
      <c r="T11" s="17">
        <v>0.225527419956288</v>
      </c>
      <c r="U11" s="17">
        <v>0.21502784247000001</v>
      </c>
      <c r="V11" s="17">
        <v>0.24672959247475601</v>
      </c>
      <c r="W11" s="17">
        <v>0.239997472707835</v>
      </c>
      <c r="X11" s="17">
        <v>0.19864115512816699</v>
      </c>
      <c r="Y11" s="17">
        <v>0.14003185776572999</v>
      </c>
      <c r="Z11" s="17">
        <v>0.26664845855345498</v>
      </c>
      <c r="AA11" s="17">
        <v>0.198640330385943</v>
      </c>
      <c r="AB11" s="17">
        <v>0.22532141254632199</v>
      </c>
      <c r="AC11" s="17">
        <v>0.211496663805364</v>
      </c>
      <c r="AD11" s="17">
        <v>0.21102981739280099</v>
      </c>
      <c r="AE11" s="17"/>
      <c r="AF11" s="17">
        <v>0.21876074148570701</v>
      </c>
      <c r="AG11" s="17">
        <v>0.21702796336914801</v>
      </c>
      <c r="AH11" s="17">
        <v>0.242758585033957</v>
      </c>
      <c r="AI11" s="17"/>
      <c r="AJ11" s="17">
        <v>0.17725848802875399</v>
      </c>
      <c r="AK11" s="17">
        <v>0.26506996584183101</v>
      </c>
      <c r="AL11" s="17">
        <v>0.20606512572321201</v>
      </c>
      <c r="AM11" s="17">
        <v>0.318697466235356</v>
      </c>
      <c r="AN11" s="17">
        <v>0.23623201518306799</v>
      </c>
      <c r="AO11" s="17"/>
      <c r="AP11" s="17">
        <v>0.20888924379347701</v>
      </c>
      <c r="AQ11" s="17">
        <v>0.242491163421718</v>
      </c>
      <c r="AR11" s="17">
        <v>0.231918835298005</v>
      </c>
      <c r="AS11" s="17"/>
      <c r="AT11" s="17">
        <v>0.22327101379422701</v>
      </c>
      <c r="AU11" s="17">
        <v>0.27764072112620802</v>
      </c>
      <c r="AV11" s="17">
        <v>0.20133115571464799</v>
      </c>
      <c r="AW11" s="17">
        <v>0.20716212690428401</v>
      </c>
      <c r="AX11" s="17">
        <v>0.185573022536798</v>
      </c>
    </row>
    <row r="12" spans="2:50">
      <c r="B12" s="18" t="s">
        <v>161</v>
      </c>
      <c r="C12" s="17">
        <v>0.211077774292175</v>
      </c>
      <c r="D12" s="17">
        <v>0.20622548752082301</v>
      </c>
      <c r="E12" s="17">
        <v>0.21540162193857301</v>
      </c>
      <c r="F12" s="17"/>
      <c r="G12" s="17">
        <v>0.16242017982756901</v>
      </c>
      <c r="H12" s="17">
        <v>0.14698585110881399</v>
      </c>
      <c r="I12" s="17">
        <v>0.16042306397537401</v>
      </c>
      <c r="J12" s="17">
        <v>0.22076345379540599</v>
      </c>
      <c r="K12" s="17">
        <v>0.27254741277126499</v>
      </c>
      <c r="L12" s="17">
        <v>0.28967188152432399</v>
      </c>
      <c r="M12" s="17"/>
      <c r="N12" s="17">
        <v>0.23664438777948499</v>
      </c>
      <c r="O12" s="17">
        <v>0.20179806015677501</v>
      </c>
      <c r="P12" s="17">
        <v>0.17442074605823299</v>
      </c>
      <c r="Q12" s="17">
        <v>0.21609353730195799</v>
      </c>
      <c r="R12" s="17"/>
      <c r="S12" s="17">
        <v>0.20234529525476899</v>
      </c>
      <c r="T12" s="17">
        <v>0.250541318935181</v>
      </c>
      <c r="U12" s="17">
        <v>0.17182226984780699</v>
      </c>
      <c r="V12" s="17">
        <v>0.254767586454822</v>
      </c>
      <c r="W12" s="17">
        <v>0.15808996067901299</v>
      </c>
      <c r="X12" s="17">
        <v>0.22562517587188</v>
      </c>
      <c r="Y12" s="17">
        <v>0.26622923927592301</v>
      </c>
      <c r="Z12" s="17">
        <v>0.162214679494115</v>
      </c>
      <c r="AA12" s="17">
        <v>0.17609780322191601</v>
      </c>
      <c r="AB12" s="17">
        <v>0.16607797875029101</v>
      </c>
      <c r="AC12" s="17">
        <v>0.23796441599090601</v>
      </c>
      <c r="AD12" s="17">
        <v>0.29490246682675098</v>
      </c>
      <c r="AE12" s="17"/>
      <c r="AF12" s="17">
        <v>0.21318823076978899</v>
      </c>
      <c r="AG12" s="17">
        <v>0.22211665958395199</v>
      </c>
      <c r="AH12" s="17">
        <v>0.192668435653745</v>
      </c>
      <c r="AI12" s="17"/>
      <c r="AJ12" s="17">
        <v>0.230125201392155</v>
      </c>
      <c r="AK12" s="17">
        <v>0.21671807292559001</v>
      </c>
      <c r="AL12" s="17">
        <v>0.207704213179985</v>
      </c>
      <c r="AM12" s="17">
        <v>0.13318654740688299</v>
      </c>
      <c r="AN12" s="17">
        <v>0.15902041017676399</v>
      </c>
      <c r="AO12" s="17"/>
      <c r="AP12" s="17">
        <v>0.21444616434664901</v>
      </c>
      <c r="AQ12" s="17">
        <v>0.215538754866577</v>
      </c>
      <c r="AR12" s="17">
        <v>0.25198813793483099</v>
      </c>
      <c r="AS12" s="17"/>
      <c r="AT12" s="17">
        <v>0.17584107997898099</v>
      </c>
      <c r="AU12" s="17">
        <v>0.19316511682519499</v>
      </c>
      <c r="AV12" s="17">
        <v>0.26694429227698502</v>
      </c>
      <c r="AW12" s="17">
        <v>0.167780565912241</v>
      </c>
      <c r="AX12" s="17">
        <v>0.163574291834123</v>
      </c>
    </row>
    <row r="13" spans="2:50">
      <c r="B13" s="18" t="s">
        <v>162</v>
      </c>
      <c r="C13" s="17">
        <v>0.116372105273908</v>
      </c>
      <c r="D13" s="17">
        <v>0.13252140582048699</v>
      </c>
      <c r="E13" s="17">
        <v>0.100267926822108</v>
      </c>
      <c r="F13" s="17"/>
      <c r="G13" s="17">
        <v>0.115108926157384</v>
      </c>
      <c r="H13" s="17">
        <v>9.3156778313401203E-2</v>
      </c>
      <c r="I13" s="17">
        <v>7.2961961113645502E-2</v>
      </c>
      <c r="J13" s="17">
        <v>0.13325848998297701</v>
      </c>
      <c r="K13" s="17">
        <v>0.108585523775969</v>
      </c>
      <c r="L13" s="17">
        <v>0.15888071062745601</v>
      </c>
      <c r="M13" s="17"/>
      <c r="N13" s="17">
        <v>0.13184405744906799</v>
      </c>
      <c r="O13" s="17">
        <v>0.117731452890022</v>
      </c>
      <c r="P13" s="17">
        <v>0.100449502971568</v>
      </c>
      <c r="Q13" s="17">
        <v>0.108313711961274</v>
      </c>
      <c r="R13" s="17"/>
      <c r="S13" s="17">
        <v>8.0111136617568093E-2</v>
      </c>
      <c r="T13" s="17">
        <v>0.155449812077389</v>
      </c>
      <c r="U13" s="17">
        <v>0.11979929290875201</v>
      </c>
      <c r="V13" s="17">
        <v>0.13780023303397301</v>
      </c>
      <c r="W13" s="17">
        <v>0.102961077108157</v>
      </c>
      <c r="X13" s="17">
        <v>8.9307638822546595E-2</v>
      </c>
      <c r="Y13" s="17">
        <v>8.0136081138535598E-2</v>
      </c>
      <c r="Z13" s="17">
        <v>0.14727995334045699</v>
      </c>
      <c r="AA13" s="17">
        <v>0.12616872406655599</v>
      </c>
      <c r="AB13" s="17">
        <v>0.13542572658629201</v>
      </c>
      <c r="AC13" s="17">
        <v>0.11298610935132899</v>
      </c>
      <c r="AD13" s="17">
        <v>0.13857519468301399</v>
      </c>
      <c r="AE13" s="17"/>
      <c r="AF13" s="17">
        <v>0.112502113987137</v>
      </c>
      <c r="AG13" s="17">
        <v>0.14313894964962501</v>
      </c>
      <c r="AH13" s="17">
        <v>5.8922239995394997E-2</v>
      </c>
      <c r="AI13" s="17"/>
      <c r="AJ13" s="17">
        <v>0.13791335066330901</v>
      </c>
      <c r="AK13" s="17">
        <v>0.102363311224344</v>
      </c>
      <c r="AL13" s="17">
        <v>0.16282886090808399</v>
      </c>
      <c r="AM13" s="17">
        <v>0</v>
      </c>
      <c r="AN13" s="17">
        <v>7.84945137275192E-2</v>
      </c>
      <c r="AO13" s="17"/>
      <c r="AP13" s="17">
        <v>0.110570253240362</v>
      </c>
      <c r="AQ13" s="17">
        <v>0.117507544038238</v>
      </c>
      <c r="AR13" s="17">
        <v>0.17647630965357899</v>
      </c>
      <c r="AS13" s="17"/>
      <c r="AT13" s="17">
        <v>0.126284094974281</v>
      </c>
      <c r="AU13" s="17">
        <v>0.111567129056765</v>
      </c>
      <c r="AV13" s="17">
        <v>0.106882040422926</v>
      </c>
      <c r="AW13" s="17">
        <v>0.13355791792562499</v>
      </c>
      <c r="AX13" s="17">
        <v>0.180771569188271</v>
      </c>
    </row>
    <row r="14" spans="2:50">
      <c r="B14" s="18" t="s">
        <v>163</v>
      </c>
      <c r="C14" s="17">
        <v>6.91791393765913E-2</v>
      </c>
      <c r="D14" s="17">
        <v>9.5010286025240004E-2</v>
      </c>
      <c r="E14" s="17">
        <v>4.3043604308173201E-2</v>
      </c>
      <c r="F14" s="17"/>
      <c r="G14" s="17">
        <v>2.3964653076909499E-2</v>
      </c>
      <c r="H14" s="17">
        <v>1.7760232663285299E-2</v>
      </c>
      <c r="I14" s="17">
        <v>4.2247856283607901E-2</v>
      </c>
      <c r="J14" s="17">
        <v>7.7760093949733197E-2</v>
      </c>
      <c r="K14" s="17">
        <v>0.104124617479711</v>
      </c>
      <c r="L14" s="17">
        <v>0.134125980156623</v>
      </c>
      <c r="M14" s="17"/>
      <c r="N14" s="17">
        <v>8.0444016275632996E-2</v>
      </c>
      <c r="O14" s="17">
        <v>6.5206887262102997E-2</v>
      </c>
      <c r="P14" s="17">
        <v>9.2651834519398096E-2</v>
      </c>
      <c r="Q14" s="17">
        <v>4.17839260947198E-2</v>
      </c>
      <c r="R14" s="17"/>
      <c r="S14" s="17">
        <v>2.9672297349549001E-2</v>
      </c>
      <c r="T14" s="17">
        <v>8.4862523072850596E-2</v>
      </c>
      <c r="U14" s="17">
        <v>6.0804494417289801E-2</v>
      </c>
      <c r="V14" s="17">
        <v>6.8264508378137495E-2</v>
      </c>
      <c r="W14" s="17">
        <v>9.9946574529278798E-2</v>
      </c>
      <c r="X14" s="17">
        <v>4.7175198104581803E-2</v>
      </c>
      <c r="Y14" s="17">
        <v>8.5690352425973407E-2</v>
      </c>
      <c r="Z14" s="17">
        <v>4.5462449154298201E-2</v>
      </c>
      <c r="AA14" s="17">
        <v>8.6641880955778294E-2</v>
      </c>
      <c r="AB14" s="17">
        <v>9.95847057518882E-2</v>
      </c>
      <c r="AC14" s="17">
        <v>5.3607871030775398E-2</v>
      </c>
      <c r="AD14" s="17">
        <v>9.7537156149267404E-2</v>
      </c>
      <c r="AE14" s="17"/>
      <c r="AF14" s="17">
        <v>8.9892756906149895E-2</v>
      </c>
      <c r="AG14" s="17">
        <v>5.8938236289417197E-2</v>
      </c>
      <c r="AH14" s="17">
        <v>5.6280398777897402E-2</v>
      </c>
      <c r="AI14" s="17"/>
      <c r="AJ14" s="17">
        <v>9.3347372156742506E-2</v>
      </c>
      <c r="AK14" s="17">
        <v>3.6345761835655799E-2</v>
      </c>
      <c r="AL14" s="17">
        <v>0.10815693137940401</v>
      </c>
      <c r="AM14" s="17">
        <v>0.133598532758049</v>
      </c>
      <c r="AN14" s="17">
        <v>8.0276587679587605E-2</v>
      </c>
      <c r="AO14" s="17"/>
      <c r="AP14" s="17">
        <v>8.4715355341447598E-2</v>
      </c>
      <c r="AQ14" s="17">
        <v>4.6858983695267302E-2</v>
      </c>
      <c r="AR14" s="17">
        <v>6.94011016176527E-2</v>
      </c>
      <c r="AS14" s="17"/>
      <c r="AT14" s="17">
        <v>6.6367278826339499E-2</v>
      </c>
      <c r="AU14" s="17">
        <v>4.7146664000861198E-2</v>
      </c>
      <c r="AV14" s="17">
        <v>7.5830206060661196E-2</v>
      </c>
      <c r="AW14" s="17">
        <v>7.6575235774189496E-2</v>
      </c>
      <c r="AX14" s="17">
        <v>0.11849822342191001</v>
      </c>
    </row>
    <row r="15" spans="2:50">
      <c r="B15" s="18" t="s">
        <v>92</v>
      </c>
      <c r="C15" s="19">
        <v>0.193994950378581</v>
      </c>
      <c r="D15" s="19">
        <v>0.15120865615750201</v>
      </c>
      <c r="E15" s="19">
        <v>0.23636639741881799</v>
      </c>
      <c r="F15" s="19"/>
      <c r="G15" s="19">
        <v>0.15241888073584201</v>
      </c>
      <c r="H15" s="19">
        <v>0.141661952602536</v>
      </c>
      <c r="I15" s="19">
        <v>0.209871542361667</v>
      </c>
      <c r="J15" s="19">
        <v>0.21248354181016299</v>
      </c>
      <c r="K15" s="19">
        <v>0.23468854887530299</v>
      </c>
      <c r="L15" s="19">
        <v>0.211879985055517</v>
      </c>
      <c r="M15" s="19"/>
      <c r="N15" s="19">
        <v>0.12301249046277</v>
      </c>
      <c r="O15" s="19">
        <v>0.21161277779995699</v>
      </c>
      <c r="P15" s="19">
        <v>0.17827263126602799</v>
      </c>
      <c r="Q15" s="19">
        <v>0.27238220456687401</v>
      </c>
      <c r="R15" s="19"/>
      <c r="S15" s="19">
        <v>0.16577264741369699</v>
      </c>
      <c r="T15" s="19">
        <v>0.12893909594458999</v>
      </c>
      <c r="U15" s="19">
        <v>0.26277596401040199</v>
      </c>
      <c r="V15" s="19">
        <v>0.17208032533919801</v>
      </c>
      <c r="W15" s="19">
        <v>0.22136375512367301</v>
      </c>
      <c r="X15" s="19">
        <v>0.265164071660141</v>
      </c>
      <c r="Y15" s="19">
        <v>0.16931646563945099</v>
      </c>
      <c r="Z15" s="19">
        <v>0.20945486944337799</v>
      </c>
      <c r="AA15" s="19">
        <v>0.17201797898839499</v>
      </c>
      <c r="AB15" s="19">
        <v>0.24009465360061399</v>
      </c>
      <c r="AC15" s="19">
        <v>0.21059676168576499</v>
      </c>
      <c r="AD15" s="19">
        <v>0.148308531194246</v>
      </c>
      <c r="AE15" s="19"/>
      <c r="AF15" s="19">
        <v>0.193381393719782</v>
      </c>
      <c r="AG15" s="19">
        <v>0.161743248814193</v>
      </c>
      <c r="AH15" s="19">
        <v>0.299485388049399</v>
      </c>
      <c r="AI15" s="19"/>
      <c r="AJ15" s="19">
        <v>0.191359337568798</v>
      </c>
      <c r="AK15" s="19">
        <v>0.145601866979407</v>
      </c>
      <c r="AL15" s="19">
        <v>8.90954335579172E-2</v>
      </c>
      <c r="AM15" s="19">
        <v>0.217969895585718</v>
      </c>
      <c r="AN15" s="19">
        <v>0.33755448487527101</v>
      </c>
      <c r="AO15" s="19"/>
      <c r="AP15" s="19">
        <v>0.18125577492512801</v>
      </c>
      <c r="AQ15" s="19">
        <v>0.15469711225955199</v>
      </c>
      <c r="AR15" s="19">
        <v>9.5141922598494702E-2</v>
      </c>
      <c r="AS15" s="19"/>
      <c r="AT15" s="19">
        <v>0.24749077696892699</v>
      </c>
      <c r="AU15" s="19">
        <v>0.19567155813527901</v>
      </c>
      <c r="AV15" s="19">
        <v>0.12624710308944201</v>
      </c>
      <c r="AW15" s="19">
        <v>0.146419636183548</v>
      </c>
      <c r="AX15" s="19">
        <v>0.146507448094995</v>
      </c>
    </row>
    <row r="16" spans="2:50">
      <c r="B16" s="16" t="s">
        <v>17</v>
      </c>
    </row>
    <row r="17" spans="2:2">
      <c r="B17" t="s">
        <v>550</v>
      </c>
    </row>
    <row r="18" spans="2:2">
      <c r="B18" t="s">
        <v>551</v>
      </c>
    </row>
    <row r="20" spans="2:2">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X25"/>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177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51</v>
      </c>
      <c r="C9" s="17">
        <v>0.687848846166907</v>
      </c>
      <c r="D9" s="17">
        <v>0.667953766296428</v>
      </c>
      <c r="E9" s="17">
        <v>0.70703115606364497</v>
      </c>
      <c r="F9" s="17"/>
      <c r="G9" s="17">
        <v>0.71090422913608597</v>
      </c>
      <c r="H9" s="17">
        <v>0.69420737808771904</v>
      </c>
      <c r="I9" s="17">
        <v>0.73086660216883403</v>
      </c>
      <c r="J9" s="17">
        <v>0.71664876242041398</v>
      </c>
      <c r="K9" s="17">
        <v>0.66233364975937503</v>
      </c>
      <c r="L9" s="17">
        <v>0.626074781926653</v>
      </c>
      <c r="M9" s="17"/>
      <c r="N9" s="17">
        <v>0.67625405120373905</v>
      </c>
      <c r="O9" s="17">
        <v>0.69409607679975804</v>
      </c>
      <c r="P9" s="17">
        <v>0.71229146383200304</v>
      </c>
      <c r="Q9" s="17">
        <v>0.67063799689457904</v>
      </c>
      <c r="R9" s="17"/>
      <c r="S9" s="17">
        <v>0.87827806463748104</v>
      </c>
      <c r="T9" s="17">
        <v>0.64426518283064604</v>
      </c>
      <c r="U9" s="17">
        <v>0.69521618323248302</v>
      </c>
      <c r="V9" s="17">
        <v>0.69206102606911701</v>
      </c>
      <c r="W9" s="17">
        <v>0.63648263292671803</v>
      </c>
      <c r="X9" s="17">
        <v>0.638655726176384</v>
      </c>
      <c r="Y9" s="17">
        <v>0.69777028347373105</v>
      </c>
      <c r="Z9" s="17">
        <v>0.64100250771197098</v>
      </c>
      <c r="AA9" s="17">
        <v>0.64869917892823903</v>
      </c>
      <c r="AB9" s="17">
        <v>0.63255207508297995</v>
      </c>
      <c r="AC9" s="17">
        <v>0.65512785296036802</v>
      </c>
      <c r="AD9" s="17">
        <v>0.62397897591215501</v>
      </c>
      <c r="AE9" s="17"/>
      <c r="AF9" s="17">
        <v>0.68557927589081102</v>
      </c>
      <c r="AG9" s="17">
        <v>0.66924309775131996</v>
      </c>
      <c r="AH9" s="17">
        <v>0.69953318514562202</v>
      </c>
      <c r="AI9" s="17"/>
      <c r="AJ9" s="17">
        <v>0.67054570018191795</v>
      </c>
      <c r="AK9" s="17">
        <v>0.722447588170674</v>
      </c>
      <c r="AL9" s="17">
        <v>0.58331839307889799</v>
      </c>
      <c r="AM9" s="17">
        <v>0.75057170128018302</v>
      </c>
      <c r="AN9" s="17">
        <v>0.71207535968025804</v>
      </c>
      <c r="AO9" s="17"/>
      <c r="AP9" s="17">
        <v>0.66732141515977605</v>
      </c>
      <c r="AQ9" s="17">
        <v>0.72266433814631803</v>
      </c>
      <c r="AR9" s="17">
        <v>0.65101484500633999</v>
      </c>
      <c r="AS9" s="17"/>
      <c r="AT9" s="17">
        <v>0.64829901313972305</v>
      </c>
      <c r="AU9" s="17">
        <v>0.73496982750079898</v>
      </c>
      <c r="AV9" s="17">
        <v>0.72039055484039505</v>
      </c>
      <c r="AW9" s="17">
        <v>0.64580390997958903</v>
      </c>
      <c r="AX9" s="17">
        <v>0.80682596020104003</v>
      </c>
    </row>
    <row r="10" spans="2:50">
      <c r="B10" s="18" t="s">
        <v>52</v>
      </c>
      <c r="C10" s="17">
        <v>0.28590896882495498</v>
      </c>
      <c r="D10" s="17">
        <v>0.31740225501712699</v>
      </c>
      <c r="E10" s="17">
        <v>0.25347394931670397</v>
      </c>
      <c r="F10" s="17"/>
      <c r="G10" s="17">
        <v>0.199732016051411</v>
      </c>
      <c r="H10" s="17">
        <v>0.17813709454299601</v>
      </c>
      <c r="I10" s="17">
        <v>0.22280113312123301</v>
      </c>
      <c r="J10" s="17">
        <v>0.319129016115269</v>
      </c>
      <c r="K10" s="17">
        <v>0.35488631827650402</v>
      </c>
      <c r="L10" s="17">
        <v>0.40872632246707302</v>
      </c>
      <c r="M10" s="17"/>
      <c r="N10" s="17">
        <v>0.33530043006671201</v>
      </c>
      <c r="O10" s="17">
        <v>0.32990500844348702</v>
      </c>
      <c r="P10" s="17">
        <v>0.24103395576130601</v>
      </c>
      <c r="Q10" s="17">
        <v>0.22230168214816301</v>
      </c>
      <c r="R10" s="17"/>
      <c r="S10" s="17">
        <v>0.19374392741950899</v>
      </c>
      <c r="T10" s="17">
        <v>0.63588208860060902</v>
      </c>
      <c r="U10" s="17">
        <v>0.30002379703626703</v>
      </c>
      <c r="V10" s="17">
        <v>0.22116542442182599</v>
      </c>
      <c r="W10" s="17">
        <v>0.177984579767377</v>
      </c>
      <c r="X10" s="17">
        <v>0.20320173035074801</v>
      </c>
      <c r="Y10" s="17">
        <v>0.25346369236531502</v>
      </c>
      <c r="Z10" s="17">
        <v>0.24059197124547199</v>
      </c>
      <c r="AA10" s="17">
        <v>0.22831832698139201</v>
      </c>
      <c r="AB10" s="17">
        <v>0.263356365384673</v>
      </c>
      <c r="AC10" s="17">
        <v>0.25707630162953099</v>
      </c>
      <c r="AD10" s="17">
        <v>0.32879684559351802</v>
      </c>
      <c r="AE10" s="17"/>
      <c r="AF10" s="17">
        <v>0.29593435629459802</v>
      </c>
      <c r="AG10" s="17">
        <v>0.32707004520294097</v>
      </c>
      <c r="AH10" s="17">
        <v>0.16792117577407201</v>
      </c>
      <c r="AI10" s="17"/>
      <c r="AJ10" s="17">
        <v>0.31997991301221801</v>
      </c>
      <c r="AK10" s="17">
        <v>0.26426953256753699</v>
      </c>
      <c r="AL10" s="17">
        <v>0.42513315979416999</v>
      </c>
      <c r="AM10" s="17">
        <v>0.14059419385695501</v>
      </c>
      <c r="AN10" s="17">
        <v>0.201217148449026</v>
      </c>
      <c r="AO10" s="17"/>
      <c r="AP10" s="17">
        <v>0.31003268827198099</v>
      </c>
      <c r="AQ10" s="17">
        <v>0.258135120264121</v>
      </c>
      <c r="AR10" s="17">
        <v>0.409383900618979</v>
      </c>
      <c r="AS10" s="17"/>
      <c r="AT10" s="17">
        <v>0.21515358768426299</v>
      </c>
      <c r="AU10" s="17">
        <v>0.29820238195772503</v>
      </c>
      <c r="AV10" s="17">
        <v>0.35516425951559399</v>
      </c>
      <c r="AW10" s="17">
        <v>0.24942640630007201</v>
      </c>
      <c r="AX10" s="17">
        <v>0.51201591190418805</v>
      </c>
    </row>
    <row r="11" spans="2:50">
      <c r="B11" s="18" t="s">
        <v>60</v>
      </c>
      <c r="C11" s="17">
        <v>0.17506973049180799</v>
      </c>
      <c r="D11" s="17">
        <v>0.159815459995858</v>
      </c>
      <c r="E11" s="17">
        <v>0.18947379063648501</v>
      </c>
      <c r="F11" s="17"/>
      <c r="G11" s="17">
        <v>0.20491095479827801</v>
      </c>
      <c r="H11" s="17">
        <v>0.204309975747196</v>
      </c>
      <c r="I11" s="17">
        <v>0.13236866158565699</v>
      </c>
      <c r="J11" s="17">
        <v>0.17494627043632099</v>
      </c>
      <c r="K11" s="17">
        <v>0.19504020462526001</v>
      </c>
      <c r="L11" s="17">
        <v>0.15319608094366399</v>
      </c>
      <c r="M11" s="17"/>
      <c r="N11" s="17">
        <v>0.1475517489506</v>
      </c>
      <c r="O11" s="17">
        <v>0.186149580871176</v>
      </c>
      <c r="P11" s="17">
        <v>0.156401324445641</v>
      </c>
      <c r="Q11" s="17">
        <v>0.21269766636608101</v>
      </c>
      <c r="R11" s="17"/>
      <c r="S11" s="17">
        <v>0.18060226078331701</v>
      </c>
      <c r="T11" s="17">
        <v>0.10926533704432401</v>
      </c>
      <c r="U11" s="17">
        <v>0.14360145978941699</v>
      </c>
      <c r="V11" s="17">
        <v>0.100224591132346</v>
      </c>
      <c r="W11" s="17">
        <v>0.126588038364287</v>
      </c>
      <c r="X11" s="17">
        <v>0.15224410686779999</v>
      </c>
      <c r="Y11" s="17">
        <v>0.11659574421845199</v>
      </c>
      <c r="Z11" s="17">
        <v>0.111543095021502</v>
      </c>
      <c r="AA11" s="17">
        <v>0.12722003304493401</v>
      </c>
      <c r="AB11" s="17">
        <v>0.56259158954447197</v>
      </c>
      <c r="AC11" s="17">
        <v>0.146828062833537</v>
      </c>
      <c r="AD11" s="17">
        <v>0.22789857095560201</v>
      </c>
      <c r="AE11" s="17"/>
      <c r="AF11" s="17">
        <v>0.15137166192794901</v>
      </c>
      <c r="AG11" s="17">
        <v>0.18018029663765001</v>
      </c>
      <c r="AH11" s="17">
        <v>0.18669082417445501</v>
      </c>
      <c r="AI11" s="17"/>
      <c r="AJ11" s="17">
        <v>0.13474225277141499</v>
      </c>
      <c r="AK11" s="17">
        <v>0.16105650948154601</v>
      </c>
      <c r="AL11" s="17">
        <v>0.14525827646922199</v>
      </c>
      <c r="AM11" s="17">
        <v>0.19841336317314101</v>
      </c>
      <c r="AN11" s="17">
        <v>0.18322362780113599</v>
      </c>
      <c r="AO11" s="17"/>
      <c r="AP11" s="17">
        <v>0.12784102636174499</v>
      </c>
      <c r="AQ11" s="17">
        <v>0.169146354481162</v>
      </c>
      <c r="AR11" s="17">
        <v>0.178979500402247</v>
      </c>
      <c r="AS11" s="17"/>
      <c r="AT11" s="17">
        <v>0.16306921586408701</v>
      </c>
      <c r="AU11" s="17">
        <v>0.226748525256558</v>
      </c>
      <c r="AV11" s="17">
        <v>0.174070960251761</v>
      </c>
      <c r="AW11" s="17">
        <v>0.17026135805480899</v>
      </c>
      <c r="AX11" s="17">
        <v>0.102155795901369</v>
      </c>
    </row>
    <row r="12" spans="2:50">
      <c r="B12" s="18" t="s">
        <v>56</v>
      </c>
      <c r="C12" s="17">
        <v>0.14168211653196799</v>
      </c>
      <c r="D12" s="17">
        <v>0.15001957134035601</v>
      </c>
      <c r="E12" s="17">
        <v>0.13342650780901399</v>
      </c>
      <c r="F12" s="17"/>
      <c r="G12" s="17">
        <v>0.132375615959654</v>
      </c>
      <c r="H12" s="17">
        <v>0.101478181952788</v>
      </c>
      <c r="I12" s="17">
        <v>9.5921117596794697E-2</v>
      </c>
      <c r="J12" s="17">
        <v>0.118759651069995</v>
      </c>
      <c r="K12" s="17">
        <v>0.15795626073095301</v>
      </c>
      <c r="L12" s="17">
        <v>0.22547429617789999</v>
      </c>
      <c r="M12" s="17"/>
      <c r="N12" s="17">
        <v>0.165574754126464</v>
      </c>
      <c r="O12" s="17">
        <v>0.14909190564522701</v>
      </c>
      <c r="P12" s="17">
        <v>0.12694953951332</v>
      </c>
      <c r="Q12" s="17">
        <v>0.117328051632982</v>
      </c>
      <c r="R12" s="17"/>
      <c r="S12" s="17">
        <v>6.7999419824874202E-2</v>
      </c>
      <c r="T12" s="17">
        <v>0.129171496146718</v>
      </c>
      <c r="U12" s="17">
        <v>0.14931936245532099</v>
      </c>
      <c r="V12" s="17">
        <v>7.7493766083968796E-2</v>
      </c>
      <c r="W12" s="17">
        <v>0.20962844238693201</v>
      </c>
      <c r="X12" s="17">
        <v>0.46953866414093398</v>
      </c>
      <c r="Y12" s="17">
        <v>9.0032050908062003E-2</v>
      </c>
      <c r="Z12" s="17">
        <v>4.8996612533048101E-2</v>
      </c>
      <c r="AA12" s="17">
        <v>0.10153243857014201</v>
      </c>
      <c r="AB12" s="17">
        <v>0.11098534015280601</v>
      </c>
      <c r="AC12" s="17">
        <v>0.115691483131695</v>
      </c>
      <c r="AD12" s="17">
        <v>0.115150332644076</v>
      </c>
      <c r="AE12" s="17"/>
      <c r="AF12" s="17">
        <v>0.149185988618427</v>
      </c>
      <c r="AG12" s="17">
        <v>0.156932636515104</v>
      </c>
      <c r="AH12" s="17">
        <v>9.0349304197473099E-2</v>
      </c>
      <c r="AI12" s="17"/>
      <c r="AJ12" s="17">
        <v>0.17427743825637099</v>
      </c>
      <c r="AK12" s="17">
        <v>0.11676239935280799</v>
      </c>
      <c r="AL12" s="17">
        <v>0.224394238680443</v>
      </c>
      <c r="AM12" s="17">
        <v>0</v>
      </c>
      <c r="AN12" s="17">
        <v>9.3626112739222597E-2</v>
      </c>
      <c r="AO12" s="17"/>
      <c r="AP12" s="17">
        <v>0.17658305513285799</v>
      </c>
      <c r="AQ12" s="17">
        <v>0.12695507546694801</v>
      </c>
      <c r="AR12" s="17">
        <v>0.19677403568340099</v>
      </c>
      <c r="AS12" s="17"/>
      <c r="AT12" s="17">
        <v>0.13535435329458601</v>
      </c>
      <c r="AU12" s="17">
        <v>0.13965571800808901</v>
      </c>
      <c r="AV12" s="17">
        <v>0.12766766060225099</v>
      </c>
      <c r="AW12" s="17">
        <v>0.13364573037431299</v>
      </c>
      <c r="AX12" s="17">
        <v>6.4274430138385699E-2</v>
      </c>
    </row>
    <row r="13" spans="2:50">
      <c r="B13" s="18" t="s">
        <v>59</v>
      </c>
      <c r="C13" s="17">
        <v>0.12138537126323699</v>
      </c>
      <c r="D13" s="17">
        <v>0.13146727502411101</v>
      </c>
      <c r="E13" s="17">
        <v>0.110945051181485</v>
      </c>
      <c r="F13" s="17"/>
      <c r="G13" s="17">
        <v>9.9644662687719293E-2</v>
      </c>
      <c r="H13" s="17">
        <v>0.120452827317065</v>
      </c>
      <c r="I13" s="17">
        <v>0.118601310920392</v>
      </c>
      <c r="J13" s="17">
        <v>0.121785725212792</v>
      </c>
      <c r="K13" s="17">
        <v>0.102022053757438</v>
      </c>
      <c r="L13" s="17">
        <v>0.15134240974708699</v>
      </c>
      <c r="M13" s="17"/>
      <c r="N13" s="17">
        <v>0.12605845869441201</v>
      </c>
      <c r="O13" s="17">
        <v>0.14458074168976101</v>
      </c>
      <c r="P13" s="17">
        <v>9.7346954255027401E-2</v>
      </c>
      <c r="Q13" s="17">
        <v>0.11554573206520399</v>
      </c>
      <c r="R13" s="17"/>
      <c r="S13" s="17">
        <v>9.1260712592723101E-2</v>
      </c>
      <c r="T13" s="17">
        <v>8.4832687138476595E-2</v>
      </c>
      <c r="U13" s="17">
        <v>0.105285792753918</v>
      </c>
      <c r="V13" s="17">
        <v>8.5466129901731303E-2</v>
      </c>
      <c r="W13" s="17">
        <v>7.3501940750088798E-2</v>
      </c>
      <c r="X13" s="17">
        <v>5.50820256230828E-2</v>
      </c>
      <c r="Y13" s="17">
        <v>6.9961979600827201E-2</v>
      </c>
      <c r="Z13" s="17">
        <v>0.110071610265463</v>
      </c>
      <c r="AA13" s="17">
        <v>0.42245470916806899</v>
      </c>
      <c r="AB13" s="17">
        <v>6.4720436786872906E-2</v>
      </c>
      <c r="AC13" s="17">
        <v>0.107738773788286</v>
      </c>
      <c r="AD13" s="17">
        <v>0.122731495378368</v>
      </c>
      <c r="AE13" s="17"/>
      <c r="AF13" s="17">
        <v>0.121452558810533</v>
      </c>
      <c r="AG13" s="17">
        <v>0.12988360552227299</v>
      </c>
      <c r="AH13" s="17">
        <v>0.11277985835327101</v>
      </c>
      <c r="AI13" s="17"/>
      <c r="AJ13" s="17">
        <v>0.113128297952477</v>
      </c>
      <c r="AK13" s="17">
        <v>0.14033540716985399</v>
      </c>
      <c r="AL13" s="17">
        <v>0.114203876826102</v>
      </c>
      <c r="AM13" s="17">
        <v>0.26359020270306099</v>
      </c>
      <c r="AN13" s="17">
        <v>0.12743349695444101</v>
      </c>
      <c r="AO13" s="17"/>
      <c r="AP13" s="17">
        <v>0.121477641433324</v>
      </c>
      <c r="AQ13" s="17">
        <v>0.133074457978095</v>
      </c>
      <c r="AR13" s="17">
        <v>0.15125577834675</v>
      </c>
      <c r="AS13" s="17"/>
      <c r="AT13" s="17">
        <v>0.15676509739081601</v>
      </c>
      <c r="AU13" s="17">
        <v>9.5233717752153293E-2</v>
      </c>
      <c r="AV13" s="17">
        <v>0.12837306809936</v>
      </c>
      <c r="AW13" s="17">
        <v>0.165717313268396</v>
      </c>
      <c r="AX13" s="17">
        <v>5.93750716152769E-2</v>
      </c>
    </row>
    <row r="14" spans="2:50">
      <c r="B14" s="18" t="s">
        <v>54</v>
      </c>
      <c r="C14" s="17">
        <v>0.11280129823797</v>
      </c>
      <c r="D14" s="17">
        <v>0.115579975968802</v>
      </c>
      <c r="E14" s="17">
        <v>0.11052797998698401</v>
      </c>
      <c r="F14" s="17"/>
      <c r="G14" s="17">
        <v>8.3655339996169503E-2</v>
      </c>
      <c r="H14" s="17">
        <v>0.116564843304291</v>
      </c>
      <c r="I14" s="17">
        <v>9.3077224560714905E-2</v>
      </c>
      <c r="J14" s="17">
        <v>0.11317114759793</v>
      </c>
      <c r="K14" s="17">
        <v>0.16257997837503499</v>
      </c>
      <c r="L14" s="17">
        <v>0.111569433121829</v>
      </c>
      <c r="M14" s="17"/>
      <c r="N14" s="17">
        <v>0.15535097270791101</v>
      </c>
      <c r="O14" s="17">
        <v>0.102533548523705</v>
      </c>
      <c r="P14" s="17">
        <v>9.5725301327227105E-2</v>
      </c>
      <c r="Q14" s="17">
        <v>9.2918262101322702E-2</v>
      </c>
      <c r="R14" s="17"/>
      <c r="S14" s="17">
        <v>8.9096288281211203E-2</v>
      </c>
      <c r="T14" s="17">
        <v>0.106197630865045</v>
      </c>
      <c r="U14" s="17">
        <v>4.9326654824932599E-2</v>
      </c>
      <c r="V14" s="17">
        <v>0.43409262960463602</v>
      </c>
      <c r="W14" s="17">
        <v>9.2434848982870299E-2</v>
      </c>
      <c r="X14" s="17">
        <v>7.6771464235679002E-2</v>
      </c>
      <c r="Y14" s="17">
        <v>6.9518219086139907E-2</v>
      </c>
      <c r="Z14" s="17">
        <v>9.7076257892637297E-2</v>
      </c>
      <c r="AA14" s="17">
        <v>5.9521589881785297E-2</v>
      </c>
      <c r="AB14" s="17">
        <v>8.2013020309976495E-2</v>
      </c>
      <c r="AC14" s="17">
        <v>6.2592587752508005E-2</v>
      </c>
      <c r="AD14" s="17">
        <v>0.122590387558992</v>
      </c>
      <c r="AE14" s="17"/>
      <c r="AF14" s="17">
        <v>0.119492499969108</v>
      </c>
      <c r="AG14" s="17">
        <v>0.121582370280236</v>
      </c>
      <c r="AH14" s="17">
        <v>8.2583631568099905E-2</v>
      </c>
      <c r="AI14" s="17"/>
      <c r="AJ14" s="17">
        <v>0.115431357252873</v>
      </c>
      <c r="AK14" s="17">
        <v>0.11505250170181799</v>
      </c>
      <c r="AL14" s="17">
        <v>0.12215063861727</v>
      </c>
      <c r="AM14" s="17">
        <v>9.4432432501874095E-2</v>
      </c>
      <c r="AN14" s="17">
        <v>7.9737330721127306E-2</v>
      </c>
      <c r="AO14" s="17"/>
      <c r="AP14" s="17">
        <v>0.12065896321979799</v>
      </c>
      <c r="AQ14" s="17">
        <v>0.116105724133895</v>
      </c>
      <c r="AR14" s="17">
        <v>0.123810416936612</v>
      </c>
      <c r="AS14" s="17"/>
      <c r="AT14" s="17">
        <v>0.12255449065231699</v>
      </c>
      <c r="AU14" s="17">
        <v>6.9214736000373894E-2</v>
      </c>
      <c r="AV14" s="17">
        <v>0.135518269805151</v>
      </c>
      <c r="AW14" s="17">
        <v>0.107341229163706</v>
      </c>
      <c r="AX14" s="17">
        <v>0.26400724636761702</v>
      </c>
    </row>
    <row r="15" spans="2:50">
      <c r="B15" s="18" t="s">
        <v>55</v>
      </c>
      <c r="C15" s="17">
        <v>9.4085618551172104E-2</v>
      </c>
      <c r="D15" s="17">
        <v>9.7570442233481505E-2</v>
      </c>
      <c r="E15" s="17">
        <v>9.1050464377076007E-2</v>
      </c>
      <c r="F15" s="17"/>
      <c r="G15" s="17">
        <v>8.9100195292829004E-2</v>
      </c>
      <c r="H15" s="17">
        <v>8.0612624309687506E-2</v>
      </c>
      <c r="I15" s="17">
        <v>9.0982212217050398E-2</v>
      </c>
      <c r="J15" s="17">
        <v>7.2629543401423594E-2</v>
      </c>
      <c r="K15" s="17">
        <v>7.4529993885689094E-2</v>
      </c>
      <c r="L15" s="17">
        <v>0.14128540897847999</v>
      </c>
      <c r="M15" s="17"/>
      <c r="N15" s="17">
        <v>0.117260992544593</v>
      </c>
      <c r="O15" s="17">
        <v>8.3072276911273599E-2</v>
      </c>
      <c r="P15" s="17">
        <v>0.10525809893421501</v>
      </c>
      <c r="Q15" s="17">
        <v>7.2414251988078396E-2</v>
      </c>
      <c r="R15" s="17"/>
      <c r="S15" s="17">
        <v>7.5091617562150006E-2</v>
      </c>
      <c r="T15" s="17">
        <v>9.8923742709130694E-2</v>
      </c>
      <c r="U15" s="17">
        <v>7.1746463388041595E-2</v>
      </c>
      <c r="V15" s="17">
        <v>0.115487732118702</v>
      </c>
      <c r="W15" s="17">
        <v>0.36112168252124</v>
      </c>
      <c r="X15" s="17">
        <v>7.6719428072752199E-2</v>
      </c>
      <c r="Y15" s="17">
        <v>7.5147266249554007E-2</v>
      </c>
      <c r="Z15" s="17">
        <v>2.41045959467036E-2</v>
      </c>
      <c r="AA15" s="17">
        <v>4.5930017131275098E-2</v>
      </c>
      <c r="AB15" s="17">
        <v>4.93336866846181E-2</v>
      </c>
      <c r="AC15" s="17">
        <v>8.0089867854425401E-2</v>
      </c>
      <c r="AD15" s="17">
        <v>6.2551760096759806E-2</v>
      </c>
      <c r="AE15" s="17"/>
      <c r="AF15" s="17">
        <v>0.106250780065152</v>
      </c>
      <c r="AG15" s="17">
        <v>9.4786723814210799E-2</v>
      </c>
      <c r="AH15" s="17">
        <v>6.91742573610932E-2</v>
      </c>
      <c r="AI15" s="17"/>
      <c r="AJ15" s="17">
        <v>0.11848328393963101</v>
      </c>
      <c r="AK15" s="17">
        <v>8.3218371560327298E-2</v>
      </c>
      <c r="AL15" s="17">
        <v>9.2256005609492306E-2</v>
      </c>
      <c r="AM15" s="17">
        <v>0</v>
      </c>
      <c r="AN15" s="17">
        <v>5.9211632927032798E-2</v>
      </c>
      <c r="AO15" s="17"/>
      <c r="AP15" s="17">
        <v>0.12475841785132601</v>
      </c>
      <c r="AQ15" s="17">
        <v>8.8663021131835398E-2</v>
      </c>
      <c r="AR15" s="17">
        <v>0.113055400092705</v>
      </c>
      <c r="AS15" s="17"/>
      <c r="AT15" s="17">
        <v>9.0664561286604495E-2</v>
      </c>
      <c r="AU15" s="17">
        <v>8.5435685774971903E-2</v>
      </c>
      <c r="AV15" s="17">
        <v>8.7162224768277993E-2</v>
      </c>
      <c r="AW15" s="17">
        <v>9.4163682696123602E-2</v>
      </c>
      <c r="AX15" s="17">
        <v>8.9362034342815005E-2</v>
      </c>
    </row>
    <row r="16" spans="2:50">
      <c r="B16" s="18" t="s">
        <v>58</v>
      </c>
      <c r="C16" s="17">
        <v>8.5920045207414794E-2</v>
      </c>
      <c r="D16" s="17">
        <v>8.6678698504066301E-2</v>
      </c>
      <c r="E16" s="17">
        <v>8.4533408531971804E-2</v>
      </c>
      <c r="F16" s="17"/>
      <c r="G16" s="17">
        <v>0.117613205330931</v>
      </c>
      <c r="H16" s="17">
        <v>6.3367947781829498E-2</v>
      </c>
      <c r="I16" s="17">
        <v>6.5833959858180802E-2</v>
      </c>
      <c r="J16" s="17">
        <v>8.7119367261039707E-2</v>
      </c>
      <c r="K16" s="17">
        <v>6.2842937260539106E-2</v>
      </c>
      <c r="L16" s="17">
        <v>0.114065758015095</v>
      </c>
      <c r="M16" s="17"/>
      <c r="N16" s="17">
        <v>8.1765156481694107E-2</v>
      </c>
      <c r="O16" s="17">
        <v>6.6699854389929494E-2</v>
      </c>
      <c r="P16" s="17">
        <v>0.102865403430975</v>
      </c>
      <c r="Q16" s="17">
        <v>9.6977949406121797E-2</v>
      </c>
      <c r="R16" s="17"/>
      <c r="S16" s="17">
        <v>7.3239934915083404E-2</v>
      </c>
      <c r="T16" s="17">
        <v>7.8468593546379306E-2</v>
      </c>
      <c r="U16" s="17">
        <v>0.106628461684528</v>
      </c>
      <c r="V16" s="17">
        <v>7.3394527696100997E-2</v>
      </c>
      <c r="W16" s="17">
        <v>9.43918073996418E-2</v>
      </c>
      <c r="X16" s="17">
        <v>4.8811359419172203E-2</v>
      </c>
      <c r="Y16" s="17">
        <v>6.18785326571413E-2</v>
      </c>
      <c r="Z16" s="17">
        <v>0.37511960855961901</v>
      </c>
      <c r="AA16" s="17">
        <v>0.10528859302178099</v>
      </c>
      <c r="AB16" s="17">
        <v>2.3139486709488899E-2</v>
      </c>
      <c r="AC16" s="17">
        <v>8.3754594529611898E-2</v>
      </c>
      <c r="AD16" s="17">
        <v>4.7557319842229703E-2</v>
      </c>
      <c r="AE16" s="17"/>
      <c r="AF16" s="17">
        <v>9.2712925628043494E-2</v>
      </c>
      <c r="AG16" s="17">
        <v>8.0932053604815493E-2</v>
      </c>
      <c r="AH16" s="17">
        <v>7.6618639965660304E-2</v>
      </c>
      <c r="AI16" s="17"/>
      <c r="AJ16" s="17">
        <v>9.1485882865509793E-2</v>
      </c>
      <c r="AK16" s="17">
        <v>9.28963739672619E-2</v>
      </c>
      <c r="AL16" s="17">
        <v>6.9350891149943597E-2</v>
      </c>
      <c r="AM16" s="17">
        <v>0.16694165694607199</v>
      </c>
      <c r="AN16" s="17">
        <v>6.0896418841355701E-2</v>
      </c>
      <c r="AO16" s="17"/>
      <c r="AP16" s="17">
        <v>9.9448520016437794E-2</v>
      </c>
      <c r="AQ16" s="17">
        <v>8.4077950103664201E-2</v>
      </c>
      <c r="AR16" s="17">
        <v>7.3488976302963901E-2</v>
      </c>
      <c r="AS16" s="17"/>
      <c r="AT16" s="17">
        <v>0.117799738192984</v>
      </c>
      <c r="AU16" s="17">
        <v>7.2135330868209294E-2</v>
      </c>
      <c r="AV16" s="17">
        <v>7.8411078893068004E-2</v>
      </c>
      <c r="AW16" s="17">
        <v>7.3224463674379597E-2</v>
      </c>
      <c r="AX16" s="17">
        <v>3.59337454671734E-2</v>
      </c>
    </row>
    <row r="17" spans="2:50">
      <c r="B17" s="18" t="s">
        <v>53</v>
      </c>
      <c r="C17" s="17">
        <v>7.7367004795112396E-2</v>
      </c>
      <c r="D17" s="17">
        <v>7.5302701128893895E-2</v>
      </c>
      <c r="E17" s="17">
        <v>7.9682141121012504E-2</v>
      </c>
      <c r="F17" s="17"/>
      <c r="G17" s="17">
        <v>7.7951130376880701E-2</v>
      </c>
      <c r="H17" s="17">
        <v>0.108416688285216</v>
      </c>
      <c r="I17" s="17">
        <v>4.6255473195318801E-2</v>
      </c>
      <c r="J17" s="17">
        <v>7.1883395695515703E-2</v>
      </c>
      <c r="K17" s="17">
        <v>8.86425081524915E-2</v>
      </c>
      <c r="L17" s="17">
        <v>7.4047091579106897E-2</v>
      </c>
      <c r="M17" s="17"/>
      <c r="N17" s="17">
        <v>6.0842902188837603E-2</v>
      </c>
      <c r="O17" s="17">
        <v>8.3402557670627403E-2</v>
      </c>
      <c r="P17" s="17">
        <v>8.7201042284120595E-2</v>
      </c>
      <c r="Q17" s="17">
        <v>8.0047293694992999E-2</v>
      </c>
      <c r="R17" s="17"/>
      <c r="S17" s="17">
        <v>5.9836509786054599E-2</v>
      </c>
      <c r="T17" s="17">
        <v>0.102497703369021</v>
      </c>
      <c r="U17" s="17">
        <v>0.26933929061922801</v>
      </c>
      <c r="V17" s="17">
        <v>1.68255162542854E-2</v>
      </c>
      <c r="W17" s="17">
        <v>6.0212668798201099E-2</v>
      </c>
      <c r="X17" s="17">
        <v>4.38551255538739E-2</v>
      </c>
      <c r="Y17" s="17">
        <v>4.4936123996842298E-2</v>
      </c>
      <c r="Z17" s="17">
        <v>9.1612549248840894E-2</v>
      </c>
      <c r="AA17" s="17">
        <v>7.1432361903200903E-2</v>
      </c>
      <c r="AB17" s="17">
        <v>6.8004078986438496E-2</v>
      </c>
      <c r="AC17" s="17">
        <v>3.8713833716922198E-2</v>
      </c>
      <c r="AD17" s="17">
        <v>4.1511406457492198E-2</v>
      </c>
      <c r="AE17" s="17"/>
      <c r="AF17" s="17">
        <v>8.2566710764899104E-2</v>
      </c>
      <c r="AG17" s="17">
        <v>7.4335601289512596E-2</v>
      </c>
      <c r="AH17" s="17">
        <v>6.6963032283542806E-2</v>
      </c>
      <c r="AI17" s="17"/>
      <c r="AJ17" s="17">
        <v>9.2615989781448596E-2</v>
      </c>
      <c r="AK17" s="17">
        <v>6.6300675311006696E-2</v>
      </c>
      <c r="AL17" s="17">
        <v>6.0704161953450297E-2</v>
      </c>
      <c r="AM17" s="17">
        <v>3.4775518968137097E-2</v>
      </c>
      <c r="AN17" s="17">
        <v>8.13681388747476E-2</v>
      </c>
      <c r="AO17" s="17"/>
      <c r="AP17" s="17">
        <v>0.10097446924069201</v>
      </c>
      <c r="AQ17" s="17">
        <v>5.9127859639526402E-2</v>
      </c>
      <c r="AR17" s="17">
        <v>6.5910724930196396E-2</v>
      </c>
      <c r="AS17" s="17"/>
      <c r="AT17" s="17">
        <v>8.8289451228275598E-2</v>
      </c>
      <c r="AU17" s="17">
        <v>8.46004187436427E-2</v>
      </c>
      <c r="AV17" s="17">
        <v>6.5356900496642903E-2</v>
      </c>
      <c r="AW17" s="17">
        <v>8.1455718235428798E-2</v>
      </c>
      <c r="AX17" s="17">
        <v>9.7208226256413996E-2</v>
      </c>
    </row>
    <row r="18" spans="2:50">
      <c r="B18" s="18" t="s">
        <v>61</v>
      </c>
      <c r="C18" s="17">
        <v>7.6739245126258196E-2</v>
      </c>
      <c r="D18" s="17">
        <v>6.3061643113273502E-2</v>
      </c>
      <c r="E18" s="17">
        <v>9.0385072167087896E-2</v>
      </c>
      <c r="F18" s="17"/>
      <c r="G18" s="17">
        <v>8.8967293762750796E-2</v>
      </c>
      <c r="H18" s="17">
        <v>9.4212528890848607E-2</v>
      </c>
      <c r="I18" s="17">
        <v>7.6472912524807105E-2</v>
      </c>
      <c r="J18" s="17">
        <v>6.5778708257838006E-2</v>
      </c>
      <c r="K18" s="17">
        <v>8.1416677672852503E-2</v>
      </c>
      <c r="L18" s="17">
        <v>6.0478427774683798E-2</v>
      </c>
      <c r="M18" s="17"/>
      <c r="N18" s="17">
        <v>5.5968952094020301E-2</v>
      </c>
      <c r="O18" s="17">
        <v>8.9871310392732204E-2</v>
      </c>
      <c r="P18" s="17">
        <v>6.7602916216029693E-2</v>
      </c>
      <c r="Q18" s="17">
        <v>9.4861701412282701E-2</v>
      </c>
      <c r="R18" s="17"/>
      <c r="S18" s="17">
        <v>5.9608874278979498E-2</v>
      </c>
      <c r="T18" s="17">
        <v>6.3992489229234506E-2</v>
      </c>
      <c r="U18" s="17">
        <v>8.1549786260936702E-2</v>
      </c>
      <c r="V18" s="17">
        <v>4.7355363428060501E-2</v>
      </c>
      <c r="W18" s="17">
        <v>6.8909151495159401E-2</v>
      </c>
      <c r="X18" s="17">
        <v>5.5067996126378797E-2</v>
      </c>
      <c r="Y18" s="17">
        <v>4.6051894280190103E-2</v>
      </c>
      <c r="Z18" s="17">
        <v>8.6850248511941203E-2</v>
      </c>
      <c r="AA18" s="17">
        <v>4.5869478689304501E-2</v>
      </c>
      <c r="AB18" s="17">
        <v>0.12304085999780601</v>
      </c>
      <c r="AC18" s="17">
        <v>0.29765194826219998</v>
      </c>
      <c r="AD18" s="17">
        <v>4.4302699097479602E-2</v>
      </c>
      <c r="AE18" s="17"/>
      <c r="AF18" s="17">
        <v>7.1549992815095595E-2</v>
      </c>
      <c r="AG18" s="17">
        <v>7.4238334860005403E-2</v>
      </c>
      <c r="AH18" s="17">
        <v>9.1226575333368698E-2</v>
      </c>
      <c r="AI18" s="17"/>
      <c r="AJ18" s="17">
        <v>6.66033970250684E-2</v>
      </c>
      <c r="AK18" s="17">
        <v>7.8774550445957298E-2</v>
      </c>
      <c r="AL18" s="17">
        <v>8.2606021420912404E-2</v>
      </c>
      <c r="AM18" s="17">
        <v>6.2876776646296706E-2</v>
      </c>
      <c r="AN18" s="17">
        <v>8.2775479317058198E-2</v>
      </c>
      <c r="AO18" s="17"/>
      <c r="AP18" s="17">
        <v>5.7516774896986499E-2</v>
      </c>
      <c r="AQ18" s="17">
        <v>7.2616137161754593E-2</v>
      </c>
      <c r="AR18" s="17">
        <v>7.5055245319266994E-2</v>
      </c>
      <c r="AS18" s="17"/>
      <c r="AT18" s="17">
        <v>8.5984380672492602E-2</v>
      </c>
      <c r="AU18" s="17">
        <v>8.6598604222378195E-2</v>
      </c>
      <c r="AV18" s="17">
        <v>6.4240990820315994E-2</v>
      </c>
      <c r="AW18" s="17">
        <v>7.0910602533861403E-2</v>
      </c>
      <c r="AX18" s="17">
        <v>6.7109012848847294E-2</v>
      </c>
    </row>
    <row r="19" spans="2:50">
      <c r="B19" s="18" t="s">
        <v>57</v>
      </c>
      <c r="C19" s="17">
        <v>6.5797202398493695E-2</v>
      </c>
      <c r="D19" s="17">
        <v>6.6868021528892901E-2</v>
      </c>
      <c r="E19" s="17">
        <v>6.2954416654029705E-2</v>
      </c>
      <c r="F19" s="17"/>
      <c r="G19" s="17">
        <v>6.0458635310482199E-2</v>
      </c>
      <c r="H19" s="17">
        <v>7.22771467317843E-2</v>
      </c>
      <c r="I19" s="17">
        <v>7.3404374997630598E-2</v>
      </c>
      <c r="J19" s="17">
        <v>5.2793055294899298E-2</v>
      </c>
      <c r="K19" s="17">
        <v>5.4660465490955802E-2</v>
      </c>
      <c r="L19" s="17">
        <v>7.58436280878408E-2</v>
      </c>
      <c r="M19" s="17"/>
      <c r="N19" s="17">
        <v>6.8610324084616398E-2</v>
      </c>
      <c r="O19" s="17">
        <v>4.7899512820574197E-2</v>
      </c>
      <c r="P19" s="17">
        <v>5.5489163510679999E-2</v>
      </c>
      <c r="Q19" s="17">
        <v>8.9216010501096801E-2</v>
      </c>
      <c r="R19" s="17"/>
      <c r="S19" s="17">
        <v>5.1527517229339202E-2</v>
      </c>
      <c r="T19" s="17">
        <v>4.2488277372585301E-2</v>
      </c>
      <c r="U19" s="17">
        <v>4.6307228140227197E-2</v>
      </c>
      <c r="V19" s="17">
        <v>5.33337628773989E-3</v>
      </c>
      <c r="W19" s="17">
        <v>6.3618263638888395E-2</v>
      </c>
      <c r="X19" s="17">
        <v>2.1582364652000901E-2</v>
      </c>
      <c r="Y19" s="17">
        <v>0.35482826988041499</v>
      </c>
      <c r="Z19" s="17">
        <v>3.9412392617234102E-2</v>
      </c>
      <c r="AA19" s="17">
        <v>5.2679260019472998E-2</v>
      </c>
      <c r="AB19" s="17">
        <v>3.6054990878635999E-2</v>
      </c>
      <c r="AC19" s="17">
        <v>6.90504646403578E-2</v>
      </c>
      <c r="AD19" s="17">
        <v>0</v>
      </c>
      <c r="AE19" s="17"/>
      <c r="AF19" s="17">
        <v>7.03422676948042E-2</v>
      </c>
      <c r="AG19" s="17">
        <v>5.7821557045676202E-2</v>
      </c>
      <c r="AH19" s="17">
        <v>8.4069534017932407E-2</v>
      </c>
      <c r="AI19" s="17"/>
      <c r="AJ19" s="17">
        <v>7.5127883968148804E-2</v>
      </c>
      <c r="AK19" s="17">
        <v>6.9038965570390604E-2</v>
      </c>
      <c r="AL19" s="17">
        <v>5.8985256362805501E-2</v>
      </c>
      <c r="AM19" s="17">
        <v>0.12422351777591201</v>
      </c>
      <c r="AN19" s="17">
        <v>5.15732604452721E-2</v>
      </c>
      <c r="AO19" s="17"/>
      <c r="AP19" s="17">
        <v>7.9438572193225906E-2</v>
      </c>
      <c r="AQ19" s="17">
        <v>5.8812836541331598E-2</v>
      </c>
      <c r="AR19" s="17">
        <v>5.8697527982117803E-2</v>
      </c>
      <c r="AS19" s="17"/>
      <c r="AT19" s="17">
        <v>8.2020837650270698E-2</v>
      </c>
      <c r="AU19" s="17">
        <v>5.8424311926757802E-2</v>
      </c>
      <c r="AV19" s="17">
        <v>4.7627887469701202E-2</v>
      </c>
      <c r="AW19" s="17">
        <v>8.5099847445407106E-2</v>
      </c>
      <c r="AX19" s="17">
        <v>7.9643941804986296E-2</v>
      </c>
    </row>
    <row r="20" spans="2:50">
      <c r="B20" s="18" t="s">
        <v>62</v>
      </c>
      <c r="C20" s="19">
        <v>5.3888859817746403E-2</v>
      </c>
      <c r="D20" s="19">
        <v>5.8749235709134102E-2</v>
      </c>
      <c r="E20" s="19">
        <v>4.9355141335894297E-2</v>
      </c>
      <c r="F20" s="19"/>
      <c r="G20" s="19">
        <v>4.31009125865544E-2</v>
      </c>
      <c r="H20" s="19">
        <v>4.4701899249573199E-2</v>
      </c>
      <c r="I20" s="19">
        <v>4.7170965175852203E-2</v>
      </c>
      <c r="J20" s="19">
        <v>5.0146573190823801E-2</v>
      </c>
      <c r="K20" s="19">
        <v>5.9431023469697898E-2</v>
      </c>
      <c r="L20" s="19">
        <v>7.3280370405592293E-2</v>
      </c>
      <c r="M20" s="19"/>
      <c r="N20" s="19">
        <v>5.2965283872862597E-2</v>
      </c>
      <c r="O20" s="19">
        <v>5.5305367190406803E-2</v>
      </c>
      <c r="P20" s="19">
        <v>4.3501430894796099E-2</v>
      </c>
      <c r="Q20" s="19">
        <v>6.1026225507471603E-2</v>
      </c>
      <c r="R20" s="19"/>
      <c r="S20" s="19">
        <v>6.4614096167395399E-2</v>
      </c>
      <c r="T20" s="19">
        <v>4.2142089700031901E-2</v>
      </c>
      <c r="U20" s="19">
        <v>4.51222552151372E-2</v>
      </c>
      <c r="V20" s="19">
        <v>1.3397886938931E-2</v>
      </c>
      <c r="W20" s="19">
        <v>4.6713149549143698E-2</v>
      </c>
      <c r="X20" s="19">
        <v>4.0606588795897E-2</v>
      </c>
      <c r="Y20" s="19">
        <v>1.7473374825914201E-2</v>
      </c>
      <c r="Z20" s="19">
        <v>6.0423184713938899E-2</v>
      </c>
      <c r="AA20" s="19">
        <v>2.6524242778537498E-2</v>
      </c>
      <c r="AB20" s="19">
        <v>5.9378712741191803E-2</v>
      </c>
      <c r="AC20" s="19">
        <v>3.22901589578461E-2</v>
      </c>
      <c r="AD20" s="19">
        <v>0.46507502482234198</v>
      </c>
      <c r="AE20" s="19"/>
      <c r="AF20" s="19">
        <v>5.56697055155978E-2</v>
      </c>
      <c r="AG20" s="19">
        <v>5.3415161299032399E-2</v>
      </c>
      <c r="AH20" s="19">
        <v>4.9025553374994299E-2</v>
      </c>
      <c r="AI20" s="19"/>
      <c r="AJ20" s="19">
        <v>3.9320690476467697E-2</v>
      </c>
      <c r="AK20" s="19">
        <v>4.5878664124656E-2</v>
      </c>
      <c r="AL20" s="19">
        <v>4.3960564329939E-2</v>
      </c>
      <c r="AM20" s="19">
        <v>6.9091778067864207E-2</v>
      </c>
      <c r="AN20" s="19">
        <v>6.5540539419997296E-2</v>
      </c>
      <c r="AO20" s="19"/>
      <c r="AP20" s="19">
        <v>4.3724254122089502E-2</v>
      </c>
      <c r="AQ20" s="19">
        <v>5.0066117569199299E-2</v>
      </c>
      <c r="AR20" s="19">
        <v>4.1214037980814799E-2</v>
      </c>
      <c r="AS20" s="19"/>
      <c r="AT20" s="19">
        <v>6.1859636137109902E-2</v>
      </c>
      <c r="AU20" s="19">
        <v>6.6966590635206893E-2</v>
      </c>
      <c r="AV20" s="19">
        <v>4.9434000108609003E-2</v>
      </c>
      <c r="AW20" s="19">
        <v>5.5213632564397402E-2</v>
      </c>
      <c r="AX20" s="19">
        <v>0</v>
      </c>
    </row>
    <row r="21" spans="2:50">
      <c r="B21" s="16"/>
    </row>
    <row r="22" spans="2:50">
      <c r="B22" t="s">
        <v>550</v>
      </c>
    </row>
    <row r="23" spans="2:50">
      <c r="B23" t="s">
        <v>551</v>
      </c>
    </row>
    <row r="25" spans="2:50">
      <c r="B25"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X18"/>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178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179</v>
      </c>
      <c r="C9" s="17">
        <v>8.3264014171293296E-2</v>
      </c>
      <c r="D9" s="17">
        <v>0.119031795338816</v>
      </c>
      <c r="E9" s="17">
        <v>4.8682671078060499E-2</v>
      </c>
      <c r="F9" s="17"/>
      <c r="G9" s="17">
        <v>0.1046740016087</v>
      </c>
      <c r="H9" s="17">
        <v>0.127257249999433</v>
      </c>
      <c r="I9" s="17">
        <v>0.14746498304795599</v>
      </c>
      <c r="J9" s="17">
        <v>5.6044916783922698E-2</v>
      </c>
      <c r="K9" s="17">
        <v>4.54090582084168E-2</v>
      </c>
      <c r="L9" s="17">
        <v>2.8465941726697801E-2</v>
      </c>
      <c r="M9" s="17"/>
      <c r="N9" s="17">
        <v>0.12716803024081899</v>
      </c>
      <c r="O9" s="17">
        <v>6.2850379881803406E-2</v>
      </c>
      <c r="P9" s="17">
        <v>8.0507382305096506E-2</v>
      </c>
      <c r="Q9" s="17">
        <v>6.1061892951600701E-2</v>
      </c>
      <c r="R9" s="17"/>
      <c r="S9" s="17">
        <v>0.17831092033506399</v>
      </c>
      <c r="T9" s="17">
        <v>8.7586496856441404E-2</v>
      </c>
      <c r="U9" s="17">
        <v>3.2138239087735297E-2</v>
      </c>
      <c r="V9" s="17">
        <v>7.6914634221653497E-2</v>
      </c>
      <c r="W9" s="17">
        <v>4.86382838097974E-2</v>
      </c>
      <c r="X9" s="17">
        <v>5.13695286750879E-2</v>
      </c>
      <c r="Y9" s="17">
        <v>7.9460512012857698E-2</v>
      </c>
      <c r="Z9" s="17">
        <v>8.9120758623662796E-2</v>
      </c>
      <c r="AA9" s="17">
        <v>7.3880639171551202E-2</v>
      </c>
      <c r="AB9" s="17">
        <v>7.6639716453124701E-2</v>
      </c>
      <c r="AC9" s="17">
        <v>4.4391393085698297E-2</v>
      </c>
      <c r="AD9" s="17">
        <v>7.45640317231092E-2</v>
      </c>
      <c r="AE9" s="17"/>
      <c r="AF9" s="17">
        <v>7.4187836870114196E-2</v>
      </c>
      <c r="AG9" s="17">
        <v>0.112946613420074</v>
      </c>
      <c r="AH9" s="17">
        <v>4.4387051372251601E-2</v>
      </c>
      <c r="AI9" s="17"/>
      <c r="AJ9" s="17">
        <v>9.5151362192545205E-2</v>
      </c>
      <c r="AK9" s="17">
        <v>9.3229760921464302E-2</v>
      </c>
      <c r="AL9" s="17">
        <v>0.13693727719307</v>
      </c>
      <c r="AM9" s="17">
        <v>9.5437533296940505E-2</v>
      </c>
      <c r="AN9" s="17">
        <v>3.1461317716819398E-2</v>
      </c>
      <c r="AO9" s="17"/>
      <c r="AP9" s="17">
        <v>0.116033697379102</v>
      </c>
      <c r="AQ9" s="17">
        <v>9.0751512579275495E-2</v>
      </c>
      <c r="AR9" s="17">
        <v>0.13039335248306499</v>
      </c>
      <c r="AS9" s="17"/>
      <c r="AT9" s="17">
        <v>4.9415085895542901E-2</v>
      </c>
      <c r="AU9" s="17">
        <v>4.1842451050017902E-2</v>
      </c>
      <c r="AV9" s="17">
        <v>0.110633721098784</v>
      </c>
      <c r="AW9" s="17">
        <v>0.19138147132713099</v>
      </c>
      <c r="AX9" s="17">
        <v>0.37299249289275699</v>
      </c>
    </row>
    <row r="10" spans="2:50" ht="30">
      <c r="B10" s="18" t="s">
        <v>180</v>
      </c>
      <c r="C10" s="17">
        <v>0.18142294725970801</v>
      </c>
      <c r="D10" s="17">
        <v>0.18577641070547199</v>
      </c>
      <c r="E10" s="17">
        <v>0.176716993142913</v>
      </c>
      <c r="F10" s="17"/>
      <c r="G10" s="17">
        <v>0.17690148394473301</v>
      </c>
      <c r="H10" s="17">
        <v>0.25393696293485102</v>
      </c>
      <c r="I10" s="17">
        <v>0.17414515061224101</v>
      </c>
      <c r="J10" s="17">
        <v>0.179507607471347</v>
      </c>
      <c r="K10" s="17">
        <v>0.143556399460844</v>
      </c>
      <c r="L10" s="17">
        <v>0.15826970820585601</v>
      </c>
      <c r="M10" s="17"/>
      <c r="N10" s="17">
        <v>0.248958450998325</v>
      </c>
      <c r="O10" s="17">
        <v>0.19339238129186401</v>
      </c>
      <c r="P10" s="17">
        <v>0.152617946109561</v>
      </c>
      <c r="Q10" s="17">
        <v>0.12283257045448299</v>
      </c>
      <c r="R10" s="17"/>
      <c r="S10" s="17">
        <v>0.220116448641926</v>
      </c>
      <c r="T10" s="17">
        <v>0.18777188329005501</v>
      </c>
      <c r="U10" s="17">
        <v>0.19629711923544399</v>
      </c>
      <c r="V10" s="17">
        <v>0.21045727460809499</v>
      </c>
      <c r="W10" s="17">
        <v>0.19756347242831099</v>
      </c>
      <c r="X10" s="17">
        <v>0.18184094840642501</v>
      </c>
      <c r="Y10" s="17">
        <v>0.16095311703798099</v>
      </c>
      <c r="Z10" s="17">
        <v>0.204437987899244</v>
      </c>
      <c r="AA10" s="17">
        <v>0.14459875564949001</v>
      </c>
      <c r="AB10" s="17">
        <v>0.14903782707767699</v>
      </c>
      <c r="AC10" s="17">
        <v>0.108317214307589</v>
      </c>
      <c r="AD10" s="17">
        <v>0.18549917503056401</v>
      </c>
      <c r="AE10" s="17"/>
      <c r="AF10" s="17">
        <v>0.171246107947534</v>
      </c>
      <c r="AG10" s="17">
        <v>0.210825926493413</v>
      </c>
      <c r="AH10" s="17">
        <v>0.11472075927366</v>
      </c>
      <c r="AI10" s="17"/>
      <c r="AJ10" s="17">
        <v>0.16417732659845499</v>
      </c>
      <c r="AK10" s="17">
        <v>0.232594194594476</v>
      </c>
      <c r="AL10" s="17">
        <v>0.25833175408047498</v>
      </c>
      <c r="AM10" s="17">
        <v>0.172096133979002</v>
      </c>
      <c r="AN10" s="17">
        <v>9.8575490285389797E-2</v>
      </c>
      <c r="AO10" s="17"/>
      <c r="AP10" s="17">
        <v>0.17639142213209399</v>
      </c>
      <c r="AQ10" s="17">
        <v>0.231080504998736</v>
      </c>
      <c r="AR10" s="17">
        <v>0.23674822921920799</v>
      </c>
      <c r="AS10" s="17"/>
      <c r="AT10" s="17">
        <v>0.132654514400846</v>
      </c>
      <c r="AU10" s="17">
        <v>0.17268035658300801</v>
      </c>
      <c r="AV10" s="17">
        <v>0.22859961383906299</v>
      </c>
      <c r="AW10" s="17">
        <v>0.27476316051752397</v>
      </c>
      <c r="AX10" s="17">
        <v>0.19700320088274101</v>
      </c>
    </row>
    <row r="11" spans="2:50" ht="45">
      <c r="B11" s="18" t="s">
        <v>181</v>
      </c>
      <c r="C11" s="17">
        <v>0.32328841049196499</v>
      </c>
      <c r="D11" s="17">
        <v>0.32004388877759199</v>
      </c>
      <c r="E11" s="17">
        <v>0.32596773271268598</v>
      </c>
      <c r="F11" s="17"/>
      <c r="G11" s="17">
        <v>0.35108232656222099</v>
      </c>
      <c r="H11" s="17">
        <v>0.29684537450034498</v>
      </c>
      <c r="I11" s="17">
        <v>0.25527682152695103</v>
      </c>
      <c r="J11" s="17">
        <v>0.330895852096038</v>
      </c>
      <c r="K11" s="17">
        <v>0.34898571108801202</v>
      </c>
      <c r="L11" s="17">
        <v>0.35848095852274298</v>
      </c>
      <c r="M11" s="17"/>
      <c r="N11" s="17">
        <v>0.36536974254780602</v>
      </c>
      <c r="O11" s="17">
        <v>0.31869451695152601</v>
      </c>
      <c r="P11" s="17">
        <v>0.29837019211701299</v>
      </c>
      <c r="Q11" s="17">
        <v>0.30339599626985098</v>
      </c>
      <c r="R11" s="17"/>
      <c r="S11" s="17">
        <v>0.23979188692910999</v>
      </c>
      <c r="T11" s="17">
        <v>0.336943038570368</v>
      </c>
      <c r="U11" s="17">
        <v>0.32017431336666902</v>
      </c>
      <c r="V11" s="17">
        <v>0.32092020651632402</v>
      </c>
      <c r="W11" s="17">
        <v>0.34083381707687599</v>
      </c>
      <c r="X11" s="17">
        <v>0.35950001973246098</v>
      </c>
      <c r="Y11" s="17">
        <v>0.32677661881294101</v>
      </c>
      <c r="Z11" s="17">
        <v>0.359508960392949</v>
      </c>
      <c r="AA11" s="17">
        <v>0.343995397666775</v>
      </c>
      <c r="AB11" s="17">
        <v>0.30214418138829902</v>
      </c>
      <c r="AC11" s="17">
        <v>0.38121285017975598</v>
      </c>
      <c r="AD11" s="17">
        <v>0.35225865059871703</v>
      </c>
      <c r="AE11" s="17"/>
      <c r="AF11" s="17">
        <v>0.29873395007130499</v>
      </c>
      <c r="AG11" s="17">
        <v>0.34545005566702602</v>
      </c>
      <c r="AH11" s="17">
        <v>0.34023860054983202</v>
      </c>
      <c r="AI11" s="17"/>
      <c r="AJ11" s="17">
        <v>0.32372448307150398</v>
      </c>
      <c r="AK11" s="17">
        <v>0.32059687661550901</v>
      </c>
      <c r="AL11" s="17">
        <v>0.36610992731862901</v>
      </c>
      <c r="AM11" s="17">
        <v>0.203208842126504</v>
      </c>
      <c r="AN11" s="17">
        <v>0.29416113777216502</v>
      </c>
      <c r="AO11" s="17"/>
      <c r="AP11" s="17">
        <v>0.33775425335253101</v>
      </c>
      <c r="AQ11" s="17">
        <v>0.31588284774108999</v>
      </c>
      <c r="AR11" s="17">
        <v>0.36978581110479403</v>
      </c>
      <c r="AS11" s="17"/>
      <c r="AT11" s="17">
        <v>0.329663201081416</v>
      </c>
      <c r="AU11" s="17">
        <v>0.347461278026783</v>
      </c>
      <c r="AV11" s="17">
        <v>0.34771462272076997</v>
      </c>
      <c r="AW11" s="17">
        <v>0.30351348180240201</v>
      </c>
      <c r="AX11" s="17">
        <v>0.203756725031641</v>
      </c>
    </row>
    <row r="12" spans="2:50" ht="30">
      <c r="B12" s="18" t="s">
        <v>182</v>
      </c>
      <c r="C12" s="17">
        <v>0.26173632236591199</v>
      </c>
      <c r="D12" s="17">
        <v>0.259300889077203</v>
      </c>
      <c r="E12" s="17">
        <v>0.265130059155746</v>
      </c>
      <c r="F12" s="17"/>
      <c r="G12" s="17">
        <v>0.18978952742743499</v>
      </c>
      <c r="H12" s="17">
        <v>0.168926593332557</v>
      </c>
      <c r="I12" s="17">
        <v>0.25875985413981401</v>
      </c>
      <c r="J12" s="17">
        <v>0.27546830076009299</v>
      </c>
      <c r="K12" s="17">
        <v>0.31635824916386002</v>
      </c>
      <c r="L12" s="17">
        <v>0.339435920149807</v>
      </c>
      <c r="M12" s="17"/>
      <c r="N12" s="17">
        <v>0.18369321620849499</v>
      </c>
      <c r="O12" s="17">
        <v>0.27127907837450999</v>
      </c>
      <c r="P12" s="17">
        <v>0.30665496108326401</v>
      </c>
      <c r="Q12" s="17">
        <v>0.29226261692511302</v>
      </c>
      <c r="R12" s="17"/>
      <c r="S12" s="17">
        <v>0.22017481126414601</v>
      </c>
      <c r="T12" s="17">
        <v>0.24887352140896901</v>
      </c>
      <c r="U12" s="17">
        <v>0.307331197162868</v>
      </c>
      <c r="V12" s="17">
        <v>0.26167478615078199</v>
      </c>
      <c r="W12" s="17">
        <v>0.22949189264050801</v>
      </c>
      <c r="X12" s="17">
        <v>0.25623374035908097</v>
      </c>
      <c r="Y12" s="17">
        <v>0.26207775587457299</v>
      </c>
      <c r="Z12" s="17">
        <v>0.219514370175038</v>
      </c>
      <c r="AA12" s="17">
        <v>0.26808136732096</v>
      </c>
      <c r="AB12" s="17">
        <v>0.312815185974537</v>
      </c>
      <c r="AC12" s="17">
        <v>0.30856365736438401</v>
      </c>
      <c r="AD12" s="17">
        <v>0.283252716598273</v>
      </c>
      <c r="AE12" s="17"/>
      <c r="AF12" s="17">
        <v>0.31788008143679802</v>
      </c>
      <c r="AG12" s="17">
        <v>0.22098268665998799</v>
      </c>
      <c r="AH12" s="17">
        <v>0.24237515401204601</v>
      </c>
      <c r="AI12" s="17"/>
      <c r="AJ12" s="17">
        <v>0.29536343712532298</v>
      </c>
      <c r="AK12" s="17">
        <v>0.216945010146946</v>
      </c>
      <c r="AL12" s="17">
        <v>0.195427217995539</v>
      </c>
      <c r="AM12" s="17">
        <v>0.40628869008459501</v>
      </c>
      <c r="AN12" s="17">
        <v>0.31889018620494802</v>
      </c>
      <c r="AO12" s="17"/>
      <c r="AP12" s="17">
        <v>0.26374270433556202</v>
      </c>
      <c r="AQ12" s="17">
        <v>0.23640330314854999</v>
      </c>
      <c r="AR12" s="17">
        <v>0.191973407179519</v>
      </c>
      <c r="AS12" s="17"/>
      <c r="AT12" s="17">
        <v>0.28051664120147002</v>
      </c>
      <c r="AU12" s="17">
        <v>0.29341933585598501</v>
      </c>
      <c r="AV12" s="17">
        <v>0.231558950992656</v>
      </c>
      <c r="AW12" s="17">
        <v>0.145877732350531</v>
      </c>
      <c r="AX12" s="17">
        <v>0.12632193497545099</v>
      </c>
    </row>
    <row r="13" spans="2:50">
      <c r="B13" s="18" t="s">
        <v>92</v>
      </c>
      <c r="C13" s="19">
        <v>0.15028830571112201</v>
      </c>
      <c r="D13" s="19">
        <v>0.11584701610091699</v>
      </c>
      <c r="E13" s="19">
        <v>0.18350254391059301</v>
      </c>
      <c r="F13" s="19"/>
      <c r="G13" s="19">
        <v>0.17755266045691101</v>
      </c>
      <c r="H13" s="19">
        <v>0.15303381923281401</v>
      </c>
      <c r="I13" s="19">
        <v>0.164353190673038</v>
      </c>
      <c r="J13" s="19">
        <v>0.158083322888598</v>
      </c>
      <c r="K13" s="19">
        <v>0.14569058207886701</v>
      </c>
      <c r="L13" s="19">
        <v>0.115347471394896</v>
      </c>
      <c r="M13" s="19"/>
      <c r="N13" s="19">
        <v>7.4810560004554896E-2</v>
      </c>
      <c r="O13" s="19">
        <v>0.153783643500297</v>
      </c>
      <c r="P13" s="19">
        <v>0.16184951838506501</v>
      </c>
      <c r="Q13" s="19">
        <v>0.220446923398952</v>
      </c>
      <c r="R13" s="19"/>
      <c r="S13" s="19">
        <v>0.14160593282975401</v>
      </c>
      <c r="T13" s="19">
        <v>0.13882505987416699</v>
      </c>
      <c r="U13" s="19">
        <v>0.144059131147285</v>
      </c>
      <c r="V13" s="19">
        <v>0.13003309850314501</v>
      </c>
      <c r="W13" s="19">
        <v>0.183472534044508</v>
      </c>
      <c r="X13" s="19">
        <v>0.151055762826944</v>
      </c>
      <c r="Y13" s="19">
        <v>0.17073199626164701</v>
      </c>
      <c r="Z13" s="19">
        <v>0.127417922909106</v>
      </c>
      <c r="AA13" s="19">
        <v>0.16944384019122399</v>
      </c>
      <c r="AB13" s="19">
        <v>0.15936308910636299</v>
      </c>
      <c r="AC13" s="19">
        <v>0.157514885062572</v>
      </c>
      <c r="AD13" s="19">
        <v>0.10442542604933699</v>
      </c>
      <c r="AE13" s="19"/>
      <c r="AF13" s="19">
        <v>0.137952023674249</v>
      </c>
      <c r="AG13" s="19">
        <v>0.1097947177595</v>
      </c>
      <c r="AH13" s="19">
        <v>0.25827843479221102</v>
      </c>
      <c r="AI13" s="19"/>
      <c r="AJ13" s="19">
        <v>0.121583391012172</v>
      </c>
      <c r="AK13" s="19">
        <v>0.136634157721605</v>
      </c>
      <c r="AL13" s="19">
        <v>4.3193823412287398E-2</v>
      </c>
      <c r="AM13" s="19">
        <v>0.122968800512958</v>
      </c>
      <c r="AN13" s="19">
        <v>0.256911868020677</v>
      </c>
      <c r="AO13" s="19"/>
      <c r="AP13" s="19">
        <v>0.106077922800711</v>
      </c>
      <c r="AQ13" s="19">
        <v>0.125881831532349</v>
      </c>
      <c r="AR13" s="19">
        <v>7.1099200013413494E-2</v>
      </c>
      <c r="AS13" s="19"/>
      <c r="AT13" s="19">
        <v>0.20775055742072601</v>
      </c>
      <c r="AU13" s="19">
        <v>0.14459657848420601</v>
      </c>
      <c r="AV13" s="19">
        <v>8.1493091348726093E-2</v>
      </c>
      <c r="AW13" s="19">
        <v>8.4464154002411695E-2</v>
      </c>
      <c r="AX13" s="19">
        <v>9.9925646217410194E-2</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183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992</v>
      </c>
      <c r="D7" s="10">
        <v>489</v>
      </c>
      <c r="E7" s="10">
        <v>501</v>
      </c>
      <c r="F7" s="10"/>
      <c r="G7" s="10">
        <v>117</v>
      </c>
      <c r="H7" s="10">
        <v>182</v>
      </c>
      <c r="I7" s="10">
        <v>150</v>
      </c>
      <c r="J7" s="10">
        <v>152</v>
      </c>
      <c r="K7" s="10">
        <v>165</v>
      </c>
      <c r="L7" s="10">
        <v>226</v>
      </c>
      <c r="M7" s="10"/>
      <c r="N7" s="10">
        <v>292</v>
      </c>
      <c r="O7" s="10">
        <v>254</v>
      </c>
      <c r="P7" s="10">
        <v>199</v>
      </c>
      <c r="Q7" s="10">
        <v>241</v>
      </c>
      <c r="R7" s="10"/>
      <c r="S7" s="10">
        <v>138</v>
      </c>
      <c r="T7" s="10">
        <v>132</v>
      </c>
      <c r="U7" s="10">
        <v>75</v>
      </c>
      <c r="V7" s="10">
        <v>80</v>
      </c>
      <c r="W7" s="10">
        <v>75</v>
      </c>
      <c r="X7" s="10">
        <v>80</v>
      </c>
      <c r="Y7" s="10">
        <v>75</v>
      </c>
      <c r="Z7" s="10">
        <v>49</v>
      </c>
      <c r="AA7" s="10">
        <v>107</v>
      </c>
      <c r="AB7" s="10">
        <v>100</v>
      </c>
      <c r="AC7" s="10">
        <v>49</v>
      </c>
      <c r="AD7" s="10">
        <v>32</v>
      </c>
      <c r="AE7" s="10"/>
      <c r="AF7" s="10">
        <v>404</v>
      </c>
      <c r="AG7" s="10">
        <v>412</v>
      </c>
      <c r="AH7" s="10">
        <v>115</v>
      </c>
      <c r="AI7" s="10"/>
      <c r="AJ7" s="10">
        <v>387</v>
      </c>
      <c r="AK7" s="10">
        <v>249</v>
      </c>
      <c r="AL7" s="10">
        <v>72</v>
      </c>
      <c r="AM7" s="10">
        <v>13</v>
      </c>
      <c r="AN7" s="10">
        <v>113</v>
      </c>
      <c r="AO7" s="10"/>
      <c r="AP7" s="10">
        <v>255</v>
      </c>
      <c r="AQ7" s="10">
        <v>290</v>
      </c>
      <c r="AR7" s="10">
        <v>80</v>
      </c>
      <c r="AS7" s="10"/>
      <c r="AT7" s="10">
        <v>261</v>
      </c>
      <c r="AU7" s="10">
        <v>156</v>
      </c>
      <c r="AV7" s="10">
        <v>251</v>
      </c>
      <c r="AW7" s="10">
        <v>88</v>
      </c>
      <c r="AX7" s="10">
        <v>20</v>
      </c>
    </row>
    <row r="8" spans="2:50" ht="30" customHeight="1">
      <c r="B8" s="11" t="s">
        <v>77</v>
      </c>
      <c r="C8" s="11">
        <v>989</v>
      </c>
      <c r="D8" s="11">
        <v>498</v>
      </c>
      <c r="E8" s="11">
        <v>488</v>
      </c>
      <c r="F8" s="11"/>
      <c r="G8" s="11">
        <v>138</v>
      </c>
      <c r="H8" s="11">
        <v>180</v>
      </c>
      <c r="I8" s="11">
        <v>165</v>
      </c>
      <c r="J8" s="11">
        <v>161</v>
      </c>
      <c r="K8" s="11">
        <v>139</v>
      </c>
      <c r="L8" s="11">
        <v>205</v>
      </c>
      <c r="M8" s="11"/>
      <c r="N8" s="11">
        <v>265</v>
      </c>
      <c r="O8" s="11">
        <v>265</v>
      </c>
      <c r="P8" s="11">
        <v>217</v>
      </c>
      <c r="Q8" s="11">
        <v>235</v>
      </c>
      <c r="R8" s="11"/>
      <c r="S8" s="11">
        <v>142</v>
      </c>
      <c r="T8" s="11">
        <v>134</v>
      </c>
      <c r="U8" s="11">
        <v>73</v>
      </c>
      <c r="V8" s="11">
        <v>84</v>
      </c>
      <c r="W8" s="11">
        <v>73</v>
      </c>
      <c r="X8" s="11">
        <v>105</v>
      </c>
      <c r="Y8" s="11">
        <v>68</v>
      </c>
      <c r="Z8" s="11">
        <v>43</v>
      </c>
      <c r="AA8" s="11">
        <v>103</v>
      </c>
      <c r="AB8" s="11">
        <v>88</v>
      </c>
      <c r="AC8" s="11">
        <v>47</v>
      </c>
      <c r="AD8" s="11">
        <v>30</v>
      </c>
      <c r="AE8" s="11"/>
      <c r="AF8" s="11">
        <v>402</v>
      </c>
      <c r="AG8" s="11">
        <v>400</v>
      </c>
      <c r="AH8" s="11">
        <v>117</v>
      </c>
      <c r="AI8" s="11"/>
      <c r="AJ8" s="11">
        <v>379</v>
      </c>
      <c r="AK8" s="11">
        <v>253</v>
      </c>
      <c r="AL8" s="11">
        <v>73</v>
      </c>
      <c r="AM8" s="11">
        <v>12</v>
      </c>
      <c r="AN8" s="11">
        <v>114</v>
      </c>
      <c r="AO8" s="11"/>
      <c r="AP8" s="11">
        <v>252</v>
      </c>
      <c r="AQ8" s="11">
        <v>297</v>
      </c>
      <c r="AR8" s="11">
        <v>80</v>
      </c>
      <c r="AS8" s="11"/>
      <c r="AT8" s="11">
        <v>259</v>
      </c>
      <c r="AU8" s="11">
        <v>162</v>
      </c>
      <c r="AV8" s="11">
        <v>253</v>
      </c>
      <c r="AW8" s="11">
        <v>85</v>
      </c>
      <c r="AX8" s="11">
        <v>17</v>
      </c>
    </row>
    <row r="9" spans="2:50">
      <c r="B9" s="18" t="s">
        <v>184</v>
      </c>
      <c r="C9" s="17">
        <v>0.110876603784995</v>
      </c>
      <c r="D9" s="17">
        <v>9.7167016373332402E-2</v>
      </c>
      <c r="E9" s="17">
        <v>0.12539863359164599</v>
      </c>
      <c r="F9" s="17"/>
      <c r="G9" s="17">
        <v>0.139931238651263</v>
      </c>
      <c r="H9" s="17">
        <v>0.10026790264553</v>
      </c>
      <c r="I9" s="17">
        <v>0.187201834553098</v>
      </c>
      <c r="J9" s="17">
        <v>9.7841384924087907E-2</v>
      </c>
      <c r="K9" s="17">
        <v>5.5428388413549003E-2</v>
      </c>
      <c r="L9" s="17">
        <v>8.68028029281665E-2</v>
      </c>
      <c r="M9" s="17"/>
      <c r="N9" s="17">
        <v>8.1547319008530295E-2</v>
      </c>
      <c r="O9" s="17">
        <v>5.7858729607744998E-2</v>
      </c>
      <c r="P9" s="17">
        <v>0.167875823707617</v>
      </c>
      <c r="Q9" s="17">
        <v>0.14433392385285501</v>
      </c>
      <c r="R9" s="17"/>
      <c r="S9" s="17">
        <v>0.133043755766107</v>
      </c>
      <c r="T9" s="17">
        <v>8.2304765128610194E-2</v>
      </c>
      <c r="U9" s="17">
        <v>8.5297751258919904E-2</v>
      </c>
      <c r="V9" s="17">
        <v>6.7864025096853395E-2</v>
      </c>
      <c r="W9" s="17">
        <v>0.123131864264237</v>
      </c>
      <c r="X9" s="17">
        <v>0.17278746846785301</v>
      </c>
      <c r="Y9" s="17">
        <v>8.1835475688371406E-2</v>
      </c>
      <c r="Z9" s="17">
        <v>8.9137347761893707E-2</v>
      </c>
      <c r="AA9" s="17">
        <v>0.10887993238143701</v>
      </c>
      <c r="AB9" s="17">
        <v>9.2442908881980895E-2</v>
      </c>
      <c r="AC9" s="17">
        <v>0.174769543262665</v>
      </c>
      <c r="AD9" s="17">
        <v>0.13008554504575201</v>
      </c>
      <c r="AE9" s="17"/>
      <c r="AF9" s="17">
        <v>0.117804562012888</v>
      </c>
      <c r="AG9" s="17">
        <v>9.37941036964198E-2</v>
      </c>
      <c r="AH9" s="17">
        <v>0.116559820603373</v>
      </c>
      <c r="AI9" s="17"/>
      <c r="AJ9" s="17">
        <v>0.100093372141749</v>
      </c>
      <c r="AK9" s="17">
        <v>0.116700319849343</v>
      </c>
      <c r="AL9" s="17">
        <v>6.1309575263273901E-2</v>
      </c>
      <c r="AM9" s="17">
        <v>0.16330567957940001</v>
      </c>
      <c r="AN9" s="17">
        <v>0.12966894236139401</v>
      </c>
      <c r="AO9" s="17"/>
      <c r="AP9" s="17">
        <v>6.5805817697067906E-2</v>
      </c>
      <c r="AQ9" s="17">
        <v>0.114166322342882</v>
      </c>
      <c r="AR9" s="17">
        <v>0.10713237799875799</v>
      </c>
      <c r="AS9" s="17"/>
      <c r="AT9" s="17">
        <v>0.16048964304473701</v>
      </c>
      <c r="AU9" s="17">
        <v>0.123246632236367</v>
      </c>
      <c r="AV9" s="17">
        <v>7.24311091287871E-2</v>
      </c>
      <c r="AW9" s="17">
        <v>7.7297251638613104E-2</v>
      </c>
      <c r="AX9" s="17">
        <v>0.17258116039756299</v>
      </c>
    </row>
    <row r="10" spans="2:50">
      <c r="B10" s="18" t="s">
        <v>185</v>
      </c>
      <c r="C10" s="17">
        <v>0.256392970732504</v>
      </c>
      <c r="D10" s="17">
        <v>0.22899607733355301</v>
      </c>
      <c r="E10" s="17">
        <v>0.28331502590503399</v>
      </c>
      <c r="F10" s="17"/>
      <c r="G10" s="17">
        <v>0.27015998161145399</v>
      </c>
      <c r="H10" s="17">
        <v>0.31968927272735498</v>
      </c>
      <c r="I10" s="17">
        <v>0.314489916834923</v>
      </c>
      <c r="J10" s="17">
        <v>0.23590395150155499</v>
      </c>
      <c r="K10" s="17">
        <v>0.23275349380046001</v>
      </c>
      <c r="L10" s="17">
        <v>0.17668545506099301</v>
      </c>
      <c r="M10" s="17"/>
      <c r="N10" s="17">
        <v>0.235241732620525</v>
      </c>
      <c r="O10" s="17">
        <v>0.24146303656578699</v>
      </c>
      <c r="P10" s="17">
        <v>0.259009064300814</v>
      </c>
      <c r="Q10" s="17">
        <v>0.29273912017774001</v>
      </c>
      <c r="R10" s="17"/>
      <c r="S10" s="17">
        <v>0.31218460711816098</v>
      </c>
      <c r="T10" s="17">
        <v>0.31588196925629602</v>
      </c>
      <c r="U10" s="17">
        <v>0.25879844810258201</v>
      </c>
      <c r="V10" s="17">
        <v>0.25858016634181902</v>
      </c>
      <c r="W10" s="17">
        <v>0.24826223343276699</v>
      </c>
      <c r="X10" s="17">
        <v>0.26973774733216899</v>
      </c>
      <c r="Y10" s="17">
        <v>0.236695592457072</v>
      </c>
      <c r="Z10" s="17">
        <v>0.31228643879163398</v>
      </c>
      <c r="AA10" s="17">
        <v>0.22560856034137799</v>
      </c>
      <c r="AB10" s="17">
        <v>0.14132286795233201</v>
      </c>
      <c r="AC10" s="17">
        <v>0.20163158160962599</v>
      </c>
      <c r="AD10" s="17">
        <v>0.17833148028672</v>
      </c>
      <c r="AE10" s="17"/>
      <c r="AF10" s="17">
        <v>0.26863468717097599</v>
      </c>
      <c r="AG10" s="17">
        <v>0.23202313796804999</v>
      </c>
      <c r="AH10" s="17">
        <v>0.28745838626096099</v>
      </c>
      <c r="AI10" s="17"/>
      <c r="AJ10" s="17">
        <v>0.24655130858942201</v>
      </c>
      <c r="AK10" s="17">
        <v>0.27374308367523598</v>
      </c>
      <c r="AL10" s="17">
        <v>0.32426689977187501</v>
      </c>
      <c r="AM10" s="17">
        <v>0.20284538648471201</v>
      </c>
      <c r="AN10" s="17">
        <v>0.245590196238028</v>
      </c>
      <c r="AO10" s="17"/>
      <c r="AP10" s="17">
        <v>0.263957768761791</v>
      </c>
      <c r="AQ10" s="17">
        <v>0.27631951899324497</v>
      </c>
      <c r="AR10" s="17">
        <v>0.30000913488252701</v>
      </c>
      <c r="AS10" s="17"/>
      <c r="AT10" s="17">
        <v>0.24149979096256299</v>
      </c>
      <c r="AU10" s="17">
        <v>0.268664987649952</v>
      </c>
      <c r="AV10" s="17">
        <v>0.28249989598277803</v>
      </c>
      <c r="AW10" s="17">
        <v>0.30410731624062798</v>
      </c>
      <c r="AX10" s="17">
        <v>7.7804091322506E-2</v>
      </c>
    </row>
    <row r="11" spans="2:50">
      <c r="B11" s="18" t="s">
        <v>186</v>
      </c>
      <c r="C11" s="17">
        <v>0.40291824896086598</v>
      </c>
      <c r="D11" s="17">
        <v>0.42969189165972099</v>
      </c>
      <c r="E11" s="17">
        <v>0.375026961082354</v>
      </c>
      <c r="F11" s="17"/>
      <c r="G11" s="17">
        <v>0.35967252118038701</v>
      </c>
      <c r="H11" s="17">
        <v>0.364864894362045</v>
      </c>
      <c r="I11" s="17">
        <v>0.32036540603063401</v>
      </c>
      <c r="J11" s="17">
        <v>0.422932520883675</v>
      </c>
      <c r="K11" s="17">
        <v>0.445890446509764</v>
      </c>
      <c r="L11" s="17">
        <v>0.48730372780390602</v>
      </c>
      <c r="M11" s="17"/>
      <c r="N11" s="17">
        <v>0.39716780852654399</v>
      </c>
      <c r="O11" s="17">
        <v>0.44117925927832402</v>
      </c>
      <c r="P11" s="17">
        <v>0.40835941326563002</v>
      </c>
      <c r="Q11" s="17">
        <v>0.36864851728217501</v>
      </c>
      <c r="R11" s="17"/>
      <c r="S11" s="17">
        <v>0.37757458097867602</v>
      </c>
      <c r="T11" s="17">
        <v>0.37960135717788601</v>
      </c>
      <c r="U11" s="17">
        <v>0.43737079372971499</v>
      </c>
      <c r="V11" s="17">
        <v>0.454148961791144</v>
      </c>
      <c r="W11" s="17">
        <v>0.39325698698123002</v>
      </c>
      <c r="X11" s="17">
        <v>0.33639242696666899</v>
      </c>
      <c r="Y11" s="17">
        <v>0.49374698062495997</v>
      </c>
      <c r="Z11" s="17">
        <v>0.42620006308292202</v>
      </c>
      <c r="AA11" s="17">
        <v>0.37846522887978901</v>
      </c>
      <c r="AB11" s="17">
        <v>0.46466757488996702</v>
      </c>
      <c r="AC11" s="17">
        <v>0.32983613030398801</v>
      </c>
      <c r="AD11" s="17">
        <v>0.43348275550552701</v>
      </c>
      <c r="AE11" s="17"/>
      <c r="AF11" s="17">
        <v>0.43018066439208702</v>
      </c>
      <c r="AG11" s="17">
        <v>0.40889042626166799</v>
      </c>
      <c r="AH11" s="17">
        <v>0.332878738451168</v>
      </c>
      <c r="AI11" s="17"/>
      <c r="AJ11" s="17">
        <v>0.46171453932487599</v>
      </c>
      <c r="AK11" s="17">
        <v>0.41987542128916</v>
      </c>
      <c r="AL11" s="17">
        <v>0.39432631213521901</v>
      </c>
      <c r="AM11" s="17">
        <v>0.55434388768086096</v>
      </c>
      <c r="AN11" s="17">
        <v>0.30410128698192501</v>
      </c>
      <c r="AO11" s="17"/>
      <c r="AP11" s="17">
        <v>0.50089756590505496</v>
      </c>
      <c r="AQ11" s="17">
        <v>0.38691197959020501</v>
      </c>
      <c r="AR11" s="17">
        <v>0.36600179184890802</v>
      </c>
      <c r="AS11" s="17"/>
      <c r="AT11" s="17">
        <v>0.41928134521768501</v>
      </c>
      <c r="AU11" s="17">
        <v>0.44369212623193599</v>
      </c>
      <c r="AV11" s="17">
        <v>0.36717638223487797</v>
      </c>
      <c r="AW11" s="17">
        <v>0.41553771616194801</v>
      </c>
      <c r="AX11" s="17">
        <v>0.37690774886061001</v>
      </c>
    </row>
    <row r="12" spans="2:50">
      <c r="B12" s="18" t="s">
        <v>187</v>
      </c>
      <c r="C12" s="17">
        <v>7.95425550592124E-2</v>
      </c>
      <c r="D12" s="17">
        <v>0.100080585532786</v>
      </c>
      <c r="E12" s="17">
        <v>5.8945141137595199E-2</v>
      </c>
      <c r="F12" s="17"/>
      <c r="G12" s="17">
        <v>9.50744343421729E-2</v>
      </c>
      <c r="H12" s="17">
        <v>7.3466399960604695E-2</v>
      </c>
      <c r="I12" s="17">
        <v>2.8170239719724599E-2</v>
      </c>
      <c r="J12" s="17">
        <v>6.1896355803307102E-2</v>
      </c>
      <c r="K12" s="17">
        <v>8.8711206889817096E-2</v>
      </c>
      <c r="L12" s="17">
        <v>0.123496340552955</v>
      </c>
      <c r="M12" s="17"/>
      <c r="N12" s="17">
        <v>0.136780027887039</v>
      </c>
      <c r="O12" s="17">
        <v>7.9010245321828695E-2</v>
      </c>
      <c r="P12" s="17">
        <v>5.14773376904991E-2</v>
      </c>
      <c r="Q12" s="17">
        <v>4.3622466157513903E-2</v>
      </c>
      <c r="R12" s="17"/>
      <c r="S12" s="17">
        <v>5.9048719665746499E-2</v>
      </c>
      <c r="T12" s="17">
        <v>0.132213078785793</v>
      </c>
      <c r="U12" s="17">
        <v>6.9964736863377897E-2</v>
      </c>
      <c r="V12" s="17">
        <v>4.1495304439426402E-2</v>
      </c>
      <c r="W12" s="17">
        <v>0.106871532150599</v>
      </c>
      <c r="X12" s="17">
        <v>4.8596975713540103E-2</v>
      </c>
      <c r="Y12" s="17">
        <v>8.1290909376192197E-2</v>
      </c>
      <c r="Z12" s="17">
        <v>1.75468404435325E-2</v>
      </c>
      <c r="AA12" s="17">
        <v>0.118361745195159</v>
      </c>
      <c r="AB12" s="17">
        <v>8.53558238743546E-2</v>
      </c>
      <c r="AC12" s="17">
        <v>6.1241777412028797E-2</v>
      </c>
      <c r="AD12" s="17">
        <v>7.5684824712863294E-2</v>
      </c>
      <c r="AE12" s="17"/>
      <c r="AF12" s="17">
        <v>5.2001204866878897E-2</v>
      </c>
      <c r="AG12" s="17">
        <v>0.116125213699875</v>
      </c>
      <c r="AH12" s="17">
        <v>4.49275315901594E-2</v>
      </c>
      <c r="AI12" s="17"/>
      <c r="AJ12" s="17">
        <v>6.4878633163963501E-2</v>
      </c>
      <c r="AK12" s="17">
        <v>7.5714135767589202E-2</v>
      </c>
      <c r="AL12" s="17">
        <v>0.101448183573095</v>
      </c>
      <c r="AM12" s="17">
        <v>0</v>
      </c>
      <c r="AN12" s="17">
        <v>5.5869326850397603E-2</v>
      </c>
      <c r="AO12" s="17"/>
      <c r="AP12" s="17">
        <v>6.6778870582386504E-2</v>
      </c>
      <c r="AQ12" s="17">
        <v>9.1113161979859095E-2</v>
      </c>
      <c r="AR12" s="17">
        <v>0.111338007615761</v>
      </c>
      <c r="AS12" s="17"/>
      <c r="AT12" s="17">
        <v>4.6287741017768801E-2</v>
      </c>
      <c r="AU12" s="17">
        <v>5.2602791140578101E-2</v>
      </c>
      <c r="AV12" s="17">
        <v>0.13419536297367199</v>
      </c>
      <c r="AW12" s="17">
        <v>6.9791575964191693E-2</v>
      </c>
      <c r="AX12" s="17">
        <v>0.23213072927522899</v>
      </c>
    </row>
    <row r="13" spans="2:50">
      <c r="B13" s="18" t="s">
        <v>188</v>
      </c>
      <c r="C13" s="17">
        <v>2.664935837676E-2</v>
      </c>
      <c r="D13" s="17">
        <v>3.8420960071970003E-2</v>
      </c>
      <c r="E13" s="17">
        <v>1.4754450080469401E-2</v>
      </c>
      <c r="F13" s="17"/>
      <c r="G13" s="17">
        <v>2.1963858782450801E-2</v>
      </c>
      <c r="H13" s="17">
        <v>2.56799566922747E-2</v>
      </c>
      <c r="I13" s="17">
        <v>2.2838325879754699E-2</v>
      </c>
      <c r="J13" s="17">
        <v>3.5379489584978899E-2</v>
      </c>
      <c r="K13" s="17">
        <v>3.9960707491369103E-2</v>
      </c>
      <c r="L13" s="17">
        <v>1.7886499986243001E-2</v>
      </c>
      <c r="M13" s="17"/>
      <c r="N13" s="17">
        <v>5.1443651611876702E-2</v>
      </c>
      <c r="O13" s="17">
        <v>2.5814087352895199E-2</v>
      </c>
      <c r="P13" s="17">
        <v>4.0682560949630801E-3</v>
      </c>
      <c r="Q13" s="17">
        <v>2.1197677382310601E-2</v>
      </c>
      <c r="R13" s="17"/>
      <c r="S13" s="17">
        <v>2.5130263322081299E-2</v>
      </c>
      <c r="T13" s="17">
        <v>3.1546052639516903E-2</v>
      </c>
      <c r="U13" s="17">
        <v>0</v>
      </c>
      <c r="V13" s="17">
        <v>2.1465759861077301E-2</v>
      </c>
      <c r="W13" s="17">
        <v>1.3727516400640899E-2</v>
      </c>
      <c r="X13" s="17">
        <v>2.64412001048328E-2</v>
      </c>
      <c r="Y13" s="17">
        <v>1.30119726185387E-2</v>
      </c>
      <c r="Z13" s="17">
        <v>5.9458319172311501E-2</v>
      </c>
      <c r="AA13" s="17">
        <v>7.3112739494393106E-2</v>
      </c>
      <c r="AB13" s="17">
        <v>1.6106597683214399E-2</v>
      </c>
      <c r="AC13" s="17">
        <v>1.20943573310943E-2</v>
      </c>
      <c r="AD13" s="17">
        <v>0</v>
      </c>
      <c r="AE13" s="17"/>
      <c r="AF13" s="17">
        <v>2.9503186470894002E-2</v>
      </c>
      <c r="AG13" s="17">
        <v>2.7795445588454201E-2</v>
      </c>
      <c r="AH13" s="17">
        <v>5.74690006346101E-3</v>
      </c>
      <c r="AI13" s="17"/>
      <c r="AJ13" s="17">
        <v>2.8607992460676201E-2</v>
      </c>
      <c r="AK13" s="17">
        <v>2.26129386547884E-2</v>
      </c>
      <c r="AL13" s="17">
        <v>4.7251227924580697E-2</v>
      </c>
      <c r="AM13" s="17">
        <v>7.9505046255027204E-2</v>
      </c>
      <c r="AN13" s="17">
        <v>2.4710679315389301E-2</v>
      </c>
      <c r="AO13" s="17"/>
      <c r="AP13" s="17">
        <v>1.8312857825414901E-2</v>
      </c>
      <c r="AQ13" s="17">
        <v>3.9589311034954298E-2</v>
      </c>
      <c r="AR13" s="17">
        <v>5.0788932201801001E-2</v>
      </c>
      <c r="AS13" s="17"/>
      <c r="AT13" s="17">
        <v>2.00550842462178E-2</v>
      </c>
      <c r="AU13" s="17">
        <v>2.9387950408877601E-2</v>
      </c>
      <c r="AV13" s="17">
        <v>2.8737795368314799E-2</v>
      </c>
      <c r="AW13" s="17">
        <v>5.7934169738809903E-2</v>
      </c>
      <c r="AX13" s="17">
        <v>3.1458456148150397E-2</v>
      </c>
    </row>
    <row r="14" spans="2:50">
      <c r="B14" s="18" t="s">
        <v>92</v>
      </c>
      <c r="C14" s="19">
        <v>0.123620263085663</v>
      </c>
      <c r="D14" s="19">
        <v>0.105643469028637</v>
      </c>
      <c r="E14" s="19">
        <v>0.1425597882029</v>
      </c>
      <c r="F14" s="19"/>
      <c r="G14" s="19">
        <v>0.11319796543227301</v>
      </c>
      <c r="H14" s="19">
        <v>0.11603157361219101</v>
      </c>
      <c r="I14" s="19">
        <v>0.12693427698186599</v>
      </c>
      <c r="J14" s="19">
        <v>0.14604629730239599</v>
      </c>
      <c r="K14" s="19">
        <v>0.13725575689504099</v>
      </c>
      <c r="L14" s="19">
        <v>0.107825173667736</v>
      </c>
      <c r="M14" s="19"/>
      <c r="N14" s="19">
        <v>9.7819460345485096E-2</v>
      </c>
      <c r="O14" s="19">
        <v>0.15467464187342</v>
      </c>
      <c r="P14" s="19">
        <v>0.109210104940476</v>
      </c>
      <c r="Q14" s="19">
        <v>0.12945829514740601</v>
      </c>
      <c r="R14" s="19"/>
      <c r="S14" s="19">
        <v>9.3018073149227304E-2</v>
      </c>
      <c r="T14" s="19">
        <v>5.8452777011898098E-2</v>
      </c>
      <c r="U14" s="19">
        <v>0.14856827004540499</v>
      </c>
      <c r="V14" s="19">
        <v>0.15644578246967999</v>
      </c>
      <c r="W14" s="19">
        <v>0.114749866770526</v>
      </c>
      <c r="X14" s="19">
        <v>0.146044181414936</v>
      </c>
      <c r="Y14" s="19">
        <v>9.3419069234866495E-2</v>
      </c>
      <c r="Z14" s="19">
        <v>9.5370990747706497E-2</v>
      </c>
      <c r="AA14" s="19">
        <v>9.5571793707843897E-2</v>
      </c>
      <c r="AB14" s="19">
        <v>0.20010422671815201</v>
      </c>
      <c r="AC14" s="19">
        <v>0.220426610080598</v>
      </c>
      <c r="AD14" s="19">
        <v>0.18241539444913701</v>
      </c>
      <c r="AE14" s="19"/>
      <c r="AF14" s="19">
        <v>0.101875695086276</v>
      </c>
      <c r="AG14" s="19">
        <v>0.121371672785534</v>
      </c>
      <c r="AH14" s="19">
        <v>0.21242862303087701</v>
      </c>
      <c r="AI14" s="19"/>
      <c r="AJ14" s="19">
        <v>9.8154154319312403E-2</v>
      </c>
      <c r="AK14" s="19">
        <v>9.1354100763883297E-2</v>
      </c>
      <c r="AL14" s="19">
        <v>7.1397801331956806E-2</v>
      </c>
      <c r="AM14" s="19">
        <v>0</v>
      </c>
      <c r="AN14" s="19">
        <v>0.24005956825286701</v>
      </c>
      <c r="AO14" s="19"/>
      <c r="AP14" s="19">
        <v>8.4247119228284997E-2</v>
      </c>
      <c r="AQ14" s="19">
        <v>9.1899706058854294E-2</v>
      </c>
      <c r="AR14" s="19">
        <v>6.47297554522452E-2</v>
      </c>
      <c r="AS14" s="19"/>
      <c r="AT14" s="19">
        <v>0.112386395511028</v>
      </c>
      <c r="AU14" s="19">
        <v>8.2405512332289696E-2</v>
      </c>
      <c r="AV14" s="19">
        <v>0.11495945431156999</v>
      </c>
      <c r="AW14" s="19">
        <v>7.5331970255809094E-2</v>
      </c>
      <c r="AX14" s="19">
        <v>0.109117813995942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189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1045</v>
      </c>
      <c r="D7" s="10">
        <v>491</v>
      </c>
      <c r="E7" s="10">
        <v>552</v>
      </c>
      <c r="F7" s="10"/>
      <c r="G7" s="10">
        <v>122</v>
      </c>
      <c r="H7" s="10">
        <v>166</v>
      </c>
      <c r="I7" s="10">
        <v>168</v>
      </c>
      <c r="J7" s="10">
        <v>175</v>
      </c>
      <c r="K7" s="10">
        <v>173</v>
      </c>
      <c r="L7" s="10">
        <v>241</v>
      </c>
      <c r="M7" s="10"/>
      <c r="N7" s="10">
        <v>286</v>
      </c>
      <c r="O7" s="10">
        <v>255</v>
      </c>
      <c r="P7" s="10">
        <v>216</v>
      </c>
      <c r="Q7" s="10">
        <v>285</v>
      </c>
      <c r="R7" s="10"/>
      <c r="S7" s="10">
        <v>135</v>
      </c>
      <c r="T7" s="10">
        <v>124</v>
      </c>
      <c r="U7" s="10">
        <v>95</v>
      </c>
      <c r="V7" s="10">
        <v>94</v>
      </c>
      <c r="W7" s="10">
        <v>72</v>
      </c>
      <c r="X7" s="10">
        <v>63</v>
      </c>
      <c r="Y7" s="10">
        <v>100</v>
      </c>
      <c r="Z7" s="10">
        <v>44</v>
      </c>
      <c r="AA7" s="10">
        <v>117</v>
      </c>
      <c r="AB7" s="10">
        <v>108</v>
      </c>
      <c r="AC7" s="10">
        <v>58</v>
      </c>
      <c r="AD7" s="10">
        <v>35</v>
      </c>
      <c r="AE7" s="10"/>
      <c r="AF7" s="10">
        <v>413</v>
      </c>
      <c r="AG7" s="10">
        <v>440</v>
      </c>
      <c r="AH7" s="10">
        <v>134</v>
      </c>
      <c r="AI7" s="10"/>
      <c r="AJ7" s="10">
        <v>372</v>
      </c>
      <c r="AK7" s="10">
        <v>286</v>
      </c>
      <c r="AL7" s="10">
        <v>72</v>
      </c>
      <c r="AM7" s="10">
        <v>19</v>
      </c>
      <c r="AN7" s="10">
        <v>122</v>
      </c>
      <c r="AO7" s="10"/>
      <c r="AP7" s="10">
        <v>259</v>
      </c>
      <c r="AQ7" s="10">
        <v>338</v>
      </c>
      <c r="AR7" s="10">
        <v>83</v>
      </c>
      <c r="AS7" s="10"/>
      <c r="AT7" s="10">
        <v>255</v>
      </c>
      <c r="AU7" s="10">
        <v>183</v>
      </c>
      <c r="AV7" s="10">
        <v>226</v>
      </c>
      <c r="AW7" s="10">
        <v>98</v>
      </c>
      <c r="AX7" s="10">
        <v>21</v>
      </c>
    </row>
    <row r="8" spans="2:50" ht="30" customHeight="1">
      <c r="B8" s="11" t="s">
        <v>77</v>
      </c>
      <c r="C8" s="11">
        <v>1048</v>
      </c>
      <c r="D8" s="11">
        <v>506</v>
      </c>
      <c r="E8" s="11">
        <v>541</v>
      </c>
      <c r="F8" s="11"/>
      <c r="G8" s="11">
        <v>144</v>
      </c>
      <c r="H8" s="11">
        <v>167</v>
      </c>
      <c r="I8" s="11">
        <v>183</v>
      </c>
      <c r="J8" s="11">
        <v>186</v>
      </c>
      <c r="K8" s="11">
        <v>146</v>
      </c>
      <c r="L8" s="11">
        <v>222</v>
      </c>
      <c r="M8" s="11"/>
      <c r="N8" s="11">
        <v>282</v>
      </c>
      <c r="O8" s="11">
        <v>262</v>
      </c>
      <c r="P8" s="11">
        <v>229</v>
      </c>
      <c r="Q8" s="11">
        <v>273</v>
      </c>
      <c r="R8" s="11"/>
      <c r="S8" s="11">
        <v>143</v>
      </c>
      <c r="T8" s="11">
        <v>131</v>
      </c>
      <c r="U8" s="11">
        <v>90</v>
      </c>
      <c r="V8" s="11">
        <v>99</v>
      </c>
      <c r="W8" s="11">
        <v>70</v>
      </c>
      <c r="X8" s="11">
        <v>78</v>
      </c>
      <c r="Y8" s="11">
        <v>95</v>
      </c>
      <c r="Z8" s="11">
        <v>39</v>
      </c>
      <c r="AA8" s="11">
        <v>121</v>
      </c>
      <c r="AB8" s="11">
        <v>95</v>
      </c>
      <c r="AC8" s="11">
        <v>55</v>
      </c>
      <c r="AD8" s="11">
        <v>31</v>
      </c>
      <c r="AE8" s="11"/>
      <c r="AF8" s="11">
        <v>408</v>
      </c>
      <c r="AG8" s="11">
        <v>434</v>
      </c>
      <c r="AH8" s="11">
        <v>141</v>
      </c>
      <c r="AI8" s="11"/>
      <c r="AJ8" s="11">
        <v>366</v>
      </c>
      <c r="AK8" s="11">
        <v>294</v>
      </c>
      <c r="AL8" s="11">
        <v>71</v>
      </c>
      <c r="AM8" s="11">
        <v>19</v>
      </c>
      <c r="AN8" s="11">
        <v>125</v>
      </c>
      <c r="AO8" s="11"/>
      <c r="AP8" s="11">
        <v>257</v>
      </c>
      <c r="AQ8" s="11">
        <v>352</v>
      </c>
      <c r="AR8" s="11">
        <v>83</v>
      </c>
      <c r="AS8" s="11"/>
      <c r="AT8" s="11">
        <v>250</v>
      </c>
      <c r="AU8" s="11">
        <v>187</v>
      </c>
      <c r="AV8" s="11">
        <v>232</v>
      </c>
      <c r="AW8" s="11">
        <v>96</v>
      </c>
      <c r="AX8" s="11">
        <v>19</v>
      </c>
    </row>
    <row r="9" spans="2:50">
      <c r="B9" s="18" t="s">
        <v>184</v>
      </c>
      <c r="C9" s="17">
        <v>0.106795088435017</v>
      </c>
      <c r="D9" s="17">
        <v>0.104036343955794</v>
      </c>
      <c r="E9" s="17">
        <v>0.109709814915632</v>
      </c>
      <c r="F9" s="17"/>
      <c r="G9" s="17">
        <v>0.114922163428644</v>
      </c>
      <c r="H9" s="17">
        <v>0.142999921615725</v>
      </c>
      <c r="I9" s="17">
        <v>0.14339482972421899</v>
      </c>
      <c r="J9" s="17">
        <v>0.118469801345414</v>
      </c>
      <c r="K9" s="17">
        <v>6.0981618752796798E-2</v>
      </c>
      <c r="L9" s="17">
        <v>6.4743031636040199E-2</v>
      </c>
      <c r="M9" s="17"/>
      <c r="N9" s="17">
        <v>9.6058225401160893E-2</v>
      </c>
      <c r="O9" s="17">
        <v>0.10148681288650099</v>
      </c>
      <c r="P9" s="17">
        <v>0.12821653668539401</v>
      </c>
      <c r="Q9" s="17">
        <v>0.106104514959251</v>
      </c>
      <c r="R9" s="17"/>
      <c r="S9" s="17">
        <v>0.13008400585573701</v>
      </c>
      <c r="T9" s="17">
        <v>7.3821286619496093E-2</v>
      </c>
      <c r="U9" s="17">
        <v>8.0488811449079004E-2</v>
      </c>
      <c r="V9" s="17">
        <v>5.5327318297144802E-2</v>
      </c>
      <c r="W9" s="17">
        <v>0.135360710393405</v>
      </c>
      <c r="X9" s="17">
        <v>2.7842090266086601E-2</v>
      </c>
      <c r="Y9" s="17">
        <v>0.12387200522877601</v>
      </c>
      <c r="Z9" s="17">
        <v>0.12639428461697699</v>
      </c>
      <c r="AA9" s="17">
        <v>0.15366007597383699</v>
      </c>
      <c r="AB9" s="17">
        <v>0.15397740244427</v>
      </c>
      <c r="AC9" s="17">
        <v>0.104708104572381</v>
      </c>
      <c r="AD9" s="17">
        <v>0.11302402116233</v>
      </c>
      <c r="AE9" s="17"/>
      <c r="AF9" s="17">
        <v>9.7669376658566107E-2</v>
      </c>
      <c r="AG9" s="17">
        <v>0.10979889328260201</v>
      </c>
      <c r="AH9" s="17">
        <v>0.123947474583202</v>
      </c>
      <c r="AI9" s="17"/>
      <c r="AJ9" s="17">
        <v>9.2107216844074802E-2</v>
      </c>
      <c r="AK9" s="17">
        <v>0.11021039520532599</v>
      </c>
      <c r="AL9" s="17">
        <v>0.122039433239492</v>
      </c>
      <c r="AM9" s="17">
        <v>0.15945783340813999</v>
      </c>
      <c r="AN9" s="17">
        <v>0.14600557776787901</v>
      </c>
      <c r="AO9" s="17"/>
      <c r="AP9" s="17">
        <v>7.8772249559687799E-2</v>
      </c>
      <c r="AQ9" s="17">
        <v>0.11652053801381999</v>
      </c>
      <c r="AR9" s="17">
        <v>0.11919556426804399</v>
      </c>
      <c r="AS9" s="17"/>
      <c r="AT9" s="17">
        <v>9.7496681753794001E-2</v>
      </c>
      <c r="AU9" s="17">
        <v>7.2243510632514996E-2</v>
      </c>
      <c r="AV9" s="17">
        <v>0.102055206079045</v>
      </c>
      <c r="AW9" s="17">
        <v>0.14334184364520899</v>
      </c>
      <c r="AX9" s="17">
        <v>6.4935992671293893E-2</v>
      </c>
    </row>
    <row r="10" spans="2:50">
      <c r="B10" s="18" t="s">
        <v>185</v>
      </c>
      <c r="C10" s="17">
        <v>0.27150996068045502</v>
      </c>
      <c r="D10" s="17">
        <v>0.21064349142771999</v>
      </c>
      <c r="E10" s="17">
        <v>0.32927345831203803</v>
      </c>
      <c r="F10" s="17"/>
      <c r="G10" s="17">
        <v>0.36358630283387999</v>
      </c>
      <c r="H10" s="17">
        <v>0.31799296478723099</v>
      </c>
      <c r="I10" s="17">
        <v>0.330986420677777</v>
      </c>
      <c r="J10" s="17">
        <v>0.22624537952297299</v>
      </c>
      <c r="K10" s="17">
        <v>0.23513540165438099</v>
      </c>
      <c r="L10" s="17">
        <v>0.189918554231229</v>
      </c>
      <c r="M10" s="17"/>
      <c r="N10" s="17">
        <v>0.23241070174488401</v>
      </c>
      <c r="O10" s="17">
        <v>0.229650611054907</v>
      </c>
      <c r="P10" s="17">
        <v>0.35306245396482</v>
      </c>
      <c r="Q10" s="17">
        <v>0.286522038925282</v>
      </c>
      <c r="R10" s="17"/>
      <c r="S10" s="17">
        <v>0.26811984317927201</v>
      </c>
      <c r="T10" s="17">
        <v>0.26921347693644299</v>
      </c>
      <c r="U10" s="17">
        <v>0.294113547235619</v>
      </c>
      <c r="V10" s="17">
        <v>0.34629280961644199</v>
      </c>
      <c r="W10" s="17">
        <v>0.27665458811104299</v>
      </c>
      <c r="X10" s="17">
        <v>0.30595572432713097</v>
      </c>
      <c r="Y10" s="17">
        <v>0.28350912246958299</v>
      </c>
      <c r="Z10" s="17">
        <v>0.24708604382135299</v>
      </c>
      <c r="AA10" s="17">
        <v>0.210080274486594</v>
      </c>
      <c r="AB10" s="17">
        <v>0.25306281315283102</v>
      </c>
      <c r="AC10" s="17">
        <v>0.241075915441572</v>
      </c>
      <c r="AD10" s="17">
        <v>0.23841507113821001</v>
      </c>
      <c r="AE10" s="17"/>
      <c r="AF10" s="17">
        <v>0.29485084413005402</v>
      </c>
      <c r="AG10" s="17">
        <v>0.25102618202593102</v>
      </c>
      <c r="AH10" s="17">
        <v>0.242101148270912</v>
      </c>
      <c r="AI10" s="17"/>
      <c r="AJ10" s="17">
        <v>0.26389482101762102</v>
      </c>
      <c r="AK10" s="17">
        <v>0.32272387092434202</v>
      </c>
      <c r="AL10" s="17">
        <v>0.16215773435413</v>
      </c>
      <c r="AM10" s="17">
        <v>0.38633230025270399</v>
      </c>
      <c r="AN10" s="17">
        <v>0.27303431755748803</v>
      </c>
      <c r="AO10" s="17"/>
      <c r="AP10" s="17">
        <v>0.247645340175569</v>
      </c>
      <c r="AQ10" s="17">
        <v>0.30961276794458298</v>
      </c>
      <c r="AR10" s="17">
        <v>0.15731522239460699</v>
      </c>
      <c r="AS10" s="17"/>
      <c r="AT10" s="17">
        <v>0.28556830353860002</v>
      </c>
      <c r="AU10" s="17">
        <v>0.26256694317836898</v>
      </c>
      <c r="AV10" s="17">
        <v>0.27816148610657099</v>
      </c>
      <c r="AW10" s="17">
        <v>0.31882058998976698</v>
      </c>
      <c r="AX10" s="17">
        <v>0.15664397018599499</v>
      </c>
    </row>
    <row r="11" spans="2:50">
      <c r="B11" s="18" t="s">
        <v>186</v>
      </c>
      <c r="C11" s="17">
        <v>0.38603313088536001</v>
      </c>
      <c r="D11" s="17">
        <v>0.42504861295943103</v>
      </c>
      <c r="E11" s="17">
        <v>0.35076485005237701</v>
      </c>
      <c r="F11" s="17"/>
      <c r="G11" s="17">
        <v>0.30813217454348801</v>
      </c>
      <c r="H11" s="17">
        <v>0.39499344941575598</v>
      </c>
      <c r="I11" s="17">
        <v>0.31594598210373298</v>
      </c>
      <c r="J11" s="17">
        <v>0.40296709239289102</v>
      </c>
      <c r="K11" s="17">
        <v>0.40036721564926198</v>
      </c>
      <c r="L11" s="17">
        <v>0.46382265864236</v>
      </c>
      <c r="M11" s="17"/>
      <c r="N11" s="17">
        <v>0.42541265449814802</v>
      </c>
      <c r="O11" s="17">
        <v>0.40283073417122001</v>
      </c>
      <c r="P11" s="17">
        <v>0.37014655438303301</v>
      </c>
      <c r="Q11" s="17">
        <v>0.34254904482054699</v>
      </c>
      <c r="R11" s="17"/>
      <c r="S11" s="17">
        <v>0.37217996021390698</v>
      </c>
      <c r="T11" s="17">
        <v>0.40720399013603198</v>
      </c>
      <c r="U11" s="17">
        <v>0.38502427938943401</v>
      </c>
      <c r="V11" s="17">
        <v>0.384058265475893</v>
      </c>
      <c r="W11" s="17">
        <v>0.40524204327083202</v>
      </c>
      <c r="X11" s="17">
        <v>0.43829062665931201</v>
      </c>
      <c r="Y11" s="17">
        <v>0.38885215163945802</v>
      </c>
      <c r="Z11" s="17">
        <v>0.392589040748129</v>
      </c>
      <c r="AA11" s="17">
        <v>0.36867227011883202</v>
      </c>
      <c r="AB11" s="17">
        <v>0.41030591402101402</v>
      </c>
      <c r="AC11" s="17">
        <v>0.26091490222788</v>
      </c>
      <c r="AD11" s="17">
        <v>0.39406665558062298</v>
      </c>
      <c r="AE11" s="17"/>
      <c r="AF11" s="17">
        <v>0.39562941363258097</v>
      </c>
      <c r="AG11" s="17">
        <v>0.39866220099017502</v>
      </c>
      <c r="AH11" s="17">
        <v>0.365856645689006</v>
      </c>
      <c r="AI11" s="17"/>
      <c r="AJ11" s="17">
        <v>0.42517985301498501</v>
      </c>
      <c r="AK11" s="17">
        <v>0.36614054544996999</v>
      </c>
      <c r="AL11" s="17">
        <v>0.47794333960221902</v>
      </c>
      <c r="AM11" s="17">
        <v>0.21339231738141801</v>
      </c>
      <c r="AN11" s="17">
        <v>0.28042583903097101</v>
      </c>
      <c r="AO11" s="17"/>
      <c r="AP11" s="17">
        <v>0.48783716699598201</v>
      </c>
      <c r="AQ11" s="17">
        <v>0.37536012594270701</v>
      </c>
      <c r="AR11" s="17">
        <v>0.48930959887337999</v>
      </c>
      <c r="AS11" s="17"/>
      <c r="AT11" s="17">
        <v>0.34037250076925701</v>
      </c>
      <c r="AU11" s="17">
        <v>0.42962634094707602</v>
      </c>
      <c r="AV11" s="17">
        <v>0.43024231159461601</v>
      </c>
      <c r="AW11" s="17">
        <v>0.31141376745756</v>
      </c>
      <c r="AX11" s="17">
        <v>0.46335935037068599</v>
      </c>
    </row>
    <row r="12" spans="2:50">
      <c r="B12" s="18" t="s">
        <v>187</v>
      </c>
      <c r="C12" s="17">
        <v>6.6780778707888094E-2</v>
      </c>
      <c r="D12" s="17">
        <v>9.5248076648202507E-2</v>
      </c>
      <c r="E12" s="17">
        <v>3.9098599192389602E-2</v>
      </c>
      <c r="F12" s="17"/>
      <c r="G12" s="17">
        <v>8.8889986857068906E-2</v>
      </c>
      <c r="H12" s="17">
        <v>6.3527082411862501E-2</v>
      </c>
      <c r="I12" s="17">
        <v>4.46381307206914E-2</v>
      </c>
      <c r="J12" s="17">
        <v>4.8892039686266299E-2</v>
      </c>
      <c r="K12" s="17">
        <v>6.4632011091941499E-2</v>
      </c>
      <c r="L12" s="17">
        <v>8.9457285722624402E-2</v>
      </c>
      <c r="M12" s="17"/>
      <c r="N12" s="17">
        <v>0.10080649294626499</v>
      </c>
      <c r="O12" s="17">
        <v>7.2587135666700997E-2</v>
      </c>
      <c r="P12" s="17">
        <v>3.9141030222166098E-2</v>
      </c>
      <c r="Q12" s="17">
        <v>4.9897481523320901E-2</v>
      </c>
      <c r="R12" s="17"/>
      <c r="S12" s="17">
        <v>7.2779313281914504E-2</v>
      </c>
      <c r="T12" s="17">
        <v>8.1381770082611896E-2</v>
      </c>
      <c r="U12" s="17">
        <v>7.7023008585768701E-2</v>
      </c>
      <c r="V12" s="17">
        <v>2.2279989027260898E-2</v>
      </c>
      <c r="W12" s="17">
        <v>3.6419484640881898E-2</v>
      </c>
      <c r="X12" s="17">
        <v>7.8681761114764798E-2</v>
      </c>
      <c r="Y12" s="17">
        <v>5.8009779362656597E-2</v>
      </c>
      <c r="Z12" s="17">
        <v>4.5278353525957299E-2</v>
      </c>
      <c r="AA12" s="17">
        <v>0.10056941534606099</v>
      </c>
      <c r="AB12" s="17">
        <v>3.82816433104421E-2</v>
      </c>
      <c r="AC12" s="17">
        <v>6.2905903609232802E-2</v>
      </c>
      <c r="AD12" s="17">
        <v>0.14385389264714299</v>
      </c>
      <c r="AE12" s="17"/>
      <c r="AF12" s="17">
        <v>5.2164730910105199E-2</v>
      </c>
      <c r="AG12" s="17">
        <v>8.8665842352296201E-2</v>
      </c>
      <c r="AH12" s="17">
        <v>4.8156589581053101E-2</v>
      </c>
      <c r="AI12" s="17"/>
      <c r="AJ12" s="17">
        <v>6.9108068164907596E-2</v>
      </c>
      <c r="AK12" s="17">
        <v>6.6430224633827403E-2</v>
      </c>
      <c r="AL12" s="17">
        <v>9.7826555680930793E-2</v>
      </c>
      <c r="AM12" s="17">
        <v>5.6152706223873902E-2</v>
      </c>
      <c r="AN12" s="17">
        <v>3.7656584523836002E-2</v>
      </c>
      <c r="AO12" s="17"/>
      <c r="AP12" s="17">
        <v>7.1315692721457394E-2</v>
      </c>
      <c r="AQ12" s="17">
        <v>5.6465745849413301E-2</v>
      </c>
      <c r="AR12" s="17">
        <v>0.11915069907561</v>
      </c>
      <c r="AS12" s="17"/>
      <c r="AT12" s="17">
        <v>3.7239796704401099E-2</v>
      </c>
      <c r="AU12" s="17">
        <v>6.9121559717127204E-2</v>
      </c>
      <c r="AV12" s="17">
        <v>8.6937489532102702E-2</v>
      </c>
      <c r="AW12" s="17">
        <v>0.111063445501023</v>
      </c>
      <c r="AX12" s="17">
        <v>8.5838880634763498E-2</v>
      </c>
    </row>
    <row r="13" spans="2:50">
      <c r="B13" s="18" t="s">
        <v>188</v>
      </c>
      <c r="C13" s="17">
        <v>1.5886517116916E-2</v>
      </c>
      <c r="D13" s="17">
        <v>2.33990395444864E-2</v>
      </c>
      <c r="E13" s="17">
        <v>8.9120545777259894E-3</v>
      </c>
      <c r="F13" s="17"/>
      <c r="G13" s="17">
        <v>2.0202322439235899E-2</v>
      </c>
      <c r="H13" s="17">
        <v>5.8353933946350897E-3</v>
      </c>
      <c r="I13" s="17">
        <v>1.8239618449467299E-2</v>
      </c>
      <c r="J13" s="17">
        <v>6.3585951510632902E-3</v>
      </c>
      <c r="K13" s="17">
        <v>2.9923621327274798E-2</v>
      </c>
      <c r="L13" s="17">
        <v>1.7400725776714299E-2</v>
      </c>
      <c r="M13" s="17"/>
      <c r="N13" s="17">
        <v>2.9072365659542999E-2</v>
      </c>
      <c r="O13" s="17">
        <v>3.7041179978875602E-3</v>
      </c>
      <c r="P13" s="17">
        <v>1.68679876146701E-2</v>
      </c>
      <c r="Q13" s="17">
        <v>1.03728681706274E-2</v>
      </c>
      <c r="R13" s="17"/>
      <c r="S13" s="17">
        <v>2.63672489549584E-2</v>
      </c>
      <c r="T13" s="17">
        <v>1.54138262417146E-2</v>
      </c>
      <c r="U13" s="17">
        <v>1.07969421702184E-2</v>
      </c>
      <c r="V13" s="17">
        <v>0</v>
      </c>
      <c r="W13" s="17">
        <v>0</v>
      </c>
      <c r="X13" s="17">
        <v>3.5332286557253102E-2</v>
      </c>
      <c r="Y13" s="17">
        <v>1.12027732345355E-2</v>
      </c>
      <c r="Z13" s="17">
        <v>1.61240282586405E-2</v>
      </c>
      <c r="AA13" s="17">
        <v>1.6481832184618201E-2</v>
      </c>
      <c r="AB13" s="17">
        <v>8.4889672353500693E-3</v>
      </c>
      <c r="AC13" s="17">
        <v>3.0760694850220701E-2</v>
      </c>
      <c r="AD13" s="17">
        <v>2.9537089542650299E-2</v>
      </c>
      <c r="AE13" s="17"/>
      <c r="AF13" s="17">
        <v>7.2375946834693497E-3</v>
      </c>
      <c r="AG13" s="17">
        <v>2.5388197208111401E-2</v>
      </c>
      <c r="AH13" s="17">
        <v>0</v>
      </c>
      <c r="AI13" s="17"/>
      <c r="AJ13" s="17">
        <v>1.10436262493833E-2</v>
      </c>
      <c r="AK13" s="17">
        <v>3.09372333067073E-2</v>
      </c>
      <c r="AL13" s="17">
        <v>1.30666039833664E-2</v>
      </c>
      <c r="AM13" s="17">
        <v>0</v>
      </c>
      <c r="AN13" s="17">
        <v>6.7244155078077803E-3</v>
      </c>
      <c r="AO13" s="17"/>
      <c r="AP13" s="17">
        <v>1.1763104445632199E-2</v>
      </c>
      <c r="AQ13" s="17">
        <v>2.58757065127788E-2</v>
      </c>
      <c r="AR13" s="17">
        <v>1.1245993758354099E-2</v>
      </c>
      <c r="AS13" s="17"/>
      <c r="AT13" s="17">
        <v>1.6100220125629301E-2</v>
      </c>
      <c r="AU13" s="17">
        <v>1.9773430566569099E-2</v>
      </c>
      <c r="AV13" s="17">
        <v>8.8055103041960597E-3</v>
      </c>
      <c r="AW13" s="17">
        <v>6.5322531662798501E-3</v>
      </c>
      <c r="AX13" s="17">
        <v>0.13583953458430401</v>
      </c>
    </row>
    <row r="14" spans="2:50">
      <c r="B14" s="18" t="s">
        <v>92</v>
      </c>
      <c r="C14" s="19">
        <v>0.15299452417436499</v>
      </c>
      <c r="D14" s="19">
        <v>0.14162443546436601</v>
      </c>
      <c r="E14" s="19">
        <v>0.16224122294983701</v>
      </c>
      <c r="F14" s="19"/>
      <c r="G14" s="19">
        <v>0.104267049897683</v>
      </c>
      <c r="H14" s="19">
        <v>7.4651188374790498E-2</v>
      </c>
      <c r="I14" s="19">
        <v>0.14679501832411199</v>
      </c>
      <c r="J14" s="19">
        <v>0.19706709190139299</v>
      </c>
      <c r="K14" s="19">
        <v>0.20896013152434401</v>
      </c>
      <c r="L14" s="19">
        <v>0.17465774399103201</v>
      </c>
      <c r="M14" s="19"/>
      <c r="N14" s="19">
        <v>0.116239559749999</v>
      </c>
      <c r="O14" s="19">
        <v>0.189740588222785</v>
      </c>
      <c r="P14" s="19">
        <v>9.2565437129917202E-2</v>
      </c>
      <c r="Q14" s="19">
        <v>0.20455405160097201</v>
      </c>
      <c r="R14" s="19"/>
      <c r="S14" s="19">
        <v>0.13046962851421101</v>
      </c>
      <c r="T14" s="19">
        <v>0.15296564998370199</v>
      </c>
      <c r="U14" s="19">
        <v>0.152553411169881</v>
      </c>
      <c r="V14" s="19">
        <v>0.19204161758325899</v>
      </c>
      <c r="W14" s="19">
        <v>0.14632317358383801</v>
      </c>
      <c r="X14" s="19">
        <v>0.113897511075453</v>
      </c>
      <c r="Y14" s="19">
        <v>0.13455416806499099</v>
      </c>
      <c r="Z14" s="19">
        <v>0.17252824902894301</v>
      </c>
      <c r="AA14" s="19">
        <v>0.15053613189005899</v>
      </c>
      <c r="AB14" s="19">
        <v>0.13588325983609301</v>
      </c>
      <c r="AC14" s="19">
        <v>0.29963447929871301</v>
      </c>
      <c r="AD14" s="19">
        <v>8.1103269929044097E-2</v>
      </c>
      <c r="AE14" s="19"/>
      <c r="AF14" s="19">
        <v>0.15244803998522399</v>
      </c>
      <c r="AG14" s="19">
        <v>0.12645868414088501</v>
      </c>
      <c r="AH14" s="19">
        <v>0.219938141875826</v>
      </c>
      <c r="AI14" s="19"/>
      <c r="AJ14" s="19">
        <v>0.13866641470902899</v>
      </c>
      <c r="AK14" s="19">
        <v>0.103557730479827</v>
      </c>
      <c r="AL14" s="19">
        <v>0.126966333139862</v>
      </c>
      <c r="AM14" s="19">
        <v>0.18466484273386399</v>
      </c>
      <c r="AN14" s="19">
        <v>0.25615326561201801</v>
      </c>
      <c r="AO14" s="19"/>
      <c r="AP14" s="19">
        <v>0.102666446101672</v>
      </c>
      <c r="AQ14" s="19">
        <v>0.11616511573669901</v>
      </c>
      <c r="AR14" s="19">
        <v>0.10378292163000501</v>
      </c>
      <c r="AS14" s="19"/>
      <c r="AT14" s="19">
        <v>0.22322249710831901</v>
      </c>
      <c r="AU14" s="19">
        <v>0.14666821495834401</v>
      </c>
      <c r="AV14" s="19">
        <v>9.3797996383469501E-2</v>
      </c>
      <c r="AW14" s="19">
        <v>0.108828100240161</v>
      </c>
      <c r="AX14" s="19">
        <v>9.3382271552957599E-2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X25"/>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190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191</v>
      </c>
      <c r="C9" s="17">
        <v>0.31700495861447497</v>
      </c>
      <c r="D9" s="17">
        <v>0.29792533154592699</v>
      </c>
      <c r="E9" s="17">
        <v>0.33618627205007101</v>
      </c>
      <c r="F9" s="17"/>
      <c r="G9" s="17">
        <v>0.15373608688008</v>
      </c>
      <c r="H9" s="17">
        <v>0.29017673427350699</v>
      </c>
      <c r="I9" s="17">
        <v>0.26880175136179701</v>
      </c>
      <c r="J9" s="17">
        <v>0.33429291311892501</v>
      </c>
      <c r="K9" s="17">
        <v>0.42658804613331502</v>
      </c>
      <c r="L9" s="17">
        <v>0.39874416521163197</v>
      </c>
      <c r="M9" s="17"/>
      <c r="N9" s="17">
        <v>0.347669233225951</v>
      </c>
      <c r="O9" s="17">
        <v>0.30723738633405401</v>
      </c>
      <c r="P9" s="17">
        <v>0.31737625727603902</v>
      </c>
      <c r="Q9" s="17">
        <v>0.29745311142626402</v>
      </c>
      <c r="R9" s="17"/>
      <c r="S9" s="17">
        <v>0.24804603518472201</v>
      </c>
      <c r="T9" s="17">
        <v>0.35458799223688398</v>
      </c>
      <c r="U9" s="17">
        <v>0.362846084621676</v>
      </c>
      <c r="V9" s="17">
        <v>0.36371174972723402</v>
      </c>
      <c r="W9" s="17">
        <v>0.36801487796816801</v>
      </c>
      <c r="X9" s="17">
        <v>0.34372414226782799</v>
      </c>
      <c r="Y9" s="17">
        <v>0.31213369578646799</v>
      </c>
      <c r="Z9" s="17">
        <v>0.30575905620282001</v>
      </c>
      <c r="AA9" s="17">
        <v>0.27052457196975399</v>
      </c>
      <c r="AB9" s="17">
        <v>0.25696592926947998</v>
      </c>
      <c r="AC9" s="17">
        <v>0.36281911524121802</v>
      </c>
      <c r="AD9" s="17">
        <v>0.31588633418692003</v>
      </c>
      <c r="AE9" s="17"/>
      <c r="AF9" s="17">
        <v>0.37520520540944302</v>
      </c>
      <c r="AG9" s="17">
        <v>0.30923134107158401</v>
      </c>
      <c r="AH9" s="17">
        <v>0.221825179229725</v>
      </c>
      <c r="AI9" s="17"/>
      <c r="AJ9" s="17">
        <v>0.36033375969007903</v>
      </c>
      <c r="AK9" s="17">
        <v>0.28818465449763198</v>
      </c>
      <c r="AL9" s="17">
        <v>0.42177179670439102</v>
      </c>
      <c r="AM9" s="17">
        <v>0.32680169159094202</v>
      </c>
      <c r="AN9" s="17">
        <v>0.251397430811238</v>
      </c>
      <c r="AO9" s="17"/>
      <c r="AP9" s="17">
        <v>0.355182381141671</v>
      </c>
      <c r="AQ9" s="17">
        <v>0.26753310153543203</v>
      </c>
      <c r="AR9" s="17">
        <v>0.405423282039166</v>
      </c>
      <c r="AS9" s="17"/>
      <c r="AT9" s="17">
        <v>0.33550362621402302</v>
      </c>
      <c r="AU9" s="17">
        <v>0.29387036593388199</v>
      </c>
      <c r="AV9" s="17">
        <v>0.332182298003042</v>
      </c>
      <c r="AW9" s="17">
        <v>0.251624846701683</v>
      </c>
      <c r="AX9" s="17">
        <v>0.240290182281266</v>
      </c>
    </row>
    <row r="10" spans="2:50" ht="30">
      <c r="B10" s="18" t="s">
        <v>192</v>
      </c>
      <c r="C10" s="17">
        <v>0.287284222191863</v>
      </c>
      <c r="D10" s="17">
        <v>0.32156945683974503</v>
      </c>
      <c r="E10" s="17">
        <v>0.25270663055314302</v>
      </c>
      <c r="F10" s="17"/>
      <c r="G10" s="17">
        <v>0.29906729931195603</v>
      </c>
      <c r="H10" s="17">
        <v>0.211716775024202</v>
      </c>
      <c r="I10" s="17">
        <v>0.27742443889415602</v>
      </c>
      <c r="J10" s="17">
        <v>0.35002696324545002</v>
      </c>
      <c r="K10" s="17">
        <v>0.33508884164363301</v>
      </c>
      <c r="L10" s="17">
        <v>0.266089999746499</v>
      </c>
      <c r="M10" s="17"/>
      <c r="N10" s="17">
        <v>0.34528992135720799</v>
      </c>
      <c r="O10" s="17">
        <v>0.31197062084819399</v>
      </c>
      <c r="P10" s="17">
        <v>0.23084807696062001</v>
      </c>
      <c r="Q10" s="17">
        <v>0.24579954097047299</v>
      </c>
      <c r="R10" s="17"/>
      <c r="S10" s="17">
        <v>0.29342501994224401</v>
      </c>
      <c r="T10" s="17">
        <v>0.28322404117527999</v>
      </c>
      <c r="U10" s="17">
        <v>0.28385446889980398</v>
      </c>
      <c r="V10" s="17">
        <v>0.26842249700911502</v>
      </c>
      <c r="W10" s="17">
        <v>0.28663819853454398</v>
      </c>
      <c r="X10" s="17">
        <v>0.30771277943393899</v>
      </c>
      <c r="Y10" s="17">
        <v>0.22709439372687701</v>
      </c>
      <c r="Z10" s="17">
        <v>0.28392416649983099</v>
      </c>
      <c r="AA10" s="17">
        <v>0.33298241938414602</v>
      </c>
      <c r="AB10" s="17">
        <v>0.308900735637751</v>
      </c>
      <c r="AC10" s="17">
        <v>0.28031916360341802</v>
      </c>
      <c r="AD10" s="17">
        <v>0.22655197474327099</v>
      </c>
      <c r="AE10" s="17"/>
      <c r="AF10" s="17">
        <v>0.229094481253831</v>
      </c>
      <c r="AG10" s="17">
        <v>0.367327606372223</v>
      </c>
      <c r="AH10" s="17">
        <v>0.18096008395235999</v>
      </c>
      <c r="AI10" s="17"/>
      <c r="AJ10" s="17">
        <v>0.23390071119533901</v>
      </c>
      <c r="AK10" s="17">
        <v>0.33015355623353598</v>
      </c>
      <c r="AL10" s="17">
        <v>0.40025659928384799</v>
      </c>
      <c r="AM10" s="17">
        <v>0.32731113986435001</v>
      </c>
      <c r="AN10" s="17">
        <v>0.21488345454684801</v>
      </c>
      <c r="AO10" s="17"/>
      <c r="AP10" s="17">
        <v>0.218344957478534</v>
      </c>
      <c r="AQ10" s="17">
        <v>0.33630266222177202</v>
      </c>
      <c r="AR10" s="17">
        <v>0.42509958170626599</v>
      </c>
      <c r="AS10" s="17"/>
      <c r="AT10" s="17">
        <v>0.229176574067356</v>
      </c>
      <c r="AU10" s="17">
        <v>0.30087883681795202</v>
      </c>
      <c r="AV10" s="17">
        <v>0.36428992597427101</v>
      </c>
      <c r="AW10" s="17">
        <v>0.34733016407037198</v>
      </c>
      <c r="AX10" s="17">
        <v>0.41546955747197301</v>
      </c>
    </row>
    <row r="11" spans="2:50">
      <c r="B11" s="18" t="s">
        <v>193</v>
      </c>
      <c r="C11" s="17">
        <v>0.26072310639560597</v>
      </c>
      <c r="D11" s="17">
        <v>0.29692084478479103</v>
      </c>
      <c r="E11" s="17">
        <v>0.22641175113923301</v>
      </c>
      <c r="F11" s="17"/>
      <c r="G11" s="17">
        <v>0.329480903940084</v>
      </c>
      <c r="H11" s="17">
        <v>0.27012089932698802</v>
      </c>
      <c r="I11" s="17">
        <v>0.27396259426390202</v>
      </c>
      <c r="J11" s="17">
        <v>0.19172323405009101</v>
      </c>
      <c r="K11" s="17">
        <v>0.235082213328725</v>
      </c>
      <c r="L11" s="17">
        <v>0.27000915894498601</v>
      </c>
      <c r="M11" s="17"/>
      <c r="N11" s="17">
        <v>0.30476566525001603</v>
      </c>
      <c r="O11" s="17">
        <v>0.26078262821766601</v>
      </c>
      <c r="P11" s="17">
        <v>0.28582472951029098</v>
      </c>
      <c r="Q11" s="17">
        <v>0.19032663556280399</v>
      </c>
      <c r="R11" s="17"/>
      <c r="S11" s="17">
        <v>0.342333551905672</v>
      </c>
      <c r="T11" s="17">
        <v>0.25533814879342498</v>
      </c>
      <c r="U11" s="17">
        <v>0.195591746514506</v>
      </c>
      <c r="V11" s="17">
        <v>0.224385475320729</v>
      </c>
      <c r="W11" s="17">
        <v>0.27765078464762599</v>
      </c>
      <c r="X11" s="17">
        <v>0.29225970175146498</v>
      </c>
      <c r="Y11" s="17">
        <v>0.208090700553275</v>
      </c>
      <c r="Z11" s="17">
        <v>0.28121651079014398</v>
      </c>
      <c r="AA11" s="17">
        <v>0.25021287533887698</v>
      </c>
      <c r="AB11" s="17">
        <v>0.25239198000367402</v>
      </c>
      <c r="AC11" s="17">
        <v>0.20417703695477299</v>
      </c>
      <c r="AD11" s="17">
        <v>0.32282943853283902</v>
      </c>
      <c r="AE11" s="17"/>
      <c r="AF11" s="17">
        <v>0.27887155355285098</v>
      </c>
      <c r="AG11" s="17">
        <v>0.256934194989415</v>
      </c>
      <c r="AH11" s="17">
        <v>0.231719924372673</v>
      </c>
      <c r="AI11" s="17"/>
      <c r="AJ11" s="17">
        <v>0.29361729394986102</v>
      </c>
      <c r="AK11" s="17">
        <v>0.27074306639649898</v>
      </c>
      <c r="AL11" s="17">
        <v>0.22591803580756001</v>
      </c>
      <c r="AM11" s="17">
        <v>0.324353013113373</v>
      </c>
      <c r="AN11" s="17">
        <v>0.19156893449331899</v>
      </c>
      <c r="AO11" s="17"/>
      <c r="AP11" s="17">
        <v>0.31011740190589199</v>
      </c>
      <c r="AQ11" s="17">
        <v>0.25462749901215498</v>
      </c>
      <c r="AR11" s="17">
        <v>0.242906767997002</v>
      </c>
      <c r="AS11" s="17"/>
      <c r="AT11" s="17">
        <v>0.21611109394307701</v>
      </c>
      <c r="AU11" s="17">
        <v>0.25959697788903002</v>
      </c>
      <c r="AV11" s="17">
        <v>0.28816475040573802</v>
      </c>
      <c r="AW11" s="17">
        <v>0.24163673697160801</v>
      </c>
      <c r="AX11" s="17">
        <v>0.17674038398471401</v>
      </c>
    </row>
    <row r="12" spans="2:50">
      <c r="B12" s="18" t="s">
        <v>194</v>
      </c>
      <c r="C12" s="17">
        <v>0.25568761338801299</v>
      </c>
      <c r="D12" s="17">
        <v>0.309425436160504</v>
      </c>
      <c r="E12" s="17">
        <v>0.20316643685607</v>
      </c>
      <c r="F12" s="17"/>
      <c r="G12" s="17">
        <v>0.18455577481136901</v>
      </c>
      <c r="H12" s="17">
        <v>0.25040454016792002</v>
      </c>
      <c r="I12" s="17">
        <v>0.281009864784036</v>
      </c>
      <c r="J12" s="17">
        <v>0.26198425286598598</v>
      </c>
      <c r="K12" s="17">
        <v>0.24158382359774599</v>
      </c>
      <c r="L12" s="17">
        <v>0.29060507621887499</v>
      </c>
      <c r="M12" s="17"/>
      <c r="N12" s="17">
        <v>0.280723825823185</v>
      </c>
      <c r="O12" s="17">
        <v>0.25488673583424998</v>
      </c>
      <c r="P12" s="17">
        <v>0.26788424942407502</v>
      </c>
      <c r="Q12" s="17">
        <v>0.223381989602979</v>
      </c>
      <c r="R12" s="17"/>
      <c r="S12" s="17">
        <v>0.31662743770978702</v>
      </c>
      <c r="T12" s="17">
        <v>0.26087312639855398</v>
      </c>
      <c r="U12" s="17">
        <v>0.241862005854412</v>
      </c>
      <c r="V12" s="17">
        <v>0.267541010250888</v>
      </c>
      <c r="W12" s="17">
        <v>0.22750431703578999</v>
      </c>
      <c r="X12" s="17">
        <v>0.27436198109156201</v>
      </c>
      <c r="Y12" s="17">
        <v>0.229815241032815</v>
      </c>
      <c r="Z12" s="17">
        <v>0.311075376884553</v>
      </c>
      <c r="AA12" s="17">
        <v>0.225791280644773</v>
      </c>
      <c r="AB12" s="17">
        <v>0.218782722510273</v>
      </c>
      <c r="AC12" s="17">
        <v>0.20309597981182001</v>
      </c>
      <c r="AD12" s="17">
        <v>0.262991808377461</v>
      </c>
      <c r="AE12" s="17"/>
      <c r="AF12" s="17">
        <v>0.31161382868155402</v>
      </c>
      <c r="AG12" s="17">
        <v>0.222235982337912</v>
      </c>
      <c r="AH12" s="17">
        <v>0.25053636131964602</v>
      </c>
      <c r="AI12" s="17"/>
      <c r="AJ12" s="17">
        <v>0.35509863836625799</v>
      </c>
      <c r="AK12" s="17">
        <v>0.19021988790358099</v>
      </c>
      <c r="AL12" s="17">
        <v>0.24884274336359499</v>
      </c>
      <c r="AM12" s="17">
        <v>0.11195063693542399</v>
      </c>
      <c r="AN12" s="17">
        <v>0.24374793606609499</v>
      </c>
      <c r="AO12" s="17"/>
      <c r="AP12" s="17">
        <v>0.38224294457762198</v>
      </c>
      <c r="AQ12" s="17">
        <v>0.201767270220852</v>
      </c>
      <c r="AR12" s="17">
        <v>0.298606315266915</v>
      </c>
      <c r="AS12" s="17"/>
      <c r="AT12" s="17">
        <v>0.26730402553496502</v>
      </c>
      <c r="AU12" s="17">
        <v>0.25217650866040298</v>
      </c>
      <c r="AV12" s="17">
        <v>0.263849916739618</v>
      </c>
      <c r="AW12" s="17">
        <v>0.26117171575749698</v>
      </c>
      <c r="AX12" s="17">
        <v>0.29364414796260602</v>
      </c>
    </row>
    <row r="13" spans="2:50" ht="30">
      <c r="B13" s="18" t="s">
        <v>195</v>
      </c>
      <c r="C13" s="17">
        <v>0.245324142335482</v>
      </c>
      <c r="D13" s="17">
        <v>0.26570180767165302</v>
      </c>
      <c r="E13" s="17">
        <v>0.22572152381430199</v>
      </c>
      <c r="F13" s="17"/>
      <c r="G13" s="17">
        <v>0.15649750923151701</v>
      </c>
      <c r="H13" s="17">
        <v>0.219984438350637</v>
      </c>
      <c r="I13" s="17">
        <v>0.19535262553013599</v>
      </c>
      <c r="J13" s="17">
        <v>0.249316737190662</v>
      </c>
      <c r="K13" s="17">
        <v>0.26452220357841499</v>
      </c>
      <c r="L13" s="17">
        <v>0.34918433438564001</v>
      </c>
      <c r="M13" s="17"/>
      <c r="N13" s="17">
        <v>0.295730810960809</v>
      </c>
      <c r="O13" s="17">
        <v>0.237625704718011</v>
      </c>
      <c r="P13" s="17">
        <v>0.22249817119270501</v>
      </c>
      <c r="Q13" s="17">
        <v>0.21606529454459</v>
      </c>
      <c r="R13" s="17"/>
      <c r="S13" s="17">
        <v>0.223009226779178</v>
      </c>
      <c r="T13" s="17">
        <v>0.26730075419873101</v>
      </c>
      <c r="U13" s="17">
        <v>0.24705409627083799</v>
      </c>
      <c r="V13" s="17">
        <v>0.27040214452647798</v>
      </c>
      <c r="W13" s="17">
        <v>0.215978678442725</v>
      </c>
      <c r="X13" s="17">
        <v>0.215637656712443</v>
      </c>
      <c r="Y13" s="17">
        <v>0.24229163009816401</v>
      </c>
      <c r="Z13" s="17">
        <v>0.23212159023077</v>
      </c>
      <c r="AA13" s="17">
        <v>0.247802737032954</v>
      </c>
      <c r="AB13" s="17">
        <v>0.27259589695296499</v>
      </c>
      <c r="AC13" s="17">
        <v>0.256304865508313</v>
      </c>
      <c r="AD13" s="17">
        <v>0.248687144862375</v>
      </c>
      <c r="AE13" s="17"/>
      <c r="AF13" s="17">
        <v>0.27119493155833502</v>
      </c>
      <c r="AG13" s="17">
        <v>0.26437446257727198</v>
      </c>
      <c r="AH13" s="17">
        <v>0.157546620257209</v>
      </c>
      <c r="AI13" s="17"/>
      <c r="AJ13" s="17">
        <v>0.27873729020626897</v>
      </c>
      <c r="AK13" s="17">
        <v>0.24081120911957801</v>
      </c>
      <c r="AL13" s="17">
        <v>0.27576315133750001</v>
      </c>
      <c r="AM13" s="17">
        <v>0.27427712429832202</v>
      </c>
      <c r="AN13" s="17">
        <v>0.15510085728546999</v>
      </c>
      <c r="AO13" s="17"/>
      <c r="AP13" s="17">
        <v>0.30039926564248498</v>
      </c>
      <c r="AQ13" s="17">
        <v>0.22958991385542901</v>
      </c>
      <c r="AR13" s="17">
        <v>0.30699360948108101</v>
      </c>
      <c r="AS13" s="17"/>
      <c r="AT13" s="17">
        <v>0.230020709246474</v>
      </c>
      <c r="AU13" s="17">
        <v>0.218298442921044</v>
      </c>
      <c r="AV13" s="17">
        <v>0.25829203846983601</v>
      </c>
      <c r="AW13" s="17">
        <v>0.30556451326922401</v>
      </c>
      <c r="AX13" s="17">
        <v>0.40979581699220202</v>
      </c>
    </row>
    <row r="14" spans="2:50">
      <c r="B14" s="18" t="s">
        <v>196</v>
      </c>
      <c r="C14" s="17">
        <v>0.23351618350772099</v>
      </c>
      <c r="D14" s="17">
        <v>0.233034145165434</v>
      </c>
      <c r="E14" s="17">
        <v>0.23489399245916601</v>
      </c>
      <c r="F14" s="17"/>
      <c r="G14" s="17">
        <v>0.21457290498319201</v>
      </c>
      <c r="H14" s="17">
        <v>0.264077313172638</v>
      </c>
      <c r="I14" s="17">
        <v>0.25922725263462998</v>
      </c>
      <c r="J14" s="17">
        <v>0.234471594524883</v>
      </c>
      <c r="K14" s="17">
        <v>0.24417066858662601</v>
      </c>
      <c r="L14" s="17">
        <v>0.19240404060908201</v>
      </c>
      <c r="M14" s="17"/>
      <c r="N14" s="17">
        <v>0.20299556971169599</v>
      </c>
      <c r="O14" s="17">
        <v>0.21568561098690101</v>
      </c>
      <c r="P14" s="17">
        <v>0.30165092278465699</v>
      </c>
      <c r="Q14" s="17">
        <v>0.22552160440757599</v>
      </c>
      <c r="R14" s="17"/>
      <c r="S14" s="17">
        <v>0.18219301043178901</v>
      </c>
      <c r="T14" s="17">
        <v>0.21731066495928</v>
      </c>
      <c r="U14" s="17">
        <v>0.26631287827189598</v>
      </c>
      <c r="V14" s="17">
        <v>0.26470793465936199</v>
      </c>
      <c r="W14" s="17">
        <v>0.24010204088098799</v>
      </c>
      <c r="X14" s="17">
        <v>0.27218471961547702</v>
      </c>
      <c r="Y14" s="17">
        <v>0.27014359108779901</v>
      </c>
      <c r="Z14" s="17">
        <v>0.259725470205174</v>
      </c>
      <c r="AA14" s="17">
        <v>0.22744572411099701</v>
      </c>
      <c r="AB14" s="17">
        <v>0.205699046312633</v>
      </c>
      <c r="AC14" s="17">
        <v>0.24988771060130599</v>
      </c>
      <c r="AD14" s="17">
        <v>0.17628929589376099</v>
      </c>
      <c r="AE14" s="17"/>
      <c r="AF14" s="17">
        <v>0.27824025986248402</v>
      </c>
      <c r="AG14" s="17">
        <v>0.19485497422797801</v>
      </c>
      <c r="AH14" s="17">
        <v>0.23533676070432</v>
      </c>
      <c r="AI14" s="17"/>
      <c r="AJ14" s="17">
        <v>0.29142297568172498</v>
      </c>
      <c r="AK14" s="17">
        <v>0.20329892169385899</v>
      </c>
      <c r="AL14" s="17">
        <v>0.20156190887374201</v>
      </c>
      <c r="AM14" s="17">
        <v>0.33655344403896298</v>
      </c>
      <c r="AN14" s="17">
        <v>0.17891133043943899</v>
      </c>
      <c r="AO14" s="17"/>
      <c r="AP14" s="17">
        <v>0.30239910053639701</v>
      </c>
      <c r="AQ14" s="17">
        <v>0.22427583555420599</v>
      </c>
      <c r="AR14" s="17">
        <v>0.22562474299531901</v>
      </c>
      <c r="AS14" s="17"/>
      <c r="AT14" s="17">
        <v>0.27335524149095197</v>
      </c>
      <c r="AU14" s="17">
        <v>0.254607899733371</v>
      </c>
      <c r="AV14" s="17">
        <v>0.197837127498875</v>
      </c>
      <c r="AW14" s="17">
        <v>0.19938279539908199</v>
      </c>
      <c r="AX14" s="17">
        <v>0.15187014956742001</v>
      </c>
    </row>
    <row r="15" spans="2:50">
      <c r="B15" s="18" t="s">
        <v>197</v>
      </c>
      <c r="C15" s="17">
        <v>0.23147021123792</v>
      </c>
      <c r="D15" s="17">
        <v>0.27864638384727303</v>
      </c>
      <c r="E15" s="17">
        <v>0.18633160286786499</v>
      </c>
      <c r="F15" s="17"/>
      <c r="G15" s="17">
        <v>0.303225034308783</v>
      </c>
      <c r="H15" s="17">
        <v>0.28434898671841502</v>
      </c>
      <c r="I15" s="17">
        <v>0.25686030091686002</v>
      </c>
      <c r="J15" s="17">
        <v>0.22064775522118801</v>
      </c>
      <c r="K15" s="17">
        <v>0.20720010434916</v>
      </c>
      <c r="L15" s="17">
        <v>0.145466312336335</v>
      </c>
      <c r="M15" s="17"/>
      <c r="N15" s="17">
        <v>0.26348759419512102</v>
      </c>
      <c r="O15" s="17">
        <v>0.20844149068825901</v>
      </c>
      <c r="P15" s="17">
        <v>0.236231935550167</v>
      </c>
      <c r="Q15" s="17">
        <v>0.21468923793161199</v>
      </c>
      <c r="R15" s="17"/>
      <c r="S15" s="17">
        <v>0.26834068221701901</v>
      </c>
      <c r="T15" s="17">
        <v>0.16581113228375599</v>
      </c>
      <c r="U15" s="17">
        <v>0.22054427618744099</v>
      </c>
      <c r="V15" s="17">
        <v>0.212067708997905</v>
      </c>
      <c r="W15" s="17">
        <v>0.23727303000358699</v>
      </c>
      <c r="X15" s="17">
        <v>0.23953129987614299</v>
      </c>
      <c r="Y15" s="17">
        <v>0.25720087101977501</v>
      </c>
      <c r="Z15" s="17">
        <v>0.266421605461924</v>
      </c>
      <c r="AA15" s="17">
        <v>0.29735564264049602</v>
      </c>
      <c r="AB15" s="17">
        <v>0.20571771721934601</v>
      </c>
      <c r="AC15" s="17">
        <v>0.16264667811224501</v>
      </c>
      <c r="AD15" s="17">
        <v>0.228706343571252</v>
      </c>
      <c r="AE15" s="17"/>
      <c r="AF15" s="17">
        <v>0.19224129747501301</v>
      </c>
      <c r="AG15" s="17">
        <v>0.25748804460795</v>
      </c>
      <c r="AH15" s="17">
        <v>0.198407734494051</v>
      </c>
      <c r="AI15" s="17"/>
      <c r="AJ15" s="17">
        <v>0.210071501254706</v>
      </c>
      <c r="AK15" s="17">
        <v>0.27261020609159498</v>
      </c>
      <c r="AL15" s="17">
        <v>0.290599775098212</v>
      </c>
      <c r="AM15" s="17">
        <v>0.19739453800097001</v>
      </c>
      <c r="AN15" s="17">
        <v>0.15770249507017201</v>
      </c>
      <c r="AO15" s="17"/>
      <c r="AP15" s="17">
        <v>0.213051294482377</v>
      </c>
      <c r="AQ15" s="17">
        <v>0.27486395196471097</v>
      </c>
      <c r="AR15" s="17">
        <v>0.272242884607034</v>
      </c>
      <c r="AS15" s="17"/>
      <c r="AT15" s="17">
        <v>0.21883210761816599</v>
      </c>
      <c r="AU15" s="17">
        <v>0.25542612876276799</v>
      </c>
      <c r="AV15" s="17">
        <v>0.24184077181278801</v>
      </c>
      <c r="AW15" s="17">
        <v>0.25910575356187199</v>
      </c>
      <c r="AX15" s="17">
        <v>0.20232504607792101</v>
      </c>
    </row>
    <row r="16" spans="2:50">
      <c r="B16" s="18" t="s">
        <v>198</v>
      </c>
      <c r="C16" s="17">
        <v>0.19683889907288701</v>
      </c>
      <c r="D16" s="17">
        <v>0.17224959907154599</v>
      </c>
      <c r="E16" s="17">
        <v>0.221599866297574</v>
      </c>
      <c r="F16" s="17"/>
      <c r="G16" s="17">
        <v>0.26715926698723602</v>
      </c>
      <c r="H16" s="17">
        <v>0.19018415434341801</v>
      </c>
      <c r="I16" s="17">
        <v>0.17124696384125099</v>
      </c>
      <c r="J16" s="17">
        <v>0.16689333587683899</v>
      </c>
      <c r="K16" s="17">
        <v>0.17160500272159601</v>
      </c>
      <c r="L16" s="17">
        <v>0.21777692974217699</v>
      </c>
      <c r="M16" s="17"/>
      <c r="N16" s="17">
        <v>0.20548508750910399</v>
      </c>
      <c r="O16" s="17">
        <v>0.19841855770075001</v>
      </c>
      <c r="P16" s="17">
        <v>0.191231103393221</v>
      </c>
      <c r="Q16" s="17">
        <v>0.19064701948194299</v>
      </c>
      <c r="R16" s="17"/>
      <c r="S16" s="17">
        <v>0.18642310106198501</v>
      </c>
      <c r="T16" s="17">
        <v>0.192476804173147</v>
      </c>
      <c r="U16" s="17">
        <v>0.23764445026320699</v>
      </c>
      <c r="V16" s="17">
        <v>0.201259625399685</v>
      </c>
      <c r="W16" s="17">
        <v>0.163869809732274</v>
      </c>
      <c r="X16" s="17">
        <v>0.209687454678158</v>
      </c>
      <c r="Y16" s="17">
        <v>0.246750662060676</v>
      </c>
      <c r="Z16" s="17">
        <v>0.21656722085281399</v>
      </c>
      <c r="AA16" s="17">
        <v>0.150857601088696</v>
      </c>
      <c r="AB16" s="17">
        <v>0.179310737385903</v>
      </c>
      <c r="AC16" s="17">
        <v>0.19063300212953099</v>
      </c>
      <c r="AD16" s="17">
        <v>0.25280881185718701</v>
      </c>
      <c r="AE16" s="17"/>
      <c r="AF16" s="17">
        <v>0.18954651535452999</v>
      </c>
      <c r="AG16" s="17">
        <v>0.201240035745959</v>
      </c>
      <c r="AH16" s="17">
        <v>0.20326366602429499</v>
      </c>
      <c r="AI16" s="17"/>
      <c r="AJ16" s="17">
        <v>0.189636379749833</v>
      </c>
      <c r="AK16" s="17">
        <v>0.22722706987323299</v>
      </c>
      <c r="AL16" s="17">
        <v>0.139477507972569</v>
      </c>
      <c r="AM16" s="17">
        <v>0.15639679258405201</v>
      </c>
      <c r="AN16" s="17">
        <v>0.18777165334397899</v>
      </c>
      <c r="AO16" s="17"/>
      <c r="AP16" s="17">
        <v>0.201776924554492</v>
      </c>
      <c r="AQ16" s="17">
        <v>0.24265901221775699</v>
      </c>
      <c r="AR16" s="17">
        <v>0.14134053390655901</v>
      </c>
      <c r="AS16" s="17"/>
      <c r="AT16" s="17">
        <v>0.17545902369160099</v>
      </c>
      <c r="AU16" s="17">
        <v>0.179311108613909</v>
      </c>
      <c r="AV16" s="17">
        <v>0.20604327731850799</v>
      </c>
      <c r="AW16" s="17">
        <v>0.25104284533113602</v>
      </c>
      <c r="AX16" s="17">
        <v>0.22378363613512101</v>
      </c>
    </row>
    <row r="17" spans="2:50" ht="30">
      <c r="B17" s="18" t="s">
        <v>199</v>
      </c>
      <c r="C17" s="17">
        <v>0.179049620165741</v>
      </c>
      <c r="D17" s="17">
        <v>0.17951338666764699</v>
      </c>
      <c r="E17" s="17">
        <v>0.177460459542266</v>
      </c>
      <c r="F17" s="17"/>
      <c r="G17" s="17">
        <v>0.157355751481812</v>
      </c>
      <c r="H17" s="17">
        <v>0.135297418112275</v>
      </c>
      <c r="I17" s="17">
        <v>0.140523321951564</v>
      </c>
      <c r="J17" s="17">
        <v>0.15366872551508501</v>
      </c>
      <c r="K17" s="17">
        <v>0.225260526942832</v>
      </c>
      <c r="L17" s="17">
        <v>0.25005018189990502</v>
      </c>
      <c r="M17" s="17"/>
      <c r="N17" s="17">
        <v>0.18851496969821699</v>
      </c>
      <c r="O17" s="17">
        <v>0.19138959573682801</v>
      </c>
      <c r="P17" s="17">
        <v>0.152253026764539</v>
      </c>
      <c r="Q17" s="17">
        <v>0.181045472705292</v>
      </c>
      <c r="R17" s="17"/>
      <c r="S17" s="17">
        <v>0.18074687207019599</v>
      </c>
      <c r="T17" s="17">
        <v>0.20738444863497901</v>
      </c>
      <c r="U17" s="17">
        <v>0.230130468510616</v>
      </c>
      <c r="V17" s="17">
        <v>0.19837723363944099</v>
      </c>
      <c r="W17" s="17">
        <v>0.15232459583137001</v>
      </c>
      <c r="X17" s="17">
        <v>0.16660045112979399</v>
      </c>
      <c r="Y17" s="17">
        <v>0.19070296772893799</v>
      </c>
      <c r="Z17" s="17">
        <v>0.16400769278831501</v>
      </c>
      <c r="AA17" s="17">
        <v>0.12904790252905701</v>
      </c>
      <c r="AB17" s="17">
        <v>0.19750678459226001</v>
      </c>
      <c r="AC17" s="17">
        <v>0.17569125419191001</v>
      </c>
      <c r="AD17" s="17">
        <v>7.6477511514769406E-2</v>
      </c>
      <c r="AE17" s="17"/>
      <c r="AF17" s="17">
        <v>0.16967733036438401</v>
      </c>
      <c r="AG17" s="17">
        <v>0.21129992855375901</v>
      </c>
      <c r="AH17" s="17">
        <v>0.127206817949191</v>
      </c>
      <c r="AI17" s="17"/>
      <c r="AJ17" s="17">
        <v>0.18339046697984701</v>
      </c>
      <c r="AK17" s="17">
        <v>0.19157602162408399</v>
      </c>
      <c r="AL17" s="17">
        <v>0.194786747917124</v>
      </c>
      <c r="AM17" s="17">
        <v>9.5620938536557398E-2</v>
      </c>
      <c r="AN17" s="17">
        <v>0.12267170046848599</v>
      </c>
      <c r="AO17" s="17"/>
      <c r="AP17" s="17">
        <v>0.19811733002301599</v>
      </c>
      <c r="AQ17" s="17">
        <v>0.19789856892339699</v>
      </c>
      <c r="AR17" s="17">
        <v>0.18932996719574399</v>
      </c>
      <c r="AS17" s="17"/>
      <c r="AT17" s="17">
        <v>0.15912201863477299</v>
      </c>
      <c r="AU17" s="17">
        <v>0.17066124620620299</v>
      </c>
      <c r="AV17" s="17">
        <v>0.24991407619144701</v>
      </c>
      <c r="AW17" s="17">
        <v>0.114761474945653</v>
      </c>
      <c r="AX17" s="17">
        <v>0.18973823854802399</v>
      </c>
    </row>
    <row r="18" spans="2:50">
      <c r="B18" s="18" t="s">
        <v>92</v>
      </c>
      <c r="C18" s="17">
        <v>0.12564176330763699</v>
      </c>
      <c r="D18" s="17">
        <v>9.4893735912675498E-2</v>
      </c>
      <c r="E18" s="17">
        <v>0.15515606663557399</v>
      </c>
      <c r="F18" s="17"/>
      <c r="G18" s="17">
        <v>0.146628967477543</v>
      </c>
      <c r="H18" s="17">
        <v>0.119313213835073</v>
      </c>
      <c r="I18" s="17">
        <v>0.13751865077491099</v>
      </c>
      <c r="J18" s="17">
        <v>0.135776551995751</v>
      </c>
      <c r="K18" s="17">
        <v>0.12301682943621101</v>
      </c>
      <c r="L18" s="17">
        <v>0.10077782013646</v>
      </c>
      <c r="M18" s="17"/>
      <c r="N18" s="17">
        <v>7.6871786597560901E-2</v>
      </c>
      <c r="O18" s="17">
        <v>0.12617401935119099</v>
      </c>
      <c r="P18" s="17">
        <v>0.122575089711778</v>
      </c>
      <c r="Q18" s="17">
        <v>0.180187196623184</v>
      </c>
      <c r="R18" s="17"/>
      <c r="S18" s="17">
        <v>0.109980726873023</v>
      </c>
      <c r="T18" s="17">
        <v>0.115633360303463</v>
      </c>
      <c r="U18" s="17">
        <v>0.132034011937327</v>
      </c>
      <c r="V18" s="17">
        <v>0.107084629336582</v>
      </c>
      <c r="W18" s="17">
        <v>0.14295640119733899</v>
      </c>
      <c r="X18" s="17">
        <v>0.10108013100987601</v>
      </c>
      <c r="Y18" s="17">
        <v>0.123639938395847</v>
      </c>
      <c r="Z18" s="17">
        <v>9.3378822100088604E-2</v>
      </c>
      <c r="AA18" s="17">
        <v>0.14365763850881</v>
      </c>
      <c r="AB18" s="17">
        <v>0.17444284507913399</v>
      </c>
      <c r="AC18" s="17">
        <v>0.115017898271548</v>
      </c>
      <c r="AD18" s="17">
        <v>0.16790518300624199</v>
      </c>
      <c r="AE18" s="17"/>
      <c r="AF18" s="17">
        <v>0.113203996766331</v>
      </c>
      <c r="AG18" s="17">
        <v>9.8791942215674305E-2</v>
      </c>
      <c r="AH18" s="17">
        <v>0.222019257155395</v>
      </c>
      <c r="AI18" s="17"/>
      <c r="AJ18" s="17">
        <v>8.68681813765214E-2</v>
      </c>
      <c r="AK18" s="17">
        <v>0.104387329422445</v>
      </c>
      <c r="AL18" s="17">
        <v>5.7218321495654402E-2</v>
      </c>
      <c r="AM18" s="17">
        <v>0.18435043703725501</v>
      </c>
      <c r="AN18" s="17">
        <v>0.27055149437604997</v>
      </c>
      <c r="AO18" s="17"/>
      <c r="AP18" s="17">
        <v>4.9946088476451801E-2</v>
      </c>
      <c r="AQ18" s="17">
        <v>0.106503573101801</v>
      </c>
      <c r="AR18" s="17">
        <v>2.98951508822532E-2</v>
      </c>
      <c r="AS18" s="17"/>
      <c r="AT18" s="17">
        <v>0.15281271161063001</v>
      </c>
      <c r="AU18" s="17">
        <v>0.135405441421799</v>
      </c>
      <c r="AV18" s="17">
        <v>7.3633704069899095E-2</v>
      </c>
      <c r="AW18" s="17">
        <v>8.3879013008607395E-2</v>
      </c>
      <c r="AX18" s="17">
        <v>0.13520486129895501</v>
      </c>
    </row>
    <row r="19" spans="2:50" ht="45">
      <c r="B19" s="18" t="s">
        <v>200</v>
      </c>
      <c r="C19" s="17">
        <v>9.3541694760960303E-2</v>
      </c>
      <c r="D19" s="17">
        <v>6.9847281513468598E-2</v>
      </c>
      <c r="E19" s="17">
        <v>0.115865478552149</v>
      </c>
      <c r="F19" s="17"/>
      <c r="G19" s="17">
        <v>8.23606892033934E-2</v>
      </c>
      <c r="H19" s="17">
        <v>9.1972091499265204E-2</v>
      </c>
      <c r="I19" s="17">
        <v>7.7475325970080597E-2</v>
      </c>
      <c r="J19" s="17">
        <v>8.9039684307675407E-2</v>
      </c>
      <c r="K19" s="17">
        <v>9.6381197344498695E-2</v>
      </c>
      <c r="L19" s="17">
        <v>0.11703992041630699</v>
      </c>
      <c r="M19" s="17"/>
      <c r="N19" s="17">
        <v>7.91433353363169E-2</v>
      </c>
      <c r="O19" s="17">
        <v>0.11672183611794799</v>
      </c>
      <c r="P19" s="17">
        <v>6.0190952950654297E-2</v>
      </c>
      <c r="Q19" s="17">
        <v>0.113979368058215</v>
      </c>
      <c r="R19" s="17"/>
      <c r="S19" s="17">
        <v>6.3105881796712102E-2</v>
      </c>
      <c r="T19" s="17">
        <v>0.13551208161098999</v>
      </c>
      <c r="U19" s="17">
        <v>7.2749527530099306E-2</v>
      </c>
      <c r="V19" s="17">
        <v>7.5984656192157496E-2</v>
      </c>
      <c r="W19" s="17">
        <v>6.8218758247096403E-2</v>
      </c>
      <c r="X19" s="17">
        <v>8.3328825663264897E-2</v>
      </c>
      <c r="Y19" s="17">
        <v>0.118986391451501</v>
      </c>
      <c r="Z19" s="17">
        <v>7.1036936058350902E-2</v>
      </c>
      <c r="AA19" s="17">
        <v>7.7048172875413601E-2</v>
      </c>
      <c r="AB19" s="17">
        <v>0.124274970326229</v>
      </c>
      <c r="AC19" s="17">
        <v>0.11988950763854</v>
      </c>
      <c r="AD19" s="17">
        <v>0.13822509523981399</v>
      </c>
      <c r="AE19" s="17"/>
      <c r="AF19" s="17">
        <v>5.9999675572823201E-2</v>
      </c>
      <c r="AG19" s="17">
        <v>0.121485905723768</v>
      </c>
      <c r="AH19" s="17">
        <v>0.101798416340061</v>
      </c>
      <c r="AI19" s="17"/>
      <c r="AJ19" s="17">
        <v>6.3310380041979905E-2</v>
      </c>
      <c r="AK19" s="17">
        <v>0.13052269763965599</v>
      </c>
      <c r="AL19" s="17">
        <v>0.118602751250644</v>
      </c>
      <c r="AM19" s="17">
        <v>3.0219863277033101E-2</v>
      </c>
      <c r="AN19" s="17">
        <v>8.0553747661323394E-2</v>
      </c>
      <c r="AO19" s="17"/>
      <c r="AP19" s="17">
        <v>6.5864224791997106E-2</v>
      </c>
      <c r="AQ19" s="17">
        <v>0.110255234046606</v>
      </c>
      <c r="AR19" s="17">
        <v>9.7295578752506898E-2</v>
      </c>
      <c r="AS19" s="17"/>
      <c r="AT19" s="17">
        <v>0.109862694163586</v>
      </c>
      <c r="AU19" s="17">
        <v>6.8580277732142994E-2</v>
      </c>
      <c r="AV19" s="17">
        <v>9.6114663050509502E-2</v>
      </c>
      <c r="AW19" s="17">
        <v>9.6268943702318699E-2</v>
      </c>
      <c r="AX19" s="17">
        <v>4.1670189010471197E-2</v>
      </c>
    </row>
    <row r="20" spans="2:50">
      <c r="B20" s="18" t="s">
        <v>201</v>
      </c>
      <c r="C20" s="19">
        <v>2.9492981072594501E-2</v>
      </c>
      <c r="D20" s="19">
        <v>2.2821535835728799E-2</v>
      </c>
      <c r="E20" s="19">
        <v>3.6118083296379798E-2</v>
      </c>
      <c r="F20" s="19"/>
      <c r="G20" s="19">
        <v>3.55121868926246E-2</v>
      </c>
      <c r="H20" s="19">
        <v>4.3542271063891198E-2</v>
      </c>
      <c r="I20" s="19">
        <v>3.0225061648120399E-2</v>
      </c>
      <c r="J20" s="19">
        <v>4.0142765112967299E-2</v>
      </c>
      <c r="K20" s="19">
        <v>2.1661494753655201E-2</v>
      </c>
      <c r="L20" s="19">
        <v>1.0097279911074199E-2</v>
      </c>
      <c r="M20" s="19"/>
      <c r="N20" s="19">
        <v>1.9117447640946798E-2</v>
      </c>
      <c r="O20" s="19">
        <v>2.4851695426741802E-2</v>
      </c>
      <c r="P20" s="19">
        <v>4.7081008504327497E-2</v>
      </c>
      <c r="Q20" s="19">
        <v>3.0560994689870301E-2</v>
      </c>
      <c r="R20" s="19"/>
      <c r="S20" s="19">
        <v>3.7687362696198899E-2</v>
      </c>
      <c r="T20" s="19">
        <v>2.77683871184791E-2</v>
      </c>
      <c r="U20" s="19">
        <v>1.22171893239759E-2</v>
      </c>
      <c r="V20" s="19">
        <v>2.39179322973712E-2</v>
      </c>
      <c r="W20" s="19">
        <v>2.9433411633443901E-2</v>
      </c>
      <c r="X20" s="19">
        <v>3.4830627261507902E-2</v>
      </c>
      <c r="Y20" s="19">
        <v>3.57839515886186E-2</v>
      </c>
      <c r="Z20" s="19">
        <v>8.4358575699373606E-2</v>
      </c>
      <c r="AA20" s="19">
        <v>3.32648137959108E-2</v>
      </c>
      <c r="AB20" s="19">
        <v>1.0956177414026699E-2</v>
      </c>
      <c r="AC20" s="19">
        <v>2.76431302197888E-2</v>
      </c>
      <c r="AD20" s="19">
        <v>0</v>
      </c>
      <c r="AE20" s="19"/>
      <c r="AF20" s="19">
        <v>3.3548472247727397E-2</v>
      </c>
      <c r="AG20" s="19">
        <v>3.2365033717768499E-2</v>
      </c>
      <c r="AH20" s="19">
        <v>1.48061441767265E-2</v>
      </c>
      <c r="AI20" s="19"/>
      <c r="AJ20" s="19">
        <v>3.2702690213806798E-2</v>
      </c>
      <c r="AK20" s="19">
        <v>4.2081091063621803E-2</v>
      </c>
      <c r="AL20" s="19">
        <v>3.2600664971163602E-2</v>
      </c>
      <c r="AM20" s="19">
        <v>0</v>
      </c>
      <c r="AN20" s="19">
        <v>7.9880140327088407E-3</v>
      </c>
      <c r="AO20" s="19"/>
      <c r="AP20" s="19">
        <v>5.37137852854217E-2</v>
      </c>
      <c r="AQ20" s="19">
        <v>2.7984569636173202E-2</v>
      </c>
      <c r="AR20" s="19">
        <v>3.5806218134475903E-2</v>
      </c>
      <c r="AS20" s="19"/>
      <c r="AT20" s="19">
        <v>2.9746061994166802E-2</v>
      </c>
      <c r="AU20" s="19">
        <v>2.93813333334913E-2</v>
      </c>
      <c r="AV20" s="19">
        <v>2.1657977150140399E-2</v>
      </c>
      <c r="AW20" s="19">
        <v>3.1074882696457799E-2</v>
      </c>
      <c r="AX20" s="19">
        <v>5.15157971674471E-2</v>
      </c>
    </row>
    <row r="21" spans="2:50">
      <c r="B21" s="16"/>
    </row>
    <row r="22" spans="2:50">
      <c r="B22" t="s">
        <v>550</v>
      </c>
    </row>
    <row r="23" spans="2:50">
      <c r="B23" t="s">
        <v>551</v>
      </c>
    </row>
    <row r="25" spans="2:50">
      <c r="B25"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N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14" width="20.7109375" customWidth="1"/>
  </cols>
  <sheetData>
    <row r="2" spans="2:14" ht="39.950000000000003" customHeight="1">
      <c r="D2" s="33" t="s">
        <v>569</v>
      </c>
      <c r="E2" s="34"/>
      <c r="F2" s="34"/>
      <c r="G2" s="34"/>
      <c r="H2" s="34"/>
      <c r="I2" s="34"/>
      <c r="J2" s="34"/>
      <c r="K2" s="34"/>
      <c r="L2" s="34"/>
      <c r="M2" s="34"/>
      <c r="N2" s="34"/>
    </row>
    <row r="6" spans="2:14" ht="50.1" customHeight="1">
      <c r="B6" s="20" t="s">
        <v>37</v>
      </c>
      <c r="C6" s="20" t="s">
        <v>570</v>
      </c>
      <c r="D6" s="20" t="s">
        <v>571</v>
      </c>
      <c r="E6" s="20" t="s">
        <v>572</v>
      </c>
      <c r="F6" s="20" t="s">
        <v>573</v>
      </c>
      <c r="G6" s="20" t="s">
        <v>574</v>
      </c>
      <c r="H6" s="20" t="s">
        <v>575</v>
      </c>
      <c r="I6" s="20" t="s">
        <v>576</v>
      </c>
      <c r="J6" s="20" t="s">
        <v>577</v>
      </c>
      <c r="K6" s="20" t="s">
        <v>578</v>
      </c>
      <c r="L6" s="20" t="s">
        <v>579</v>
      </c>
      <c r="M6" s="20" t="s">
        <v>580</v>
      </c>
    </row>
    <row r="7" spans="2:14" ht="30">
      <c r="B7" s="18" t="s">
        <v>203</v>
      </c>
      <c r="C7" s="17">
        <v>0.173948590041999</v>
      </c>
      <c r="D7" s="17">
        <v>0.124116505368189</v>
      </c>
      <c r="E7" s="17">
        <v>0.102301770181665</v>
      </c>
      <c r="F7" s="17">
        <v>8.0659482522640297E-2</v>
      </c>
      <c r="G7" s="17">
        <v>7.1503624896993703E-2</v>
      </c>
      <c r="H7" s="17">
        <v>0.16674481044411901</v>
      </c>
      <c r="I7" s="17">
        <v>0.24016901788320399</v>
      </c>
      <c r="J7" s="17">
        <v>0.121413495854115</v>
      </c>
      <c r="K7" s="17">
        <v>5.5848143255451302E-2</v>
      </c>
      <c r="L7" s="17">
        <v>0.141819672721577</v>
      </c>
      <c r="M7" s="17">
        <v>0.16592824974982701</v>
      </c>
    </row>
    <row r="8" spans="2:14" ht="45">
      <c r="B8" s="18" t="s">
        <v>204</v>
      </c>
      <c r="C8" s="17">
        <v>0.356600111399974</v>
      </c>
      <c r="D8" s="17">
        <v>0.30206909060630899</v>
      </c>
      <c r="E8" s="17">
        <v>0.29363827049904301</v>
      </c>
      <c r="F8" s="17">
        <v>0.30308637248478998</v>
      </c>
      <c r="G8" s="17">
        <v>0.23534308077584501</v>
      </c>
      <c r="H8" s="17">
        <v>0.31229692844986101</v>
      </c>
      <c r="I8" s="17">
        <v>0.334920227724196</v>
      </c>
      <c r="J8" s="17">
        <v>0.25373771848648202</v>
      </c>
      <c r="K8" s="17">
        <v>0.138571194703561</v>
      </c>
      <c r="L8" s="17">
        <v>0.312959803936183</v>
      </c>
      <c r="M8" s="17">
        <v>0.331656021434863</v>
      </c>
    </row>
    <row r="9" spans="2:14" ht="30">
      <c r="B9" s="18" t="s">
        <v>205</v>
      </c>
      <c r="C9" s="17">
        <v>0.28301635053326601</v>
      </c>
      <c r="D9" s="17">
        <v>0.35208849134786802</v>
      </c>
      <c r="E9" s="17">
        <v>0.33223844707545602</v>
      </c>
      <c r="F9" s="17">
        <v>0.380465382195458</v>
      </c>
      <c r="G9" s="17">
        <v>0.340562309175585</v>
      </c>
      <c r="H9" s="17">
        <v>0.30014424402304501</v>
      </c>
      <c r="I9" s="17">
        <v>0.24267527222947299</v>
      </c>
      <c r="J9" s="17">
        <v>0.309495050444548</v>
      </c>
      <c r="K9" s="17">
        <v>0.27481147406920498</v>
      </c>
      <c r="L9" s="17">
        <v>0.295696678122017</v>
      </c>
      <c r="M9" s="17">
        <v>0.28546422420212197</v>
      </c>
    </row>
    <row r="10" spans="2:14" ht="45">
      <c r="B10" s="18" t="s">
        <v>206</v>
      </c>
      <c r="C10" s="17">
        <v>6.4451088479634905E-2</v>
      </c>
      <c r="D10" s="17">
        <v>8.4482354708228499E-2</v>
      </c>
      <c r="E10" s="17">
        <v>6.6578852136820604E-2</v>
      </c>
      <c r="F10" s="17">
        <v>8.6666558172570102E-2</v>
      </c>
      <c r="G10" s="17">
        <v>0.17739422525052301</v>
      </c>
      <c r="H10" s="17">
        <v>8.3148560198708907E-2</v>
      </c>
      <c r="I10" s="17">
        <v>6.3237589381258896E-2</v>
      </c>
      <c r="J10" s="17">
        <v>0.17669145496712499</v>
      </c>
      <c r="K10" s="17">
        <v>0.22008572028449799</v>
      </c>
      <c r="L10" s="17">
        <v>9.7317509663261401E-2</v>
      </c>
      <c r="M10" s="17">
        <v>7.1109042085213695E-2</v>
      </c>
    </row>
    <row r="11" spans="2:14" ht="30">
      <c r="B11" s="18" t="s">
        <v>207</v>
      </c>
      <c r="C11" s="17">
        <v>2.54328535686194E-2</v>
      </c>
      <c r="D11" s="17">
        <v>2.9988825301799801E-2</v>
      </c>
      <c r="E11" s="17">
        <v>2.44289619065611E-2</v>
      </c>
      <c r="F11" s="17">
        <v>3.2655478709372403E-2</v>
      </c>
      <c r="G11" s="17">
        <v>7.3477556716005005E-2</v>
      </c>
      <c r="H11" s="17">
        <v>2.82866098265246E-2</v>
      </c>
      <c r="I11" s="17">
        <v>3.6745842555644503E-2</v>
      </c>
      <c r="J11" s="17">
        <v>6.1134769173352199E-2</v>
      </c>
      <c r="K11" s="17">
        <v>0.215667581787572</v>
      </c>
      <c r="L11" s="17">
        <v>4.6923137212020002E-2</v>
      </c>
      <c r="M11" s="17">
        <v>3.9809790040079097E-2</v>
      </c>
    </row>
    <row r="12" spans="2:14">
      <c r="B12" s="18" t="s">
        <v>92</v>
      </c>
      <c r="C12" s="17">
        <v>9.6551005976506593E-2</v>
      </c>
      <c r="D12" s="17">
        <v>0.107254732667606</v>
      </c>
      <c r="E12" s="17">
        <v>0.18081369820045401</v>
      </c>
      <c r="F12" s="17">
        <v>0.11646672591517</v>
      </c>
      <c r="G12" s="17">
        <v>0.101719203185048</v>
      </c>
      <c r="H12" s="17">
        <v>0.10937884705774201</v>
      </c>
      <c r="I12" s="17">
        <v>8.22520502262237E-2</v>
      </c>
      <c r="J12" s="17">
        <v>7.75275110743784E-2</v>
      </c>
      <c r="K12" s="17">
        <v>9.5015885899712202E-2</v>
      </c>
      <c r="L12" s="17">
        <v>0.105283198344942</v>
      </c>
      <c r="M12" s="17">
        <v>0.106032672487895</v>
      </c>
    </row>
    <row r="13" spans="2:14">
      <c r="B13" s="16"/>
      <c r="C13" s="16"/>
      <c r="D13" s="16"/>
      <c r="E13" s="16"/>
      <c r="F13" s="16"/>
      <c r="G13" s="16"/>
      <c r="H13" s="16"/>
      <c r="I13" s="16"/>
      <c r="J13" s="16"/>
      <c r="K13" s="16"/>
      <c r="L13" s="16"/>
      <c r="M13" s="16"/>
    </row>
    <row r="14" spans="2:14">
      <c r="B14" t="s">
        <v>550</v>
      </c>
    </row>
    <row r="15" spans="2:14">
      <c r="B15" t="s">
        <v>551</v>
      </c>
    </row>
    <row r="19" spans="2:2">
      <c r="B19" s="8" t="str">
        <f>HYPERLINK("#'Contents'!A1", "Return to Contents")</f>
        <v>Return to Contents</v>
      </c>
    </row>
  </sheetData>
  <mergeCells count="1">
    <mergeCell ref="D2:N2"/>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X29"/>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78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45">
      <c r="B9" s="18" t="s">
        <v>79</v>
      </c>
      <c r="C9" s="17">
        <v>0.60600698056550595</v>
      </c>
      <c r="D9" s="17">
        <v>0.63779156376813395</v>
      </c>
      <c r="E9" s="17">
        <v>0.575511686546199</v>
      </c>
      <c r="F9" s="17"/>
      <c r="G9" s="17">
        <v>0.40155626441624398</v>
      </c>
      <c r="H9" s="17">
        <v>0.479173584924942</v>
      </c>
      <c r="I9" s="17">
        <v>0.48311504982127501</v>
      </c>
      <c r="J9" s="17">
        <v>0.682377478077281</v>
      </c>
      <c r="K9" s="17">
        <v>0.70657284161359202</v>
      </c>
      <c r="L9" s="17">
        <v>0.81498248746763602</v>
      </c>
      <c r="M9" s="17"/>
      <c r="N9" s="17">
        <v>0.65423666027139804</v>
      </c>
      <c r="O9" s="17">
        <v>0.64726680098817801</v>
      </c>
      <c r="P9" s="17">
        <v>0.58122374126184895</v>
      </c>
      <c r="Q9" s="17">
        <v>0.53192933762234795</v>
      </c>
      <c r="R9" s="17"/>
      <c r="S9" s="17">
        <v>0.55365984530092704</v>
      </c>
      <c r="T9" s="17">
        <v>0.64717492480899297</v>
      </c>
      <c r="U9" s="17">
        <v>0.61467794399028997</v>
      </c>
      <c r="V9" s="17">
        <v>0.70756335018549399</v>
      </c>
      <c r="W9" s="17">
        <v>0.61964714031453305</v>
      </c>
      <c r="X9" s="17">
        <v>0.64988581385023403</v>
      </c>
      <c r="Y9" s="17">
        <v>0.56359628053407995</v>
      </c>
      <c r="Z9" s="17">
        <v>0.61632048936290296</v>
      </c>
      <c r="AA9" s="17">
        <v>0.558389857282096</v>
      </c>
      <c r="AB9" s="17">
        <v>0.57271570190054799</v>
      </c>
      <c r="AC9" s="17">
        <v>0.56148283684054001</v>
      </c>
      <c r="AD9" s="17">
        <v>0.62892736012154304</v>
      </c>
      <c r="AE9" s="17"/>
      <c r="AF9" s="17">
        <v>0.63250378433290599</v>
      </c>
      <c r="AG9" s="17">
        <v>0.67900761080268401</v>
      </c>
      <c r="AH9" s="17">
        <v>0.37559677904081901</v>
      </c>
      <c r="AI9" s="17"/>
      <c r="AJ9" s="17">
        <v>0.70160019872597401</v>
      </c>
      <c r="AK9" s="17">
        <v>0.61687598834244795</v>
      </c>
      <c r="AL9" s="17">
        <v>0.67424776961149302</v>
      </c>
      <c r="AM9" s="17">
        <v>0.64123501802876803</v>
      </c>
      <c r="AN9" s="17">
        <v>0.38178164985163698</v>
      </c>
      <c r="AO9" s="17"/>
      <c r="AP9" s="17">
        <v>0.68034527444744697</v>
      </c>
      <c r="AQ9" s="17">
        <v>0.62846584688122997</v>
      </c>
      <c r="AR9" s="17">
        <v>0.66870695921647705</v>
      </c>
      <c r="AS9" s="17"/>
      <c r="AT9" s="17">
        <v>0.60147194974815799</v>
      </c>
      <c r="AU9" s="17">
        <v>0.60046246469493103</v>
      </c>
      <c r="AV9" s="17">
        <v>0.63114996627167297</v>
      </c>
      <c r="AW9" s="17">
        <v>0.55739398324034894</v>
      </c>
      <c r="AX9" s="17">
        <v>0.59918289776271305</v>
      </c>
    </row>
    <row r="10" spans="2:50" ht="30">
      <c r="B10" s="18" t="s">
        <v>80</v>
      </c>
      <c r="C10" s="17">
        <v>0.49453868742311802</v>
      </c>
      <c r="D10" s="17">
        <v>0.53833871097824904</v>
      </c>
      <c r="E10" s="17">
        <v>0.45188467823231498</v>
      </c>
      <c r="F10" s="17"/>
      <c r="G10" s="17">
        <v>0.46533720052031202</v>
      </c>
      <c r="H10" s="17">
        <v>0.49822070671817598</v>
      </c>
      <c r="I10" s="17">
        <v>0.53869450822200204</v>
      </c>
      <c r="J10" s="17">
        <v>0.54402894282761005</v>
      </c>
      <c r="K10" s="17">
        <v>0.477107136044986</v>
      </c>
      <c r="L10" s="17">
        <v>0.44632929075052102</v>
      </c>
      <c r="M10" s="17"/>
      <c r="N10" s="17">
        <v>0.56039782962889795</v>
      </c>
      <c r="O10" s="17">
        <v>0.55387356642785901</v>
      </c>
      <c r="P10" s="17">
        <v>0.46305904325703401</v>
      </c>
      <c r="Q10" s="17">
        <v>0.388348563134707</v>
      </c>
      <c r="R10" s="17"/>
      <c r="S10" s="17">
        <v>0.53720716434957805</v>
      </c>
      <c r="T10" s="17">
        <v>0.54529175906863803</v>
      </c>
      <c r="U10" s="17">
        <v>0.47374807497820398</v>
      </c>
      <c r="V10" s="17">
        <v>0.50302752026279396</v>
      </c>
      <c r="W10" s="17">
        <v>0.50159122374736598</v>
      </c>
      <c r="X10" s="17">
        <v>0.46260256598970101</v>
      </c>
      <c r="Y10" s="17">
        <v>0.39806747668760101</v>
      </c>
      <c r="Z10" s="17">
        <v>0.509385677993624</v>
      </c>
      <c r="AA10" s="17">
        <v>0.47619150081845402</v>
      </c>
      <c r="AB10" s="17">
        <v>0.50847948937558696</v>
      </c>
      <c r="AC10" s="17">
        <v>0.496319320206493</v>
      </c>
      <c r="AD10" s="17">
        <v>0.44448764532171398</v>
      </c>
      <c r="AE10" s="17"/>
      <c r="AF10" s="17">
        <v>0.46531637387630498</v>
      </c>
      <c r="AG10" s="17">
        <v>0.55668770504837695</v>
      </c>
      <c r="AH10" s="17">
        <v>0.406547614012499</v>
      </c>
      <c r="AI10" s="17"/>
      <c r="AJ10" s="17">
        <v>0.49559908667213198</v>
      </c>
      <c r="AK10" s="17">
        <v>0.54341686798731303</v>
      </c>
      <c r="AL10" s="17">
        <v>0.58350433883717401</v>
      </c>
      <c r="AM10" s="17">
        <v>0.33559514668434698</v>
      </c>
      <c r="AN10" s="17">
        <v>0.371497464265374</v>
      </c>
      <c r="AO10" s="17"/>
      <c r="AP10" s="17">
        <v>0.48410859670664602</v>
      </c>
      <c r="AQ10" s="17">
        <v>0.55248878872440099</v>
      </c>
      <c r="AR10" s="17">
        <v>0.57748583833915201</v>
      </c>
      <c r="AS10" s="17"/>
      <c r="AT10" s="17">
        <v>0.38416598099320998</v>
      </c>
      <c r="AU10" s="17">
        <v>0.48589693625735098</v>
      </c>
      <c r="AV10" s="17">
        <v>0.59756439776303705</v>
      </c>
      <c r="AW10" s="17">
        <v>0.572105692771114</v>
      </c>
      <c r="AX10" s="17">
        <v>0.58721778918519696</v>
      </c>
    </row>
    <row r="11" spans="2:50">
      <c r="B11" s="18" t="s">
        <v>81</v>
      </c>
      <c r="C11" s="17">
        <v>0.35383142178093702</v>
      </c>
      <c r="D11" s="17">
        <v>0.35329840568208798</v>
      </c>
      <c r="E11" s="17">
        <v>0.35505665783414397</v>
      </c>
      <c r="F11" s="17"/>
      <c r="G11" s="17">
        <v>0.23433974607104499</v>
      </c>
      <c r="H11" s="17">
        <v>0.29882429431475699</v>
      </c>
      <c r="I11" s="17">
        <v>0.310134903163372</v>
      </c>
      <c r="J11" s="17">
        <v>0.42195517639088198</v>
      </c>
      <c r="K11" s="17">
        <v>0.44860179276233603</v>
      </c>
      <c r="L11" s="17">
        <v>0.39449193300877899</v>
      </c>
      <c r="M11" s="17"/>
      <c r="N11" s="17">
        <v>0.34710445752559699</v>
      </c>
      <c r="O11" s="17">
        <v>0.351402658813945</v>
      </c>
      <c r="P11" s="17">
        <v>0.38167179559860898</v>
      </c>
      <c r="Q11" s="17">
        <v>0.33810124456761798</v>
      </c>
      <c r="R11" s="17"/>
      <c r="S11" s="17">
        <v>0.265323067889424</v>
      </c>
      <c r="T11" s="17">
        <v>0.32561014603252603</v>
      </c>
      <c r="U11" s="17">
        <v>0.36582677445490802</v>
      </c>
      <c r="V11" s="17">
        <v>0.36387228118568499</v>
      </c>
      <c r="W11" s="17">
        <v>0.30151603301621199</v>
      </c>
      <c r="X11" s="17">
        <v>0.37676062896764201</v>
      </c>
      <c r="Y11" s="17">
        <v>0.39665366050475098</v>
      </c>
      <c r="Z11" s="17">
        <v>0.45667915024836397</v>
      </c>
      <c r="AA11" s="17">
        <v>0.41793302563735801</v>
      </c>
      <c r="AB11" s="17">
        <v>0.35732827914141102</v>
      </c>
      <c r="AC11" s="17">
        <v>0.21616788734765199</v>
      </c>
      <c r="AD11" s="17">
        <v>0.61325994886574497</v>
      </c>
      <c r="AE11" s="17"/>
      <c r="AF11" s="17">
        <v>0.39526522628644201</v>
      </c>
      <c r="AG11" s="17">
        <v>0.36187126498857303</v>
      </c>
      <c r="AH11" s="17">
        <v>0.27705897918394101</v>
      </c>
      <c r="AI11" s="17"/>
      <c r="AJ11" s="17">
        <v>0.38205712044092599</v>
      </c>
      <c r="AK11" s="17">
        <v>0.38054958578623299</v>
      </c>
      <c r="AL11" s="17">
        <v>0.30911316375338699</v>
      </c>
      <c r="AM11" s="17">
        <v>0.31799744273300701</v>
      </c>
      <c r="AN11" s="17">
        <v>0.25261024987705799</v>
      </c>
      <c r="AO11" s="17"/>
      <c r="AP11" s="17">
        <v>0.371226480057675</v>
      </c>
      <c r="AQ11" s="17">
        <v>0.380962842322708</v>
      </c>
      <c r="AR11" s="17">
        <v>0.36823584696193301</v>
      </c>
      <c r="AS11" s="17"/>
      <c r="AT11" s="17">
        <v>0.39182374656702801</v>
      </c>
      <c r="AU11" s="17">
        <v>0.319550342346205</v>
      </c>
      <c r="AV11" s="17">
        <v>0.338945170625015</v>
      </c>
      <c r="AW11" s="17">
        <v>0.35715840644326302</v>
      </c>
      <c r="AX11" s="17">
        <v>0.20875340399042799</v>
      </c>
    </row>
    <row r="12" spans="2:50" ht="45">
      <c r="B12" s="18" t="s">
        <v>82</v>
      </c>
      <c r="C12" s="17">
        <v>0.319803390653982</v>
      </c>
      <c r="D12" s="17">
        <v>0.29767665637225499</v>
      </c>
      <c r="E12" s="17">
        <v>0.33942305014160401</v>
      </c>
      <c r="F12" s="17"/>
      <c r="G12" s="17">
        <v>0.59864461898836496</v>
      </c>
      <c r="H12" s="17">
        <v>0.50686063339751597</v>
      </c>
      <c r="I12" s="17">
        <v>0.400789262524051</v>
      </c>
      <c r="J12" s="17">
        <v>0.258528481689905</v>
      </c>
      <c r="K12" s="17">
        <v>0.14916660558959699</v>
      </c>
      <c r="L12" s="17">
        <v>8.1412720653441906E-2</v>
      </c>
      <c r="M12" s="17"/>
      <c r="N12" s="17">
        <v>0.31077250042826199</v>
      </c>
      <c r="O12" s="17">
        <v>0.32327455698199897</v>
      </c>
      <c r="P12" s="17">
        <v>0.32123396859459002</v>
      </c>
      <c r="Q12" s="17">
        <v>0.33033643209685398</v>
      </c>
      <c r="R12" s="17"/>
      <c r="S12" s="17">
        <v>0.431235764070732</v>
      </c>
      <c r="T12" s="17">
        <v>0.321469584040665</v>
      </c>
      <c r="U12" s="17">
        <v>0.23774709854128501</v>
      </c>
      <c r="V12" s="17">
        <v>0.28082010748134001</v>
      </c>
      <c r="W12" s="17">
        <v>0.31067091263104701</v>
      </c>
      <c r="X12" s="17">
        <v>0.31709129095373001</v>
      </c>
      <c r="Y12" s="17">
        <v>0.31678664616152702</v>
      </c>
      <c r="Z12" s="17">
        <v>0.38018658936210298</v>
      </c>
      <c r="AA12" s="17">
        <v>0.29485810537658502</v>
      </c>
      <c r="AB12" s="17">
        <v>0.28832736287494298</v>
      </c>
      <c r="AC12" s="17">
        <v>0.32390998633056001</v>
      </c>
      <c r="AD12" s="17">
        <v>0.26376028449621503</v>
      </c>
      <c r="AE12" s="17"/>
      <c r="AF12" s="17">
        <v>0.258804221353994</v>
      </c>
      <c r="AG12" s="17">
        <v>0.31357780544992397</v>
      </c>
      <c r="AH12" s="17">
        <v>0.39461619439530798</v>
      </c>
      <c r="AI12" s="17"/>
      <c r="AJ12" s="17">
        <v>0.225635139869447</v>
      </c>
      <c r="AK12" s="17">
        <v>0.41062510126600499</v>
      </c>
      <c r="AL12" s="17">
        <v>0.28368783746896198</v>
      </c>
      <c r="AM12" s="17">
        <v>0.29580242582467903</v>
      </c>
      <c r="AN12" s="17">
        <v>0.36837994384419598</v>
      </c>
      <c r="AO12" s="17"/>
      <c r="AP12" s="17">
        <v>0.25373301898699402</v>
      </c>
      <c r="AQ12" s="17">
        <v>0.39114670873509</v>
      </c>
      <c r="AR12" s="17">
        <v>0.31860705877777601</v>
      </c>
      <c r="AS12" s="17"/>
      <c r="AT12" s="17">
        <v>0.26353872585451699</v>
      </c>
      <c r="AU12" s="17">
        <v>0.34637513523809699</v>
      </c>
      <c r="AV12" s="17">
        <v>0.33833381483045899</v>
      </c>
      <c r="AW12" s="17">
        <v>0.424431793878429</v>
      </c>
      <c r="AX12" s="17">
        <v>0.357420551162767</v>
      </c>
    </row>
    <row r="13" spans="2:50" ht="45">
      <c r="B13" s="18" t="s">
        <v>83</v>
      </c>
      <c r="C13" s="17">
        <v>0.27811911176815302</v>
      </c>
      <c r="D13" s="17">
        <v>0.31424774453867299</v>
      </c>
      <c r="E13" s="17">
        <v>0.243942792555911</v>
      </c>
      <c r="F13" s="17"/>
      <c r="G13" s="17">
        <v>0.20577520638461899</v>
      </c>
      <c r="H13" s="17">
        <v>0.26134513726744601</v>
      </c>
      <c r="I13" s="17">
        <v>0.26768243948320403</v>
      </c>
      <c r="J13" s="17">
        <v>0.27735856811670001</v>
      </c>
      <c r="K13" s="17">
        <v>0.280192359895441</v>
      </c>
      <c r="L13" s="17">
        <v>0.34722531811047502</v>
      </c>
      <c r="M13" s="17"/>
      <c r="N13" s="17">
        <v>0.38708554674833001</v>
      </c>
      <c r="O13" s="17">
        <v>0.26828516961604298</v>
      </c>
      <c r="P13" s="17">
        <v>0.261550867977135</v>
      </c>
      <c r="Q13" s="17">
        <v>0.17896376798313199</v>
      </c>
      <c r="R13" s="17"/>
      <c r="S13" s="17">
        <v>0.34109354291386701</v>
      </c>
      <c r="T13" s="17">
        <v>0.27467978523111602</v>
      </c>
      <c r="U13" s="17">
        <v>0.27244943607134903</v>
      </c>
      <c r="V13" s="17">
        <v>0.30796921445223702</v>
      </c>
      <c r="W13" s="17">
        <v>0.28992984374977199</v>
      </c>
      <c r="X13" s="17">
        <v>0.26538007582558298</v>
      </c>
      <c r="Y13" s="17">
        <v>0.24966254624082701</v>
      </c>
      <c r="Z13" s="17">
        <v>0.273141745850982</v>
      </c>
      <c r="AA13" s="17">
        <v>0.28161764135103301</v>
      </c>
      <c r="AB13" s="17">
        <v>0.22408742299687001</v>
      </c>
      <c r="AC13" s="17">
        <v>0.19026323402787401</v>
      </c>
      <c r="AD13" s="17">
        <v>0.31385231864709001</v>
      </c>
      <c r="AE13" s="17"/>
      <c r="AF13" s="17">
        <v>0.25564139490465299</v>
      </c>
      <c r="AG13" s="17">
        <v>0.34881150230452301</v>
      </c>
      <c r="AH13" s="17">
        <v>0.18188283177504</v>
      </c>
      <c r="AI13" s="17"/>
      <c r="AJ13" s="17">
        <v>0.31697627018016</v>
      </c>
      <c r="AK13" s="17">
        <v>0.29066354149270501</v>
      </c>
      <c r="AL13" s="17">
        <v>0.3812406481526</v>
      </c>
      <c r="AM13" s="17">
        <v>0.25658199015865302</v>
      </c>
      <c r="AN13" s="17">
        <v>0.117907805818661</v>
      </c>
      <c r="AO13" s="17"/>
      <c r="AP13" s="17">
        <v>0.34377695646473999</v>
      </c>
      <c r="AQ13" s="17">
        <v>0.280720758755587</v>
      </c>
      <c r="AR13" s="17">
        <v>0.36072360062187298</v>
      </c>
      <c r="AS13" s="17"/>
      <c r="AT13" s="17">
        <v>0.207844855742955</v>
      </c>
      <c r="AU13" s="17">
        <v>0.24824821877465</v>
      </c>
      <c r="AV13" s="17">
        <v>0.33972891521992099</v>
      </c>
      <c r="AW13" s="17">
        <v>0.32886594032445199</v>
      </c>
      <c r="AX13" s="17">
        <v>0.446824667216351</v>
      </c>
    </row>
    <row r="14" spans="2:50" ht="30">
      <c r="B14" s="18" t="s">
        <v>84</v>
      </c>
      <c r="C14" s="17">
        <v>0.25260409060835198</v>
      </c>
      <c r="D14" s="17">
        <v>0.21833249992925099</v>
      </c>
      <c r="E14" s="17">
        <v>0.28479464548993</v>
      </c>
      <c r="F14" s="17"/>
      <c r="G14" s="17">
        <v>0.367033295041507</v>
      </c>
      <c r="H14" s="17">
        <v>0.32279045613278501</v>
      </c>
      <c r="I14" s="17">
        <v>0.28484517539901599</v>
      </c>
      <c r="J14" s="17">
        <v>0.20559240192249001</v>
      </c>
      <c r="K14" s="17">
        <v>0.19723513267088499</v>
      </c>
      <c r="L14" s="17">
        <v>0.168898346159089</v>
      </c>
      <c r="M14" s="17"/>
      <c r="N14" s="17">
        <v>0.25359809819900597</v>
      </c>
      <c r="O14" s="17">
        <v>0.24030668406568001</v>
      </c>
      <c r="P14" s="17">
        <v>0.27169490607284202</v>
      </c>
      <c r="Q14" s="17">
        <v>0.250288332355939</v>
      </c>
      <c r="R14" s="17"/>
      <c r="S14" s="17">
        <v>0.29106727257435</v>
      </c>
      <c r="T14" s="17">
        <v>0.24755227587170001</v>
      </c>
      <c r="U14" s="17">
        <v>0.28270009063936502</v>
      </c>
      <c r="V14" s="17">
        <v>0.27759090935691699</v>
      </c>
      <c r="W14" s="17">
        <v>0.28558344571695898</v>
      </c>
      <c r="X14" s="17">
        <v>0.266907481139738</v>
      </c>
      <c r="Y14" s="17">
        <v>0.23506432445839001</v>
      </c>
      <c r="Z14" s="17">
        <v>0.28611653142264598</v>
      </c>
      <c r="AA14" s="17">
        <v>0.207195441546451</v>
      </c>
      <c r="AB14" s="17">
        <v>0.20671253770125</v>
      </c>
      <c r="AC14" s="17">
        <v>0.216424181145564</v>
      </c>
      <c r="AD14" s="17">
        <v>0.18596907924198799</v>
      </c>
      <c r="AE14" s="17"/>
      <c r="AF14" s="17">
        <v>0.23325455196431999</v>
      </c>
      <c r="AG14" s="17">
        <v>0.248561979661101</v>
      </c>
      <c r="AH14" s="17">
        <v>0.28613894595433198</v>
      </c>
      <c r="AI14" s="17"/>
      <c r="AJ14" s="17">
        <v>0.21061016432830701</v>
      </c>
      <c r="AK14" s="17">
        <v>0.30070833407393699</v>
      </c>
      <c r="AL14" s="17">
        <v>0.22882505904957401</v>
      </c>
      <c r="AM14" s="17">
        <v>0.24834373805596299</v>
      </c>
      <c r="AN14" s="17">
        <v>0.256362433784114</v>
      </c>
      <c r="AO14" s="17"/>
      <c r="AP14" s="17">
        <v>0.19786161778486699</v>
      </c>
      <c r="AQ14" s="17">
        <v>0.29602755240441703</v>
      </c>
      <c r="AR14" s="17">
        <v>0.26528248742802302</v>
      </c>
      <c r="AS14" s="17"/>
      <c r="AT14" s="17">
        <v>0.20389058796190199</v>
      </c>
      <c r="AU14" s="17">
        <v>0.24402724561795799</v>
      </c>
      <c r="AV14" s="17">
        <v>0.26299825814100503</v>
      </c>
      <c r="AW14" s="17">
        <v>0.25141382877825402</v>
      </c>
      <c r="AX14" s="17">
        <v>0.24865366150135301</v>
      </c>
    </row>
    <row r="15" spans="2:50">
      <c r="B15" s="18" t="s">
        <v>85</v>
      </c>
      <c r="C15" s="17">
        <v>0.209533763392344</v>
      </c>
      <c r="D15" s="17">
        <v>0.215637586662907</v>
      </c>
      <c r="E15" s="17">
        <v>0.203228909807181</v>
      </c>
      <c r="F15" s="17"/>
      <c r="G15" s="17">
        <v>0.133756322317582</v>
      </c>
      <c r="H15" s="17">
        <v>0.248587151163919</v>
      </c>
      <c r="I15" s="17">
        <v>0.22279457845037501</v>
      </c>
      <c r="J15" s="17">
        <v>0.26597580828263601</v>
      </c>
      <c r="K15" s="17">
        <v>0.226416103167973</v>
      </c>
      <c r="L15" s="17">
        <v>0.16000614776043001</v>
      </c>
      <c r="M15" s="17"/>
      <c r="N15" s="17">
        <v>0.19693439531388901</v>
      </c>
      <c r="O15" s="17">
        <v>0.18812425400285501</v>
      </c>
      <c r="P15" s="17">
        <v>0.25856419986986401</v>
      </c>
      <c r="Q15" s="17">
        <v>0.20195401045929001</v>
      </c>
      <c r="R15" s="17"/>
      <c r="S15" s="17">
        <v>0.20746098159444201</v>
      </c>
      <c r="T15" s="17">
        <v>0.22649628703654401</v>
      </c>
      <c r="U15" s="17">
        <v>0.18577131444516601</v>
      </c>
      <c r="V15" s="17">
        <v>0.208979350098388</v>
      </c>
      <c r="W15" s="17">
        <v>0.168009775080454</v>
      </c>
      <c r="X15" s="17">
        <v>0.18163488352891299</v>
      </c>
      <c r="Y15" s="17">
        <v>0.24097586266092599</v>
      </c>
      <c r="Z15" s="17">
        <v>0.34656118697711702</v>
      </c>
      <c r="AA15" s="17">
        <v>0.182379881586618</v>
      </c>
      <c r="AB15" s="17">
        <v>0.18370900220651401</v>
      </c>
      <c r="AC15" s="17">
        <v>0.16369677845848801</v>
      </c>
      <c r="AD15" s="17">
        <v>0.37735543924944098</v>
      </c>
      <c r="AE15" s="17"/>
      <c r="AF15" s="17">
        <v>0.22855576422528401</v>
      </c>
      <c r="AG15" s="17">
        <v>0.21748530574446701</v>
      </c>
      <c r="AH15" s="17">
        <v>0.18889905672285601</v>
      </c>
      <c r="AI15" s="17"/>
      <c r="AJ15" s="17">
        <v>0.22313830048591099</v>
      </c>
      <c r="AK15" s="17">
        <v>0.21321081644966899</v>
      </c>
      <c r="AL15" s="17">
        <v>0.17817536965813199</v>
      </c>
      <c r="AM15" s="17">
        <v>0.273232761139445</v>
      </c>
      <c r="AN15" s="17">
        <v>0.14807581237555001</v>
      </c>
      <c r="AO15" s="17"/>
      <c r="AP15" s="17">
        <v>0.20338778335612301</v>
      </c>
      <c r="AQ15" s="17">
        <v>0.22012047707688601</v>
      </c>
      <c r="AR15" s="17">
        <v>0.18276086009870399</v>
      </c>
      <c r="AS15" s="17"/>
      <c r="AT15" s="17">
        <v>0.20495972105902699</v>
      </c>
      <c r="AU15" s="17">
        <v>0.19296153163289101</v>
      </c>
      <c r="AV15" s="17">
        <v>0.18805536840120901</v>
      </c>
      <c r="AW15" s="17">
        <v>0.24084356325616199</v>
      </c>
      <c r="AX15" s="17">
        <v>0.129489889580749</v>
      </c>
    </row>
    <row r="16" spans="2:50" ht="30">
      <c r="B16" s="18" t="s">
        <v>86</v>
      </c>
      <c r="C16" s="17">
        <v>0.197578126523235</v>
      </c>
      <c r="D16" s="17">
        <v>0.21260183102232799</v>
      </c>
      <c r="E16" s="17">
        <v>0.181448803937104</v>
      </c>
      <c r="F16" s="17"/>
      <c r="G16" s="17">
        <v>0.20418172400380399</v>
      </c>
      <c r="H16" s="17">
        <v>0.210491743610635</v>
      </c>
      <c r="I16" s="17">
        <v>0.24468625545778899</v>
      </c>
      <c r="J16" s="17">
        <v>0.214281281298591</v>
      </c>
      <c r="K16" s="17">
        <v>0.15676635570648401</v>
      </c>
      <c r="L16" s="17">
        <v>0.15802571349182301</v>
      </c>
      <c r="M16" s="17"/>
      <c r="N16" s="17">
        <v>0.213752467121467</v>
      </c>
      <c r="O16" s="17">
        <v>0.195400789514419</v>
      </c>
      <c r="P16" s="17">
        <v>0.18864115818432101</v>
      </c>
      <c r="Q16" s="17">
        <v>0.19376746375606599</v>
      </c>
      <c r="R16" s="17"/>
      <c r="S16" s="17">
        <v>0.25137670645086702</v>
      </c>
      <c r="T16" s="17">
        <v>0.20304619476923</v>
      </c>
      <c r="U16" s="17">
        <v>0.198634124130733</v>
      </c>
      <c r="V16" s="17">
        <v>0.18921379462454199</v>
      </c>
      <c r="W16" s="17">
        <v>0.193696576814229</v>
      </c>
      <c r="X16" s="17">
        <v>0.140948347706017</v>
      </c>
      <c r="Y16" s="17">
        <v>0.16229131218755999</v>
      </c>
      <c r="Z16" s="17">
        <v>0.23058097945435399</v>
      </c>
      <c r="AA16" s="17">
        <v>0.17565386069709399</v>
      </c>
      <c r="AB16" s="17">
        <v>0.18702144437128901</v>
      </c>
      <c r="AC16" s="17">
        <v>0.23756784004689599</v>
      </c>
      <c r="AD16" s="17">
        <v>0.21898469922972599</v>
      </c>
      <c r="AE16" s="17"/>
      <c r="AF16" s="17">
        <v>0.18178894517165101</v>
      </c>
      <c r="AG16" s="17">
        <v>0.21444071596436001</v>
      </c>
      <c r="AH16" s="17">
        <v>0.19923678439446199</v>
      </c>
      <c r="AI16" s="17"/>
      <c r="AJ16" s="17">
        <v>0.17830487013076901</v>
      </c>
      <c r="AK16" s="17">
        <v>0.22156093927062701</v>
      </c>
      <c r="AL16" s="17">
        <v>0.19715197165749099</v>
      </c>
      <c r="AM16" s="17">
        <v>0.18646475834235701</v>
      </c>
      <c r="AN16" s="17">
        <v>0.18227233276331001</v>
      </c>
      <c r="AO16" s="17"/>
      <c r="AP16" s="17">
        <v>0.182247476134485</v>
      </c>
      <c r="AQ16" s="17">
        <v>0.21293761911510301</v>
      </c>
      <c r="AR16" s="17">
        <v>0.22454600458101601</v>
      </c>
      <c r="AS16" s="17"/>
      <c r="AT16" s="17">
        <v>0.156620092772042</v>
      </c>
      <c r="AU16" s="17">
        <v>0.170401867783954</v>
      </c>
      <c r="AV16" s="17">
        <v>0.216955452935058</v>
      </c>
      <c r="AW16" s="17">
        <v>0.28723927977515101</v>
      </c>
      <c r="AX16" s="17">
        <v>0.22446460972108701</v>
      </c>
    </row>
    <row r="17" spans="2:50" ht="45">
      <c r="B17" s="18" t="s">
        <v>87</v>
      </c>
      <c r="C17" s="17">
        <v>0.196561612885052</v>
      </c>
      <c r="D17" s="17">
        <v>0.201934201279419</v>
      </c>
      <c r="E17" s="17">
        <v>0.19208243822135701</v>
      </c>
      <c r="F17" s="17"/>
      <c r="G17" s="17">
        <v>0.135319559067934</v>
      </c>
      <c r="H17" s="17">
        <v>0.19277755707903901</v>
      </c>
      <c r="I17" s="17">
        <v>0.16775671681059301</v>
      </c>
      <c r="J17" s="17">
        <v>0.17902766187866001</v>
      </c>
      <c r="K17" s="17">
        <v>0.21421484347311501</v>
      </c>
      <c r="L17" s="17">
        <v>0.26597962954113202</v>
      </c>
      <c r="M17" s="17"/>
      <c r="N17" s="17">
        <v>0.20088151923359299</v>
      </c>
      <c r="O17" s="17">
        <v>0.18741869062158301</v>
      </c>
      <c r="P17" s="17">
        <v>0.18674080823552999</v>
      </c>
      <c r="Q17" s="17">
        <v>0.21143364309471799</v>
      </c>
      <c r="R17" s="17"/>
      <c r="S17" s="17">
        <v>0.222115065725872</v>
      </c>
      <c r="T17" s="17">
        <v>0.17350768877759301</v>
      </c>
      <c r="U17" s="17">
        <v>0.17950051899774699</v>
      </c>
      <c r="V17" s="17">
        <v>0.25035919100521697</v>
      </c>
      <c r="W17" s="17">
        <v>0.15912159662108699</v>
      </c>
      <c r="X17" s="17">
        <v>0.22293676820337999</v>
      </c>
      <c r="Y17" s="17">
        <v>0.185472849836291</v>
      </c>
      <c r="Z17" s="17">
        <v>0.22301010999696699</v>
      </c>
      <c r="AA17" s="17">
        <v>0.19102986627370999</v>
      </c>
      <c r="AB17" s="17">
        <v>0.18277952181233501</v>
      </c>
      <c r="AC17" s="17">
        <v>0.18375340881214999</v>
      </c>
      <c r="AD17" s="17">
        <v>0.14731395357341301</v>
      </c>
      <c r="AE17" s="17"/>
      <c r="AF17" s="17">
        <v>0.25267782187551102</v>
      </c>
      <c r="AG17" s="17">
        <v>0.17087315294158001</v>
      </c>
      <c r="AH17" s="17">
        <v>0.13181943390018799</v>
      </c>
      <c r="AI17" s="17"/>
      <c r="AJ17" s="17">
        <v>0.26231905962393398</v>
      </c>
      <c r="AK17" s="17">
        <v>0.17968440491943499</v>
      </c>
      <c r="AL17" s="17">
        <v>0.19995417102108901</v>
      </c>
      <c r="AM17" s="17">
        <v>0.207639326554453</v>
      </c>
      <c r="AN17" s="17">
        <v>0.12941986694148899</v>
      </c>
      <c r="AO17" s="17"/>
      <c r="AP17" s="17">
        <v>0.28188511074067102</v>
      </c>
      <c r="AQ17" s="17">
        <v>0.180799826280821</v>
      </c>
      <c r="AR17" s="17">
        <v>0.207699813019355</v>
      </c>
      <c r="AS17" s="17"/>
      <c r="AT17" s="17">
        <v>0.22214184993987399</v>
      </c>
      <c r="AU17" s="17">
        <v>0.19897766926712601</v>
      </c>
      <c r="AV17" s="17">
        <v>0.137129889490367</v>
      </c>
      <c r="AW17" s="17">
        <v>0.21471925506425099</v>
      </c>
      <c r="AX17" s="17">
        <v>0.24747789258062999</v>
      </c>
    </row>
    <row r="18" spans="2:50">
      <c r="B18" s="18" t="s">
        <v>88</v>
      </c>
      <c r="C18" s="17">
        <v>0.191163194521841</v>
      </c>
      <c r="D18" s="17">
        <v>0.208430871236194</v>
      </c>
      <c r="E18" s="17">
        <v>0.174385077639644</v>
      </c>
      <c r="F18" s="17"/>
      <c r="G18" s="17">
        <v>0.13772756448897899</v>
      </c>
      <c r="H18" s="17">
        <v>0.233121564793246</v>
      </c>
      <c r="I18" s="17">
        <v>0.19476592570892801</v>
      </c>
      <c r="J18" s="17">
        <v>0.173542479227728</v>
      </c>
      <c r="K18" s="17">
        <v>0.18537118747309</v>
      </c>
      <c r="L18" s="17">
        <v>0.20760909625722901</v>
      </c>
      <c r="M18" s="17"/>
      <c r="N18" s="17">
        <v>0.21291304238099101</v>
      </c>
      <c r="O18" s="17">
        <v>0.18050915368248699</v>
      </c>
      <c r="P18" s="17">
        <v>0.18677591333495999</v>
      </c>
      <c r="Q18" s="17">
        <v>0.18396877641178699</v>
      </c>
      <c r="R18" s="17"/>
      <c r="S18" s="17">
        <v>0.23465146921972099</v>
      </c>
      <c r="T18" s="17">
        <v>0.154830147544194</v>
      </c>
      <c r="U18" s="17">
        <v>0.180500588689952</v>
      </c>
      <c r="V18" s="17">
        <v>0.18600928899944999</v>
      </c>
      <c r="W18" s="17">
        <v>0.101312301431133</v>
      </c>
      <c r="X18" s="17">
        <v>0.23251061877916299</v>
      </c>
      <c r="Y18" s="17">
        <v>0.109870911879678</v>
      </c>
      <c r="Z18" s="17">
        <v>0.196874400779637</v>
      </c>
      <c r="AA18" s="17">
        <v>0.241007814863264</v>
      </c>
      <c r="AB18" s="17">
        <v>0.22315304241386399</v>
      </c>
      <c r="AC18" s="17">
        <v>0.16696206678108799</v>
      </c>
      <c r="AD18" s="17">
        <v>0.24739007953644901</v>
      </c>
      <c r="AE18" s="17"/>
      <c r="AF18" s="17">
        <v>0.18847913125031401</v>
      </c>
      <c r="AG18" s="17">
        <v>0.22159564408211099</v>
      </c>
      <c r="AH18" s="17">
        <v>0.13576732237485101</v>
      </c>
      <c r="AI18" s="17"/>
      <c r="AJ18" s="17">
        <v>0.209038280903175</v>
      </c>
      <c r="AK18" s="17">
        <v>0.187805965480103</v>
      </c>
      <c r="AL18" s="17">
        <v>0.22783786674335299</v>
      </c>
      <c r="AM18" s="17">
        <v>0.12524688592145</v>
      </c>
      <c r="AN18" s="17">
        <v>0.12716853046604401</v>
      </c>
      <c r="AO18" s="17"/>
      <c r="AP18" s="17">
        <v>0.21800710022970601</v>
      </c>
      <c r="AQ18" s="17">
        <v>0.193043048689538</v>
      </c>
      <c r="AR18" s="17">
        <v>0.24406676084965201</v>
      </c>
      <c r="AS18" s="17"/>
      <c r="AT18" s="17">
        <v>0.161999984984563</v>
      </c>
      <c r="AU18" s="17">
        <v>0.173883286984302</v>
      </c>
      <c r="AV18" s="17">
        <v>0.20911433902264501</v>
      </c>
      <c r="AW18" s="17">
        <v>0.23015613277740701</v>
      </c>
      <c r="AX18" s="17">
        <v>0.26285397737433902</v>
      </c>
    </row>
    <row r="19" spans="2:50" ht="60">
      <c r="B19" s="18" t="s">
        <v>89</v>
      </c>
      <c r="C19" s="17">
        <v>0.16269101855305301</v>
      </c>
      <c r="D19" s="17">
        <v>0.203005911358448</v>
      </c>
      <c r="E19" s="17">
        <v>0.12398090019479199</v>
      </c>
      <c r="F19" s="17"/>
      <c r="G19" s="17">
        <v>0.12995438115382099</v>
      </c>
      <c r="H19" s="17">
        <v>0.16805679852791799</v>
      </c>
      <c r="I19" s="17">
        <v>0.140152461483633</v>
      </c>
      <c r="J19" s="17">
        <v>0.16649494006763299</v>
      </c>
      <c r="K19" s="17">
        <v>0.14520498936763701</v>
      </c>
      <c r="L19" s="17">
        <v>0.20686687881002999</v>
      </c>
      <c r="M19" s="17"/>
      <c r="N19" s="17">
        <v>0.26862878106659599</v>
      </c>
      <c r="O19" s="17">
        <v>0.153783271990481</v>
      </c>
      <c r="P19" s="17">
        <v>0.109435334926361</v>
      </c>
      <c r="Q19" s="17">
        <v>0.100676380673088</v>
      </c>
      <c r="R19" s="17"/>
      <c r="S19" s="17">
        <v>0.24101581553811</v>
      </c>
      <c r="T19" s="17">
        <v>0.16516531125459499</v>
      </c>
      <c r="U19" s="17">
        <v>0.13893750288291901</v>
      </c>
      <c r="V19" s="17">
        <v>0.167475555701075</v>
      </c>
      <c r="W19" s="17">
        <v>0.118353524223513</v>
      </c>
      <c r="X19" s="17">
        <v>0.14312323583477399</v>
      </c>
      <c r="Y19" s="17">
        <v>0.118290650366269</v>
      </c>
      <c r="Z19" s="17">
        <v>0.15883355448522801</v>
      </c>
      <c r="AA19" s="17">
        <v>0.158288542166377</v>
      </c>
      <c r="AB19" s="17">
        <v>0.198869217272334</v>
      </c>
      <c r="AC19" s="17">
        <v>0.12568748465854199</v>
      </c>
      <c r="AD19" s="17">
        <v>9.1105499748665997E-2</v>
      </c>
      <c r="AE19" s="17"/>
      <c r="AF19" s="17">
        <v>0.135428117801314</v>
      </c>
      <c r="AG19" s="17">
        <v>0.227192927207091</v>
      </c>
      <c r="AH19" s="17">
        <v>6.9080051130654005E-2</v>
      </c>
      <c r="AI19" s="17"/>
      <c r="AJ19" s="17">
        <v>0.17732802376939</v>
      </c>
      <c r="AK19" s="17">
        <v>0.183929859456373</v>
      </c>
      <c r="AL19" s="17">
        <v>0.259211019336621</v>
      </c>
      <c r="AM19" s="17">
        <v>8.9586479892498794E-2</v>
      </c>
      <c r="AN19" s="17">
        <v>4.8324868536356098E-2</v>
      </c>
      <c r="AO19" s="17"/>
      <c r="AP19" s="17">
        <v>0.17720738431671801</v>
      </c>
      <c r="AQ19" s="17">
        <v>0.19301473900398</v>
      </c>
      <c r="AR19" s="17">
        <v>0.229432239216534</v>
      </c>
      <c r="AS19" s="17"/>
      <c r="AT19" s="17">
        <v>8.6211632727478102E-2</v>
      </c>
      <c r="AU19" s="17">
        <v>0.13957610921799499</v>
      </c>
      <c r="AV19" s="17">
        <v>0.20495932378711401</v>
      </c>
      <c r="AW19" s="17">
        <v>0.32982055835003199</v>
      </c>
      <c r="AX19" s="17">
        <v>0.58630309795886004</v>
      </c>
    </row>
    <row r="20" spans="2:50" ht="30">
      <c r="B20" s="18" t="s">
        <v>90</v>
      </c>
      <c r="C20" s="17">
        <v>0.11669269504032199</v>
      </c>
      <c r="D20" s="17">
        <v>0.15701552471918501</v>
      </c>
      <c r="E20" s="17">
        <v>7.7796090507421298E-2</v>
      </c>
      <c r="F20" s="17"/>
      <c r="G20" s="17">
        <v>0.105604366868745</v>
      </c>
      <c r="H20" s="17">
        <v>0.167364431777899</v>
      </c>
      <c r="I20" s="17">
        <v>0.138577431270653</v>
      </c>
      <c r="J20" s="17">
        <v>0.105360630510227</v>
      </c>
      <c r="K20" s="17">
        <v>8.8097549371821599E-2</v>
      </c>
      <c r="L20" s="17">
        <v>9.3319645660569606E-2</v>
      </c>
      <c r="M20" s="17"/>
      <c r="N20" s="17">
        <v>0.17896908836691899</v>
      </c>
      <c r="O20" s="17">
        <v>0.10483127710866599</v>
      </c>
      <c r="P20" s="17">
        <v>8.4082703931317795E-2</v>
      </c>
      <c r="Q20" s="17">
        <v>9.0928816225762002E-2</v>
      </c>
      <c r="R20" s="17"/>
      <c r="S20" s="17">
        <v>0.18654295767280299</v>
      </c>
      <c r="T20" s="17">
        <v>0.13486719172804401</v>
      </c>
      <c r="U20" s="17">
        <v>7.8563809393643103E-2</v>
      </c>
      <c r="V20" s="17">
        <v>0.116898470460552</v>
      </c>
      <c r="W20" s="17">
        <v>8.6392359790716203E-2</v>
      </c>
      <c r="X20" s="17">
        <v>9.3655640051829095E-2</v>
      </c>
      <c r="Y20" s="17">
        <v>9.6239209853912697E-2</v>
      </c>
      <c r="Z20" s="17">
        <v>9.3377411351816306E-2</v>
      </c>
      <c r="AA20" s="17">
        <v>0.126215730253085</v>
      </c>
      <c r="AB20" s="17">
        <v>0.103705917273039</v>
      </c>
      <c r="AC20" s="17">
        <v>7.7096716467586299E-2</v>
      </c>
      <c r="AD20" s="17">
        <v>0.10900673431420201</v>
      </c>
      <c r="AE20" s="17"/>
      <c r="AF20" s="17">
        <v>0.104060011055553</v>
      </c>
      <c r="AG20" s="17">
        <v>0.136527362125619</v>
      </c>
      <c r="AH20" s="17">
        <v>0.116384707222824</v>
      </c>
      <c r="AI20" s="17"/>
      <c r="AJ20" s="17">
        <v>0.11208369055241101</v>
      </c>
      <c r="AK20" s="17">
        <v>0.124475353123276</v>
      </c>
      <c r="AL20" s="17">
        <v>0.178244434412479</v>
      </c>
      <c r="AM20" s="17">
        <v>6.1055020613012101E-2</v>
      </c>
      <c r="AN20" s="17">
        <v>0.10296462690385499</v>
      </c>
      <c r="AO20" s="17"/>
      <c r="AP20" s="17">
        <v>0.134018131944795</v>
      </c>
      <c r="AQ20" s="17">
        <v>0.109258780680643</v>
      </c>
      <c r="AR20" s="17">
        <v>0.1904693503554</v>
      </c>
      <c r="AS20" s="17"/>
      <c r="AT20" s="17">
        <v>5.3712607593499898E-2</v>
      </c>
      <c r="AU20" s="17">
        <v>0.105620921643142</v>
      </c>
      <c r="AV20" s="17">
        <v>0.135572889836892</v>
      </c>
      <c r="AW20" s="17">
        <v>0.26613686874272302</v>
      </c>
      <c r="AX20" s="17">
        <v>0.33034944350790102</v>
      </c>
    </row>
    <row r="21" spans="2:50">
      <c r="B21" s="18" t="s">
        <v>91</v>
      </c>
      <c r="C21" s="17">
        <v>7.1430254210927205E-2</v>
      </c>
      <c r="D21" s="17">
        <v>9.3582175449331298E-2</v>
      </c>
      <c r="E21" s="17">
        <v>4.8927815413017002E-2</v>
      </c>
      <c r="F21" s="17"/>
      <c r="G21" s="17">
        <v>0.10763577881915</v>
      </c>
      <c r="H21" s="17">
        <v>0.13384070122382799</v>
      </c>
      <c r="I21" s="17">
        <v>0.10923937370626099</v>
      </c>
      <c r="J21" s="17">
        <v>4.4318470641057199E-2</v>
      </c>
      <c r="K21" s="17">
        <v>1.9132934758655601E-2</v>
      </c>
      <c r="L21" s="17">
        <v>2.2945071109899001E-2</v>
      </c>
      <c r="M21" s="17"/>
      <c r="N21" s="17">
        <v>9.8731764274816197E-2</v>
      </c>
      <c r="O21" s="17">
        <v>7.3735659347989396E-2</v>
      </c>
      <c r="P21" s="17">
        <v>6.0089223677556397E-2</v>
      </c>
      <c r="Q21" s="17">
        <v>5.0863516796759101E-2</v>
      </c>
      <c r="R21" s="17"/>
      <c r="S21" s="17">
        <v>0.129897244327251</v>
      </c>
      <c r="T21" s="17">
        <v>7.6023800916877701E-2</v>
      </c>
      <c r="U21" s="17">
        <v>7.9932997330432298E-2</v>
      </c>
      <c r="V21" s="17">
        <v>7.1106653122747707E-2</v>
      </c>
      <c r="W21" s="17">
        <v>3.1211866738650201E-2</v>
      </c>
      <c r="X21" s="17">
        <v>5.4058906772295003E-2</v>
      </c>
      <c r="Y21" s="17">
        <v>6.3447992060508995E-2</v>
      </c>
      <c r="Z21" s="17">
        <v>0.109743840290545</v>
      </c>
      <c r="AA21" s="17">
        <v>5.5214832888200199E-2</v>
      </c>
      <c r="AB21" s="17">
        <v>3.8677059957923803E-2</v>
      </c>
      <c r="AC21" s="17">
        <v>6.2336762179539998E-2</v>
      </c>
      <c r="AD21" s="17">
        <v>4.5795552013072602E-2</v>
      </c>
      <c r="AE21" s="17"/>
      <c r="AF21" s="17">
        <v>4.9391146798480397E-2</v>
      </c>
      <c r="AG21" s="17">
        <v>9.7457667589598895E-2</v>
      </c>
      <c r="AH21" s="17">
        <v>4.9175076290506298E-2</v>
      </c>
      <c r="AI21" s="17"/>
      <c r="AJ21" s="17">
        <v>6.3502870235515096E-2</v>
      </c>
      <c r="AK21" s="17">
        <v>0.104075368029385</v>
      </c>
      <c r="AL21" s="17">
        <v>0.11045415399422601</v>
      </c>
      <c r="AM21" s="17">
        <v>5.7039761868987002E-2</v>
      </c>
      <c r="AN21" s="17">
        <v>4.0398927644940498E-2</v>
      </c>
      <c r="AO21" s="17"/>
      <c r="AP21" s="17">
        <v>6.9546270028342003E-2</v>
      </c>
      <c r="AQ21" s="17">
        <v>9.9678805041565594E-2</v>
      </c>
      <c r="AR21" s="17">
        <v>0.131702948423946</v>
      </c>
      <c r="AS21" s="17"/>
      <c r="AT21" s="17">
        <v>3.7348462677433303E-2</v>
      </c>
      <c r="AU21" s="17">
        <v>6.8971314607670794E-2</v>
      </c>
      <c r="AV21" s="17">
        <v>0.102966919800831</v>
      </c>
      <c r="AW21" s="17">
        <v>0.118389606004746</v>
      </c>
      <c r="AX21" s="17">
        <v>0.146854954612818</v>
      </c>
    </row>
    <row r="22" spans="2:50">
      <c r="B22" s="18" t="s">
        <v>92</v>
      </c>
      <c r="C22" s="17">
        <v>7.44196464625713E-3</v>
      </c>
      <c r="D22" s="17">
        <v>7.6094836873180603E-3</v>
      </c>
      <c r="E22" s="17">
        <v>7.3074050309962597E-3</v>
      </c>
      <c r="F22" s="17"/>
      <c r="G22" s="17">
        <v>2.4035015513584598E-2</v>
      </c>
      <c r="H22" s="17">
        <v>1.49118705919899E-2</v>
      </c>
      <c r="I22" s="17">
        <v>6.7152857038595797E-3</v>
      </c>
      <c r="J22" s="17">
        <v>0</v>
      </c>
      <c r="K22" s="17">
        <v>3.0249602422634499E-3</v>
      </c>
      <c r="L22" s="17">
        <v>0</v>
      </c>
      <c r="M22" s="17"/>
      <c r="N22" s="17">
        <v>3.6345478940482102E-3</v>
      </c>
      <c r="O22" s="17">
        <v>6.1228898537245098E-3</v>
      </c>
      <c r="P22" s="17">
        <v>8.4352329064775293E-3</v>
      </c>
      <c r="Q22" s="17">
        <v>1.2169896569251199E-2</v>
      </c>
      <c r="R22" s="17"/>
      <c r="S22" s="17">
        <v>2.9359917054929902E-3</v>
      </c>
      <c r="T22" s="17">
        <v>6.13159252309996E-3</v>
      </c>
      <c r="U22" s="17">
        <v>0</v>
      </c>
      <c r="V22" s="17">
        <v>1.9016184598037798E-2</v>
      </c>
      <c r="W22" s="17">
        <v>0</v>
      </c>
      <c r="X22" s="17">
        <v>2.1226044774665699E-2</v>
      </c>
      <c r="Y22" s="17">
        <v>6.5454026955430603E-3</v>
      </c>
      <c r="Z22" s="17">
        <v>1.7231426633371901E-2</v>
      </c>
      <c r="AA22" s="17">
        <v>1.27379634680639E-2</v>
      </c>
      <c r="AB22" s="17">
        <v>0</v>
      </c>
      <c r="AC22" s="17">
        <v>0</v>
      </c>
      <c r="AD22" s="17">
        <v>0</v>
      </c>
      <c r="AE22" s="17"/>
      <c r="AF22" s="17">
        <v>4.21032073592235E-3</v>
      </c>
      <c r="AG22" s="17">
        <v>3.8683742736168201E-3</v>
      </c>
      <c r="AH22" s="17">
        <v>1.9723591290767901E-2</v>
      </c>
      <c r="AI22" s="17"/>
      <c r="AJ22" s="17">
        <v>1.1238465740264899E-3</v>
      </c>
      <c r="AK22" s="17">
        <v>5.8548732596466696E-3</v>
      </c>
      <c r="AL22" s="17">
        <v>0</v>
      </c>
      <c r="AM22" s="17">
        <v>0</v>
      </c>
      <c r="AN22" s="17">
        <v>1.7561988229321999E-2</v>
      </c>
      <c r="AO22" s="17"/>
      <c r="AP22" s="17">
        <v>1.6467766949237099E-3</v>
      </c>
      <c r="AQ22" s="17">
        <v>3.0622338058142302E-3</v>
      </c>
      <c r="AR22" s="17">
        <v>6.5471654745481904E-3</v>
      </c>
      <c r="AS22" s="17"/>
      <c r="AT22" s="17">
        <v>1.1126402679648E-2</v>
      </c>
      <c r="AU22" s="17">
        <v>7.1858540043810998E-3</v>
      </c>
      <c r="AV22" s="17">
        <v>5.3961099468202304E-3</v>
      </c>
      <c r="AW22" s="17">
        <v>7.0190485833207701E-3</v>
      </c>
      <c r="AX22" s="17">
        <v>0</v>
      </c>
    </row>
    <row r="23" spans="2:50">
      <c r="B23" s="18" t="s">
        <v>93</v>
      </c>
      <c r="C23" s="17">
        <v>1.4743885204715401E-2</v>
      </c>
      <c r="D23" s="17">
        <v>1.1038250244295399E-2</v>
      </c>
      <c r="E23" s="17">
        <v>1.8417414480615998E-2</v>
      </c>
      <c r="F23" s="17"/>
      <c r="G23" s="17">
        <v>1.6423723359861E-2</v>
      </c>
      <c r="H23" s="17">
        <v>8.5197945235409803E-3</v>
      </c>
      <c r="I23" s="17">
        <v>2.4594782239685002E-3</v>
      </c>
      <c r="J23" s="17">
        <v>1.10641207586641E-2</v>
      </c>
      <c r="K23" s="17">
        <v>2.50246182211614E-2</v>
      </c>
      <c r="L23" s="17">
        <v>2.4823444970572699E-2</v>
      </c>
      <c r="M23" s="17"/>
      <c r="N23" s="17">
        <v>1.3259177076841801E-2</v>
      </c>
      <c r="O23" s="17">
        <v>1.1936176516209001E-2</v>
      </c>
      <c r="P23" s="17">
        <v>2.5290269493992299E-2</v>
      </c>
      <c r="Q23" s="17">
        <v>1.0257281658681399E-2</v>
      </c>
      <c r="R23" s="17"/>
      <c r="S23" s="17">
        <v>6.8856870704064399E-3</v>
      </c>
      <c r="T23" s="17">
        <v>6.5103372855113096E-3</v>
      </c>
      <c r="U23" s="17">
        <v>5.2463430124717004E-3</v>
      </c>
      <c r="V23" s="17">
        <v>2.58356800472966E-2</v>
      </c>
      <c r="W23" s="17">
        <v>2.9376737483084701E-2</v>
      </c>
      <c r="X23" s="17">
        <v>6.4865138530016096E-3</v>
      </c>
      <c r="Y23" s="17">
        <v>1.76742295853035E-2</v>
      </c>
      <c r="Z23" s="17">
        <v>1.13509540552507E-2</v>
      </c>
      <c r="AA23" s="17">
        <v>2.0085639553216399E-2</v>
      </c>
      <c r="AB23" s="17">
        <v>2.40686131446631E-2</v>
      </c>
      <c r="AC23" s="17">
        <v>0</v>
      </c>
      <c r="AD23" s="17">
        <v>4.3594859392378803E-2</v>
      </c>
      <c r="AE23" s="17"/>
      <c r="AF23" s="17">
        <v>1.6281192987778002E-2</v>
      </c>
      <c r="AG23" s="17">
        <v>1.49688405303001E-2</v>
      </c>
      <c r="AH23" s="17">
        <v>8.9556134752655503E-3</v>
      </c>
      <c r="AI23" s="17"/>
      <c r="AJ23" s="17">
        <v>6.9642787474969402E-3</v>
      </c>
      <c r="AK23" s="17">
        <v>1.3590908164205299E-2</v>
      </c>
      <c r="AL23" s="17">
        <v>1.19284206456216E-2</v>
      </c>
      <c r="AM23" s="17">
        <v>3.4775518968137097E-2</v>
      </c>
      <c r="AN23" s="17">
        <v>2.1613999252754802E-2</v>
      </c>
      <c r="AO23" s="17"/>
      <c r="AP23" s="17">
        <v>6.9756697613334801E-3</v>
      </c>
      <c r="AQ23" s="17">
        <v>1.19193796150484E-2</v>
      </c>
      <c r="AR23" s="17">
        <v>1.8485771078808801E-2</v>
      </c>
      <c r="AS23" s="17"/>
      <c r="AT23" s="17">
        <v>1.48280479087736E-2</v>
      </c>
      <c r="AU23" s="17">
        <v>2.1123033315588801E-2</v>
      </c>
      <c r="AV23" s="17">
        <v>6.9337374093595104E-3</v>
      </c>
      <c r="AW23" s="17">
        <v>2.0448702237485301E-2</v>
      </c>
      <c r="AX23" s="17">
        <v>0</v>
      </c>
    </row>
    <row r="24" spans="2:50">
      <c r="B24" s="18" t="s">
        <v>94</v>
      </c>
      <c r="C24" s="19">
        <v>1.6314928566421302E-2</v>
      </c>
      <c r="D24" s="19">
        <v>8.4142714940305691E-3</v>
      </c>
      <c r="E24" s="19">
        <v>2.4088380742587099E-2</v>
      </c>
      <c r="F24" s="19"/>
      <c r="G24" s="19">
        <v>1.64190486947287E-2</v>
      </c>
      <c r="H24" s="19">
        <v>1.4389020776299799E-2</v>
      </c>
      <c r="I24" s="19">
        <v>4.0284229943216801E-2</v>
      </c>
      <c r="J24" s="19">
        <v>1.43069230952746E-2</v>
      </c>
      <c r="K24" s="19">
        <v>1.1295427131074801E-2</v>
      </c>
      <c r="L24" s="19">
        <v>3.2672673450102E-3</v>
      </c>
      <c r="M24" s="19"/>
      <c r="N24" s="19">
        <v>4.2993166509523104E-3</v>
      </c>
      <c r="O24" s="19">
        <v>1.37573160208767E-2</v>
      </c>
      <c r="P24" s="19">
        <v>1.1018498140661999E-2</v>
      </c>
      <c r="Q24" s="19">
        <v>3.4510466679741301E-2</v>
      </c>
      <c r="R24" s="19"/>
      <c r="S24" s="19">
        <v>6.6597236588047601E-3</v>
      </c>
      <c r="T24" s="19">
        <v>8.7933008666392799E-3</v>
      </c>
      <c r="U24" s="19">
        <v>1.7256687845554002E-2</v>
      </c>
      <c r="V24" s="19">
        <v>0</v>
      </c>
      <c r="W24" s="19">
        <v>1.21093018951476E-2</v>
      </c>
      <c r="X24" s="19">
        <v>2.71399199297905E-2</v>
      </c>
      <c r="Y24" s="19">
        <v>1.79972826031564E-2</v>
      </c>
      <c r="Z24" s="19">
        <v>9.3428978395287202E-3</v>
      </c>
      <c r="AA24" s="19">
        <v>2.8138143442146098E-2</v>
      </c>
      <c r="AB24" s="19">
        <v>3.08816349366208E-2</v>
      </c>
      <c r="AC24" s="19">
        <v>2.91452131675718E-2</v>
      </c>
      <c r="AD24" s="19">
        <v>1.4218919209523199E-2</v>
      </c>
      <c r="AE24" s="19"/>
      <c r="AF24" s="19">
        <v>1.7176185055176402E-2</v>
      </c>
      <c r="AG24" s="19">
        <v>9.6104741795775099E-3</v>
      </c>
      <c r="AH24" s="19">
        <v>3.5536099030570999E-2</v>
      </c>
      <c r="AI24" s="19"/>
      <c r="AJ24" s="19">
        <v>1.13253646492556E-2</v>
      </c>
      <c r="AK24" s="19">
        <v>1.0376607491924501E-2</v>
      </c>
      <c r="AL24" s="19">
        <v>8.2010541299142297E-3</v>
      </c>
      <c r="AM24" s="19">
        <v>0</v>
      </c>
      <c r="AN24" s="19">
        <v>5.6649273317041803E-2</v>
      </c>
      <c r="AO24" s="19"/>
      <c r="AP24" s="19">
        <v>1.1621319662131801E-2</v>
      </c>
      <c r="AQ24" s="19">
        <v>6.03563427436162E-3</v>
      </c>
      <c r="AR24" s="19">
        <v>0</v>
      </c>
      <c r="AS24" s="19"/>
      <c r="AT24" s="19">
        <v>2.7942785531797701E-2</v>
      </c>
      <c r="AU24" s="19">
        <v>1.1671943243696499E-2</v>
      </c>
      <c r="AV24" s="19">
        <v>1.46349461003299E-2</v>
      </c>
      <c r="AW24" s="19">
        <v>1.1414037465042E-2</v>
      </c>
      <c r="AX24" s="19">
        <v>0</v>
      </c>
    </row>
    <row r="25" spans="2:50">
      <c r="B25" s="16"/>
    </row>
    <row r="26" spans="2:50">
      <c r="B26" t="s">
        <v>550</v>
      </c>
    </row>
    <row r="27" spans="2:50">
      <c r="B27" t="s">
        <v>551</v>
      </c>
    </row>
    <row r="29" spans="2:50">
      <c r="B2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202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203</v>
      </c>
      <c r="C9" s="17">
        <v>0.173948590041999</v>
      </c>
      <c r="D9" s="17">
        <v>0.20083110939006199</v>
      </c>
      <c r="E9" s="17">
        <v>0.14839053686767001</v>
      </c>
      <c r="F9" s="17"/>
      <c r="G9" s="17">
        <v>0.15316535477260501</v>
      </c>
      <c r="H9" s="17">
        <v>0.17367522339823499</v>
      </c>
      <c r="I9" s="17">
        <v>0.16223125446435599</v>
      </c>
      <c r="J9" s="17">
        <v>0.20660414854846601</v>
      </c>
      <c r="K9" s="17">
        <v>0.16838831160315601</v>
      </c>
      <c r="L9" s="17">
        <v>0.17463686567977199</v>
      </c>
      <c r="M9" s="17"/>
      <c r="N9" s="17">
        <v>0.20572027033110901</v>
      </c>
      <c r="O9" s="17">
        <v>0.15434388751639</v>
      </c>
      <c r="P9" s="17">
        <v>0.17024214077984001</v>
      </c>
      <c r="Q9" s="17">
        <v>0.16199295755123599</v>
      </c>
      <c r="R9" s="17"/>
      <c r="S9" s="17">
        <v>0.233149760847776</v>
      </c>
      <c r="T9" s="17">
        <v>0.174419853473499</v>
      </c>
      <c r="U9" s="17">
        <v>0.142776260495586</v>
      </c>
      <c r="V9" s="17">
        <v>0.14286241068675201</v>
      </c>
      <c r="W9" s="17">
        <v>0.18238278618853701</v>
      </c>
      <c r="X9" s="17">
        <v>0.20114681443586299</v>
      </c>
      <c r="Y9" s="17">
        <v>0.18958441138155199</v>
      </c>
      <c r="Z9" s="17">
        <v>0.17060881696147501</v>
      </c>
      <c r="AA9" s="17">
        <v>0.16519748530519501</v>
      </c>
      <c r="AB9" s="17">
        <v>0.14006144129248899</v>
      </c>
      <c r="AC9" s="17">
        <v>0.127960757671576</v>
      </c>
      <c r="AD9" s="17">
        <v>0.14389025712550799</v>
      </c>
      <c r="AE9" s="17"/>
      <c r="AF9" s="17">
        <v>0.19277770714213199</v>
      </c>
      <c r="AG9" s="17">
        <v>0.168464619997679</v>
      </c>
      <c r="AH9" s="17">
        <v>0.14591950788199201</v>
      </c>
      <c r="AI9" s="17"/>
      <c r="AJ9" s="17">
        <v>0.19706985506816699</v>
      </c>
      <c r="AK9" s="17">
        <v>0.173179540084171</v>
      </c>
      <c r="AL9" s="17">
        <v>0.17916187707466699</v>
      </c>
      <c r="AM9" s="17">
        <v>0.25927202668828198</v>
      </c>
      <c r="AN9" s="17">
        <v>0.10730786826161599</v>
      </c>
      <c r="AO9" s="17"/>
      <c r="AP9" s="17">
        <v>0.21199704930025201</v>
      </c>
      <c r="AQ9" s="17">
        <v>0.18213372992926699</v>
      </c>
      <c r="AR9" s="17">
        <v>0.19998629836857401</v>
      </c>
      <c r="AS9" s="17"/>
      <c r="AT9" s="17">
        <v>0.17847512105998201</v>
      </c>
      <c r="AU9" s="17">
        <v>0.16984457836133601</v>
      </c>
      <c r="AV9" s="17">
        <v>0.20722755838486401</v>
      </c>
      <c r="AW9" s="17">
        <v>0.16021180885480099</v>
      </c>
      <c r="AX9" s="17">
        <v>0.29701431370911802</v>
      </c>
    </row>
    <row r="10" spans="2:50" ht="45">
      <c r="B10" s="18" t="s">
        <v>204</v>
      </c>
      <c r="C10" s="17">
        <v>0.356600111399974</v>
      </c>
      <c r="D10" s="17">
        <v>0.38676361686871702</v>
      </c>
      <c r="E10" s="17">
        <v>0.32564431848498299</v>
      </c>
      <c r="F10" s="17"/>
      <c r="G10" s="17">
        <v>0.33587106890430402</v>
      </c>
      <c r="H10" s="17">
        <v>0.30804165900638902</v>
      </c>
      <c r="I10" s="17">
        <v>0.31806679893435102</v>
      </c>
      <c r="J10" s="17">
        <v>0.35158102272623099</v>
      </c>
      <c r="K10" s="17">
        <v>0.43738930894044997</v>
      </c>
      <c r="L10" s="17">
        <v>0.391299576053243</v>
      </c>
      <c r="M10" s="17"/>
      <c r="N10" s="17">
        <v>0.40694512718764603</v>
      </c>
      <c r="O10" s="17">
        <v>0.36818514289835802</v>
      </c>
      <c r="P10" s="17">
        <v>0.36093158704213202</v>
      </c>
      <c r="Q10" s="17">
        <v>0.28522868414295099</v>
      </c>
      <c r="R10" s="17"/>
      <c r="S10" s="17">
        <v>0.33772223569492998</v>
      </c>
      <c r="T10" s="17">
        <v>0.36954536959525303</v>
      </c>
      <c r="U10" s="17">
        <v>0.32565229954920499</v>
      </c>
      <c r="V10" s="17">
        <v>0.36916397572772502</v>
      </c>
      <c r="W10" s="17">
        <v>0.34278267329870599</v>
      </c>
      <c r="X10" s="17">
        <v>0.36991363144289702</v>
      </c>
      <c r="Y10" s="17">
        <v>0.37002276332913198</v>
      </c>
      <c r="Z10" s="17">
        <v>0.40874132125614998</v>
      </c>
      <c r="AA10" s="17">
        <v>0.35155940123912799</v>
      </c>
      <c r="AB10" s="17">
        <v>0.28541603976937802</v>
      </c>
      <c r="AC10" s="17">
        <v>0.42370892424264001</v>
      </c>
      <c r="AD10" s="17">
        <v>0.43991474282106702</v>
      </c>
      <c r="AE10" s="17"/>
      <c r="AF10" s="17">
        <v>0.33552365850691801</v>
      </c>
      <c r="AG10" s="17">
        <v>0.41468982472188398</v>
      </c>
      <c r="AH10" s="17">
        <v>0.26858449357021802</v>
      </c>
      <c r="AI10" s="17"/>
      <c r="AJ10" s="17">
        <v>0.36494634316242702</v>
      </c>
      <c r="AK10" s="17">
        <v>0.39444634576224502</v>
      </c>
      <c r="AL10" s="17">
        <v>0.40267815125002399</v>
      </c>
      <c r="AM10" s="17">
        <v>0.36026839092240898</v>
      </c>
      <c r="AN10" s="17">
        <v>0.23368243409762399</v>
      </c>
      <c r="AO10" s="17"/>
      <c r="AP10" s="17">
        <v>0.37595004244518598</v>
      </c>
      <c r="AQ10" s="17">
        <v>0.36321238629645902</v>
      </c>
      <c r="AR10" s="17">
        <v>0.42461570799222997</v>
      </c>
      <c r="AS10" s="17"/>
      <c r="AT10" s="17">
        <v>0.31815373420815002</v>
      </c>
      <c r="AU10" s="17">
        <v>0.35389721956124098</v>
      </c>
      <c r="AV10" s="17">
        <v>0.39514719956169803</v>
      </c>
      <c r="AW10" s="17">
        <v>0.40727580961230497</v>
      </c>
      <c r="AX10" s="17">
        <v>0.17095629357815201</v>
      </c>
    </row>
    <row r="11" spans="2:50" ht="30">
      <c r="B11" s="18" t="s">
        <v>205</v>
      </c>
      <c r="C11" s="17">
        <v>0.28301635053326601</v>
      </c>
      <c r="D11" s="17">
        <v>0.26116144442517097</v>
      </c>
      <c r="E11" s="17">
        <v>0.30544375977868199</v>
      </c>
      <c r="F11" s="17"/>
      <c r="G11" s="17">
        <v>0.26917016033253</v>
      </c>
      <c r="H11" s="17">
        <v>0.32356565570943602</v>
      </c>
      <c r="I11" s="17">
        <v>0.29506450349172603</v>
      </c>
      <c r="J11" s="17">
        <v>0.26004998195631202</v>
      </c>
      <c r="K11" s="17">
        <v>0.24491661193405601</v>
      </c>
      <c r="L11" s="17">
        <v>0.29346586576474698</v>
      </c>
      <c r="M11" s="17"/>
      <c r="N11" s="17">
        <v>0.242062392431384</v>
      </c>
      <c r="O11" s="17">
        <v>0.29615908088207998</v>
      </c>
      <c r="P11" s="17">
        <v>0.29096796214050902</v>
      </c>
      <c r="Q11" s="17">
        <v>0.30746096601505901</v>
      </c>
      <c r="R11" s="17"/>
      <c r="S11" s="17">
        <v>0.22721770508799199</v>
      </c>
      <c r="T11" s="17">
        <v>0.264657101518253</v>
      </c>
      <c r="U11" s="17">
        <v>0.311827824373132</v>
      </c>
      <c r="V11" s="17">
        <v>0.338430996127281</v>
      </c>
      <c r="W11" s="17">
        <v>0.28372172269380702</v>
      </c>
      <c r="X11" s="17">
        <v>0.26576753464698599</v>
      </c>
      <c r="Y11" s="17">
        <v>0.27644591604487601</v>
      </c>
      <c r="Z11" s="17">
        <v>0.21553390515449</v>
      </c>
      <c r="AA11" s="17">
        <v>0.271006933367828</v>
      </c>
      <c r="AB11" s="17">
        <v>0.385357335951031</v>
      </c>
      <c r="AC11" s="17">
        <v>0.29272636694940701</v>
      </c>
      <c r="AD11" s="17">
        <v>0.25944560387313098</v>
      </c>
      <c r="AE11" s="17"/>
      <c r="AF11" s="17">
        <v>0.28875279376949198</v>
      </c>
      <c r="AG11" s="17">
        <v>0.27062568693862599</v>
      </c>
      <c r="AH11" s="17">
        <v>0.29861813473062099</v>
      </c>
      <c r="AI11" s="17"/>
      <c r="AJ11" s="17">
        <v>0.28642291126104702</v>
      </c>
      <c r="AK11" s="17">
        <v>0.26247206165942899</v>
      </c>
      <c r="AL11" s="17">
        <v>0.28765776595091003</v>
      </c>
      <c r="AM11" s="17">
        <v>0.198502029244086</v>
      </c>
      <c r="AN11" s="17">
        <v>0.33201196967188601</v>
      </c>
      <c r="AO11" s="17"/>
      <c r="AP11" s="17">
        <v>0.28165166105385298</v>
      </c>
      <c r="AQ11" s="17">
        <v>0.27156557078344301</v>
      </c>
      <c r="AR11" s="17">
        <v>0.242194576313944</v>
      </c>
      <c r="AS11" s="17"/>
      <c r="AT11" s="17">
        <v>0.28424151397513298</v>
      </c>
      <c r="AU11" s="17">
        <v>0.305698587716693</v>
      </c>
      <c r="AV11" s="17">
        <v>0.25227351140472898</v>
      </c>
      <c r="AW11" s="17">
        <v>0.27652445209224702</v>
      </c>
      <c r="AX11" s="17">
        <v>0.37092038941918598</v>
      </c>
    </row>
    <row r="12" spans="2:50" ht="45">
      <c r="B12" s="18" t="s">
        <v>206</v>
      </c>
      <c r="C12" s="17">
        <v>6.4451088479634905E-2</v>
      </c>
      <c r="D12" s="17">
        <v>5.9813746659785498E-2</v>
      </c>
      <c r="E12" s="17">
        <v>6.9227000172314104E-2</v>
      </c>
      <c r="F12" s="17"/>
      <c r="G12" s="17">
        <v>9.2614195648440895E-2</v>
      </c>
      <c r="H12" s="17">
        <v>7.4930263795632598E-2</v>
      </c>
      <c r="I12" s="17">
        <v>7.8277982246415606E-2</v>
      </c>
      <c r="J12" s="17">
        <v>5.6794438456900298E-2</v>
      </c>
      <c r="K12" s="17">
        <v>4.5853192355474401E-2</v>
      </c>
      <c r="L12" s="17">
        <v>4.4704241101074398E-2</v>
      </c>
      <c r="M12" s="17"/>
      <c r="N12" s="17">
        <v>5.9507474997894202E-2</v>
      </c>
      <c r="O12" s="17">
        <v>6.0503357102960599E-2</v>
      </c>
      <c r="P12" s="17">
        <v>5.4863959824625497E-2</v>
      </c>
      <c r="Q12" s="17">
        <v>8.3428510106545201E-2</v>
      </c>
      <c r="R12" s="17"/>
      <c r="S12" s="17">
        <v>9.4133076880971001E-2</v>
      </c>
      <c r="T12" s="17">
        <v>6.7970113165652199E-2</v>
      </c>
      <c r="U12" s="17">
        <v>7.9553117898077799E-2</v>
      </c>
      <c r="V12" s="17">
        <v>4.67445446134696E-2</v>
      </c>
      <c r="W12" s="17">
        <v>5.4234267808534499E-2</v>
      </c>
      <c r="X12" s="17">
        <v>4.7528347461791E-2</v>
      </c>
      <c r="Y12" s="17">
        <v>5.6697788578068398E-2</v>
      </c>
      <c r="Z12" s="17">
        <v>4.0784614092183299E-2</v>
      </c>
      <c r="AA12" s="17">
        <v>6.6966376051616594E-2</v>
      </c>
      <c r="AB12" s="17">
        <v>5.9120933266619602E-2</v>
      </c>
      <c r="AC12" s="17">
        <v>3.8771604049348297E-2</v>
      </c>
      <c r="AD12" s="17">
        <v>0.100199875933983</v>
      </c>
      <c r="AE12" s="17"/>
      <c r="AF12" s="17">
        <v>5.9906355517905498E-2</v>
      </c>
      <c r="AG12" s="17">
        <v>6.9235080470276794E-2</v>
      </c>
      <c r="AH12" s="17">
        <v>4.80266308220492E-2</v>
      </c>
      <c r="AI12" s="17"/>
      <c r="AJ12" s="17">
        <v>5.4710645854893603E-2</v>
      </c>
      <c r="AK12" s="17">
        <v>7.9414322185140995E-2</v>
      </c>
      <c r="AL12" s="17">
        <v>7.1157556742567907E-2</v>
      </c>
      <c r="AM12" s="17">
        <v>2.5320544503625499E-2</v>
      </c>
      <c r="AN12" s="17">
        <v>4.3808922024361298E-2</v>
      </c>
      <c r="AO12" s="17"/>
      <c r="AP12" s="17">
        <v>5.9652266506474101E-2</v>
      </c>
      <c r="AQ12" s="17">
        <v>8.5044821833112696E-2</v>
      </c>
      <c r="AR12" s="17">
        <v>6.9785753608670495E-2</v>
      </c>
      <c r="AS12" s="17"/>
      <c r="AT12" s="17">
        <v>4.9408303714386197E-2</v>
      </c>
      <c r="AU12" s="17">
        <v>5.3449398765635897E-2</v>
      </c>
      <c r="AV12" s="17">
        <v>7.3559749923770304E-2</v>
      </c>
      <c r="AW12" s="17">
        <v>8.6937228349543205E-2</v>
      </c>
      <c r="AX12" s="17">
        <v>0</v>
      </c>
    </row>
    <row r="13" spans="2:50" ht="30">
      <c r="B13" s="18" t="s">
        <v>207</v>
      </c>
      <c r="C13" s="17">
        <v>2.54328535686194E-2</v>
      </c>
      <c r="D13" s="17">
        <v>2.6061428879951502E-2</v>
      </c>
      <c r="E13" s="17">
        <v>2.49182697527436E-2</v>
      </c>
      <c r="F13" s="17"/>
      <c r="G13" s="17">
        <v>4.6601955560923197E-2</v>
      </c>
      <c r="H13" s="17">
        <v>3.7804993333450602E-2</v>
      </c>
      <c r="I13" s="17">
        <v>2.8568514695879801E-2</v>
      </c>
      <c r="J13" s="17">
        <v>2.33189936817907E-2</v>
      </c>
      <c r="K13" s="17">
        <v>1.61122339513055E-2</v>
      </c>
      <c r="L13" s="17">
        <v>6.7905619661338098E-3</v>
      </c>
      <c r="M13" s="17"/>
      <c r="N13" s="17">
        <v>2.01084121573392E-2</v>
      </c>
      <c r="O13" s="17">
        <v>3.0417624798142098E-2</v>
      </c>
      <c r="P13" s="17">
        <v>1.22927557253705E-2</v>
      </c>
      <c r="Q13" s="17">
        <v>3.6393859497878503E-2</v>
      </c>
      <c r="R13" s="17"/>
      <c r="S13" s="17">
        <v>2.6111609905881201E-2</v>
      </c>
      <c r="T13" s="17">
        <v>3.8193508140638197E-2</v>
      </c>
      <c r="U13" s="17">
        <v>2.1818782522936502E-2</v>
      </c>
      <c r="V13" s="17">
        <v>1.6578557076512599E-2</v>
      </c>
      <c r="W13" s="17">
        <v>1.42398211912568E-2</v>
      </c>
      <c r="X13" s="17">
        <v>3.3867556577759701E-2</v>
      </c>
      <c r="Y13" s="17">
        <v>6.2394785399709904E-3</v>
      </c>
      <c r="Z13" s="17">
        <v>4.1985961799150998E-2</v>
      </c>
      <c r="AA13" s="17">
        <v>2.3628223804246999E-2</v>
      </c>
      <c r="AB13" s="17">
        <v>4.1452166446195302E-2</v>
      </c>
      <c r="AC13" s="17">
        <v>1.0107138986703901E-2</v>
      </c>
      <c r="AD13" s="17">
        <v>1.7216168090607699E-2</v>
      </c>
      <c r="AE13" s="17"/>
      <c r="AF13" s="17">
        <v>2.10206776590573E-2</v>
      </c>
      <c r="AG13" s="17">
        <v>1.7769051450354199E-2</v>
      </c>
      <c r="AH13" s="17">
        <v>6.3069781474821507E-2</v>
      </c>
      <c r="AI13" s="17"/>
      <c r="AJ13" s="17">
        <v>1.0153623345086101E-2</v>
      </c>
      <c r="AK13" s="17">
        <v>3.4149822247044E-2</v>
      </c>
      <c r="AL13" s="17">
        <v>2.9345242914746002E-2</v>
      </c>
      <c r="AM13" s="17">
        <v>3.56604060289515E-2</v>
      </c>
      <c r="AN13" s="17">
        <v>6.8332215190096801E-2</v>
      </c>
      <c r="AO13" s="17"/>
      <c r="AP13" s="17">
        <v>7.3180249007224899E-3</v>
      </c>
      <c r="AQ13" s="17">
        <v>3.4944667872914302E-2</v>
      </c>
      <c r="AR13" s="17">
        <v>2.0362825955842299E-2</v>
      </c>
      <c r="AS13" s="17"/>
      <c r="AT13" s="17">
        <v>3.6051373253918703E-2</v>
      </c>
      <c r="AU13" s="17">
        <v>2.53327388304341E-2</v>
      </c>
      <c r="AV13" s="17">
        <v>1.96088666070777E-2</v>
      </c>
      <c r="AW13" s="17">
        <v>2.2136514421860001E-2</v>
      </c>
      <c r="AX13" s="17">
        <v>6.0324536860980001E-2</v>
      </c>
    </row>
    <row r="14" spans="2:50">
      <c r="B14" s="18" t="s">
        <v>92</v>
      </c>
      <c r="C14" s="19">
        <v>9.6551005976506593E-2</v>
      </c>
      <c r="D14" s="19">
        <v>6.5368653776313096E-2</v>
      </c>
      <c r="E14" s="19">
        <v>0.12637611494360701</v>
      </c>
      <c r="F14" s="19"/>
      <c r="G14" s="19">
        <v>0.102577264781197</v>
      </c>
      <c r="H14" s="19">
        <v>8.19822047568569E-2</v>
      </c>
      <c r="I14" s="19">
        <v>0.117790946167271</v>
      </c>
      <c r="J14" s="19">
        <v>0.101651414630301</v>
      </c>
      <c r="K14" s="19">
        <v>8.7340341215558503E-2</v>
      </c>
      <c r="L14" s="19">
        <v>8.9102889435030697E-2</v>
      </c>
      <c r="M14" s="19"/>
      <c r="N14" s="19">
        <v>6.5656322894628194E-2</v>
      </c>
      <c r="O14" s="19">
        <v>9.0390906802070001E-2</v>
      </c>
      <c r="P14" s="19">
        <v>0.11070159448752299</v>
      </c>
      <c r="Q14" s="19">
        <v>0.125495022686331</v>
      </c>
      <c r="R14" s="19"/>
      <c r="S14" s="19">
        <v>8.1665611582450198E-2</v>
      </c>
      <c r="T14" s="19">
        <v>8.5214054106704601E-2</v>
      </c>
      <c r="U14" s="19">
        <v>0.118371715161062</v>
      </c>
      <c r="V14" s="19">
        <v>8.6219515768260702E-2</v>
      </c>
      <c r="W14" s="19">
        <v>0.12263872881915901</v>
      </c>
      <c r="X14" s="19">
        <v>8.1776115434703395E-2</v>
      </c>
      <c r="Y14" s="19">
        <v>0.101009642126401</v>
      </c>
      <c r="Z14" s="19">
        <v>0.122345380736552</v>
      </c>
      <c r="AA14" s="19">
        <v>0.121641580231984</v>
      </c>
      <c r="AB14" s="19">
        <v>8.85920832742874E-2</v>
      </c>
      <c r="AC14" s="19">
        <v>0.106725208100326</v>
      </c>
      <c r="AD14" s="19">
        <v>3.93333521557028E-2</v>
      </c>
      <c r="AE14" s="19"/>
      <c r="AF14" s="19">
        <v>0.102018807404495</v>
      </c>
      <c r="AG14" s="19">
        <v>5.9215736421178999E-2</v>
      </c>
      <c r="AH14" s="19">
        <v>0.175781451520299</v>
      </c>
      <c r="AI14" s="19"/>
      <c r="AJ14" s="19">
        <v>8.6696621308378297E-2</v>
      </c>
      <c r="AK14" s="19">
        <v>5.6337908061969699E-2</v>
      </c>
      <c r="AL14" s="19">
        <v>2.9999406067085101E-2</v>
      </c>
      <c r="AM14" s="19">
        <v>0.12097660261264501</v>
      </c>
      <c r="AN14" s="19">
        <v>0.21485659075441599</v>
      </c>
      <c r="AO14" s="19"/>
      <c r="AP14" s="19">
        <v>6.3430955793511795E-2</v>
      </c>
      <c r="AQ14" s="19">
        <v>6.3098823284802597E-2</v>
      </c>
      <c r="AR14" s="19">
        <v>4.3054837760739401E-2</v>
      </c>
      <c r="AS14" s="19"/>
      <c r="AT14" s="19">
        <v>0.13366995378843</v>
      </c>
      <c r="AU14" s="19">
        <v>9.1777476764660207E-2</v>
      </c>
      <c r="AV14" s="19">
        <v>5.2183114117860502E-2</v>
      </c>
      <c r="AW14" s="19">
        <v>4.6914186669244101E-2</v>
      </c>
      <c r="AX14" s="19">
        <v>0.100784466432564</v>
      </c>
    </row>
    <row r="15" spans="2:50">
      <c r="B15" s="16"/>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208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203</v>
      </c>
      <c r="C9" s="17">
        <v>0.124116505368189</v>
      </c>
      <c r="D9" s="17">
        <v>0.15158996981512601</v>
      </c>
      <c r="E9" s="17">
        <v>9.7788125469395901E-2</v>
      </c>
      <c r="F9" s="17"/>
      <c r="G9" s="17">
        <v>0.17296161670598301</v>
      </c>
      <c r="H9" s="17">
        <v>0.18433221642075001</v>
      </c>
      <c r="I9" s="17">
        <v>0.141979651382518</v>
      </c>
      <c r="J9" s="17">
        <v>0.109770892523769</v>
      </c>
      <c r="K9" s="17">
        <v>8.1700990869518902E-2</v>
      </c>
      <c r="L9" s="17">
        <v>6.8363508650156904E-2</v>
      </c>
      <c r="M9" s="17"/>
      <c r="N9" s="17">
        <v>0.163528638548183</v>
      </c>
      <c r="O9" s="17">
        <v>9.90025027299683E-2</v>
      </c>
      <c r="P9" s="17">
        <v>0.12483375366368001</v>
      </c>
      <c r="Q9" s="17">
        <v>0.10930114778828701</v>
      </c>
      <c r="R9" s="17"/>
      <c r="S9" s="17">
        <v>0.148014617872893</v>
      </c>
      <c r="T9" s="17">
        <v>0.109211058303568</v>
      </c>
      <c r="U9" s="17">
        <v>0.117164006008907</v>
      </c>
      <c r="V9" s="17">
        <v>0.10964869057141099</v>
      </c>
      <c r="W9" s="17">
        <v>8.2281392569541201E-2</v>
      </c>
      <c r="X9" s="17">
        <v>0.108739716940806</v>
      </c>
      <c r="Y9" s="17">
        <v>0.151687385497104</v>
      </c>
      <c r="Z9" s="17">
        <v>0.172117050731108</v>
      </c>
      <c r="AA9" s="17">
        <v>0.16520445825711799</v>
      </c>
      <c r="AB9" s="17">
        <v>0.102612348330093</v>
      </c>
      <c r="AC9" s="17">
        <v>0.102799070853876</v>
      </c>
      <c r="AD9" s="17">
        <v>9.4471276323678702E-2</v>
      </c>
      <c r="AE9" s="17"/>
      <c r="AF9" s="17">
        <v>0.12713464734135299</v>
      </c>
      <c r="AG9" s="17">
        <v>0.110115081928248</v>
      </c>
      <c r="AH9" s="17">
        <v>0.123743367977331</v>
      </c>
      <c r="AI9" s="17"/>
      <c r="AJ9" s="17">
        <v>0.126345537542981</v>
      </c>
      <c r="AK9" s="17">
        <v>0.13785011837215899</v>
      </c>
      <c r="AL9" s="17">
        <v>9.7163026996107196E-2</v>
      </c>
      <c r="AM9" s="17">
        <v>0.223974281119176</v>
      </c>
      <c r="AN9" s="17">
        <v>0.10214459853342001</v>
      </c>
      <c r="AO9" s="17"/>
      <c r="AP9" s="17">
        <v>0.143130938124996</v>
      </c>
      <c r="AQ9" s="17">
        <v>0.12971839019086001</v>
      </c>
      <c r="AR9" s="17">
        <v>0.14930406755440001</v>
      </c>
      <c r="AS9" s="17"/>
      <c r="AT9" s="17">
        <v>0.13386474986968599</v>
      </c>
      <c r="AU9" s="17">
        <v>0.119729414073681</v>
      </c>
      <c r="AV9" s="17">
        <v>0.140755475233758</v>
      </c>
      <c r="AW9" s="17">
        <v>0.15929007512819601</v>
      </c>
      <c r="AX9" s="17">
        <v>0.19494110437828099</v>
      </c>
    </row>
    <row r="10" spans="2:50" ht="45">
      <c r="B10" s="18" t="s">
        <v>204</v>
      </c>
      <c r="C10" s="17">
        <v>0.30206909060630899</v>
      </c>
      <c r="D10" s="17">
        <v>0.31855816729129599</v>
      </c>
      <c r="E10" s="17">
        <v>0.28424593665585401</v>
      </c>
      <c r="F10" s="17"/>
      <c r="G10" s="17">
        <v>0.30460880784750699</v>
      </c>
      <c r="H10" s="17">
        <v>0.26301190744979502</v>
      </c>
      <c r="I10" s="17">
        <v>0.28290942035239602</v>
      </c>
      <c r="J10" s="17">
        <v>0.351964240364114</v>
      </c>
      <c r="K10" s="17">
        <v>0.29563451813653902</v>
      </c>
      <c r="L10" s="17">
        <v>0.31149260136359802</v>
      </c>
      <c r="M10" s="17"/>
      <c r="N10" s="17">
        <v>0.31406911485862898</v>
      </c>
      <c r="O10" s="17">
        <v>0.31311046825282901</v>
      </c>
      <c r="P10" s="17">
        <v>0.32640910873578899</v>
      </c>
      <c r="Q10" s="17">
        <v>0.25555981874490602</v>
      </c>
      <c r="R10" s="17"/>
      <c r="S10" s="17">
        <v>0.30770363458283301</v>
      </c>
      <c r="T10" s="17">
        <v>0.30760013383798002</v>
      </c>
      <c r="U10" s="17">
        <v>0.284529734289799</v>
      </c>
      <c r="V10" s="17">
        <v>0.31684722575909102</v>
      </c>
      <c r="W10" s="17">
        <v>0.28848189674625802</v>
      </c>
      <c r="X10" s="17">
        <v>0.37689463813674301</v>
      </c>
      <c r="Y10" s="17">
        <v>0.28000155303463697</v>
      </c>
      <c r="Z10" s="17">
        <v>0.315484414298975</v>
      </c>
      <c r="AA10" s="17">
        <v>0.28858226519177299</v>
      </c>
      <c r="AB10" s="17">
        <v>0.26796730936780999</v>
      </c>
      <c r="AC10" s="17">
        <v>0.24208668421698901</v>
      </c>
      <c r="AD10" s="17">
        <v>0.35468499243472301</v>
      </c>
      <c r="AE10" s="17"/>
      <c r="AF10" s="17">
        <v>0.30868307759229502</v>
      </c>
      <c r="AG10" s="17">
        <v>0.32259336996851001</v>
      </c>
      <c r="AH10" s="17">
        <v>0.223252245614811</v>
      </c>
      <c r="AI10" s="17"/>
      <c r="AJ10" s="17">
        <v>0.33353655606466498</v>
      </c>
      <c r="AK10" s="17">
        <v>0.31610446123583702</v>
      </c>
      <c r="AL10" s="17">
        <v>0.362243938963142</v>
      </c>
      <c r="AM10" s="17">
        <v>0.31202735658589498</v>
      </c>
      <c r="AN10" s="17">
        <v>0.16273191936419601</v>
      </c>
      <c r="AO10" s="17"/>
      <c r="AP10" s="17">
        <v>0.33474765379446503</v>
      </c>
      <c r="AQ10" s="17">
        <v>0.33780460913728899</v>
      </c>
      <c r="AR10" s="17">
        <v>0.29835183979109497</v>
      </c>
      <c r="AS10" s="17"/>
      <c r="AT10" s="17">
        <v>0.27930339513490499</v>
      </c>
      <c r="AU10" s="17">
        <v>0.300994168388171</v>
      </c>
      <c r="AV10" s="17">
        <v>0.31407715757117299</v>
      </c>
      <c r="AW10" s="17">
        <v>0.249632174153785</v>
      </c>
      <c r="AX10" s="17">
        <v>0.15876085461162501</v>
      </c>
    </row>
    <row r="11" spans="2:50" ht="30">
      <c r="B11" s="18" t="s">
        <v>205</v>
      </c>
      <c r="C11" s="17">
        <v>0.35208849134786802</v>
      </c>
      <c r="D11" s="17">
        <v>0.34028708803093799</v>
      </c>
      <c r="E11" s="17">
        <v>0.36497333761498102</v>
      </c>
      <c r="F11" s="17"/>
      <c r="G11" s="17">
        <v>0.25499804401906301</v>
      </c>
      <c r="H11" s="17">
        <v>0.33007746806407501</v>
      </c>
      <c r="I11" s="17">
        <v>0.30349907645548602</v>
      </c>
      <c r="J11" s="17">
        <v>0.33146144271706401</v>
      </c>
      <c r="K11" s="17">
        <v>0.43871808475398499</v>
      </c>
      <c r="L11" s="17">
        <v>0.43261210536996197</v>
      </c>
      <c r="M11" s="17"/>
      <c r="N11" s="17">
        <v>0.33605661952043903</v>
      </c>
      <c r="O11" s="17">
        <v>0.36798920386633499</v>
      </c>
      <c r="P11" s="17">
        <v>0.357040456610283</v>
      </c>
      <c r="Q11" s="17">
        <v>0.34706809109957998</v>
      </c>
      <c r="R11" s="17"/>
      <c r="S11" s="17">
        <v>0.29688216517357602</v>
      </c>
      <c r="T11" s="17">
        <v>0.36411315397709398</v>
      </c>
      <c r="U11" s="17">
        <v>0.36142888530161299</v>
      </c>
      <c r="V11" s="17">
        <v>0.39446392773012501</v>
      </c>
      <c r="W11" s="17">
        <v>0.40140443088864203</v>
      </c>
      <c r="X11" s="17">
        <v>0.30027009038942798</v>
      </c>
      <c r="Y11" s="17">
        <v>0.34747259578061601</v>
      </c>
      <c r="Z11" s="17">
        <v>0.34098558373591997</v>
      </c>
      <c r="AA11" s="17">
        <v>0.32809800271089901</v>
      </c>
      <c r="AB11" s="17">
        <v>0.39350111652721198</v>
      </c>
      <c r="AC11" s="17">
        <v>0.43812339486342999</v>
      </c>
      <c r="AD11" s="17">
        <v>0.29280223680492701</v>
      </c>
      <c r="AE11" s="17"/>
      <c r="AF11" s="17">
        <v>0.35695794541340398</v>
      </c>
      <c r="AG11" s="17">
        <v>0.38070371985045298</v>
      </c>
      <c r="AH11" s="17">
        <v>0.29623922429799798</v>
      </c>
      <c r="AI11" s="17"/>
      <c r="AJ11" s="17">
        <v>0.37261993107753999</v>
      </c>
      <c r="AK11" s="17">
        <v>0.36406992756140399</v>
      </c>
      <c r="AL11" s="17">
        <v>0.38753225288888299</v>
      </c>
      <c r="AM11" s="17">
        <v>0.22495755996998101</v>
      </c>
      <c r="AN11" s="17">
        <v>0.32430755094582098</v>
      </c>
      <c r="AO11" s="17"/>
      <c r="AP11" s="17">
        <v>0.36365510188300698</v>
      </c>
      <c r="AQ11" s="17">
        <v>0.34339322720184201</v>
      </c>
      <c r="AR11" s="17">
        <v>0.40214692013432202</v>
      </c>
      <c r="AS11" s="17"/>
      <c r="AT11" s="17">
        <v>0.34403446881217797</v>
      </c>
      <c r="AU11" s="17">
        <v>0.37957386945911298</v>
      </c>
      <c r="AV11" s="17">
        <v>0.327252255311066</v>
      </c>
      <c r="AW11" s="17">
        <v>0.39495161901273601</v>
      </c>
      <c r="AX11" s="17">
        <v>0.38939926438339401</v>
      </c>
    </row>
    <row r="12" spans="2:50" ht="45">
      <c r="B12" s="18" t="s">
        <v>206</v>
      </c>
      <c r="C12" s="17">
        <v>8.4482354708228499E-2</v>
      </c>
      <c r="D12" s="17">
        <v>8.7738740459037207E-2</v>
      </c>
      <c r="E12" s="17">
        <v>8.1632810985467597E-2</v>
      </c>
      <c r="F12" s="17"/>
      <c r="G12" s="17">
        <v>8.8377652731407602E-2</v>
      </c>
      <c r="H12" s="17">
        <v>9.4045887484748805E-2</v>
      </c>
      <c r="I12" s="17">
        <v>0.109271401123891</v>
      </c>
      <c r="J12" s="17">
        <v>7.5219002215229702E-2</v>
      </c>
      <c r="K12" s="17">
        <v>5.5815985026692098E-2</v>
      </c>
      <c r="L12" s="17">
        <v>8.0587730458899595E-2</v>
      </c>
      <c r="M12" s="17"/>
      <c r="N12" s="17">
        <v>8.5390876297072399E-2</v>
      </c>
      <c r="O12" s="17">
        <v>8.60982587460353E-2</v>
      </c>
      <c r="P12" s="17">
        <v>8.3025174850470895E-2</v>
      </c>
      <c r="Q12" s="17">
        <v>8.3015853428222902E-2</v>
      </c>
      <c r="R12" s="17"/>
      <c r="S12" s="17">
        <v>9.4801766362752393E-2</v>
      </c>
      <c r="T12" s="17">
        <v>9.2343731651413102E-2</v>
      </c>
      <c r="U12" s="17">
        <v>7.9670164608767802E-2</v>
      </c>
      <c r="V12" s="17">
        <v>5.8138462904323403E-2</v>
      </c>
      <c r="W12" s="17">
        <v>5.7371381075406E-2</v>
      </c>
      <c r="X12" s="17">
        <v>6.6726835960396497E-2</v>
      </c>
      <c r="Y12" s="17">
        <v>8.8155730544782304E-2</v>
      </c>
      <c r="Z12" s="17">
        <v>5.3389718350240097E-2</v>
      </c>
      <c r="AA12" s="17">
        <v>9.4287702076227206E-2</v>
      </c>
      <c r="AB12" s="17">
        <v>0.117809129217437</v>
      </c>
      <c r="AC12" s="17">
        <v>6.0389296347562099E-2</v>
      </c>
      <c r="AD12" s="17">
        <v>0.14711978259490499</v>
      </c>
      <c r="AE12" s="17"/>
      <c r="AF12" s="17">
        <v>7.4478755321279705E-2</v>
      </c>
      <c r="AG12" s="17">
        <v>9.3271995433175103E-2</v>
      </c>
      <c r="AH12" s="17">
        <v>0.10987536858046699</v>
      </c>
      <c r="AI12" s="17"/>
      <c r="AJ12" s="17">
        <v>6.4998067339447296E-2</v>
      </c>
      <c r="AK12" s="17">
        <v>8.3556409360902306E-2</v>
      </c>
      <c r="AL12" s="17">
        <v>8.67978642192654E-2</v>
      </c>
      <c r="AM12" s="17">
        <v>8.6765445095002405E-2</v>
      </c>
      <c r="AN12" s="17">
        <v>0.102459776665523</v>
      </c>
      <c r="AO12" s="17"/>
      <c r="AP12" s="17">
        <v>7.4707945475524604E-2</v>
      </c>
      <c r="AQ12" s="17">
        <v>8.0296271383424905E-2</v>
      </c>
      <c r="AR12" s="17">
        <v>9.6696716390097803E-2</v>
      </c>
      <c r="AS12" s="17"/>
      <c r="AT12" s="17">
        <v>6.2900892483236298E-2</v>
      </c>
      <c r="AU12" s="17">
        <v>7.9497398429833194E-2</v>
      </c>
      <c r="AV12" s="17">
        <v>0.116475230211441</v>
      </c>
      <c r="AW12" s="17">
        <v>7.7243011039447404E-2</v>
      </c>
      <c r="AX12" s="17">
        <v>9.5469844978359794E-2</v>
      </c>
    </row>
    <row r="13" spans="2:50" ht="30">
      <c r="B13" s="18" t="s">
        <v>207</v>
      </c>
      <c r="C13" s="17">
        <v>2.9988825301799801E-2</v>
      </c>
      <c r="D13" s="17">
        <v>2.8330127435863502E-2</v>
      </c>
      <c r="E13" s="17">
        <v>3.1724038342825597E-2</v>
      </c>
      <c r="F13" s="17"/>
      <c r="G13" s="17">
        <v>3.6360190556080203E-2</v>
      </c>
      <c r="H13" s="17">
        <v>3.6288860001030002E-2</v>
      </c>
      <c r="I13" s="17">
        <v>3.5294566596117002E-2</v>
      </c>
      <c r="J13" s="17">
        <v>2.5797024201167099E-2</v>
      </c>
      <c r="K13" s="17">
        <v>3.5803787081491102E-2</v>
      </c>
      <c r="L13" s="17">
        <v>1.58749747277303E-2</v>
      </c>
      <c r="M13" s="17"/>
      <c r="N13" s="17">
        <v>2.8146367412387002E-2</v>
      </c>
      <c r="O13" s="17">
        <v>2.5828091379066099E-2</v>
      </c>
      <c r="P13" s="17">
        <v>2.2792075840366299E-2</v>
      </c>
      <c r="Q13" s="17">
        <v>4.3138787763030199E-2</v>
      </c>
      <c r="R13" s="17"/>
      <c r="S13" s="17">
        <v>1.5997573407689401E-2</v>
      </c>
      <c r="T13" s="17">
        <v>2.13981812727808E-2</v>
      </c>
      <c r="U13" s="17">
        <v>3.9576610292497899E-2</v>
      </c>
      <c r="V13" s="17">
        <v>2.8659285628880499E-2</v>
      </c>
      <c r="W13" s="17">
        <v>2.1425583626333001E-2</v>
      </c>
      <c r="X13" s="17">
        <v>5.6961882344553502E-2</v>
      </c>
      <c r="Y13" s="17">
        <v>4.0811004633756899E-2</v>
      </c>
      <c r="Z13" s="17">
        <v>1.90491227677296E-2</v>
      </c>
      <c r="AA13" s="17">
        <v>2.9303410569898901E-2</v>
      </c>
      <c r="AB13" s="17">
        <v>3.1096219264768601E-2</v>
      </c>
      <c r="AC13" s="17">
        <v>3.1007167677409998E-2</v>
      </c>
      <c r="AD13" s="17">
        <v>3.34758833770743E-2</v>
      </c>
      <c r="AE13" s="17"/>
      <c r="AF13" s="17">
        <v>3.1948063324598701E-2</v>
      </c>
      <c r="AG13" s="17">
        <v>2.4970450646337301E-2</v>
      </c>
      <c r="AH13" s="17">
        <v>5.1937352328368401E-2</v>
      </c>
      <c r="AI13" s="17"/>
      <c r="AJ13" s="17">
        <v>2.0207083638252299E-2</v>
      </c>
      <c r="AK13" s="17">
        <v>3.46566599718365E-2</v>
      </c>
      <c r="AL13" s="17">
        <v>3.0973276153401098E-2</v>
      </c>
      <c r="AM13" s="17">
        <v>0</v>
      </c>
      <c r="AN13" s="17">
        <v>7.45711489177633E-2</v>
      </c>
      <c r="AO13" s="17"/>
      <c r="AP13" s="17">
        <v>1.2039759481830699E-2</v>
      </c>
      <c r="AQ13" s="17">
        <v>4.0548579547368499E-2</v>
      </c>
      <c r="AR13" s="17">
        <v>1.32591340132655E-2</v>
      </c>
      <c r="AS13" s="17"/>
      <c r="AT13" s="17">
        <v>3.5231448399151398E-2</v>
      </c>
      <c r="AU13" s="17">
        <v>2.8872894864214599E-2</v>
      </c>
      <c r="AV13" s="17">
        <v>3.0472363541450699E-2</v>
      </c>
      <c r="AW13" s="17">
        <v>4.1635551755203698E-2</v>
      </c>
      <c r="AX13" s="17">
        <v>2.80484007824831E-2</v>
      </c>
    </row>
    <row r="14" spans="2:50">
      <c r="B14" s="18" t="s">
        <v>92</v>
      </c>
      <c r="C14" s="19">
        <v>0.107254732667606</v>
      </c>
      <c r="D14" s="19">
        <v>7.3495906967739902E-2</v>
      </c>
      <c r="E14" s="19">
        <v>0.13963575093147501</v>
      </c>
      <c r="F14" s="19"/>
      <c r="G14" s="19">
        <v>0.14269368813996</v>
      </c>
      <c r="H14" s="19">
        <v>9.2243660579600997E-2</v>
      </c>
      <c r="I14" s="19">
        <v>0.127045884089592</v>
      </c>
      <c r="J14" s="19">
        <v>0.10578739797865599</v>
      </c>
      <c r="K14" s="19">
        <v>9.2326634131774707E-2</v>
      </c>
      <c r="L14" s="19">
        <v>9.1069079429652894E-2</v>
      </c>
      <c r="M14" s="19"/>
      <c r="N14" s="19">
        <v>7.280838336329E-2</v>
      </c>
      <c r="O14" s="19">
        <v>0.107971475025767</v>
      </c>
      <c r="P14" s="19">
        <v>8.5899430299410495E-2</v>
      </c>
      <c r="Q14" s="19">
        <v>0.161916301175974</v>
      </c>
      <c r="R14" s="19"/>
      <c r="S14" s="19">
        <v>0.13660024260025599</v>
      </c>
      <c r="T14" s="19">
        <v>0.105333740957165</v>
      </c>
      <c r="U14" s="19">
        <v>0.11763059949841501</v>
      </c>
      <c r="V14" s="19">
        <v>9.2242407406169194E-2</v>
      </c>
      <c r="W14" s="19">
        <v>0.14903531509382001</v>
      </c>
      <c r="X14" s="19">
        <v>9.04068362280738E-2</v>
      </c>
      <c r="Y14" s="19">
        <v>9.1871730509103994E-2</v>
      </c>
      <c r="Z14" s="19">
        <v>9.8974110116026498E-2</v>
      </c>
      <c r="AA14" s="19">
        <v>9.4524161194084105E-2</v>
      </c>
      <c r="AB14" s="19">
        <v>8.7013877292679995E-2</v>
      </c>
      <c r="AC14" s="19">
        <v>0.125594386040734</v>
      </c>
      <c r="AD14" s="19">
        <v>7.7445828464691502E-2</v>
      </c>
      <c r="AE14" s="19"/>
      <c r="AF14" s="19">
        <v>0.10079751100707</v>
      </c>
      <c r="AG14" s="19">
        <v>6.8345382173276598E-2</v>
      </c>
      <c r="AH14" s="19">
        <v>0.19495244120102401</v>
      </c>
      <c r="AI14" s="19"/>
      <c r="AJ14" s="19">
        <v>8.2292824337114795E-2</v>
      </c>
      <c r="AK14" s="19">
        <v>6.3762423497860501E-2</v>
      </c>
      <c r="AL14" s="19">
        <v>3.5289640779201499E-2</v>
      </c>
      <c r="AM14" s="19">
        <v>0.15227535722994701</v>
      </c>
      <c r="AN14" s="19">
        <v>0.233785005573278</v>
      </c>
      <c r="AO14" s="19"/>
      <c r="AP14" s="19">
        <v>7.1718601240176899E-2</v>
      </c>
      <c r="AQ14" s="19">
        <v>6.8238922539215804E-2</v>
      </c>
      <c r="AR14" s="19">
        <v>4.0241322116820001E-2</v>
      </c>
      <c r="AS14" s="19"/>
      <c r="AT14" s="19">
        <v>0.14466504530084401</v>
      </c>
      <c r="AU14" s="19">
        <v>9.1332254784987299E-2</v>
      </c>
      <c r="AV14" s="19">
        <v>7.0967518131110602E-2</v>
      </c>
      <c r="AW14" s="19">
        <v>7.7247568910631795E-2</v>
      </c>
      <c r="AX14" s="19">
        <v>0.13338053086585699</v>
      </c>
    </row>
    <row r="15" spans="2:50">
      <c r="B15" s="16"/>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209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203</v>
      </c>
      <c r="C9" s="17">
        <v>0.102301770181665</v>
      </c>
      <c r="D9" s="17">
        <v>0.109093798906582</v>
      </c>
      <c r="E9" s="17">
        <v>9.6071122971277595E-2</v>
      </c>
      <c r="F9" s="17"/>
      <c r="G9" s="17">
        <v>0.118878723326312</v>
      </c>
      <c r="H9" s="17">
        <v>0.14329851465049401</v>
      </c>
      <c r="I9" s="17">
        <v>9.0687241965916002E-2</v>
      </c>
      <c r="J9" s="17">
        <v>8.4284823908230194E-2</v>
      </c>
      <c r="K9" s="17">
        <v>0.12128893053210001</v>
      </c>
      <c r="L9" s="17">
        <v>6.9506011052861E-2</v>
      </c>
      <c r="M9" s="17"/>
      <c r="N9" s="17">
        <v>0.12032319755583</v>
      </c>
      <c r="O9" s="17">
        <v>8.6725778563290598E-2</v>
      </c>
      <c r="P9" s="17">
        <v>0.10786711197005899</v>
      </c>
      <c r="Q9" s="17">
        <v>9.5981692038408103E-2</v>
      </c>
      <c r="R9" s="17"/>
      <c r="S9" s="17">
        <v>0.151627186213835</v>
      </c>
      <c r="T9" s="17">
        <v>0.107614128693651</v>
      </c>
      <c r="U9" s="17">
        <v>6.1822220370458203E-2</v>
      </c>
      <c r="V9" s="17">
        <v>6.7521631514682601E-2</v>
      </c>
      <c r="W9" s="17">
        <v>6.8426710121481604E-2</v>
      </c>
      <c r="X9" s="17">
        <v>0.104243868978931</v>
      </c>
      <c r="Y9" s="17">
        <v>0.14036661004815101</v>
      </c>
      <c r="Z9" s="17">
        <v>0.123076452298258</v>
      </c>
      <c r="AA9" s="17">
        <v>9.9966284480612802E-2</v>
      </c>
      <c r="AB9" s="17">
        <v>7.7832434877830994E-2</v>
      </c>
      <c r="AC9" s="17">
        <v>0.101240036552013</v>
      </c>
      <c r="AD9" s="17">
        <v>8.8979639589476106E-2</v>
      </c>
      <c r="AE9" s="17"/>
      <c r="AF9" s="17">
        <v>0.102433080196594</v>
      </c>
      <c r="AG9" s="17">
        <v>9.8953090666565297E-2</v>
      </c>
      <c r="AH9" s="17">
        <v>0.11077715574486199</v>
      </c>
      <c r="AI9" s="17"/>
      <c r="AJ9" s="17">
        <v>0.12913615951072299</v>
      </c>
      <c r="AK9" s="17">
        <v>8.87322590729233E-2</v>
      </c>
      <c r="AL9" s="17">
        <v>0.12879671943266999</v>
      </c>
      <c r="AM9" s="17">
        <v>9.59464383878008E-2</v>
      </c>
      <c r="AN9" s="17">
        <v>7.7228320380216597E-2</v>
      </c>
      <c r="AO9" s="17"/>
      <c r="AP9" s="17">
        <v>0.14225133142700699</v>
      </c>
      <c r="AQ9" s="17">
        <v>8.7887089851031205E-2</v>
      </c>
      <c r="AR9" s="17">
        <v>0.13150434279888201</v>
      </c>
      <c r="AS9" s="17"/>
      <c r="AT9" s="17">
        <v>0.12854794132971001</v>
      </c>
      <c r="AU9" s="17">
        <v>9.0284028082949802E-2</v>
      </c>
      <c r="AV9" s="17">
        <v>9.0507874635680996E-2</v>
      </c>
      <c r="AW9" s="17">
        <v>0.13883285580218099</v>
      </c>
      <c r="AX9" s="17">
        <v>0.19348033721095101</v>
      </c>
    </row>
    <row r="10" spans="2:50" ht="45">
      <c r="B10" s="18" t="s">
        <v>204</v>
      </c>
      <c r="C10" s="17">
        <v>0.29363827049904301</v>
      </c>
      <c r="D10" s="17">
        <v>0.31310687732125497</v>
      </c>
      <c r="E10" s="17">
        <v>0.27287470635195099</v>
      </c>
      <c r="F10" s="17"/>
      <c r="G10" s="17">
        <v>0.278189571224011</v>
      </c>
      <c r="H10" s="17">
        <v>0.23374749495545</v>
      </c>
      <c r="I10" s="17">
        <v>0.28204434238161502</v>
      </c>
      <c r="J10" s="17">
        <v>0.28322660283449302</v>
      </c>
      <c r="K10" s="17">
        <v>0.313060089836807</v>
      </c>
      <c r="L10" s="17">
        <v>0.35739275288335398</v>
      </c>
      <c r="M10" s="17"/>
      <c r="N10" s="17">
        <v>0.36001346894527297</v>
      </c>
      <c r="O10" s="17">
        <v>0.27169814075119297</v>
      </c>
      <c r="P10" s="17">
        <v>0.29971638237637999</v>
      </c>
      <c r="Q10" s="17">
        <v>0.24026610541403701</v>
      </c>
      <c r="R10" s="17"/>
      <c r="S10" s="17">
        <v>0.28667129787032197</v>
      </c>
      <c r="T10" s="17">
        <v>0.31842706058213099</v>
      </c>
      <c r="U10" s="17">
        <v>0.33938284818692399</v>
      </c>
      <c r="V10" s="17">
        <v>0.306963140755668</v>
      </c>
      <c r="W10" s="17">
        <v>0.28612218995337402</v>
      </c>
      <c r="X10" s="17">
        <v>0.390403704849554</v>
      </c>
      <c r="Y10" s="17">
        <v>0.26231293739766098</v>
      </c>
      <c r="Z10" s="17">
        <v>0.27084500607652801</v>
      </c>
      <c r="AA10" s="17">
        <v>0.24264493227287101</v>
      </c>
      <c r="AB10" s="17">
        <v>0.246531226558029</v>
      </c>
      <c r="AC10" s="17">
        <v>0.27363161466666103</v>
      </c>
      <c r="AD10" s="17">
        <v>0.25997720967015697</v>
      </c>
      <c r="AE10" s="17"/>
      <c r="AF10" s="17">
        <v>0.31465396483680202</v>
      </c>
      <c r="AG10" s="17">
        <v>0.30205836426278998</v>
      </c>
      <c r="AH10" s="17">
        <v>0.226927696428387</v>
      </c>
      <c r="AI10" s="17"/>
      <c r="AJ10" s="17">
        <v>0.35516221408002102</v>
      </c>
      <c r="AK10" s="17">
        <v>0.28790497179191099</v>
      </c>
      <c r="AL10" s="17">
        <v>0.29836775147623301</v>
      </c>
      <c r="AM10" s="17">
        <v>0.311974088627132</v>
      </c>
      <c r="AN10" s="17">
        <v>0.20714711474376599</v>
      </c>
      <c r="AO10" s="17"/>
      <c r="AP10" s="17">
        <v>0.373127406286547</v>
      </c>
      <c r="AQ10" s="17">
        <v>0.30153716798082902</v>
      </c>
      <c r="AR10" s="17">
        <v>0.32478311359887502</v>
      </c>
      <c r="AS10" s="17"/>
      <c r="AT10" s="17">
        <v>0.25074800303246603</v>
      </c>
      <c r="AU10" s="17">
        <v>0.286966962862512</v>
      </c>
      <c r="AV10" s="17">
        <v>0.31046881185085401</v>
      </c>
      <c r="AW10" s="17">
        <v>0.30929013950311601</v>
      </c>
      <c r="AX10" s="17">
        <v>0.39988678953865398</v>
      </c>
    </row>
    <row r="11" spans="2:50" ht="30">
      <c r="B11" s="18" t="s">
        <v>205</v>
      </c>
      <c r="C11" s="17">
        <v>0.33223844707545602</v>
      </c>
      <c r="D11" s="17">
        <v>0.340728502761526</v>
      </c>
      <c r="E11" s="17">
        <v>0.325244227825571</v>
      </c>
      <c r="F11" s="17"/>
      <c r="G11" s="17">
        <v>0.26652664031741002</v>
      </c>
      <c r="H11" s="17">
        <v>0.34422171464246698</v>
      </c>
      <c r="I11" s="17">
        <v>0.33459920418328598</v>
      </c>
      <c r="J11" s="17">
        <v>0.35909009605442499</v>
      </c>
      <c r="K11" s="17">
        <v>0.35263960261751398</v>
      </c>
      <c r="L11" s="17">
        <v>0.32858116471542997</v>
      </c>
      <c r="M11" s="17"/>
      <c r="N11" s="17">
        <v>0.277219492421586</v>
      </c>
      <c r="O11" s="17">
        <v>0.38497283188336201</v>
      </c>
      <c r="P11" s="17">
        <v>0.34510841103555701</v>
      </c>
      <c r="Q11" s="17">
        <v>0.32280284952649602</v>
      </c>
      <c r="R11" s="17"/>
      <c r="S11" s="17">
        <v>0.29754057972160097</v>
      </c>
      <c r="T11" s="17">
        <v>0.31733705499440801</v>
      </c>
      <c r="U11" s="17">
        <v>0.34919413650604603</v>
      </c>
      <c r="V11" s="17">
        <v>0.36685093550903503</v>
      </c>
      <c r="W11" s="17">
        <v>0.296247266403596</v>
      </c>
      <c r="X11" s="17">
        <v>0.298420213438641</v>
      </c>
      <c r="Y11" s="17">
        <v>0.38552796055670302</v>
      </c>
      <c r="Z11" s="17">
        <v>0.34477812233006599</v>
      </c>
      <c r="AA11" s="17">
        <v>0.324129596390765</v>
      </c>
      <c r="AB11" s="17">
        <v>0.37980665374327399</v>
      </c>
      <c r="AC11" s="17">
        <v>0.28208705735526801</v>
      </c>
      <c r="AD11" s="17">
        <v>0.40744596239536002</v>
      </c>
      <c r="AE11" s="17"/>
      <c r="AF11" s="17">
        <v>0.34482276824193098</v>
      </c>
      <c r="AG11" s="17">
        <v>0.34701118228969702</v>
      </c>
      <c r="AH11" s="17">
        <v>0.25622618421525201</v>
      </c>
      <c r="AI11" s="17"/>
      <c r="AJ11" s="17">
        <v>0.31984683254614599</v>
      </c>
      <c r="AK11" s="17">
        <v>0.34915053536263901</v>
      </c>
      <c r="AL11" s="17">
        <v>0.41546422639048702</v>
      </c>
      <c r="AM11" s="17">
        <v>0.28300478135559598</v>
      </c>
      <c r="AN11" s="17">
        <v>0.28264613377299702</v>
      </c>
      <c r="AO11" s="17"/>
      <c r="AP11" s="17">
        <v>0.32005652800902501</v>
      </c>
      <c r="AQ11" s="17">
        <v>0.335120572286772</v>
      </c>
      <c r="AR11" s="17">
        <v>0.38993630220452102</v>
      </c>
      <c r="AS11" s="17"/>
      <c r="AT11" s="17">
        <v>0.33140731663301098</v>
      </c>
      <c r="AU11" s="17">
        <v>0.35105428831341701</v>
      </c>
      <c r="AV11" s="17">
        <v>0.35675372003634997</v>
      </c>
      <c r="AW11" s="17">
        <v>0.28756594248894202</v>
      </c>
      <c r="AX11" s="17">
        <v>0.216320417345922</v>
      </c>
    </row>
    <row r="12" spans="2:50" ht="45">
      <c r="B12" s="18" t="s">
        <v>206</v>
      </c>
      <c r="C12" s="17">
        <v>6.6578852136820604E-2</v>
      </c>
      <c r="D12" s="17">
        <v>7.6951882337360999E-2</v>
      </c>
      <c r="E12" s="17">
        <v>5.6714781830086297E-2</v>
      </c>
      <c r="F12" s="17"/>
      <c r="G12" s="17">
        <v>7.8762767825929406E-2</v>
      </c>
      <c r="H12" s="17">
        <v>7.9756628663594203E-2</v>
      </c>
      <c r="I12" s="17">
        <v>5.8376008805856298E-2</v>
      </c>
      <c r="J12" s="17">
        <v>7.5252757174823798E-2</v>
      </c>
      <c r="K12" s="17">
        <v>4.9895057842442102E-2</v>
      </c>
      <c r="L12" s="17">
        <v>5.8599891825431898E-2</v>
      </c>
      <c r="M12" s="17"/>
      <c r="N12" s="17">
        <v>9.3827640726670394E-2</v>
      </c>
      <c r="O12" s="17">
        <v>6.3742450936930095E-2</v>
      </c>
      <c r="P12" s="17">
        <v>4.8906900763294299E-2</v>
      </c>
      <c r="Q12" s="17">
        <v>5.6875301065006698E-2</v>
      </c>
      <c r="R12" s="17"/>
      <c r="S12" s="17">
        <v>9.1294408615927206E-2</v>
      </c>
      <c r="T12" s="17">
        <v>4.9253160012300602E-2</v>
      </c>
      <c r="U12" s="17">
        <v>5.4751697060966997E-2</v>
      </c>
      <c r="V12" s="17">
        <v>7.9359104777826206E-2</v>
      </c>
      <c r="W12" s="17">
        <v>7.5819932394019698E-2</v>
      </c>
      <c r="X12" s="17">
        <v>3.6316650517476699E-2</v>
      </c>
      <c r="Y12" s="17">
        <v>3.9719517711004702E-2</v>
      </c>
      <c r="Z12" s="17">
        <v>3.4575992552012699E-2</v>
      </c>
      <c r="AA12" s="17">
        <v>6.9647536669697405E-2</v>
      </c>
      <c r="AB12" s="17">
        <v>7.88110946255145E-2</v>
      </c>
      <c r="AC12" s="17">
        <v>0.110784745248643</v>
      </c>
      <c r="AD12" s="17">
        <v>8.1677804224578807E-2</v>
      </c>
      <c r="AE12" s="17"/>
      <c r="AF12" s="17">
        <v>4.6628603249787098E-2</v>
      </c>
      <c r="AG12" s="17">
        <v>8.6174101375248099E-2</v>
      </c>
      <c r="AH12" s="17">
        <v>8.6488335733341498E-2</v>
      </c>
      <c r="AI12" s="17"/>
      <c r="AJ12" s="17">
        <v>4.7593973037236101E-2</v>
      </c>
      <c r="AK12" s="17">
        <v>9.0937327036406404E-2</v>
      </c>
      <c r="AL12" s="17">
        <v>4.47359614068817E-2</v>
      </c>
      <c r="AM12" s="17">
        <v>0</v>
      </c>
      <c r="AN12" s="17">
        <v>6.1735255566288602E-2</v>
      </c>
      <c r="AO12" s="17"/>
      <c r="AP12" s="17">
        <v>5.0110121657776598E-2</v>
      </c>
      <c r="AQ12" s="17">
        <v>8.4583809839198998E-2</v>
      </c>
      <c r="AR12" s="17">
        <v>5.8407918408876498E-2</v>
      </c>
      <c r="AS12" s="17"/>
      <c r="AT12" s="17">
        <v>4.1297356102405001E-2</v>
      </c>
      <c r="AU12" s="17">
        <v>7.3830755189630906E-2</v>
      </c>
      <c r="AV12" s="17">
        <v>8.0625203839186699E-2</v>
      </c>
      <c r="AW12" s="17">
        <v>8.8349156303690404E-2</v>
      </c>
      <c r="AX12" s="17">
        <v>1.43626220969979E-2</v>
      </c>
    </row>
    <row r="13" spans="2:50" ht="30">
      <c r="B13" s="18" t="s">
        <v>207</v>
      </c>
      <c r="C13" s="17">
        <v>2.44289619065611E-2</v>
      </c>
      <c r="D13" s="17">
        <v>2.82981268293741E-2</v>
      </c>
      <c r="E13" s="17">
        <v>2.0748066060205801E-2</v>
      </c>
      <c r="F13" s="17"/>
      <c r="G13" s="17">
        <v>4.2158164895372302E-2</v>
      </c>
      <c r="H13" s="17">
        <v>3.2837076835800998E-2</v>
      </c>
      <c r="I13" s="17">
        <v>2.7092979049610801E-2</v>
      </c>
      <c r="J13" s="17">
        <v>2.22609685469751E-2</v>
      </c>
      <c r="K13" s="17">
        <v>2.0371435746110899E-2</v>
      </c>
      <c r="L13" s="17">
        <v>8.1950212103965997E-3</v>
      </c>
      <c r="M13" s="17"/>
      <c r="N13" s="17">
        <v>2.6892190351544699E-2</v>
      </c>
      <c r="O13" s="17">
        <v>1.43467939123246E-2</v>
      </c>
      <c r="P13" s="17">
        <v>2.0015274492623799E-2</v>
      </c>
      <c r="Q13" s="17">
        <v>3.6543689893434698E-2</v>
      </c>
      <c r="R13" s="17"/>
      <c r="S13" s="17">
        <v>1.34467182263792E-2</v>
      </c>
      <c r="T13" s="17">
        <v>3.51142987705267E-2</v>
      </c>
      <c r="U13" s="17">
        <v>2.5809124271548599E-2</v>
      </c>
      <c r="V13" s="17">
        <v>5.33337628773989E-3</v>
      </c>
      <c r="W13" s="17">
        <v>4.6172352117045901E-2</v>
      </c>
      <c r="X13" s="17">
        <v>1.2811353987953701E-2</v>
      </c>
      <c r="Y13" s="17">
        <v>1.73935101876771E-2</v>
      </c>
      <c r="Z13" s="17">
        <v>1.7422379740792599E-2</v>
      </c>
      <c r="AA13" s="17">
        <v>3.9956675941929198E-2</v>
      </c>
      <c r="AB13" s="17">
        <v>2.7337446916792098E-2</v>
      </c>
      <c r="AC13" s="17">
        <v>3.22115665820095E-2</v>
      </c>
      <c r="AD13" s="17">
        <v>1.6259715286466699E-2</v>
      </c>
      <c r="AE13" s="17"/>
      <c r="AF13" s="17">
        <v>1.3920215934447E-2</v>
      </c>
      <c r="AG13" s="17">
        <v>2.3282393326044599E-2</v>
      </c>
      <c r="AH13" s="17">
        <v>5.7993731068845797E-2</v>
      </c>
      <c r="AI13" s="17"/>
      <c r="AJ13" s="17">
        <v>1.25341629025577E-2</v>
      </c>
      <c r="AK13" s="17">
        <v>3.0575909604835399E-2</v>
      </c>
      <c r="AL13" s="17">
        <v>1.8412503095903799E-2</v>
      </c>
      <c r="AM13" s="17">
        <v>3.56604060289515E-2</v>
      </c>
      <c r="AN13" s="17">
        <v>3.7569571885945403E-2</v>
      </c>
      <c r="AO13" s="17"/>
      <c r="AP13" s="17">
        <v>7.3654144827371799E-3</v>
      </c>
      <c r="AQ13" s="17">
        <v>3.1117108225066401E-2</v>
      </c>
      <c r="AR13" s="17">
        <v>2.2402432962599299E-2</v>
      </c>
      <c r="AS13" s="17"/>
      <c r="AT13" s="17">
        <v>2.4414118109725401E-2</v>
      </c>
      <c r="AU13" s="17">
        <v>3.1060138028627102E-2</v>
      </c>
      <c r="AV13" s="17">
        <v>2.6828647386903E-2</v>
      </c>
      <c r="AW13" s="17">
        <v>4.2828464036337097E-2</v>
      </c>
      <c r="AX13" s="17">
        <v>4.4807219193133303E-2</v>
      </c>
    </row>
    <row r="14" spans="2:50">
      <c r="B14" s="18" t="s">
        <v>92</v>
      </c>
      <c r="C14" s="19">
        <v>0.18081369820045401</v>
      </c>
      <c r="D14" s="19">
        <v>0.13182081184390201</v>
      </c>
      <c r="E14" s="19">
        <v>0.22834709496090799</v>
      </c>
      <c r="F14" s="19"/>
      <c r="G14" s="19">
        <v>0.21548413241096601</v>
      </c>
      <c r="H14" s="19">
        <v>0.166138570252194</v>
      </c>
      <c r="I14" s="19">
        <v>0.20720022361371601</v>
      </c>
      <c r="J14" s="19">
        <v>0.17588475148105301</v>
      </c>
      <c r="K14" s="19">
        <v>0.142744883425027</v>
      </c>
      <c r="L14" s="19">
        <v>0.177725158312526</v>
      </c>
      <c r="M14" s="19"/>
      <c r="N14" s="19">
        <v>0.121724009999095</v>
      </c>
      <c r="O14" s="19">
        <v>0.17851400395290001</v>
      </c>
      <c r="P14" s="19">
        <v>0.178385919362086</v>
      </c>
      <c r="Q14" s="19">
        <v>0.247530362062618</v>
      </c>
      <c r="R14" s="19"/>
      <c r="S14" s="19">
        <v>0.159419809351935</v>
      </c>
      <c r="T14" s="19">
        <v>0.17225429694698299</v>
      </c>
      <c r="U14" s="19">
        <v>0.16903997360405601</v>
      </c>
      <c r="V14" s="19">
        <v>0.17397181115504801</v>
      </c>
      <c r="W14" s="19">
        <v>0.22721154901048299</v>
      </c>
      <c r="X14" s="19">
        <v>0.15780420822744401</v>
      </c>
      <c r="Y14" s="19">
        <v>0.15467946409880201</v>
      </c>
      <c r="Z14" s="19">
        <v>0.20930204700234301</v>
      </c>
      <c r="AA14" s="19">
        <v>0.22365497424412401</v>
      </c>
      <c r="AB14" s="19">
        <v>0.18968114327855901</v>
      </c>
      <c r="AC14" s="19">
        <v>0.20004497959540599</v>
      </c>
      <c r="AD14" s="19">
        <v>0.145659668833961</v>
      </c>
      <c r="AE14" s="19"/>
      <c r="AF14" s="19">
        <v>0.177541367540439</v>
      </c>
      <c r="AG14" s="19">
        <v>0.142520868079656</v>
      </c>
      <c r="AH14" s="19">
        <v>0.26158689680931102</v>
      </c>
      <c r="AI14" s="19"/>
      <c r="AJ14" s="19">
        <v>0.13572665792331601</v>
      </c>
      <c r="AK14" s="19">
        <v>0.15269899713128501</v>
      </c>
      <c r="AL14" s="19">
        <v>9.4222838197824094E-2</v>
      </c>
      <c r="AM14" s="19">
        <v>0.27341428560052</v>
      </c>
      <c r="AN14" s="19">
        <v>0.33367360365078702</v>
      </c>
      <c r="AO14" s="19"/>
      <c r="AP14" s="19">
        <v>0.107089198136907</v>
      </c>
      <c r="AQ14" s="19">
        <v>0.15975425181710301</v>
      </c>
      <c r="AR14" s="19">
        <v>7.2965890026246899E-2</v>
      </c>
      <c r="AS14" s="19"/>
      <c r="AT14" s="19">
        <v>0.22358526479268201</v>
      </c>
      <c r="AU14" s="19">
        <v>0.16680382752286299</v>
      </c>
      <c r="AV14" s="19">
        <v>0.13481574225102499</v>
      </c>
      <c r="AW14" s="19">
        <v>0.133133441865734</v>
      </c>
      <c r="AX14" s="19">
        <v>0.13114261461434101</v>
      </c>
    </row>
    <row r="15" spans="2:50">
      <c r="B15" s="16"/>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210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203</v>
      </c>
      <c r="C9" s="17">
        <v>8.0659482522640297E-2</v>
      </c>
      <c r="D9" s="17">
        <v>9.5813526749128006E-2</v>
      </c>
      <c r="E9" s="17">
        <v>6.6184453769039198E-2</v>
      </c>
      <c r="F9" s="17"/>
      <c r="G9" s="17">
        <v>0.13067210042642699</v>
      </c>
      <c r="H9" s="17">
        <v>0.116578388955544</v>
      </c>
      <c r="I9" s="17">
        <v>7.6545364278303996E-2</v>
      </c>
      <c r="J9" s="17">
        <v>5.7773858229134098E-2</v>
      </c>
      <c r="K9" s="17">
        <v>6.6389280786451801E-2</v>
      </c>
      <c r="L9" s="17">
        <v>4.9922919330370102E-2</v>
      </c>
      <c r="M9" s="17"/>
      <c r="N9" s="17">
        <v>8.4397167644329002E-2</v>
      </c>
      <c r="O9" s="17">
        <v>5.9896295390931997E-2</v>
      </c>
      <c r="P9" s="17">
        <v>0.111289735880454</v>
      </c>
      <c r="Q9" s="17">
        <v>7.2711703392650998E-2</v>
      </c>
      <c r="R9" s="17"/>
      <c r="S9" s="17">
        <v>0.115269329022435</v>
      </c>
      <c r="T9" s="17">
        <v>7.5397142178719803E-2</v>
      </c>
      <c r="U9" s="17">
        <v>3.4278173870929497E-2</v>
      </c>
      <c r="V9" s="17">
        <v>3.4549879784488098E-2</v>
      </c>
      <c r="W9" s="17">
        <v>5.7060258577021301E-2</v>
      </c>
      <c r="X9" s="17">
        <v>0.104325235922525</v>
      </c>
      <c r="Y9" s="17">
        <v>0.106106774996269</v>
      </c>
      <c r="Z9" s="17">
        <v>0.122011591199887</v>
      </c>
      <c r="AA9" s="17">
        <v>0.109333971002795</v>
      </c>
      <c r="AB9" s="17">
        <v>7.2718329715430394E-2</v>
      </c>
      <c r="AC9" s="17">
        <v>5.16720179855088E-2</v>
      </c>
      <c r="AD9" s="17">
        <v>3.1814191005531102E-2</v>
      </c>
      <c r="AE9" s="17"/>
      <c r="AF9" s="17">
        <v>9.5608759833732695E-2</v>
      </c>
      <c r="AG9" s="17">
        <v>6.4407199041931901E-2</v>
      </c>
      <c r="AH9" s="17">
        <v>7.1006728430566796E-2</v>
      </c>
      <c r="AI9" s="17"/>
      <c r="AJ9" s="17">
        <v>0.111558720065317</v>
      </c>
      <c r="AK9" s="17">
        <v>7.5606871648365603E-2</v>
      </c>
      <c r="AL9" s="17">
        <v>6.5486293801348294E-2</v>
      </c>
      <c r="AM9" s="17">
        <v>0.109872230834704</v>
      </c>
      <c r="AN9" s="17">
        <v>3.3068013429650697E-2</v>
      </c>
      <c r="AO9" s="17"/>
      <c r="AP9" s="17">
        <v>0.12710386312508501</v>
      </c>
      <c r="AQ9" s="17">
        <v>8.8084703395328395E-2</v>
      </c>
      <c r="AR9" s="17">
        <v>6.6386038557311594E-2</v>
      </c>
      <c r="AS9" s="17"/>
      <c r="AT9" s="17">
        <v>9.54575851773517E-2</v>
      </c>
      <c r="AU9" s="17">
        <v>7.4469764060346805E-2</v>
      </c>
      <c r="AV9" s="17">
        <v>7.8652934641421701E-2</v>
      </c>
      <c r="AW9" s="17">
        <v>8.8206645073713896E-2</v>
      </c>
      <c r="AX9" s="17">
        <v>0.13069884953733801</v>
      </c>
    </row>
    <row r="10" spans="2:50" ht="45">
      <c r="B10" s="18" t="s">
        <v>204</v>
      </c>
      <c r="C10" s="17">
        <v>0.30308637248478998</v>
      </c>
      <c r="D10" s="17">
        <v>0.33184591086072501</v>
      </c>
      <c r="E10" s="17">
        <v>0.27619838792860102</v>
      </c>
      <c r="F10" s="17"/>
      <c r="G10" s="17">
        <v>0.28524890259710201</v>
      </c>
      <c r="H10" s="17">
        <v>0.30741996395641302</v>
      </c>
      <c r="I10" s="17">
        <v>0.31910079633733301</v>
      </c>
      <c r="J10" s="17">
        <v>0.305449403911835</v>
      </c>
      <c r="K10" s="17">
        <v>0.26364084163981999</v>
      </c>
      <c r="L10" s="17">
        <v>0.32267785054702502</v>
      </c>
      <c r="M10" s="17"/>
      <c r="N10" s="17">
        <v>0.32454472346676899</v>
      </c>
      <c r="O10" s="17">
        <v>0.31173550600163102</v>
      </c>
      <c r="P10" s="17">
        <v>0.32422946478119602</v>
      </c>
      <c r="Q10" s="17">
        <v>0.25049568982466802</v>
      </c>
      <c r="R10" s="17"/>
      <c r="S10" s="17">
        <v>0.31792389811967797</v>
      </c>
      <c r="T10" s="17">
        <v>0.31267698864717097</v>
      </c>
      <c r="U10" s="17">
        <v>0.32347801971006701</v>
      </c>
      <c r="V10" s="17">
        <v>0.29017381558893102</v>
      </c>
      <c r="W10" s="17">
        <v>0.34494034137699903</v>
      </c>
      <c r="X10" s="17">
        <v>0.31083893658517903</v>
      </c>
      <c r="Y10" s="17">
        <v>0.24885577019729499</v>
      </c>
      <c r="Z10" s="17">
        <v>0.324420062709116</v>
      </c>
      <c r="AA10" s="17">
        <v>0.26583163122326597</v>
      </c>
      <c r="AB10" s="17">
        <v>0.28198540451232601</v>
      </c>
      <c r="AC10" s="17">
        <v>0.28337711953488298</v>
      </c>
      <c r="AD10" s="17">
        <v>0.40428321998835298</v>
      </c>
      <c r="AE10" s="17"/>
      <c r="AF10" s="17">
        <v>0.32712705083709198</v>
      </c>
      <c r="AG10" s="17">
        <v>0.28555331306975801</v>
      </c>
      <c r="AH10" s="17">
        <v>0.28599931655813499</v>
      </c>
      <c r="AI10" s="17"/>
      <c r="AJ10" s="17">
        <v>0.37443599993256999</v>
      </c>
      <c r="AK10" s="17">
        <v>0.23102501934832301</v>
      </c>
      <c r="AL10" s="17">
        <v>0.30165599994912901</v>
      </c>
      <c r="AM10" s="17">
        <v>0.30713797513253899</v>
      </c>
      <c r="AN10" s="17">
        <v>0.27162376818138101</v>
      </c>
      <c r="AO10" s="17"/>
      <c r="AP10" s="17">
        <v>0.41691685241982901</v>
      </c>
      <c r="AQ10" s="17">
        <v>0.256605236436594</v>
      </c>
      <c r="AR10" s="17">
        <v>0.28817411465343301</v>
      </c>
      <c r="AS10" s="17"/>
      <c r="AT10" s="17">
        <v>0.26819230858811199</v>
      </c>
      <c r="AU10" s="17">
        <v>0.32694132696231198</v>
      </c>
      <c r="AV10" s="17">
        <v>0.309648345985711</v>
      </c>
      <c r="AW10" s="17">
        <v>0.30705397469485102</v>
      </c>
      <c r="AX10" s="17">
        <v>0.32460967311614602</v>
      </c>
    </row>
    <row r="11" spans="2:50" ht="30">
      <c r="B11" s="18" t="s">
        <v>205</v>
      </c>
      <c r="C11" s="17">
        <v>0.380465382195458</v>
      </c>
      <c r="D11" s="17">
        <v>0.36028278834092198</v>
      </c>
      <c r="E11" s="17">
        <v>0.39940367898378398</v>
      </c>
      <c r="F11" s="17"/>
      <c r="G11" s="17">
        <v>0.33219827343466202</v>
      </c>
      <c r="H11" s="17">
        <v>0.31152305544486703</v>
      </c>
      <c r="I11" s="17">
        <v>0.35176422147137798</v>
      </c>
      <c r="J11" s="17">
        <v>0.41514218600983599</v>
      </c>
      <c r="K11" s="17">
        <v>0.44483546221096998</v>
      </c>
      <c r="L11" s="17">
        <v>0.42061264797569597</v>
      </c>
      <c r="M11" s="17"/>
      <c r="N11" s="17">
        <v>0.38774878064401302</v>
      </c>
      <c r="O11" s="17">
        <v>0.40621605311661702</v>
      </c>
      <c r="P11" s="17">
        <v>0.35141877541151301</v>
      </c>
      <c r="Q11" s="17">
        <v>0.374845933002531</v>
      </c>
      <c r="R11" s="17"/>
      <c r="S11" s="17">
        <v>0.36338708335217701</v>
      </c>
      <c r="T11" s="17">
        <v>0.38015037345431701</v>
      </c>
      <c r="U11" s="17">
        <v>0.40915159564848902</v>
      </c>
      <c r="V11" s="17">
        <v>0.41457918487249901</v>
      </c>
      <c r="W11" s="17">
        <v>0.31853872622144402</v>
      </c>
      <c r="X11" s="17">
        <v>0.36213072429516302</v>
      </c>
      <c r="Y11" s="17">
        <v>0.43049434046162199</v>
      </c>
      <c r="Z11" s="17">
        <v>0.32730622983889002</v>
      </c>
      <c r="AA11" s="17">
        <v>0.37345721318931802</v>
      </c>
      <c r="AB11" s="17">
        <v>0.38725095246869501</v>
      </c>
      <c r="AC11" s="17">
        <v>0.40825548820694701</v>
      </c>
      <c r="AD11" s="17">
        <v>0.37948886737902898</v>
      </c>
      <c r="AE11" s="17"/>
      <c r="AF11" s="17">
        <v>0.35174722654528501</v>
      </c>
      <c r="AG11" s="17">
        <v>0.43167494719456001</v>
      </c>
      <c r="AH11" s="17">
        <v>0.35569678462299598</v>
      </c>
      <c r="AI11" s="17"/>
      <c r="AJ11" s="17">
        <v>0.34933436082096198</v>
      </c>
      <c r="AK11" s="17">
        <v>0.42931900679876001</v>
      </c>
      <c r="AL11" s="17">
        <v>0.48514813522160999</v>
      </c>
      <c r="AM11" s="17">
        <v>0.33981091537088498</v>
      </c>
      <c r="AN11" s="17">
        <v>0.34404258948209099</v>
      </c>
      <c r="AO11" s="17"/>
      <c r="AP11" s="17">
        <v>0.33714530339884702</v>
      </c>
      <c r="AQ11" s="17">
        <v>0.39790457420130398</v>
      </c>
      <c r="AR11" s="17">
        <v>0.49599138148056199</v>
      </c>
      <c r="AS11" s="17"/>
      <c r="AT11" s="17">
        <v>0.36423271409250702</v>
      </c>
      <c r="AU11" s="17">
        <v>0.38621834965042101</v>
      </c>
      <c r="AV11" s="17">
        <v>0.41988476943855302</v>
      </c>
      <c r="AW11" s="17">
        <v>0.40688674034496602</v>
      </c>
      <c r="AX11" s="17">
        <v>0.35506298736011999</v>
      </c>
    </row>
    <row r="12" spans="2:50" ht="45">
      <c r="B12" s="18" t="s">
        <v>206</v>
      </c>
      <c r="C12" s="17">
        <v>8.6666558172570102E-2</v>
      </c>
      <c r="D12" s="17">
        <v>9.2137912288700205E-2</v>
      </c>
      <c r="E12" s="17">
        <v>8.0994126047088999E-2</v>
      </c>
      <c r="F12" s="17"/>
      <c r="G12" s="17">
        <v>9.7961290222981001E-2</v>
      </c>
      <c r="H12" s="17">
        <v>0.119461601143333</v>
      </c>
      <c r="I12" s="17">
        <v>7.8595582603692593E-2</v>
      </c>
      <c r="J12" s="17">
        <v>4.4303501029424701E-2</v>
      </c>
      <c r="K12" s="17">
        <v>9.1371646081683106E-2</v>
      </c>
      <c r="L12" s="17">
        <v>9.0406073908244899E-2</v>
      </c>
      <c r="M12" s="17"/>
      <c r="N12" s="17">
        <v>9.1218115083543702E-2</v>
      </c>
      <c r="O12" s="17">
        <v>9.3856185777901599E-2</v>
      </c>
      <c r="P12" s="17">
        <v>6.8577340837182393E-2</v>
      </c>
      <c r="Q12" s="17">
        <v>8.9261925599241898E-2</v>
      </c>
      <c r="R12" s="17"/>
      <c r="S12" s="17">
        <v>7.6605521690208594E-2</v>
      </c>
      <c r="T12" s="17">
        <v>9.2106891909098099E-2</v>
      </c>
      <c r="U12" s="17">
        <v>0.10161625536599</v>
      </c>
      <c r="V12" s="17">
        <v>9.3681115119839106E-2</v>
      </c>
      <c r="W12" s="17">
        <v>0.102346779692895</v>
      </c>
      <c r="X12" s="17">
        <v>8.0077242842893595E-2</v>
      </c>
      <c r="Y12" s="17">
        <v>8.1828862288144594E-2</v>
      </c>
      <c r="Z12" s="17">
        <v>7.3255251190596504E-2</v>
      </c>
      <c r="AA12" s="17">
        <v>6.4969366133555306E-2</v>
      </c>
      <c r="AB12" s="17">
        <v>0.109475511076239</v>
      </c>
      <c r="AC12" s="17">
        <v>7.2774449515250597E-2</v>
      </c>
      <c r="AD12" s="17">
        <v>9.7491247827778099E-2</v>
      </c>
      <c r="AE12" s="17"/>
      <c r="AF12" s="17">
        <v>7.1446185452774702E-2</v>
      </c>
      <c r="AG12" s="17">
        <v>0.111220061707966</v>
      </c>
      <c r="AH12" s="17">
        <v>4.8815085319637498E-2</v>
      </c>
      <c r="AI12" s="17"/>
      <c r="AJ12" s="17">
        <v>6.4737987258454199E-2</v>
      </c>
      <c r="AK12" s="17">
        <v>0.12532779461649099</v>
      </c>
      <c r="AL12" s="17">
        <v>6.4137386319372006E-2</v>
      </c>
      <c r="AM12" s="17">
        <v>0</v>
      </c>
      <c r="AN12" s="17">
        <v>6.2693743544476599E-2</v>
      </c>
      <c r="AO12" s="17"/>
      <c r="AP12" s="17">
        <v>5.5603038877826999E-2</v>
      </c>
      <c r="AQ12" s="17">
        <v>0.118402735992602</v>
      </c>
      <c r="AR12" s="17">
        <v>6.1752789146812599E-2</v>
      </c>
      <c r="AS12" s="17"/>
      <c r="AT12" s="17">
        <v>7.57746694001699E-2</v>
      </c>
      <c r="AU12" s="17">
        <v>7.8129485535428006E-2</v>
      </c>
      <c r="AV12" s="17">
        <v>8.6031732380689604E-2</v>
      </c>
      <c r="AW12" s="17">
        <v>0.10626280004021001</v>
      </c>
      <c r="AX12" s="17">
        <v>6.07956227713492E-2</v>
      </c>
    </row>
    <row r="13" spans="2:50" ht="30">
      <c r="B13" s="18" t="s">
        <v>207</v>
      </c>
      <c r="C13" s="17">
        <v>3.2655478709372403E-2</v>
      </c>
      <c r="D13" s="17">
        <v>3.8821999371093298E-2</v>
      </c>
      <c r="E13" s="17">
        <v>2.67646170144617E-2</v>
      </c>
      <c r="F13" s="17"/>
      <c r="G13" s="17">
        <v>2.4511303079792001E-2</v>
      </c>
      <c r="H13" s="17">
        <v>4.78433696172713E-2</v>
      </c>
      <c r="I13" s="17">
        <v>2.6943498329583399E-2</v>
      </c>
      <c r="J13" s="17">
        <v>3.4896456366343503E-2</v>
      </c>
      <c r="K13" s="17">
        <v>3.2990596068659103E-2</v>
      </c>
      <c r="L13" s="17">
        <v>2.8313465594901902E-2</v>
      </c>
      <c r="M13" s="17"/>
      <c r="N13" s="17">
        <v>2.68371103719626E-2</v>
      </c>
      <c r="O13" s="17">
        <v>2.3410715151559399E-2</v>
      </c>
      <c r="P13" s="17">
        <v>3.87091759629054E-2</v>
      </c>
      <c r="Q13" s="17">
        <v>4.3774746837008903E-2</v>
      </c>
      <c r="R13" s="17"/>
      <c r="S13" s="17">
        <v>1.89011792279523E-2</v>
      </c>
      <c r="T13" s="17">
        <v>3.2005487489053998E-2</v>
      </c>
      <c r="U13" s="17">
        <v>3.3729601937521198E-2</v>
      </c>
      <c r="V13" s="17">
        <v>3.9828825717277097E-2</v>
      </c>
      <c r="W13" s="17">
        <v>3.9510287314061601E-2</v>
      </c>
      <c r="X13" s="17">
        <v>3.9247505893550999E-2</v>
      </c>
      <c r="Y13" s="17">
        <v>1.8580147716569299E-2</v>
      </c>
      <c r="Z13" s="17">
        <v>2.91228739719539E-2</v>
      </c>
      <c r="AA13" s="17">
        <v>3.1927814268636501E-2</v>
      </c>
      <c r="AB13" s="17">
        <v>5.0203426089234802E-2</v>
      </c>
      <c r="AC13" s="17">
        <v>5.1728897923966399E-2</v>
      </c>
      <c r="AD13" s="17">
        <v>0</v>
      </c>
      <c r="AE13" s="17"/>
      <c r="AF13" s="17">
        <v>3.0948863647758399E-2</v>
      </c>
      <c r="AG13" s="17">
        <v>3.1681152498278901E-2</v>
      </c>
      <c r="AH13" s="17">
        <v>5.84584405760026E-2</v>
      </c>
      <c r="AI13" s="17"/>
      <c r="AJ13" s="17">
        <v>1.07903710838511E-2</v>
      </c>
      <c r="AK13" s="17">
        <v>5.4164061567213602E-2</v>
      </c>
      <c r="AL13" s="17">
        <v>2.4372150810556902E-2</v>
      </c>
      <c r="AM13" s="17">
        <v>6.6691719289059898E-2</v>
      </c>
      <c r="AN13" s="17">
        <v>5.4568542087556897E-2</v>
      </c>
      <c r="AO13" s="17"/>
      <c r="AP13" s="17">
        <v>4.1168902090655303E-3</v>
      </c>
      <c r="AQ13" s="17">
        <v>4.4804803094812599E-2</v>
      </c>
      <c r="AR13" s="17">
        <v>4.4029948821843003E-2</v>
      </c>
      <c r="AS13" s="17"/>
      <c r="AT13" s="17">
        <v>3.3316360282449199E-2</v>
      </c>
      <c r="AU13" s="17">
        <v>2.8641433716941399E-2</v>
      </c>
      <c r="AV13" s="17">
        <v>2.9270598345038899E-2</v>
      </c>
      <c r="AW13" s="17">
        <v>3.3594631537544703E-2</v>
      </c>
      <c r="AX13" s="17">
        <v>2.80484007824831E-2</v>
      </c>
    </row>
    <row r="14" spans="2:50">
      <c r="B14" s="18" t="s">
        <v>92</v>
      </c>
      <c r="C14" s="19">
        <v>0.11646672591517</v>
      </c>
      <c r="D14" s="19">
        <v>8.1097862389431799E-2</v>
      </c>
      <c r="E14" s="19">
        <v>0.15045473625702499</v>
      </c>
      <c r="F14" s="19"/>
      <c r="G14" s="19">
        <v>0.129408130239035</v>
      </c>
      <c r="H14" s="19">
        <v>9.7173620882571907E-2</v>
      </c>
      <c r="I14" s="19">
        <v>0.14705053697970899</v>
      </c>
      <c r="J14" s="19">
        <v>0.14243459445342699</v>
      </c>
      <c r="K14" s="19">
        <v>0.10077217321241599</v>
      </c>
      <c r="L14" s="19">
        <v>8.8067042643762403E-2</v>
      </c>
      <c r="M14" s="19"/>
      <c r="N14" s="19">
        <v>8.5254102789382599E-2</v>
      </c>
      <c r="O14" s="19">
        <v>0.104885244561359</v>
      </c>
      <c r="P14" s="19">
        <v>0.105775507126749</v>
      </c>
      <c r="Q14" s="19">
        <v>0.168910001343899</v>
      </c>
      <c r="R14" s="19"/>
      <c r="S14" s="19">
        <v>0.107912988587549</v>
      </c>
      <c r="T14" s="19">
        <v>0.107663116321639</v>
      </c>
      <c r="U14" s="19">
        <v>9.7746353467003E-2</v>
      </c>
      <c r="V14" s="19">
        <v>0.12718717891696499</v>
      </c>
      <c r="W14" s="19">
        <v>0.13760360681757999</v>
      </c>
      <c r="X14" s="19">
        <v>0.10338035446068899</v>
      </c>
      <c r="Y14" s="19">
        <v>0.1141341043401</v>
      </c>
      <c r="Z14" s="19">
        <v>0.123883991089556</v>
      </c>
      <c r="AA14" s="19">
        <v>0.15448000418242899</v>
      </c>
      <c r="AB14" s="19">
        <v>9.8366376138075695E-2</v>
      </c>
      <c r="AC14" s="19">
        <v>0.132192026833444</v>
      </c>
      <c r="AD14" s="19">
        <v>8.69224737993088E-2</v>
      </c>
      <c r="AE14" s="19"/>
      <c r="AF14" s="19">
        <v>0.123121913683357</v>
      </c>
      <c r="AG14" s="19">
        <v>7.5463326487505006E-2</v>
      </c>
      <c r="AH14" s="19">
        <v>0.180023644492663</v>
      </c>
      <c r="AI14" s="19"/>
      <c r="AJ14" s="19">
        <v>8.9142560838845794E-2</v>
      </c>
      <c r="AK14" s="19">
        <v>8.4557246020846494E-2</v>
      </c>
      <c r="AL14" s="19">
        <v>5.9200033897983499E-2</v>
      </c>
      <c r="AM14" s="19">
        <v>0.17648715937281101</v>
      </c>
      <c r="AN14" s="19">
        <v>0.23400334327484401</v>
      </c>
      <c r="AO14" s="19"/>
      <c r="AP14" s="19">
        <v>5.9114051969346597E-2</v>
      </c>
      <c r="AQ14" s="19">
        <v>9.4197946879358202E-2</v>
      </c>
      <c r="AR14" s="19">
        <v>4.3665727340037597E-2</v>
      </c>
      <c r="AS14" s="19"/>
      <c r="AT14" s="19">
        <v>0.16302636245940999</v>
      </c>
      <c r="AU14" s="19">
        <v>0.105599640074551</v>
      </c>
      <c r="AV14" s="19">
        <v>7.6511619208586096E-2</v>
      </c>
      <c r="AW14" s="19">
        <v>5.79952083087142E-2</v>
      </c>
      <c r="AX14" s="19">
        <v>0.100784466432564</v>
      </c>
    </row>
    <row r="15" spans="2:50">
      <c r="B15" s="16"/>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211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203</v>
      </c>
      <c r="C9" s="17">
        <v>7.1503624896993703E-2</v>
      </c>
      <c r="D9" s="17">
        <v>9.3775307897580901E-2</v>
      </c>
      <c r="E9" s="17">
        <v>5.0047090915013401E-2</v>
      </c>
      <c r="F9" s="17"/>
      <c r="G9" s="17">
        <v>9.1659625810102799E-2</v>
      </c>
      <c r="H9" s="17">
        <v>8.8402931406815405E-2</v>
      </c>
      <c r="I9" s="17">
        <v>9.5251720354548E-2</v>
      </c>
      <c r="J9" s="17">
        <v>6.4849142961744793E-2</v>
      </c>
      <c r="K9" s="17">
        <v>5.4037636141774099E-2</v>
      </c>
      <c r="L9" s="17">
        <v>4.2185539937076397E-2</v>
      </c>
      <c r="M9" s="17"/>
      <c r="N9" s="17">
        <v>7.9965207568215402E-2</v>
      </c>
      <c r="O9" s="17">
        <v>5.9684660311771297E-2</v>
      </c>
      <c r="P9" s="17">
        <v>9.7023957362599195E-2</v>
      </c>
      <c r="Q9" s="17">
        <v>5.3514595290038602E-2</v>
      </c>
      <c r="R9" s="17"/>
      <c r="S9" s="17">
        <v>0.108242959495485</v>
      </c>
      <c r="T9" s="17">
        <v>8.6997652214403906E-2</v>
      </c>
      <c r="U9" s="17">
        <v>6.6796867908465896E-2</v>
      </c>
      <c r="V9" s="17">
        <v>4.0388208240142102E-2</v>
      </c>
      <c r="W9" s="17">
        <v>5.2810718720939398E-2</v>
      </c>
      <c r="X9" s="17">
        <v>8.0603297315356398E-2</v>
      </c>
      <c r="Y9" s="17">
        <v>8.7026158486677899E-2</v>
      </c>
      <c r="Z9" s="17">
        <v>9.3080048361578197E-2</v>
      </c>
      <c r="AA9" s="17">
        <v>5.1878874753009098E-2</v>
      </c>
      <c r="AB9" s="17">
        <v>6.1183211556857797E-2</v>
      </c>
      <c r="AC9" s="17">
        <v>5.3310703105661598E-2</v>
      </c>
      <c r="AD9" s="17">
        <v>1.7948103943153298E-2</v>
      </c>
      <c r="AE9" s="17"/>
      <c r="AF9" s="17">
        <v>9.5651023348976794E-2</v>
      </c>
      <c r="AG9" s="17">
        <v>5.4285013923738301E-2</v>
      </c>
      <c r="AH9" s="17">
        <v>4.6386545572182698E-2</v>
      </c>
      <c r="AI9" s="17"/>
      <c r="AJ9" s="17">
        <v>0.106227987332275</v>
      </c>
      <c r="AK9" s="17">
        <v>5.5454270189268497E-2</v>
      </c>
      <c r="AL9" s="17">
        <v>6.0001076787344898E-2</v>
      </c>
      <c r="AM9" s="17">
        <v>6.6242330447358402E-2</v>
      </c>
      <c r="AN9" s="17">
        <v>2.37614334784313E-2</v>
      </c>
      <c r="AO9" s="17"/>
      <c r="AP9" s="17">
        <v>0.141884791467312</v>
      </c>
      <c r="AQ9" s="17">
        <v>5.7062267657593202E-2</v>
      </c>
      <c r="AR9" s="17">
        <v>7.3776471681023595E-2</v>
      </c>
      <c r="AS9" s="17"/>
      <c r="AT9" s="17">
        <v>7.3198819190106901E-2</v>
      </c>
      <c r="AU9" s="17">
        <v>5.1580829171789598E-2</v>
      </c>
      <c r="AV9" s="17">
        <v>7.1628526893882105E-2</v>
      </c>
      <c r="AW9" s="17">
        <v>0.10575270917264901</v>
      </c>
      <c r="AX9" s="17">
        <v>0.206838581600538</v>
      </c>
    </row>
    <row r="10" spans="2:50" ht="45">
      <c r="B10" s="18" t="s">
        <v>204</v>
      </c>
      <c r="C10" s="17">
        <v>0.23534308077584501</v>
      </c>
      <c r="D10" s="17">
        <v>0.259850167226711</v>
      </c>
      <c r="E10" s="17">
        <v>0.21126840045808101</v>
      </c>
      <c r="F10" s="17"/>
      <c r="G10" s="17">
        <v>0.24277270162641701</v>
      </c>
      <c r="H10" s="17">
        <v>0.24448549544592699</v>
      </c>
      <c r="I10" s="17">
        <v>0.20790492733258301</v>
      </c>
      <c r="J10" s="17">
        <v>0.239506873056862</v>
      </c>
      <c r="K10" s="17">
        <v>0.23425996763878501</v>
      </c>
      <c r="L10" s="17">
        <v>0.24270252080458801</v>
      </c>
      <c r="M10" s="17"/>
      <c r="N10" s="17">
        <v>0.26088316300515202</v>
      </c>
      <c r="O10" s="17">
        <v>0.22478522060658199</v>
      </c>
      <c r="P10" s="17">
        <v>0.27854663163249599</v>
      </c>
      <c r="Q10" s="17">
        <v>0.18125898086096501</v>
      </c>
      <c r="R10" s="17"/>
      <c r="S10" s="17">
        <v>0.25880833549269</v>
      </c>
      <c r="T10" s="17">
        <v>0.20405622439478699</v>
      </c>
      <c r="U10" s="17">
        <v>0.25142552561922099</v>
      </c>
      <c r="V10" s="17">
        <v>0.236718870424728</v>
      </c>
      <c r="W10" s="17">
        <v>0.204673649148508</v>
      </c>
      <c r="X10" s="17">
        <v>0.27108887146629301</v>
      </c>
      <c r="Y10" s="17">
        <v>0.26576574496767502</v>
      </c>
      <c r="Z10" s="17">
        <v>0.23760394330717699</v>
      </c>
      <c r="AA10" s="17">
        <v>0.23579479972857101</v>
      </c>
      <c r="AB10" s="17">
        <v>0.19691939711074699</v>
      </c>
      <c r="AC10" s="17">
        <v>0.208531616509357</v>
      </c>
      <c r="AD10" s="17">
        <v>0.253286500148178</v>
      </c>
      <c r="AE10" s="17"/>
      <c r="AF10" s="17">
        <v>0.28123933907875998</v>
      </c>
      <c r="AG10" s="17">
        <v>0.19865178744455</v>
      </c>
      <c r="AH10" s="17">
        <v>0.21010491257356301</v>
      </c>
      <c r="AI10" s="17"/>
      <c r="AJ10" s="17">
        <v>0.30413463051678302</v>
      </c>
      <c r="AK10" s="17">
        <v>0.18180327530517701</v>
      </c>
      <c r="AL10" s="17">
        <v>0.23125123201848399</v>
      </c>
      <c r="AM10" s="17">
        <v>0.33213577630025098</v>
      </c>
      <c r="AN10" s="17">
        <v>0.22476572415450299</v>
      </c>
      <c r="AO10" s="17"/>
      <c r="AP10" s="17">
        <v>0.35767632145221101</v>
      </c>
      <c r="AQ10" s="17">
        <v>0.19748408326258499</v>
      </c>
      <c r="AR10" s="17">
        <v>0.204932508252991</v>
      </c>
      <c r="AS10" s="17"/>
      <c r="AT10" s="17">
        <v>0.234348227759415</v>
      </c>
      <c r="AU10" s="17">
        <v>0.26303394537287</v>
      </c>
      <c r="AV10" s="17">
        <v>0.23967860589908699</v>
      </c>
      <c r="AW10" s="17">
        <v>0.251687937725249</v>
      </c>
      <c r="AX10" s="17">
        <v>7.0568196247244599E-2</v>
      </c>
    </row>
    <row r="11" spans="2:50" ht="30">
      <c r="B11" s="18" t="s">
        <v>205</v>
      </c>
      <c r="C11" s="17">
        <v>0.340562309175585</v>
      </c>
      <c r="D11" s="17">
        <v>0.32839410729746998</v>
      </c>
      <c r="E11" s="17">
        <v>0.35376031650729001</v>
      </c>
      <c r="F11" s="17"/>
      <c r="G11" s="17">
        <v>0.29615814855230299</v>
      </c>
      <c r="H11" s="17">
        <v>0.32331856416322102</v>
      </c>
      <c r="I11" s="17">
        <v>0.35193165645112601</v>
      </c>
      <c r="J11" s="17">
        <v>0.30243707234121298</v>
      </c>
      <c r="K11" s="17">
        <v>0.35657655499415403</v>
      </c>
      <c r="L11" s="17">
        <v>0.39487992389527798</v>
      </c>
      <c r="M11" s="17"/>
      <c r="N11" s="17">
        <v>0.32014999911157899</v>
      </c>
      <c r="O11" s="17">
        <v>0.36542279831151597</v>
      </c>
      <c r="P11" s="17">
        <v>0.33145819853269398</v>
      </c>
      <c r="Q11" s="17">
        <v>0.34476930500860498</v>
      </c>
      <c r="R11" s="17"/>
      <c r="S11" s="17">
        <v>0.31437105791988401</v>
      </c>
      <c r="T11" s="17">
        <v>0.38873794333487299</v>
      </c>
      <c r="U11" s="17">
        <v>0.37884679750764</v>
      </c>
      <c r="V11" s="17">
        <v>0.36792790967296302</v>
      </c>
      <c r="W11" s="17">
        <v>0.38901927634852601</v>
      </c>
      <c r="X11" s="17">
        <v>0.29029783774809498</v>
      </c>
      <c r="Y11" s="17">
        <v>0.32671488221096501</v>
      </c>
      <c r="Z11" s="17">
        <v>0.36678456546072602</v>
      </c>
      <c r="AA11" s="17">
        <v>0.29743077893055297</v>
      </c>
      <c r="AB11" s="17">
        <v>0.31191219469326098</v>
      </c>
      <c r="AC11" s="17">
        <v>0.34983368495912198</v>
      </c>
      <c r="AD11" s="17">
        <v>0.33703237963454502</v>
      </c>
      <c r="AE11" s="17"/>
      <c r="AF11" s="17">
        <v>0.34728415435613502</v>
      </c>
      <c r="AG11" s="17">
        <v>0.35439945197105099</v>
      </c>
      <c r="AH11" s="17">
        <v>0.29424296876312001</v>
      </c>
      <c r="AI11" s="17"/>
      <c r="AJ11" s="17">
        <v>0.36769909095388498</v>
      </c>
      <c r="AK11" s="17">
        <v>0.34038010416540398</v>
      </c>
      <c r="AL11" s="17">
        <v>0.37134191839309599</v>
      </c>
      <c r="AM11" s="17">
        <v>0.364250434438394</v>
      </c>
      <c r="AN11" s="17">
        <v>0.292551014453305</v>
      </c>
      <c r="AO11" s="17"/>
      <c r="AP11" s="17">
        <v>0.35662591845352298</v>
      </c>
      <c r="AQ11" s="17">
        <v>0.32325433912213902</v>
      </c>
      <c r="AR11" s="17">
        <v>0.381996211747342</v>
      </c>
      <c r="AS11" s="17"/>
      <c r="AT11" s="17">
        <v>0.35029355903027798</v>
      </c>
      <c r="AU11" s="17">
        <v>0.36831724371326402</v>
      </c>
      <c r="AV11" s="17">
        <v>0.34032689276009698</v>
      </c>
      <c r="AW11" s="17">
        <v>0.28407519152420502</v>
      </c>
      <c r="AX11" s="17">
        <v>0.31213934709320301</v>
      </c>
    </row>
    <row r="12" spans="2:50" ht="45">
      <c r="B12" s="18" t="s">
        <v>206</v>
      </c>
      <c r="C12" s="17">
        <v>0.17739422525052301</v>
      </c>
      <c r="D12" s="17">
        <v>0.17166358777078899</v>
      </c>
      <c r="E12" s="17">
        <v>0.18300608966666801</v>
      </c>
      <c r="F12" s="17"/>
      <c r="G12" s="17">
        <v>0.181922511844055</v>
      </c>
      <c r="H12" s="17">
        <v>0.168194273631535</v>
      </c>
      <c r="I12" s="17">
        <v>0.132604563015772</v>
      </c>
      <c r="J12" s="17">
        <v>0.178240860894612</v>
      </c>
      <c r="K12" s="17">
        <v>0.18086372826511901</v>
      </c>
      <c r="L12" s="17">
        <v>0.215343005092617</v>
      </c>
      <c r="M12" s="17"/>
      <c r="N12" s="17">
        <v>0.20386988510047999</v>
      </c>
      <c r="O12" s="17">
        <v>0.184141589056625</v>
      </c>
      <c r="P12" s="17">
        <v>0.148969021814429</v>
      </c>
      <c r="Q12" s="17">
        <v>0.16610194877453199</v>
      </c>
      <c r="R12" s="17"/>
      <c r="S12" s="17">
        <v>0.17463713276437201</v>
      </c>
      <c r="T12" s="17">
        <v>0.16335718775131899</v>
      </c>
      <c r="U12" s="17">
        <v>0.15904785890402401</v>
      </c>
      <c r="V12" s="17">
        <v>0.192708447579472</v>
      </c>
      <c r="W12" s="17">
        <v>0.13085451416802801</v>
      </c>
      <c r="X12" s="17">
        <v>0.21530919873885901</v>
      </c>
      <c r="Y12" s="17">
        <v>0.12942701261959699</v>
      </c>
      <c r="Z12" s="17">
        <v>0.121679688494906</v>
      </c>
      <c r="AA12" s="17">
        <v>0.190719821204581</v>
      </c>
      <c r="AB12" s="17">
        <v>0.23454373813173601</v>
      </c>
      <c r="AC12" s="17">
        <v>0.184108519626315</v>
      </c>
      <c r="AD12" s="17">
        <v>0.22116757559476999</v>
      </c>
      <c r="AE12" s="17"/>
      <c r="AF12" s="17">
        <v>0.12737911896135001</v>
      </c>
      <c r="AG12" s="17">
        <v>0.23350101377798099</v>
      </c>
      <c r="AH12" s="17">
        <v>0.17256437691573301</v>
      </c>
      <c r="AI12" s="17"/>
      <c r="AJ12" s="17">
        <v>0.109728994878981</v>
      </c>
      <c r="AK12" s="17">
        <v>0.234492910718022</v>
      </c>
      <c r="AL12" s="17">
        <v>0.24763866139711099</v>
      </c>
      <c r="AM12" s="17">
        <v>3.07844024300289E-2</v>
      </c>
      <c r="AN12" s="17">
        <v>0.14946634586898899</v>
      </c>
      <c r="AO12" s="17"/>
      <c r="AP12" s="17">
        <v>7.8941093558796596E-2</v>
      </c>
      <c r="AQ12" s="17">
        <v>0.222573134331915</v>
      </c>
      <c r="AR12" s="17">
        <v>0.25837661024505798</v>
      </c>
      <c r="AS12" s="17"/>
      <c r="AT12" s="17">
        <v>0.13112524474287901</v>
      </c>
      <c r="AU12" s="17">
        <v>0.15382537152470799</v>
      </c>
      <c r="AV12" s="17">
        <v>0.206854347706488</v>
      </c>
      <c r="AW12" s="17">
        <v>0.22529974650142401</v>
      </c>
      <c r="AX12" s="17">
        <v>0.242703989277892</v>
      </c>
    </row>
    <row r="13" spans="2:50" ht="30">
      <c r="B13" s="18" t="s">
        <v>207</v>
      </c>
      <c r="C13" s="17">
        <v>7.3477556716005005E-2</v>
      </c>
      <c r="D13" s="17">
        <v>7.7215253328042799E-2</v>
      </c>
      <c r="E13" s="17">
        <v>6.8953058842256804E-2</v>
      </c>
      <c r="F13" s="17"/>
      <c r="G13" s="17">
        <v>7.9704517049921902E-2</v>
      </c>
      <c r="H13" s="17">
        <v>7.8815389529100693E-2</v>
      </c>
      <c r="I13" s="17">
        <v>9.5085094105761506E-2</v>
      </c>
      <c r="J13" s="17">
        <v>9.0398165040627504E-2</v>
      </c>
      <c r="K13" s="17">
        <v>6.5807382491799807E-2</v>
      </c>
      <c r="L13" s="17">
        <v>3.8821039605901497E-2</v>
      </c>
      <c r="M13" s="17"/>
      <c r="N13" s="17">
        <v>6.9066826387770494E-2</v>
      </c>
      <c r="O13" s="17">
        <v>6.7762631375778398E-2</v>
      </c>
      <c r="P13" s="17">
        <v>5.8514511098325103E-2</v>
      </c>
      <c r="Q13" s="17">
        <v>9.4544210758413794E-2</v>
      </c>
      <c r="R13" s="17"/>
      <c r="S13" s="17">
        <v>5.0856224814150502E-2</v>
      </c>
      <c r="T13" s="17">
        <v>6.4834999628102297E-2</v>
      </c>
      <c r="U13" s="17">
        <v>6.4929159624055002E-2</v>
      </c>
      <c r="V13" s="17">
        <v>7.1014346271922199E-2</v>
      </c>
      <c r="W13" s="17">
        <v>9.49321993820227E-2</v>
      </c>
      <c r="X13" s="17">
        <v>5.6447430828204602E-2</v>
      </c>
      <c r="Y13" s="17">
        <v>8.3232849822460805E-2</v>
      </c>
      <c r="Z13" s="17">
        <v>5.1528003234539002E-2</v>
      </c>
      <c r="AA13" s="17">
        <v>9.6043332053810895E-2</v>
      </c>
      <c r="AB13" s="17">
        <v>9.4733714346121101E-2</v>
      </c>
      <c r="AC13" s="17">
        <v>6.7980008644518794E-2</v>
      </c>
      <c r="AD13" s="17">
        <v>0.11373972282078</v>
      </c>
      <c r="AE13" s="17"/>
      <c r="AF13" s="17">
        <v>5.6493929630811603E-2</v>
      </c>
      <c r="AG13" s="17">
        <v>8.5707785877201001E-2</v>
      </c>
      <c r="AH13" s="17">
        <v>8.5697411125653503E-2</v>
      </c>
      <c r="AI13" s="17"/>
      <c r="AJ13" s="17">
        <v>3.3271698389588197E-2</v>
      </c>
      <c r="AK13" s="17">
        <v>0.114028300615346</v>
      </c>
      <c r="AL13" s="17">
        <v>6.63309586128151E-2</v>
      </c>
      <c r="AM13" s="17">
        <v>6.4010124814878902E-2</v>
      </c>
      <c r="AN13" s="17">
        <v>9.4274241813493795E-2</v>
      </c>
      <c r="AO13" s="17"/>
      <c r="AP13" s="17">
        <v>1.3627365685226401E-2</v>
      </c>
      <c r="AQ13" s="17">
        <v>0.123764037474032</v>
      </c>
      <c r="AR13" s="17">
        <v>6.7739971875081906E-2</v>
      </c>
      <c r="AS13" s="17"/>
      <c r="AT13" s="17">
        <v>6.0673232342397999E-2</v>
      </c>
      <c r="AU13" s="17">
        <v>7.3977313690847799E-2</v>
      </c>
      <c r="AV13" s="17">
        <v>8.1238482176547097E-2</v>
      </c>
      <c r="AW13" s="17">
        <v>7.6363120144060007E-2</v>
      </c>
      <c r="AX13" s="17">
        <v>6.6965419348558694E-2</v>
      </c>
    </row>
    <row r="14" spans="2:50">
      <c r="B14" s="18" t="s">
        <v>92</v>
      </c>
      <c r="C14" s="19">
        <v>0.101719203185048</v>
      </c>
      <c r="D14" s="19">
        <v>6.9101576479406096E-2</v>
      </c>
      <c r="E14" s="19">
        <v>0.132965043610691</v>
      </c>
      <c r="F14" s="19"/>
      <c r="G14" s="19">
        <v>0.10778249511719901</v>
      </c>
      <c r="H14" s="19">
        <v>9.6783345823400702E-2</v>
      </c>
      <c r="I14" s="19">
        <v>0.11722203874021001</v>
      </c>
      <c r="J14" s="19">
        <v>0.124567885704941</v>
      </c>
      <c r="K14" s="19">
        <v>0.108454730468368</v>
      </c>
      <c r="L14" s="19">
        <v>6.6067970664538997E-2</v>
      </c>
      <c r="M14" s="19"/>
      <c r="N14" s="19">
        <v>6.6064918826802793E-2</v>
      </c>
      <c r="O14" s="19">
        <v>9.8203100337726904E-2</v>
      </c>
      <c r="P14" s="19">
        <v>8.5487679559456506E-2</v>
      </c>
      <c r="Q14" s="19">
        <v>0.15981095930744499</v>
      </c>
      <c r="R14" s="19"/>
      <c r="S14" s="19">
        <v>9.3084289513418503E-2</v>
      </c>
      <c r="T14" s="19">
        <v>9.2015992676515501E-2</v>
      </c>
      <c r="U14" s="19">
        <v>7.8953790436593896E-2</v>
      </c>
      <c r="V14" s="19">
        <v>9.1242217810772797E-2</v>
      </c>
      <c r="W14" s="19">
        <v>0.12770964223197501</v>
      </c>
      <c r="X14" s="19">
        <v>8.6253363903191799E-2</v>
      </c>
      <c r="Y14" s="19">
        <v>0.107833351892624</v>
      </c>
      <c r="Z14" s="19">
        <v>0.129323751141073</v>
      </c>
      <c r="AA14" s="19">
        <v>0.12813239332947499</v>
      </c>
      <c r="AB14" s="19">
        <v>0.10070774416127699</v>
      </c>
      <c r="AC14" s="19">
        <v>0.13623546715502399</v>
      </c>
      <c r="AD14" s="19">
        <v>5.6825717858574099E-2</v>
      </c>
      <c r="AE14" s="19"/>
      <c r="AF14" s="19">
        <v>9.1952434623966101E-2</v>
      </c>
      <c r="AG14" s="19">
        <v>7.3454947005478499E-2</v>
      </c>
      <c r="AH14" s="19">
        <v>0.19100378504974799</v>
      </c>
      <c r="AI14" s="19"/>
      <c r="AJ14" s="19">
        <v>7.8937597928488298E-2</v>
      </c>
      <c r="AK14" s="19">
        <v>7.3841139006783102E-2</v>
      </c>
      <c r="AL14" s="19">
        <v>2.3436152791148201E-2</v>
      </c>
      <c r="AM14" s="19">
        <v>0.14257693156908899</v>
      </c>
      <c r="AN14" s="19">
        <v>0.21518124023127799</v>
      </c>
      <c r="AO14" s="19"/>
      <c r="AP14" s="19">
        <v>5.1244509382931E-2</v>
      </c>
      <c r="AQ14" s="19">
        <v>7.5862138151736203E-2</v>
      </c>
      <c r="AR14" s="19">
        <v>1.31782261985039E-2</v>
      </c>
      <c r="AS14" s="19"/>
      <c r="AT14" s="19">
        <v>0.15036091693492301</v>
      </c>
      <c r="AU14" s="19">
        <v>8.9265296526520196E-2</v>
      </c>
      <c r="AV14" s="19">
        <v>6.0273144563898602E-2</v>
      </c>
      <c r="AW14" s="19">
        <v>5.6821294932414002E-2</v>
      </c>
      <c r="AX14" s="19">
        <v>0.100784466432564</v>
      </c>
    </row>
    <row r="15" spans="2:50">
      <c r="B15" s="16"/>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212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203</v>
      </c>
      <c r="C9" s="17">
        <v>0.16674481044411901</v>
      </c>
      <c r="D9" s="17">
        <v>0.17452017356105101</v>
      </c>
      <c r="E9" s="17">
        <v>0.15980496502208</v>
      </c>
      <c r="F9" s="17"/>
      <c r="G9" s="17">
        <v>0.12851844276133401</v>
      </c>
      <c r="H9" s="17">
        <v>0.17510106337053299</v>
      </c>
      <c r="I9" s="17">
        <v>0.15622404654998601</v>
      </c>
      <c r="J9" s="17">
        <v>0.18557452937286001</v>
      </c>
      <c r="K9" s="17">
        <v>0.210044029946061</v>
      </c>
      <c r="L9" s="17">
        <v>0.149623875369746</v>
      </c>
      <c r="M9" s="17"/>
      <c r="N9" s="17">
        <v>0.15219381243093999</v>
      </c>
      <c r="O9" s="17">
        <v>0.14117547896920701</v>
      </c>
      <c r="P9" s="17">
        <v>0.22697691976471099</v>
      </c>
      <c r="Q9" s="17">
        <v>0.15694587901530699</v>
      </c>
      <c r="R9" s="17"/>
      <c r="S9" s="17">
        <v>0.12201071692665801</v>
      </c>
      <c r="T9" s="17">
        <v>0.20479342555866401</v>
      </c>
      <c r="U9" s="17">
        <v>0.18267114929032899</v>
      </c>
      <c r="V9" s="17">
        <v>0.15875707076428899</v>
      </c>
      <c r="W9" s="17">
        <v>0.14134991089933599</v>
      </c>
      <c r="X9" s="17">
        <v>0.16384413639273099</v>
      </c>
      <c r="Y9" s="17">
        <v>0.21527347851586601</v>
      </c>
      <c r="Z9" s="17">
        <v>0.26489869089170698</v>
      </c>
      <c r="AA9" s="17">
        <v>0.16677683202985399</v>
      </c>
      <c r="AB9" s="17">
        <v>0.14993347693298201</v>
      </c>
      <c r="AC9" s="17">
        <v>0.12821107420407299</v>
      </c>
      <c r="AD9" s="17">
        <v>0.113212318106647</v>
      </c>
      <c r="AE9" s="17"/>
      <c r="AF9" s="17">
        <v>0.22776542831050101</v>
      </c>
      <c r="AG9" s="17">
        <v>0.118790656633639</v>
      </c>
      <c r="AH9" s="17">
        <v>0.15315138789256799</v>
      </c>
      <c r="AI9" s="17"/>
      <c r="AJ9" s="17">
        <v>0.23378114589798399</v>
      </c>
      <c r="AK9" s="17">
        <v>0.135170494231031</v>
      </c>
      <c r="AL9" s="17">
        <v>0.13982803529181301</v>
      </c>
      <c r="AM9" s="17">
        <v>0.29686112782122998</v>
      </c>
      <c r="AN9" s="17">
        <v>9.7082820353393801E-2</v>
      </c>
      <c r="AO9" s="17"/>
      <c r="AP9" s="17">
        <v>0.265661936815623</v>
      </c>
      <c r="AQ9" s="17">
        <v>0.15245007313472</v>
      </c>
      <c r="AR9" s="17">
        <v>0.120147605104762</v>
      </c>
      <c r="AS9" s="17"/>
      <c r="AT9" s="17">
        <v>0.24474368773077501</v>
      </c>
      <c r="AU9" s="17">
        <v>0.17363030725870801</v>
      </c>
      <c r="AV9" s="17">
        <v>0.119177852614168</v>
      </c>
      <c r="AW9" s="17">
        <v>0.119072986604288</v>
      </c>
      <c r="AX9" s="17">
        <v>0.15320868079545699</v>
      </c>
    </row>
    <row r="10" spans="2:50" ht="45">
      <c r="B10" s="18" t="s">
        <v>204</v>
      </c>
      <c r="C10" s="17">
        <v>0.31229692844986101</v>
      </c>
      <c r="D10" s="17">
        <v>0.34729313762048902</v>
      </c>
      <c r="E10" s="17">
        <v>0.279358521891311</v>
      </c>
      <c r="F10" s="17"/>
      <c r="G10" s="17">
        <v>0.342131403355311</v>
      </c>
      <c r="H10" s="17">
        <v>0.24984382878283001</v>
      </c>
      <c r="I10" s="17">
        <v>0.31027754493170201</v>
      </c>
      <c r="J10" s="17">
        <v>0.31349242982465197</v>
      </c>
      <c r="K10" s="17">
        <v>0.31357565675338001</v>
      </c>
      <c r="L10" s="17">
        <v>0.34311447625256097</v>
      </c>
      <c r="M10" s="17"/>
      <c r="N10" s="17">
        <v>0.36872110008372799</v>
      </c>
      <c r="O10" s="17">
        <v>0.30699930066505099</v>
      </c>
      <c r="P10" s="17">
        <v>0.28102179668782201</v>
      </c>
      <c r="Q10" s="17">
        <v>0.28464496520350502</v>
      </c>
      <c r="R10" s="17"/>
      <c r="S10" s="17">
        <v>0.34298335999517299</v>
      </c>
      <c r="T10" s="17">
        <v>0.27404513043575701</v>
      </c>
      <c r="U10" s="17">
        <v>0.22302197318943501</v>
      </c>
      <c r="V10" s="17">
        <v>0.332963864283083</v>
      </c>
      <c r="W10" s="17">
        <v>0.32507130396155498</v>
      </c>
      <c r="X10" s="17">
        <v>0.36436175023708001</v>
      </c>
      <c r="Y10" s="17">
        <v>0.369141386465003</v>
      </c>
      <c r="Z10" s="17">
        <v>0.29872444255248598</v>
      </c>
      <c r="AA10" s="17">
        <v>0.277110361515153</v>
      </c>
      <c r="AB10" s="17">
        <v>0.29555937435530999</v>
      </c>
      <c r="AC10" s="17">
        <v>0.37179690385736403</v>
      </c>
      <c r="AD10" s="17">
        <v>0.27178476892002601</v>
      </c>
      <c r="AE10" s="17"/>
      <c r="AF10" s="17">
        <v>0.32376252837871899</v>
      </c>
      <c r="AG10" s="17">
        <v>0.320154194331843</v>
      </c>
      <c r="AH10" s="17">
        <v>0.24419370070215701</v>
      </c>
      <c r="AI10" s="17"/>
      <c r="AJ10" s="17">
        <v>0.380481738776211</v>
      </c>
      <c r="AK10" s="17">
        <v>0.27742791067712402</v>
      </c>
      <c r="AL10" s="17">
        <v>0.29080550362398899</v>
      </c>
      <c r="AM10" s="17">
        <v>0.36094204933770002</v>
      </c>
      <c r="AN10" s="17">
        <v>0.25507091052129899</v>
      </c>
      <c r="AO10" s="17"/>
      <c r="AP10" s="17">
        <v>0.3922639737202</v>
      </c>
      <c r="AQ10" s="17">
        <v>0.29532088662205103</v>
      </c>
      <c r="AR10" s="17">
        <v>0.28543347311377498</v>
      </c>
      <c r="AS10" s="17"/>
      <c r="AT10" s="17">
        <v>0.27042585701031102</v>
      </c>
      <c r="AU10" s="17">
        <v>0.30047265595867101</v>
      </c>
      <c r="AV10" s="17">
        <v>0.30546288178658298</v>
      </c>
      <c r="AW10" s="17">
        <v>0.35561017225879499</v>
      </c>
      <c r="AX10" s="17">
        <v>0.28974477409041299</v>
      </c>
    </row>
    <row r="11" spans="2:50" ht="30">
      <c r="B11" s="18" t="s">
        <v>205</v>
      </c>
      <c r="C11" s="17">
        <v>0.30014424402304501</v>
      </c>
      <c r="D11" s="17">
        <v>0.28414984058575299</v>
      </c>
      <c r="E11" s="17">
        <v>0.31468327683368003</v>
      </c>
      <c r="F11" s="17"/>
      <c r="G11" s="17">
        <v>0.25124909479880098</v>
      </c>
      <c r="H11" s="17">
        <v>0.33320793775563301</v>
      </c>
      <c r="I11" s="17">
        <v>0.30309660525964499</v>
      </c>
      <c r="J11" s="17">
        <v>0.29790714011401898</v>
      </c>
      <c r="K11" s="17">
        <v>0.27790714596174498</v>
      </c>
      <c r="L11" s="17">
        <v>0.319818598158295</v>
      </c>
      <c r="M11" s="17"/>
      <c r="N11" s="17">
        <v>0.29252885777503101</v>
      </c>
      <c r="O11" s="17">
        <v>0.323014643701312</v>
      </c>
      <c r="P11" s="17">
        <v>0.29159778854703999</v>
      </c>
      <c r="Q11" s="17">
        <v>0.29105454174904799</v>
      </c>
      <c r="R11" s="17"/>
      <c r="S11" s="17">
        <v>0.28607622923025799</v>
      </c>
      <c r="T11" s="17">
        <v>0.338032789373992</v>
      </c>
      <c r="U11" s="17">
        <v>0.37697650132076999</v>
      </c>
      <c r="V11" s="17">
        <v>0.31501566202312697</v>
      </c>
      <c r="W11" s="17">
        <v>0.26565267464762299</v>
      </c>
      <c r="X11" s="17">
        <v>0.29767748287551998</v>
      </c>
      <c r="Y11" s="17">
        <v>0.247489791482643</v>
      </c>
      <c r="Z11" s="17">
        <v>0.28139516634345402</v>
      </c>
      <c r="AA11" s="17">
        <v>0.30005340356501797</v>
      </c>
      <c r="AB11" s="17">
        <v>0.28759996996022902</v>
      </c>
      <c r="AC11" s="17">
        <v>0.25992840138074802</v>
      </c>
      <c r="AD11" s="17">
        <v>0.31073202627875501</v>
      </c>
      <c r="AE11" s="17"/>
      <c r="AF11" s="17">
        <v>0.246284200008211</v>
      </c>
      <c r="AG11" s="17">
        <v>0.36696665303350801</v>
      </c>
      <c r="AH11" s="17">
        <v>0.28975817457537001</v>
      </c>
      <c r="AI11" s="17"/>
      <c r="AJ11" s="17">
        <v>0.24690991326561701</v>
      </c>
      <c r="AK11" s="17">
        <v>0.364685246832887</v>
      </c>
      <c r="AL11" s="17">
        <v>0.39883170794686801</v>
      </c>
      <c r="AM11" s="17">
        <v>8.8168090887229697E-2</v>
      </c>
      <c r="AN11" s="17">
        <v>0.27605061273699399</v>
      </c>
      <c r="AO11" s="17"/>
      <c r="AP11" s="17">
        <v>0.24199124507860401</v>
      </c>
      <c r="AQ11" s="17">
        <v>0.331769166365803</v>
      </c>
      <c r="AR11" s="17">
        <v>0.40748613717207299</v>
      </c>
      <c r="AS11" s="17"/>
      <c r="AT11" s="17">
        <v>0.236328863186831</v>
      </c>
      <c r="AU11" s="17">
        <v>0.32939647522146898</v>
      </c>
      <c r="AV11" s="17">
        <v>0.38488274976540598</v>
      </c>
      <c r="AW11" s="17">
        <v>0.28937831592756202</v>
      </c>
      <c r="AX11" s="17">
        <v>0.27923130545265101</v>
      </c>
    </row>
    <row r="12" spans="2:50" ht="45">
      <c r="B12" s="18" t="s">
        <v>206</v>
      </c>
      <c r="C12" s="17">
        <v>8.3148560198708907E-2</v>
      </c>
      <c r="D12" s="17">
        <v>8.6124714623237203E-2</v>
      </c>
      <c r="E12" s="17">
        <v>7.9897461345217496E-2</v>
      </c>
      <c r="F12" s="17"/>
      <c r="G12" s="17">
        <v>9.2979069313138193E-2</v>
      </c>
      <c r="H12" s="17">
        <v>8.4749914258765102E-2</v>
      </c>
      <c r="I12" s="17">
        <v>7.74363686936093E-2</v>
      </c>
      <c r="J12" s="17">
        <v>6.4204567640190696E-2</v>
      </c>
      <c r="K12" s="17">
        <v>8.4136361304647897E-2</v>
      </c>
      <c r="L12" s="17">
        <v>9.4725423709392395E-2</v>
      </c>
      <c r="M12" s="17"/>
      <c r="N12" s="17">
        <v>8.5908565210108007E-2</v>
      </c>
      <c r="O12" s="17">
        <v>0.10303439985024899</v>
      </c>
      <c r="P12" s="17">
        <v>7.8950590690535102E-2</v>
      </c>
      <c r="Q12" s="17">
        <v>6.3117827684303601E-2</v>
      </c>
      <c r="R12" s="17"/>
      <c r="S12" s="17">
        <v>0.109606809974548</v>
      </c>
      <c r="T12" s="17">
        <v>6.4013272876675104E-2</v>
      </c>
      <c r="U12" s="17">
        <v>7.0719053919355998E-2</v>
      </c>
      <c r="V12" s="17">
        <v>5.6179751218651902E-2</v>
      </c>
      <c r="W12" s="17">
        <v>9.5795350768852594E-2</v>
      </c>
      <c r="X12" s="17">
        <v>7.45056091187241E-2</v>
      </c>
      <c r="Y12" s="17">
        <v>5.7374913068200098E-2</v>
      </c>
      <c r="Z12" s="17">
        <v>5.35938660629805E-2</v>
      </c>
      <c r="AA12" s="17">
        <v>8.10273452600032E-2</v>
      </c>
      <c r="AB12" s="17">
        <v>0.11117594424187199</v>
      </c>
      <c r="AC12" s="17">
        <v>7.1546303181370299E-2</v>
      </c>
      <c r="AD12" s="17">
        <v>0.204785567833318</v>
      </c>
      <c r="AE12" s="17"/>
      <c r="AF12" s="17">
        <v>9.0015552445584096E-2</v>
      </c>
      <c r="AG12" s="17">
        <v>8.6287928119716806E-2</v>
      </c>
      <c r="AH12" s="17">
        <v>5.0207798038970998E-2</v>
      </c>
      <c r="AI12" s="17"/>
      <c r="AJ12" s="17">
        <v>6.51809169729234E-2</v>
      </c>
      <c r="AK12" s="17">
        <v>8.9357914001655894E-2</v>
      </c>
      <c r="AL12" s="17">
        <v>8.7773828099046797E-2</v>
      </c>
      <c r="AM12" s="17">
        <v>6.6485599642571697E-2</v>
      </c>
      <c r="AN12" s="17">
        <v>8.6721168549915004E-2</v>
      </c>
      <c r="AO12" s="17"/>
      <c r="AP12" s="17">
        <v>5.6940116553140498E-2</v>
      </c>
      <c r="AQ12" s="17">
        <v>8.5227435878194202E-2</v>
      </c>
      <c r="AR12" s="17">
        <v>0.120168931994237</v>
      </c>
      <c r="AS12" s="17"/>
      <c r="AT12" s="17">
        <v>8.1374702423418294E-2</v>
      </c>
      <c r="AU12" s="17">
        <v>6.4347205630226903E-2</v>
      </c>
      <c r="AV12" s="17">
        <v>7.9411782256919999E-2</v>
      </c>
      <c r="AW12" s="17">
        <v>0.13270613743005899</v>
      </c>
      <c r="AX12" s="17">
        <v>6.6908624938358405E-2</v>
      </c>
    </row>
    <row r="13" spans="2:50" ht="30">
      <c r="B13" s="18" t="s">
        <v>207</v>
      </c>
      <c r="C13" s="17">
        <v>2.82866098265246E-2</v>
      </c>
      <c r="D13" s="17">
        <v>2.9590470654798601E-2</v>
      </c>
      <c r="E13" s="17">
        <v>2.7124120765288001E-2</v>
      </c>
      <c r="F13" s="17"/>
      <c r="G13" s="17">
        <v>4.0019127782598099E-2</v>
      </c>
      <c r="H13" s="17">
        <v>3.9358367246110602E-2</v>
      </c>
      <c r="I13" s="17">
        <v>3.10605956240135E-2</v>
      </c>
      <c r="J13" s="17">
        <v>1.73177572033168E-2</v>
      </c>
      <c r="K13" s="17">
        <v>2.2323366401612501E-2</v>
      </c>
      <c r="L13" s="17">
        <v>2.2172115223360499E-2</v>
      </c>
      <c r="M13" s="17"/>
      <c r="N13" s="17">
        <v>2.18338950853291E-2</v>
      </c>
      <c r="O13" s="17">
        <v>2.44841110918834E-2</v>
      </c>
      <c r="P13" s="17">
        <v>2.6528234407923599E-2</v>
      </c>
      <c r="Q13" s="17">
        <v>4.1224339593699103E-2</v>
      </c>
      <c r="R13" s="17"/>
      <c r="S13" s="17">
        <v>2.16139458153604E-2</v>
      </c>
      <c r="T13" s="17">
        <v>2.5551163596854699E-2</v>
      </c>
      <c r="U13" s="17">
        <v>4.1876933231402902E-2</v>
      </c>
      <c r="V13" s="17">
        <v>1.13923084858843E-2</v>
      </c>
      <c r="W13" s="17">
        <v>5.4404661405028497E-2</v>
      </c>
      <c r="X13" s="17">
        <v>3.61197973327659E-2</v>
      </c>
      <c r="Y13" s="17">
        <v>2.4994649354822401E-2</v>
      </c>
      <c r="Z13" s="17">
        <v>0</v>
      </c>
      <c r="AA13" s="17">
        <v>2.68243526821083E-2</v>
      </c>
      <c r="AB13" s="17">
        <v>3.4309891789107302E-2</v>
      </c>
      <c r="AC13" s="17">
        <v>3.04361486983225E-2</v>
      </c>
      <c r="AD13" s="17">
        <v>3.1510822054561002E-2</v>
      </c>
      <c r="AE13" s="17"/>
      <c r="AF13" s="17">
        <v>2.4761223982196202E-2</v>
      </c>
      <c r="AG13" s="17">
        <v>2.5079107394209502E-2</v>
      </c>
      <c r="AH13" s="17">
        <v>3.4932058172264899E-2</v>
      </c>
      <c r="AI13" s="17"/>
      <c r="AJ13" s="17">
        <v>1.2852309092920599E-2</v>
      </c>
      <c r="AK13" s="17">
        <v>4.3280150293756897E-2</v>
      </c>
      <c r="AL13" s="17">
        <v>9.1275373333114009E-3</v>
      </c>
      <c r="AM13" s="17">
        <v>7.1729667370990902E-2</v>
      </c>
      <c r="AN13" s="17">
        <v>3.8760953205447798E-2</v>
      </c>
      <c r="AO13" s="17"/>
      <c r="AP13" s="17">
        <v>2.94757022026051E-3</v>
      </c>
      <c r="AQ13" s="17">
        <v>4.2451661344717603E-2</v>
      </c>
      <c r="AR13" s="17">
        <v>1.81145938435558E-2</v>
      </c>
      <c r="AS13" s="17"/>
      <c r="AT13" s="17">
        <v>3.5163927700596703E-2</v>
      </c>
      <c r="AU13" s="17">
        <v>2.8258084447535602E-2</v>
      </c>
      <c r="AV13" s="17">
        <v>2.4848026601965799E-2</v>
      </c>
      <c r="AW13" s="17">
        <v>2.9643594843741499E-2</v>
      </c>
      <c r="AX13" s="17">
        <v>8.2421793614394195E-2</v>
      </c>
    </row>
    <row r="14" spans="2:50">
      <c r="B14" s="18" t="s">
        <v>92</v>
      </c>
      <c r="C14" s="19">
        <v>0.10937884705774201</v>
      </c>
      <c r="D14" s="19">
        <v>7.8321662954671703E-2</v>
      </c>
      <c r="E14" s="19">
        <v>0.13913165414242301</v>
      </c>
      <c r="F14" s="19"/>
      <c r="G14" s="19">
        <v>0.145102861988818</v>
      </c>
      <c r="H14" s="19">
        <v>0.11773888858612799</v>
      </c>
      <c r="I14" s="19">
        <v>0.12190483894104399</v>
      </c>
      <c r="J14" s="19">
        <v>0.12150357584496201</v>
      </c>
      <c r="K14" s="19">
        <v>9.20134396325544E-2</v>
      </c>
      <c r="L14" s="19">
        <v>7.0545511286646101E-2</v>
      </c>
      <c r="M14" s="19"/>
      <c r="N14" s="19">
        <v>7.8813769414864607E-2</v>
      </c>
      <c r="O14" s="19">
        <v>0.101292065722297</v>
      </c>
      <c r="P14" s="19">
        <v>9.49246699019691E-2</v>
      </c>
      <c r="Q14" s="19">
        <v>0.16301244675413801</v>
      </c>
      <c r="R14" s="19"/>
      <c r="S14" s="19">
        <v>0.117708938058003</v>
      </c>
      <c r="T14" s="19">
        <v>9.3564218158057197E-2</v>
      </c>
      <c r="U14" s="19">
        <v>0.10473438904870599</v>
      </c>
      <c r="V14" s="19">
        <v>0.125691343224965</v>
      </c>
      <c r="W14" s="19">
        <v>0.117726098317605</v>
      </c>
      <c r="X14" s="19">
        <v>6.3491224043179001E-2</v>
      </c>
      <c r="Y14" s="19">
        <v>8.5725781113465196E-2</v>
      </c>
      <c r="Z14" s="19">
        <v>0.101387834149372</v>
      </c>
      <c r="AA14" s="19">
        <v>0.14820770494786301</v>
      </c>
      <c r="AB14" s="19">
        <v>0.121421342720499</v>
      </c>
      <c r="AC14" s="19">
        <v>0.13808116867812301</v>
      </c>
      <c r="AD14" s="19">
        <v>6.7974496806692097E-2</v>
      </c>
      <c r="AE14" s="19"/>
      <c r="AF14" s="19">
        <v>8.7411066874788501E-2</v>
      </c>
      <c r="AG14" s="19">
        <v>8.2721460487084397E-2</v>
      </c>
      <c r="AH14" s="19">
        <v>0.227756880618669</v>
      </c>
      <c r="AI14" s="19"/>
      <c r="AJ14" s="19">
        <v>6.0793975994343399E-2</v>
      </c>
      <c r="AK14" s="19">
        <v>9.0078283963545197E-2</v>
      </c>
      <c r="AL14" s="19">
        <v>7.3633387704971506E-2</v>
      </c>
      <c r="AM14" s="19">
        <v>0.115813464940279</v>
      </c>
      <c r="AN14" s="19">
        <v>0.24631353463295</v>
      </c>
      <c r="AO14" s="19"/>
      <c r="AP14" s="19">
        <v>4.0195157612172197E-2</v>
      </c>
      <c r="AQ14" s="19">
        <v>9.2780776654514202E-2</v>
      </c>
      <c r="AR14" s="19">
        <v>4.8649258771597398E-2</v>
      </c>
      <c r="AS14" s="19"/>
      <c r="AT14" s="19">
        <v>0.131962961948068</v>
      </c>
      <c r="AU14" s="19">
        <v>0.10389527148338901</v>
      </c>
      <c r="AV14" s="19">
        <v>8.6216706974957494E-2</v>
      </c>
      <c r="AW14" s="19">
        <v>7.3588792935554703E-2</v>
      </c>
      <c r="AX14" s="19">
        <v>0.128484821108727</v>
      </c>
    </row>
    <row r="15" spans="2:50">
      <c r="B15" s="16"/>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213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203</v>
      </c>
      <c r="C9" s="17">
        <v>0.24016901788320399</v>
      </c>
      <c r="D9" s="17">
        <v>0.25384766977699502</v>
      </c>
      <c r="E9" s="17">
        <v>0.227753611800877</v>
      </c>
      <c r="F9" s="17"/>
      <c r="G9" s="17">
        <v>0.14608400189237</v>
      </c>
      <c r="H9" s="17">
        <v>0.17337115976203599</v>
      </c>
      <c r="I9" s="17">
        <v>0.215469988894958</v>
      </c>
      <c r="J9" s="17">
        <v>0.24143524493329099</v>
      </c>
      <c r="K9" s="17">
        <v>0.30196295741844698</v>
      </c>
      <c r="L9" s="17">
        <v>0.334394010200877</v>
      </c>
      <c r="M9" s="17"/>
      <c r="N9" s="17">
        <v>0.27483998934882597</v>
      </c>
      <c r="O9" s="17">
        <v>0.24473783047009101</v>
      </c>
      <c r="P9" s="17">
        <v>0.25911028633237598</v>
      </c>
      <c r="Q9" s="17">
        <v>0.18365613698614999</v>
      </c>
      <c r="R9" s="17"/>
      <c r="S9" s="17">
        <v>0.22854166683125399</v>
      </c>
      <c r="T9" s="17">
        <v>0.261415447876716</v>
      </c>
      <c r="U9" s="17">
        <v>0.25928819018759602</v>
      </c>
      <c r="V9" s="17">
        <v>0.25134434233207897</v>
      </c>
      <c r="W9" s="17">
        <v>0.23766581305391901</v>
      </c>
      <c r="X9" s="17">
        <v>0.28698805389576099</v>
      </c>
      <c r="Y9" s="17">
        <v>0.28111076861800899</v>
      </c>
      <c r="Z9" s="17">
        <v>0.215355357714828</v>
      </c>
      <c r="AA9" s="17">
        <v>0.197649657208084</v>
      </c>
      <c r="AB9" s="17">
        <v>0.20928235564775799</v>
      </c>
      <c r="AC9" s="17">
        <v>0.227339449247456</v>
      </c>
      <c r="AD9" s="17">
        <v>0.17717629722171899</v>
      </c>
      <c r="AE9" s="17"/>
      <c r="AF9" s="17">
        <v>0.31163600186100099</v>
      </c>
      <c r="AG9" s="17">
        <v>0.21405658812745301</v>
      </c>
      <c r="AH9" s="17">
        <v>0.145160129307601</v>
      </c>
      <c r="AI9" s="17"/>
      <c r="AJ9" s="17">
        <v>0.35495414343642601</v>
      </c>
      <c r="AK9" s="17">
        <v>0.18074121172926599</v>
      </c>
      <c r="AL9" s="17">
        <v>0.25758844904584499</v>
      </c>
      <c r="AM9" s="17">
        <v>0.348537439566309</v>
      </c>
      <c r="AN9" s="17">
        <v>0.119629116642526</v>
      </c>
      <c r="AO9" s="17"/>
      <c r="AP9" s="17">
        <v>0.37949547553936502</v>
      </c>
      <c r="AQ9" s="17">
        <v>0.20197276756579499</v>
      </c>
      <c r="AR9" s="17">
        <v>0.27138683646177603</v>
      </c>
      <c r="AS9" s="17"/>
      <c r="AT9" s="17">
        <v>0.27372373400316502</v>
      </c>
      <c r="AU9" s="17">
        <v>0.24908964370232001</v>
      </c>
      <c r="AV9" s="17">
        <v>0.21946152163364099</v>
      </c>
      <c r="AW9" s="17">
        <v>0.192059701247035</v>
      </c>
      <c r="AX9" s="17">
        <v>0.242872083344948</v>
      </c>
    </row>
    <row r="10" spans="2:50" ht="45">
      <c r="B10" s="18" t="s">
        <v>204</v>
      </c>
      <c r="C10" s="17">
        <v>0.334920227724196</v>
      </c>
      <c r="D10" s="17">
        <v>0.34364819899494897</v>
      </c>
      <c r="E10" s="17">
        <v>0.32703441037806202</v>
      </c>
      <c r="F10" s="17"/>
      <c r="G10" s="17">
        <v>0.284356681509225</v>
      </c>
      <c r="H10" s="17">
        <v>0.32564469922976302</v>
      </c>
      <c r="I10" s="17">
        <v>0.31090699273004002</v>
      </c>
      <c r="J10" s="17">
        <v>0.346685071574243</v>
      </c>
      <c r="K10" s="17">
        <v>0.34305857469677797</v>
      </c>
      <c r="L10" s="17">
        <v>0.38040966398093101</v>
      </c>
      <c r="M10" s="17"/>
      <c r="N10" s="17">
        <v>0.36641034799164501</v>
      </c>
      <c r="O10" s="17">
        <v>0.34605997464214699</v>
      </c>
      <c r="P10" s="17">
        <v>0.31549240145830498</v>
      </c>
      <c r="Q10" s="17">
        <v>0.30314099529363497</v>
      </c>
      <c r="R10" s="17"/>
      <c r="S10" s="17">
        <v>0.30232288463294998</v>
      </c>
      <c r="T10" s="17">
        <v>0.340976424342882</v>
      </c>
      <c r="U10" s="17">
        <v>0.31517701454680203</v>
      </c>
      <c r="V10" s="17">
        <v>0.35826518333770202</v>
      </c>
      <c r="W10" s="17">
        <v>0.35206582975519202</v>
      </c>
      <c r="X10" s="17">
        <v>0.38051913966076101</v>
      </c>
      <c r="Y10" s="17">
        <v>0.31401761801714601</v>
      </c>
      <c r="Z10" s="17">
        <v>0.39825569157280399</v>
      </c>
      <c r="AA10" s="17">
        <v>0.32397892748073398</v>
      </c>
      <c r="AB10" s="17">
        <v>0.285393874529214</v>
      </c>
      <c r="AC10" s="17">
        <v>0.33715721751630101</v>
      </c>
      <c r="AD10" s="17">
        <v>0.42237540955890601</v>
      </c>
      <c r="AE10" s="17"/>
      <c r="AF10" s="17">
        <v>0.36039132857428002</v>
      </c>
      <c r="AG10" s="17">
        <v>0.34831322225295902</v>
      </c>
      <c r="AH10" s="17">
        <v>0.26372477508348502</v>
      </c>
      <c r="AI10" s="17"/>
      <c r="AJ10" s="17">
        <v>0.37443421987945402</v>
      </c>
      <c r="AK10" s="17">
        <v>0.32302395632222197</v>
      </c>
      <c r="AL10" s="17">
        <v>0.382497981852152</v>
      </c>
      <c r="AM10" s="17">
        <v>0.24830240392970099</v>
      </c>
      <c r="AN10" s="17">
        <v>0.26180675982282198</v>
      </c>
      <c r="AO10" s="17"/>
      <c r="AP10" s="17">
        <v>0.37904441121265298</v>
      </c>
      <c r="AQ10" s="17">
        <v>0.317725036964356</v>
      </c>
      <c r="AR10" s="17">
        <v>0.35717152898177301</v>
      </c>
      <c r="AS10" s="17"/>
      <c r="AT10" s="17">
        <v>0.29858801289659198</v>
      </c>
      <c r="AU10" s="17">
        <v>0.34519399906154302</v>
      </c>
      <c r="AV10" s="17">
        <v>0.35449525435796903</v>
      </c>
      <c r="AW10" s="17">
        <v>0.38520282965460501</v>
      </c>
      <c r="AX10" s="17">
        <v>0.27844693645553398</v>
      </c>
    </row>
    <row r="11" spans="2:50" ht="30">
      <c r="B11" s="18" t="s">
        <v>205</v>
      </c>
      <c r="C11" s="17">
        <v>0.24267527222947299</v>
      </c>
      <c r="D11" s="17">
        <v>0.23855283825072901</v>
      </c>
      <c r="E11" s="17">
        <v>0.247641243555456</v>
      </c>
      <c r="F11" s="17"/>
      <c r="G11" s="17">
        <v>0.28223515228379398</v>
      </c>
      <c r="H11" s="17">
        <v>0.28866539664589802</v>
      </c>
      <c r="I11" s="17">
        <v>0.25139225572210799</v>
      </c>
      <c r="J11" s="17">
        <v>0.27652712557808801</v>
      </c>
      <c r="K11" s="17">
        <v>0.18994793828436199</v>
      </c>
      <c r="L11" s="17">
        <v>0.17980546524782601</v>
      </c>
      <c r="M11" s="17"/>
      <c r="N11" s="17">
        <v>0.234059214635612</v>
      </c>
      <c r="O11" s="17">
        <v>0.23824861174497899</v>
      </c>
      <c r="P11" s="17">
        <v>0.24271688854801299</v>
      </c>
      <c r="Q11" s="17">
        <v>0.25605067971654799</v>
      </c>
      <c r="R11" s="17"/>
      <c r="S11" s="17">
        <v>0.26557186657202397</v>
      </c>
      <c r="T11" s="17">
        <v>0.22951772842214499</v>
      </c>
      <c r="U11" s="17">
        <v>0.28120802539637801</v>
      </c>
      <c r="V11" s="17">
        <v>0.26373964428827101</v>
      </c>
      <c r="W11" s="17">
        <v>0.21473798314474499</v>
      </c>
      <c r="X11" s="17">
        <v>0.197747645949926</v>
      </c>
      <c r="Y11" s="17">
        <v>0.23979179883907201</v>
      </c>
      <c r="Z11" s="17">
        <v>0.22515206884416</v>
      </c>
      <c r="AA11" s="17">
        <v>0.21920752977137101</v>
      </c>
      <c r="AB11" s="17">
        <v>0.289390059737199</v>
      </c>
      <c r="AC11" s="17">
        <v>0.24555834408122801</v>
      </c>
      <c r="AD11" s="17">
        <v>0.19945138913556401</v>
      </c>
      <c r="AE11" s="17"/>
      <c r="AF11" s="17">
        <v>0.18444450144952901</v>
      </c>
      <c r="AG11" s="17">
        <v>0.27161525344499798</v>
      </c>
      <c r="AH11" s="17">
        <v>0.288500880004321</v>
      </c>
      <c r="AI11" s="17"/>
      <c r="AJ11" s="17">
        <v>0.17603589911286599</v>
      </c>
      <c r="AK11" s="17">
        <v>0.29824741628637202</v>
      </c>
      <c r="AL11" s="17">
        <v>0.24453478214716901</v>
      </c>
      <c r="AM11" s="17">
        <v>0.185593316839816</v>
      </c>
      <c r="AN11" s="17">
        <v>0.27612392060046098</v>
      </c>
      <c r="AO11" s="17"/>
      <c r="AP11" s="17">
        <v>0.16128273230009599</v>
      </c>
      <c r="AQ11" s="17">
        <v>0.29149603942383001</v>
      </c>
      <c r="AR11" s="17">
        <v>0.225244687715181</v>
      </c>
      <c r="AS11" s="17"/>
      <c r="AT11" s="17">
        <v>0.22418313259224701</v>
      </c>
      <c r="AU11" s="17">
        <v>0.23257000945870701</v>
      </c>
      <c r="AV11" s="17">
        <v>0.28223635185147899</v>
      </c>
      <c r="AW11" s="17">
        <v>0.26883075879774199</v>
      </c>
      <c r="AX11" s="17">
        <v>0.21205741791355201</v>
      </c>
    </row>
    <row r="12" spans="2:50" ht="45">
      <c r="B12" s="18" t="s">
        <v>206</v>
      </c>
      <c r="C12" s="17">
        <v>6.3237589381258896E-2</v>
      </c>
      <c r="D12" s="17">
        <v>6.2667332369036599E-2</v>
      </c>
      <c r="E12" s="17">
        <v>6.18040055104589E-2</v>
      </c>
      <c r="F12" s="17"/>
      <c r="G12" s="17">
        <v>0.111480431565653</v>
      </c>
      <c r="H12" s="17">
        <v>8.3757899173446906E-2</v>
      </c>
      <c r="I12" s="17">
        <v>7.6345779941582495E-2</v>
      </c>
      <c r="J12" s="17">
        <v>2.4080141479722601E-2</v>
      </c>
      <c r="K12" s="17">
        <v>6.1761940811845502E-2</v>
      </c>
      <c r="L12" s="17">
        <v>3.6821560119486098E-2</v>
      </c>
      <c r="M12" s="17"/>
      <c r="N12" s="17">
        <v>4.94919772136918E-2</v>
      </c>
      <c r="O12" s="17">
        <v>6.2380144122430398E-2</v>
      </c>
      <c r="P12" s="17">
        <v>6.3148000677647698E-2</v>
      </c>
      <c r="Q12" s="17">
        <v>7.8539036332339204E-2</v>
      </c>
      <c r="R12" s="17"/>
      <c r="S12" s="17">
        <v>7.9273700303472E-2</v>
      </c>
      <c r="T12" s="17">
        <v>6.56963714556245E-2</v>
      </c>
      <c r="U12" s="17">
        <v>3.5399479877286498E-2</v>
      </c>
      <c r="V12" s="17">
        <v>4.8355703584686001E-2</v>
      </c>
      <c r="W12" s="17">
        <v>7.7532125819694597E-2</v>
      </c>
      <c r="X12" s="17">
        <v>2.8985605573849701E-2</v>
      </c>
      <c r="Y12" s="17">
        <v>4.7901226926242498E-2</v>
      </c>
      <c r="Z12" s="17">
        <v>4.4139598150527301E-2</v>
      </c>
      <c r="AA12" s="17">
        <v>9.2021966074599906E-2</v>
      </c>
      <c r="AB12" s="17">
        <v>8.1747394952930999E-2</v>
      </c>
      <c r="AC12" s="17">
        <v>5.6211164358282897E-2</v>
      </c>
      <c r="AD12" s="17">
        <v>8.3094568516921999E-2</v>
      </c>
      <c r="AE12" s="17"/>
      <c r="AF12" s="17">
        <v>4.6752701224472899E-2</v>
      </c>
      <c r="AG12" s="17">
        <v>7.2817329398830205E-2</v>
      </c>
      <c r="AH12" s="17">
        <v>6.1542751134269803E-2</v>
      </c>
      <c r="AI12" s="17"/>
      <c r="AJ12" s="17">
        <v>3.0844677344372001E-2</v>
      </c>
      <c r="AK12" s="17">
        <v>8.9702045881447603E-2</v>
      </c>
      <c r="AL12" s="17">
        <v>4.3240646408226599E-2</v>
      </c>
      <c r="AM12" s="17">
        <v>3.0023707352903699E-2</v>
      </c>
      <c r="AN12" s="17">
        <v>8.2805367808641894E-2</v>
      </c>
      <c r="AO12" s="17"/>
      <c r="AP12" s="17">
        <v>3.4435688632484203E-2</v>
      </c>
      <c r="AQ12" s="17">
        <v>7.8117746235973604E-2</v>
      </c>
      <c r="AR12" s="17">
        <v>7.96431891667575E-2</v>
      </c>
      <c r="AS12" s="17"/>
      <c r="AT12" s="17">
        <v>4.6684160824215899E-2</v>
      </c>
      <c r="AU12" s="17">
        <v>6.4791335764005697E-2</v>
      </c>
      <c r="AV12" s="17">
        <v>6.3038956294509799E-2</v>
      </c>
      <c r="AW12" s="17">
        <v>5.4276951348678999E-2</v>
      </c>
      <c r="AX12" s="17">
        <v>0.115858753133079</v>
      </c>
    </row>
    <row r="13" spans="2:50" ht="30">
      <c r="B13" s="18" t="s">
        <v>207</v>
      </c>
      <c r="C13" s="17">
        <v>3.6745842555644503E-2</v>
      </c>
      <c r="D13" s="17">
        <v>3.9610146273318797E-2</v>
      </c>
      <c r="E13" s="17">
        <v>3.4093426924450901E-2</v>
      </c>
      <c r="F13" s="17"/>
      <c r="G13" s="17">
        <v>7.3858041380536393E-2</v>
      </c>
      <c r="H13" s="17">
        <v>5.20921364793741E-2</v>
      </c>
      <c r="I13" s="17">
        <v>3.0914422085009101E-2</v>
      </c>
      <c r="J13" s="17">
        <v>2.7838791494117599E-2</v>
      </c>
      <c r="K13" s="17">
        <v>2.3330102502382301E-2</v>
      </c>
      <c r="L13" s="17">
        <v>2.07084860314205E-2</v>
      </c>
      <c r="M13" s="17"/>
      <c r="N13" s="17">
        <v>2.6921250520972499E-2</v>
      </c>
      <c r="O13" s="17">
        <v>3.1688170132132001E-2</v>
      </c>
      <c r="P13" s="17">
        <v>4.2910505245870798E-2</v>
      </c>
      <c r="Q13" s="17">
        <v>4.78102485267402E-2</v>
      </c>
      <c r="R13" s="17"/>
      <c r="S13" s="17">
        <v>4.4650205269435701E-2</v>
      </c>
      <c r="T13" s="17">
        <v>3.6979410367983703E-2</v>
      </c>
      <c r="U13" s="17">
        <v>2.6921954302633701E-2</v>
      </c>
      <c r="V13" s="17">
        <v>1.1454478313646901E-2</v>
      </c>
      <c r="W13" s="17">
        <v>3.4621111805696998E-2</v>
      </c>
      <c r="X13" s="17">
        <v>3.77991198977242E-2</v>
      </c>
      <c r="Y13" s="17">
        <v>3.4985304572414201E-2</v>
      </c>
      <c r="Z13" s="17">
        <v>3.2012555261984002E-2</v>
      </c>
      <c r="AA13" s="17">
        <v>4.5713742056335001E-2</v>
      </c>
      <c r="AB13" s="17">
        <v>5.9733268112881002E-2</v>
      </c>
      <c r="AC13" s="17">
        <v>3.4754488270703099E-2</v>
      </c>
      <c r="AD13" s="17">
        <v>1.52511067680943E-2</v>
      </c>
      <c r="AE13" s="17"/>
      <c r="AF13" s="17">
        <v>2.68095399728146E-2</v>
      </c>
      <c r="AG13" s="17">
        <v>3.4038066486561401E-2</v>
      </c>
      <c r="AH13" s="17">
        <v>7.5597453110839402E-2</v>
      </c>
      <c r="AI13" s="17"/>
      <c r="AJ13" s="17">
        <v>1.3605546484606001E-2</v>
      </c>
      <c r="AK13" s="17">
        <v>5.6659368403427002E-2</v>
      </c>
      <c r="AL13" s="17">
        <v>3.3141301089907399E-2</v>
      </c>
      <c r="AM13" s="17">
        <v>7.1729667370990902E-2</v>
      </c>
      <c r="AN13" s="17">
        <v>6.0458357759137701E-2</v>
      </c>
      <c r="AO13" s="17"/>
      <c r="AP13" s="17">
        <v>1.2490938318714701E-2</v>
      </c>
      <c r="AQ13" s="17">
        <v>5.3633128587081698E-2</v>
      </c>
      <c r="AR13" s="17">
        <v>2.8536061198390299E-2</v>
      </c>
      <c r="AS13" s="17"/>
      <c r="AT13" s="17">
        <v>3.8319652431807398E-2</v>
      </c>
      <c r="AU13" s="17">
        <v>5.43984768602888E-2</v>
      </c>
      <c r="AV13" s="17">
        <v>2.80773578842098E-2</v>
      </c>
      <c r="AW13" s="17">
        <v>5.0211356723033999E-2</v>
      </c>
      <c r="AX13" s="17">
        <v>4.9980342720323402E-2</v>
      </c>
    </row>
    <row r="14" spans="2:50">
      <c r="B14" s="18" t="s">
        <v>92</v>
      </c>
      <c r="C14" s="19">
        <v>8.22520502262237E-2</v>
      </c>
      <c r="D14" s="19">
        <v>6.1673814334970802E-2</v>
      </c>
      <c r="E14" s="19">
        <v>0.10167330183069501</v>
      </c>
      <c r="F14" s="19"/>
      <c r="G14" s="19">
        <v>0.10198569136842101</v>
      </c>
      <c r="H14" s="19">
        <v>7.6468708709482094E-2</v>
      </c>
      <c r="I14" s="19">
        <v>0.11497056062630299</v>
      </c>
      <c r="J14" s="19">
        <v>8.3433624940537299E-2</v>
      </c>
      <c r="K14" s="19">
        <v>7.9938486286183802E-2</v>
      </c>
      <c r="L14" s="19">
        <v>4.7860814419459698E-2</v>
      </c>
      <c r="M14" s="19"/>
      <c r="N14" s="19">
        <v>4.8277220289252701E-2</v>
      </c>
      <c r="O14" s="19">
        <v>7.6885268888220698E-2</v>
      </c>
      <c r="P14" s="19">
        <v>7.6621917737787801E-2</v>
      </c>
      <c r="Q14" s="19">
        <v>0.13080290314458801</v>
      </c>
      <c r="R14" s="19"/>
      <c r="S14" s="19">
        <v>7.9639676390864098E-2</v>
      </c>
      <c r="T14" s="19">
        <v>6.5414617534648806E-2</v>
      </c>
      <c r="U14" s="19">
        <v>8.2005335689304001E-2</v>
      </c>
      <c r="V14" s="19">
        <v>6.6840648143614401E-2</v>
      </c>
      <c r="W14" s="19">
        <v>8.3377136420752201E-2</v>
      </c>
      <c r="X14" s="19">
        <v>6.7960435021978793E-2</v>
      </c>
      <c r="Y14" s="19">
        <v>8.2193283027116995E-2</v>
      </c>
      <c r="Z14" s="19">
        <v>8.5084728455696104E-2</v>
      </c>
      <c r="AA14" s="19">
        <v>0.121428177408876</v>
      </c>
      <c r="AB14" s="19">
        <v>7.4453047020016302E-2</v>
      </c>
      <c r="AC14" s="19">
        <v>9.8979336526028194E-2</v>
      </c>
      <c r="AD14" s="19">
        <v>0.102651228798795</v>
      </c>
      <c r="AE14" s="19"/>
      <c r="AF14" s="19">
        <v>6.9965926917902793E-2</v>
      </c>
      <c r="AG14" s="19">
        <v>5.9159540289197801E-2</v>
      </c>
      <c r="AH14" s="19">
        <v>0.165474011359485</v>
      </c>
      <c r="AI14" s="19"/>
      <c r="AJ14" s="19">
        <v>5.0125513742275703E-2</v>
      </c>
      <c r="AK14" s="19">
        <v>5.1626001377265397E-2</v>
      </c>
      <c r="AL14" s="19">
        <v>3.8996839456699801E-2</v>
      </c>
      <c r="AM14" s="19">
        <v>0.115813464940279</v>
      </c>
      <c r="AN14" s="19">
        <v>0.199176477366411</v>
      </c>
      <c r="AO14" s="19"/>
      <c r="AP14" s="19">
        <v>3.32507539966874E-2</v>
      </c>
      <c r="AQ14" s="19">
        <v>5.7055281222963897E-2</v>
      </c>
      <c r="AR14" s="19">
        <v>3.8017696476121902E-2</v>
      </c>
      <c r="AS14" s="19"/>
      <c r="AT14" s="19">
        <v>0.118501307251974</v>
      </c>
      <c r="AU14" s="19">
        <v>5.3956535153134699E-2</v>
      </c>
      <c r="AV14" s="19">
        <v>5.2690557978191402E-2</v>
      </c>
      <c r="AW14" s="19">
        <v>4.9418402228905103E-2</v>
      </c>
      <c r="AX14" s="19">
        <v>0.100784466432564</v>
      </c>
    </row>
    <row r="15" spans="2:50">
      <c r="B15" s="16"/>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214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203</v>
      </c>
      <c r="C9" s="17">
        <v>0.121413495854115</v>
      </c>
      <c r="D9" s="17">
        <v>0.135103111293643</v>
      </c>
      <c r="E9" s="17">
        <v>0.10852592924406</v>
      </c>
      <c r="F9" s="17"/>
      <c r="G9" s="17">
        <v>0.16710807254579499</v>
      </c>
      <c r="H9" s="17">
        <v>0.14059834489761</v>
      </c>
      <c r="I9" s="17">
        <v>0.13522676938664899</v>
      </c>
      <c r="J9" s="17">
        <v>0.118132079139828</v>
      </c>
      <c r="K9" s="17">
        <v>9.0208815177897597E-2</v>
      </c>
      <c r="L9" s="17">
        <v>8.7890263684085798E-2</v>
      </c>
      <c r="M9" s="17"/>
      <c r="N9" s="17">
        <v>0.13282985026519301</v>
      </c>
      <c r="O9" s="17">
        <v>0.111114900385685</v>
      </c>
      <c r="P9" s="17">
        <v>0.13769324138473901</v>
      </c>
      <c r="Q9" s="17">
        <v>0.10559675491256799</v>
      </c>
      <c r="R9" s="17"/>
      <c r="S9" s="17">
        <v>0.176288069437643</v>
      </c>
      <c r="T9" s="17">
        <v>0.106033535035848</v>
      </c>
      <c r="U9" s="17">
        <v>8.7075051276377394E-2</v>
      </c>
      <c r="V9" s="17">
        <v>6.5357887833459902E-2</v>
      </c>
      <c r="W9" s="17">
        <v>7.31183507437944E-2</v>
      </c>
      <c r="X9" s="17">
        <v>0.167702662931945</v>
      </c>
      <c r="Y9" s="17">
        <v>0.16739278542843</v>
      </c>
      <c r="Z9" s="17">
        <v>0.178657250282036</v>
      </c>
      <c r="AA9" s="17">
        <v>0.10791335115581201</v>
      </c>
      <c r="AB9" s="17">
        <v>8.9793630422656895E-2</v>
      </c>
      <c r="AC9" s="17">
        <v>0.101820843311935</v>
      </c>
      <c r="AD9" s="17">
        <v>0.14349597957385499</v>
      </c>
      <c r="AE9" s="17"/>
      <c r="AF9" s="17">
        <v>0.13499763226850001</v>
      </c>
      <c r="AG9" s="17">
        <v>9.9808881555387793E-2</v>
      </c>
      <c r="AH9" s="17">
        <v>0.15103339831114401</v>
      </c>
      <c r="AI9" s="17"/>
      <c r="AJ9" s="17">
        <v>0.15024904890482299</v>
      </c>
      <c r="AK9" s="17">
        <v>0.10633671543926999</v>
      </c>
      <c r="AL9" s="17">
        <v>0.11956974061230601</v>
      </c>
      <c r="AM9" s="17">
        <v>0.131274113221237</v>
      </c>
      <c r="AN9" s="17">
        <v>9.8208427151629904E-2</v>
      </c>
      <c r="AO9" s="17"/>
      <c r="AP9" s="17">
        <v>0.19506802150062699</v>
      </c>
      <c r="AQ9" s="17">
        <v>0.106111599762268</v>
      </c>
      <c r="AR9" s="17">
        <v>0.114750600307074</v>
      </c>
      <c r="AS9" s="17"/>
      <c r="AT9" s="17">
        <v>0.105373671714995</v>
      </c>
      <c r="AU9" s="17">
        <v>0.11333713430959701</v>
      </c>
      <c r="AV9" s="17">
        <v>0.12737475623064601</v>
      </c>
      <c r="AW9" s="17">
        <v>0.17755233815750501</v>
      </c>
      <c r="AX9" s="17">
        <v>0.240175787943986</v>
      </c>
    </row>
    <row r="10" spans="2:50" ht="45">
      <c r="B10" s="18" t="s">
        <v>204</v>
      </c>
      <c r="C10" s="17">
        <v>0.25373771848648202</v>
      </c>
      <c r="D10" s="17">
        <v>0.25877154264751201</v>
      </c>
      <c r="E10" s="17">
        <v>0.24981131096472201</v>
      </c>
      <c r="F10" s="17"/>
      <c r="G10" s="17">
        <v>0.28931692414274601</v>
      </c>
      <c r="H10" s="17">
        <v>0.27234083694292299</v>
      </c>
      <c r="I10" s="17">
        <v>0.24759823877374301</v>
      </c>
      <c r="J10" s="17">
        <v>0.217595155791454</v>
      </c>
      <c r="K10" s="17">
        <v>0.29194163298915299</v>
      </c>
      <c r="L10" s="17">
        <v>0.22401665682588801</v>
      </c>
      <c r="M10" s="17"/>
      <c r="N10" s="17">
        <v>0.31116260099273402</v>
      </c>
      <c r="O10" s="17">
        <v>0.21980913078824801</v>
      </c>
      <c r="P10" s="17">
        <v>0.28172856176553601</v>
      </c>
      <c r="Q10" s="17">
        <v>0.20506595111361101</v>
      </c>
      <c r="R10" s="17"/>
      <c r="S10" s="17">
        <v>0.248718479764204</v>
      </c>
      <c r="T10" s="17">
        <v>0.25994193406794402</v>
      </c>
      <c r="U10" s="17">
        <v>0.26241565803365402</v>
      </c>
      <c r="V10" s="17">
        <v>0.22733677198067101</v>
      </c>
      <c r="W10" s="17">
        <v>0.24143537830168799</v>
      </c>
      <c r="X10" s="17">
        <v>0.33197001373135998</v>
      </c>
      <c r="Y10" s="17">
        <v>0.22648190297887999</v>
      </c>
      <c r="Z10" s="17">
        <v>0.25315063099268198</v>
      </c>
      <c r="AA10" s="17">
        <v>0.24488769229435101</v>
      </c>
      <c r="AB10" s="17">
        <v>0.228852459617682</v>
      </c>
      <c r="AC10" s="17">
        <v>0.21506580097082501</v>
      </c>
      <c r="AD10" s="17">
        <v>0.34583358436575301</v>
      </c>
      <c r="AE10" s="17"/>
      <c r="AF10" s="17">
        <v>0.26989738321833401</v>
      </c>
      <c r="AG10" s="17">
        <v>0.25177161382556301</v>
      </c>
      <c r="AH10" s="17">
        <v>0.20387114286003999</v>
      </c>
      <c r="AI10" s="17"/>
      <c r="AJ10" s="17">
        <v>0.287651553785088</v>
      </c>
      <c r="AK10" s="17">
        <v>0.25045279605537002</v>
      </c>
      <c r="AL10" s="17">
        <v>0.24266901507813099</v>
      </c>
      <c r="AM10" s="17">
        <v>0.27775495678494999</v>
      </c>
      <c r="AN10" s="17">
        <v>0.17948780398529099</v>
      </c>
      <c r="AO10" s="17"/>
      <c r="AP10" s="17">
        <v>0.30850169915544601</v>
      </c>
      <c r="AQ10" s="17">
        <v>0.25388946698175002</v>
      </c>
      <c r="AR10" s="17">
        <v>0.223648246886404</v>
      </c>
      <c r="AS10" s="17"/>
      <c r="AT10" s="17">
        <v>0.2389205134564</v>
      </c>
      <c r="AU10" s="17">
        <v>0.28365351338967298</v>
      </c>
      <c r="AV10" s="17">
        <v>0.223600454642018</v>
      </c>
      <c r="AW10" s="17">
        <v>0.27737702239848899</v>
      </c>
      <c r="AX10" s="17">
        <v>0.26183700258417097</v>
      </c>
    </row>
    <row r="11" spans="2:50" ht="30">
      <c r="B11" s="18" t="s">
        <v>205</v>
      </c>
      <c r="C11" s="17">
        <v>0.309495050444548</v>
      </c>
      <c r="D11" s="17">
        <v>0.32064884404324001</v>
      </c>
      <c r="E11" s="17">
        <v>0.29806981516685999</v>
      </c>
      <c r="F11" s="17"/>
      <c r="G11" s="17">
        <v>0.22818760838681901</v>
      </c>
      <c r="H11" s="17">
        <v>0.27793282644969303</v>
      </c>
      <c r="I11" s="17">
        <v>0.32522691390951602</v>
      </c>
      <c r="J11" s="17">
        <v>0.311239857691399</v>
      </c>
      <c r="K11" s="17">
        <v>0.34810050177875201</v>
      </c>
      <c r="L11" s="17">
        <v>0.34883127617375698</v>
      </c>
      <c r="M11" s="17"/>
      <c r="N11" s="17">
        <v>0.29076933389406601</v>
      </c>
      <c r="O11" s="17">
        <v>0.33285048914781901</v>
      </c>
      <c r="P11" s="17">
        <v>0.30687817020770097</v>
      </c>
      <c r="Q11" s="17">
        <v>0.30819599776624301</v>
      </c>
      <c r="R11" s="17"/>
      <c r="S11" s="17">
        <v>0.28867475661926101</v>
      </c>
      <c r="T11" s="17">
        <v>0.322812645191282</v>
      </c>
      <c r="U11" s="17">
        <v>0.34136949834621499</v>
      </c>
      <c r="V11" s="17">
        <v>0.33567066634500897</v>
      </c>
      <c r="W11" s="17">
        <v>0.34950564714336402</v>
      </c>
      <c r="X11" s="17">
        <v>0.20672762372258499</v>
      </c>
      <c r="Y11" s="17">
        <v>0.34143048378929203</v>
      </c>
      <c r="Z11" s="17">
        <v>0.33085751232274802</v>
      </c>
      <c r="AA11" s="17">
        <v>0.28606685555504302</v>
      </c>
      <c r="AB11" s="17">
        <v>0.35527915454861297</v>
      </c>
      <c r="AC11" s="17">
        <v>0.344479241866604</v>
      </c>
      <c r="AD11" s="17">
        <v>0.17584540605337001</v>
      </c>
      <c r="AE11" s="17"/>
      <c r="AF11" s="17">
        <v>0.30862037069217702</v>
      </c>
      <c r="AG11" s="17">
        <v>0.33653908544995398</v>
      </c>
      <c r="AH11" s="17">
        <v>0.259467940167177</v>
      </c>
      <c r="AI11" s="17"/>
      <c r="AJ11" s="17">
        <v>0.33313345752161999</v>
      </c>
      <c r="AK11" s="17">
        <v>0.295708579358547</v>
      </c>
      <c r="AL11" s="17">
        <v>0.356953531809376</v>
      </c>
      <c r="AM11" s="17">
        <v>0.243064116770008</v>
      </c>
      <c r="AN11" s="17">
        <v>0.26387803694281903</v>
      </c>
      <c r="AO11" s="17"/>
      <c r="AP11" s="17">
        <v>0.32087380243445601</v>
      </c>
      <c r="AQ11" s="17">
        <v>0.29995248437397598</v>
      </c>
      <c r="AR11" s="17">
        <v>0.37212554167700501</v>
      </c>
      <c r="AS11" s="17"/>
      <c r="AT11" s="17">
        <v>0.32987560522974901</v>
      </c>
      <c r="AU11" s="17">
        <v>0.322049136451034</v>
      </c>
      <c r="AV11" s="17">
        <v>0.33259509373791801</v>
      </c>
      <c r="AW11" s="17">
        <v>0.27698490597595499</v>
      </c>
      <c r="AX11" s="17">
        <v>0.24200449120430001</v>
      </c>
    </row>
    <row r="12" spans="2:50" ht="45">
      <c r="B12" s="18" t="s">
        <v>206</v>
      </c>
      <c r="C12" s="17">
        <v>0.17669145496712499</v>
      </c>
      <c r="D12" s="17">
        <v>0.17532408738625899</v>
      </c>
      <c r="E12" s="17">
        <v>0.177549932399374</v>
      </c>
      <c r="F12" s="17"/>
      <c r="G12" s="17">
        <v>0.14230766892823299</v>
      </c>
      <c r="H12" s="17">
        <v>0.16948581371572199</v>
      </c>
      <c r="I12" s="17">
        <v>0.14979975186938599</v>
      </c>
      <c r="J12" s="17">
        <v>0.185338524154532</v>
      </c>
      <c r="K12" s="17">
        <v>0.14911380355006601</v>
      </c>
      <c r="L12" s="17">
        <v>0.23849894930350901</v>
      </c>
      <c r="M12" s="17"/>
      <c r="N12" s="17">
        <v>0.16353148445575699</v>
      </c>
      <c r="O12" s="17">
        <v>0.215492501114004</v>
      </c>
      <c r="P12" s="17">
        <v>0.149691240995424</v>
      </c>
      <c r="Q12" s="17">
        <v>0.17035270975842101</v>
      </c>
      <c r="R12" s="17"/>
      <c r="S12" s="17">
        <v>0.144683102991327</v>
      </c>
      <c r="T12" s="17">
        <v>0.17542724991480799</v>
      </c>
      <c r="U12" s="17">
        <v>0.161402420298559</v>
      </c>
      <c r="V12" s="17">
        <v>0.243481635230268</v>
      </c>
      <c r="W12" s="17">
        <v>0.17288486010260001</v>
      </c>
      <c r="X12" s="17">
        <v>0.20053368862792401</v>
      </c>
      <c r="Y12" s="17">
        <v>0.16758406926949401</v>
      </c>
      <c r="Z12" s="17">
        <v>0.140065692200875</v>
      </c>
      <c r="AA12" s="17">
        <v>0.18131834671477201</v>
      </c>
      <c r="AB12" s="17">
        <v>0.17300936846523901</v>
      </c>
      <c r="AC12" s="17">
        <v>0.14781208509685001</v>
      </c>
      <c r="AD12" s="17">
        <v>0.22552839050114601</v>
      </c>
      <c r="AE12" s="17"/>
      <c r="AF12" s="17">
        <v>0.16169392419956299</v>
      </c>
      <c r="AG12" s="17">
        <v>0.20474489432519899</v>
      </c>
      <c r="AH12" s="17">
        <v>0.14748130816385699</v>
      </c>
      <c r="AI12" s="17"/>
      <c r="AJ12" s="17">
        <v>0.15292906767012199</v>
      </c>
      <c r="AK12" s="17">
        <v>0.21262639239984699</v>
      </c>
      <c r="AL12" s="17">
        <v>0.191418494043261</v>
      </c>
      <c r="AM12" s="17">
        <v>0.13313864405355</v>
      </c>
      <c r="AN12" s="17">
        <v>0.17580206507811799</v>
      </c>
      <c r="AO12" s="17"/>
      <c r="AP12" s="17">
        <v>0.13144345733674301</v>
      </c>
      <c r="AQ12" s="17">
        <v>0.20160784530129999</v>
      </c>
      <c r="AR12" s="17">
        <v>0.213099855746887</v>
      </c>
      <c r="AS12" s="17"/>
      <c r="AT12" s="17">
        <v>0.149953660088089</v>
      </c>
      <c r="AU12" s="17">
        <v>0.169745809635795</v>
      </c>
      <c r="AV12" s="17">
        <v>0.19888976721027499</v>
      </c>
      <c r="AW12" s="17">
        <v>0.190167359115756</v>
      </c>
      <c r="AX12" s="17">
        <v>0.11045807963057799</v>
      </c>
    </row>
    <row r="13" spans="2:50" ht="30">
      <c r="B13" s="18" t="s">
        <v>207</v>
      </c>
      <c r="C13" s="17">
        <v>6.1134769173352199E-2</v>
      </c>
      <c r="D13" s="17">
        <v>5.1759345977769801E-2</v>
      </c>
      <c r="E13" s="17">
        <v>7.0521570478352197E-2</v>
      </c>
      <c r="F13" s="17"/>
      <c r="G13" s="17">
        <v>6.8746241558078694E-2</v>
      </c>
      <c r="H13" s="17">
        <v>6.5293394733475396E-2</v>
      </c>
      <c r="I13" s="17">
        <v>5.5353849679114102E-2</v>
      </c>
      <c r="J13" s="17">
        <v>8.4492880483517302E-2</v>
      </c>
      <c r="K13" s="17">
        <v>4.9722293136707098E-2</v>
      </c>
      <c r="L13" s="17">
        <v>4.6092827842670499E-2</v>
      </c>
      <c r="M13" s="17"/>
      <c r="N13" s="17">
        <v>6.0141616774951001E-2</v>
      </c>
      <c r="O13" s="17">
        <v>5.5062049914525402E-2</v>
      </c>
      <c r="P13" s="17">
        <v>5.00288685870484E-2</v>
      </c>
      <c r="Q13" s="17">
        <v>7.9337568376854101E-2</v>
      </c>
      <c r="R13" s="17"/>
      <c r="S13" s="17">
        <v>7.4517150543587499E-2</v>
      </c>
      <c r="T13" s="17">
        <v>6.1256042806880601E-2</v>
      </c>
      <c r="U13" s="17">
        <v>5.7956543214979402E-2</v>
      </c>
      <c r="V13" s="17">
        <v>4.9660131788513598E-2</v>
      </c>
      <c r="W13" s="17">
        <v>5.4981471243976003E-2</v>
      </c>
      <c r="X13" s="17">
        <v>4.0750687358891001E-2</v>
      </c>
      <c r="Y13" s="17">
        <v>3.2036309867547602E-2</v>
      </c>
      <c r="Z13" s="17">
        <v>2.8744063418573801E-2</v>
      </c>
      <c r="AA13" s="17">
        <v>8.6526335791916695E-2</v>
      </c>
      <c r="AB13" s="17">
        <v>8.7882713000773299E-2</v>
      </c>
      <c r="AC13" s="17">
        <v>6.8348151975696506E-2</v>
      </c>
      <c r="AD13" s="17">
        <v>5.2335455639185402E-2</v>
      </c>
      <c r="AE13" s="17"/>
      <c r="AF13" s="17">
        <v>5.1175575124292397E-2</v>
      </c>
      <c r="AG13" s="17">
        <v>6.1168339778328702E-2</v>
      </c>
      <c r="AH13" s="17">
        <v>7.7209489517319804E-2</v>
      </c>
      <c r="AI13" s="17"/>
      <c r="AJ13" s="17">
        <v>2.6204285362225702E-2</v>
      </c>
      <c r="AK13" s="17">
        <v>8.6776818064228795E-2</v>
      </c>
      <c r="AL13" s="17">
        <v>6.6952687998684202E-2</v>
      </c>
      <c r="AM13" s="17">
        <v>7.0604985444048599E-2</v>
      </c>
      <c r="AN13" s="17">
        <v>8.6315313285214398E-2</v>
      </c>
      <c r="AO13" s="17"/>
      <c r="AP13" s="17">
        <v>1.06347972614126E-2</v>
      </c>
      <c r="AQ13" s="17">
        <v>9.1824603678547501E-2</v>
      </c>
      <c r="AR13" s="17">
        <v>5.8023717523219102E-2</v>
      </c>
      <c r="AS13" s="17"/>
      <c r="AT13" s="17">
        <v>5.4050902995862501E-2</v>
      </c>
      <c r="AU13" s="17">
        <v>5.62518353002417E-2</v>
      </c>
      <c r="AV13" s="17">
        <v>6.6840495779713405E-2</v>
      </c>
      <c r="AW13" s="17">
        <v>4.2306769760841599E-2</v>
      </c>
      <c r="AX13" s="17">
        <v>9.3255570302070004E-2</v>
      </c>
    </row>
    <row r="14" spans="2:50">
      <c r="B14" s="18" t="s">
        <v>92</v>
      </c>
      <c r="C14" s="19">
        <v>7.75275110743784E-2</v>
      </c>
      <c r="D14" s="19">
        <v>5.8393068651576799E-2</v>
      </c>
      <c r="E14" s="19">
        <v>9.5521441746632393E-2</v>
      </c>
      <c r="F14" s="19"/>
      <c r="G14" s="19">
        <v>0.104333484438328</v>
      </c>
      <c r="H14" s="19">
        <v>7.4348783260577103E-2</v>
      </c>
      <c r="I14" s="19">
        <v>8.6794476381592503E-2</v>
      </c>
      <c r="J14" s="19">
        <v>8.3201502739269503E-2</v>
      </c>
      <c r="K14" s="19">
        <v>7.0912953367424494E-2</v>
      </c>
      <c r="L14" s="19">
        <v>5.4670026170090202E-2</v>
      </c>
      <c r="M14" s="19"/>
      <c r="N14" s="19">
        <v>4.1565113617298401E-2</v>
      </c>
      <c r="O14" s="19">
        <v>6.5670928649719199E-2</v>
      </c>
      <c r="P14" s="19">
        <v>7.3979917059551106E-2</v>
      </c>
      <c r="Q14" s="19">
        <v>0.131451018072303</v>
      </c>
      <c r="R14" s="19"/>
      <c r="S14" s="19">
        <v>6.7118440643976901E-2</v>
      </c>
      <c r="T14" s="19">
        <v>7.4528592983237302E-2</v>
      </c>
      <c r="U14" s="19">
        <v>8.9780828830215598E-2</v>
      </c>
      <c r="V14" s="19">
        <v>7.8492906822078601E-2</v>
      </c>
      <c r="W14" s="19">
        <v>0.108074292464577</v>
      </c>
      <c r="X14" s="19">
        <v>5.2315323627294998E-2</v>
      </c>
      <c r="Y14" s="19">
        <v>6.5074448666356297E-2</v>
      </c>
      <c r="Z14" s="19">
        <v>6.8524850783085095E-2</v>
      </c>
      <c r="AA14" s="19">
        <v>9.3287418488105206E-2</v>
      </c>
      <c r="AB14" s="19">
        <v>6.5182673945035893E-2</v>
      </c>
      <c r="AC14" s="19">
        <v>0.12247387677808901</v>
      </c>
      <c r="AD14" s="19">
        <v>5.6961183866689802E-2</v>
      </c>
      <c r="AE14" s="19"/>
      <c r="AF14" s="19">
        <v>7.3615114497132803E-2</v>
      </c>
      <c r="AG14" s="19">
        <v>4.5967185065567399E-2</v>
      </c>
      <c r="AH14" s="19">
        <v>0.16093672098046199</v>
      </c>
      <c r="AI14" s="19"/>
      <c r="AJ14" s="19">
        <v>4.9832586756120602E-2</v>
      </c>
      <c r="AK14" s="19">
        <v>4.8098698682737299E-2</v>
      </c>
      <c r="AL14" s="19">
        <v>2.2436530458241798E-2</v>
      </c>
      <c r="AM14" s="19">
        <v>0.14416318372620601</v>
      </c>
      <c r="AN14" s="19">
        <v>0.196308353556927</v>
      </c>
      <c r="AO14" s="19"/>
      <c r="AP14" s="19">
        <v>3.3478222311314899E-2</v>
      </c>
      <c r="AQ14" s="19">
        <v>4.6613999902158101E-2</v>
      </c>
      <c r="AR14" s="19">
        <v>1.8352037859410301E-2</v>
      </c>
      <c r="AS14" s="19"/>
      <c r="AT14" s="19">
        <v>0.121825646514904</v>
      </c>
      <c r="AU14" s="19">
        <v>5.4962570913659199E-2</v>
      </c>
      <c r="AV14" s="19">
        <v>5.0699432399429402E-2</v>
      </c>
      <c r="AW14" s="19">
        <v>3.5611604591453599E-2</v>
      </c>
      <c r="AX14" s="19">
        <v>5.2269068334894801E-2</v>
      </c>
    </row>
    <row r="15" spans="2:50">
      <c r="B15" s="16"/>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215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203</v>
      </c>
      <c r="C9" s="17">
        <v>5.5848143255451302E-2</v>
      </c>
      <c r="D9" s="17">
        <v>6.99861485988518E-2</v>
      </c>
      <c r="E9" s="17">
        <v>4.2268229502663401E-2</v>
      </c>
      <c r="F9" s="17"/>
      <c r="G9" s="17">
        <v>6.2446708513070499E-2</v>
      </c>
      <c r="H9" s="17">
        <v>7.8113174971001301E-2</v>
      </c>
      <c r="I9" s="17">
        <v>7.4973425021018197E-2</v>
      </c>
      <c r="J9" s="17">
        <v>4.6894268364930998E-2</v>
      </c>
      <c r="K9" s="17">
        <v>3.1955547532121702E-2</v>
      </c>
      <c r="L9" s="17">
        <v>4.1038437032745997E-2</v>
      </c>
      <c r="M9" s="17"/>
      <c r="N9" s="17">
        <v>6.97156909027183E-2</v>
      </c>
      <c r="O9" s="17">
        <v>3.9821148502957197E-2</v>
      </c>
      <c r="P9" s="17">
        <v>5.8667355599356603E-2</v>
      </c>
      <c r="Q9" s="17">
        <v>5.6056691002354199E-2</v>
      </c>
      <c r="R9" s="17"/>
      <c r="S9" s="17">
        <v>0.102517860242527</v>
      </c>
      <c r="T9" s="17">
        <v>3.8198488180066402E-2</v>
      </c>
      <c r="U9" s="17">
        <v>2.5353126526599101E-2</v>
      </c>
      <c r="V9" s="17">
        <v>4.4111864920595503E-2</v>
      </c>
      <c r="W9" s="17">
        <v>5.9737091755957802E-2</v>
      </c>
      <c r="X9" s="17">
        <v>5.5271801687670798E-2</v>
      </c>
      <c r="Y9" s="17">
        <v>9.2553710792122101E-2</v>
      </c>
      <c r="Z9" s="17">
        <v>0.103253897679196</v>
      </c>
      <c r="AA9" s="17">
        <v>4.2654846131994897E-2</v>
      </c>
      <c r="AB9" s="17">
        <v>3.2488476391389701E-2</v>
      </c>
      <c r="AC9" s="17">
        <v>2.2715862293583099E-2</v>
      </c>
      <c r="AD9" s="17">
        <v>3.5896207886306701E-2</v>
      </c>
      <c r="AE9" s="17"/>
      <c r="AF9" s="17">
        <v>7.0930678964809799E-2</v>
      </c>
      <c r="AG9" s="17">
        <v>4.7958151615372403E-2</v>
      </c>
      <c r="AH9" s="17">
        <v>4.68632672905245E-2</v>
      </c>
      <c r="AI9" s="17"/>
      <c r="AJ9" s="17">
        <v>8.5549853962736094E-2</v>
      </c>
      <c r="AK9" s="17">
        <v>4.3389179617177698E-2</v>
      </c>
      <c r="AL9" s="17">
        <v>7.9177218430632301E-2</v>
      </c>
      <c r="AM9" s="17">
        <v>0.13576535253428099</v>
      </c>
      <c r="AN9" s="17">
        <v>1.4115504119046199E-2</v>
      </c>
      <c r="AO9" s="17"/>
      <c r="AP9" s="17">
        <v>0.114591098629514</v>
      </c>
      <c r="AQ9" s="17">
        <v>3.9993616954478201E-2</v>
      </c>
      <c r="AR9" s="17">
        <v>6.8082810367854699E-2</v>
      </c>
      <c r="AS9" s="17"/>
      <c r="AT9" s="17">
        <v>6.3854730978979798E-2</v>
      </c>
      <c r="AU9" s="17">
        <v>3.25185852514411E-2</v>
      </c>
      <c r="AV9" s="17">
        <v>4.3289180608662103E-2</v>
      </c>
      <c r="AW9" s="17">
        <v>0.121942220473356</v>
      </c>
      <c r="AX9" s="17">
        <v>0.12547049986765699</v>
      </c>
    </row>
    <row r="10" spans="2:50" ht="45">
      <c r="B10" s="18" t="s">
        <v>204</v>
      </c>
      <c r="C10" s="17">
        <v>0.138571194703561</v>
      </c>
      <c r="D10" s="17">
        <v>0.151181637108566</v>
      </c>
      <c r="E10" s="17">
        <v>0.126803437884495</v>
      </c>
      <c r="F10" s="17"/>
      <c r="G10" s="17">
        <v>0.15194898765013701</v>
      </c>
      <c r="H10" s="17">
        <v>0.177591098309546</v>
      </c>
      <c r="I10" s="17">
        <v>0.178391065364187</v>
      </c>
      <c r="J10" s="17">
        <v>9.3723888906486003E-2</v>
      </c>
      <c r="K10" s="17">
        <v>0.12822155408673999</v>
      </c>
      <c r="L10" s="17">
        <v>0.10893773087624201</v>
      </c>
      <c r="M10" s="17"/>
      <c r="N10" s="17">
        <v>0.156525921415748</v>
      </c>
      <c r="O10" s="17">
        <v>0.13690077527987299</v>
      </c>
      <c r="P10" s="17">
        <v>0.15984044627854599</v>
      </c>
      <c r="Q10" s="17">
        <v>0.10268666078873701</v>
      </c>
      <c r="R10" s="17"/>
      <c r="S10" s="17">
        <v>0.17258026880813501</v>
      </c>
      <c r="T10" s="17">
        <v>0.16046426927459401</v>
      </c>
      <c r="U10" s="17">
        <v>0.118831304605898</v>
      </c>
      <c r="V10" s="17">
        <v>0.130418250417492</v>
      </c>
      <c r="W10" s="17">
        <v>0.11152814309011599</v>
      </c>
      <c r="X10" s="17">
        <v>0.161079456623763</v>
      </c>
      <c r="Y10" s="17">
        <v>0.107273681466429</v>
      </c>
      <c r="Z10" s="17">
        <v>0.18703934785358201</v>
      </c>
      <c r="AA10" s="17">
        <v>0.17321398831603099</v>
      </c>
      <c r="AB10" s="17">
        <v>7.2074036266293801E-2</v>
      </c>
      <c r="AC10" s="17">
        <v>0.120221948610772</v>
      </c>
      <c r="AD10" s="17">
        <v>7.9081089685536496E-2</v>
      </c>
      <c r="AE10" s="17"/>
      <c r="AF10" s="17">
        <v>0.15909340543938499</v>
      </c>
      <c r="AG10" s="17">
        <v>0.12984337239233301</v>
      </c>
      <c r="AH10" s="17">
        <v>0.104099052233564</v>
      </c>
      <c r="AI10" s="17"/>
      <c r="AJ10" s="17">
        <v>0.201940393827062</v>
      </c>
      <c r="AK10" s="17">
        <v>0.12337095742785199</v>
      </c>
      <c r="AL10" s="17">
        <v>0.10166992604755</v>
      </c>
      <c r="AM10" s="17">
        <v>5.7866104393327997E-2</v>
      </c>
      <c r="AN10" s="17">
        <v>8.4757113879135301E-2</v>
      </c>
      <c r="AO10" s="17"/>
      <c r="AP10" s="17">
        <v>0.26309142438167299</v>
      </c>
      <c r="AQ10" s="17">
        <v>0.117175794675191</v>
      </c>
      <c r="AR10" s="17">
        <v>0.12533893128037099</v>
      </c>
      <c r="AS10" s="17"/>
      <c r="AT10" s="17">
        <v>0.12515781103256801</v>
      </c>
      <c r="AU10" s="17">
        <v>0.13887418776080299</v>
      </c>
      <c r="AV10" s="17">
        <v>0.15829309169118999</v>
      </c>
      <c r="AW10" s="17">
        <v>0.139841281247921</v>
      </c>
      <c r="AX10" s="17">
        <v>0.13391949592333899</v>
      </c>
    </row>
    <row r="11" spans="2:50" ht="30">
      <c r="B11" s="18" t="s">
        <v>205</v>
      </c>
      <c r="C11" s="17">
        <v>0.27481147406920498</v>
      </c>
      <c r="D11" s="17">
        <v>0.26873753925106703</v>
      </c>
      <c r="E11" s="17">
        <v>0.28180674190080102</v>
      </c>
      <c r="F11" s="17"/>
      <c r="G11" s="17">
        <v>0.23217139228776701</v>
      </c>
      <c r="H11" s="17">
        <v>0.22146263855658899</v>
      </c>
      <c r="I11" s="17">
        <v>0.23969984116167001</v>
      </c>
      <c r="J11" s="17">
        <v>0.293525161007687</v>
      </c>
      <c r="K11" s="17">
        <v>0.30360621482558298</v>
      </c>
      <c r="L11" s="17">
        <v>0.34047302509862298</v>
      </c>
      <c r="M11" s="17"/>
      <c r="N11" s="17">
        <v>0.27569632383508802</v>
      </c>
      <c r="O11" s="17">
        <v>0.275020262420618</v>
      </c>
      <c r="P11" s="17">
        <v>0.293207528065624</v>
      </c>
      <c r="Q11" s="17">
        <v>0.25893381396396498</v>
      </c>
      <c r="R11" s="17"/>
      <c r="S11" s="17">
        <v>0.28701430095757402</v>
      </c>
      <c r="T11" s="17">
        <v>0.28427848948571599</v>
      </c>
      <c r="U11" s="17">
        <v>0.34268057051113499</v>
      </c>
      <c r="V11" s="17">
        <v>0.32690224454923</v>
      </c>
      <c r="W11" s="17">
        <v>0.26756230531557701</v>
      </c>
      <c r="X11" s="17">
        <v>0.29303067601169402</v>
      </c>
      <c r="Y11" s="17">
        <v>0.32076783882034698</v>
      </c>
      <c r="Z11" s="17">
        <v>0.25843461578724702</v>
      </c>
      <c r="AA11" s="17">
        <v>0.211771907197151</v>
      </c>
      <c r="AB11" s="17">
        <v>0.22101034530654801</v>
      </c>
      <c r="AC11" s="17">
        <v>0.17810036027504</v>
      </c>
      <c r="AD11" s="17">
        <v>0.255178426836914</v>
      </c>
      <c r="AE11" s="17"/>
      <c r="AF11" s="17">
        <v>0.32377734318436402</v>
      </c>
      <c r="AG11" s="17">
        <v>0.24432695782592401</v>
      </c>
      <c r="AH11" s="17">
        <v>0.27432099325387199</v>
      </c>
      <c r="AI11" s="17"/>
      <c r="AJ11" s="17">
        <v>0.37044980645313502</v>
      </c>
      <c r="AK11" s="17">
        <v>0.19639402266887901</v>
      </c>
      <c r="AL11" s="17">
        <v>0.191952157470581</v>
      </c>
      <c r="AM11" s="17">
        <v>0.41085240154652503</v>
      </c>
      <c r="AN11" s="17">
        <v>0.31481373947777203</v>
      </c>
      <c r="AO11" s="17"/>
      <c r="AP11" s="17">
        <v>0.41760683665297699</v>
      </c>
      <c r="AQ11" s="17">
        <v>0.193528137052871</v>
      </c>
      <c r="AR11" s="17">
        <v>0.19992296421089301</v>
      </c>
      <c r="AS11" s="17"/>
      <c r="AT11" s="17">
        <v>0.286137417584511</v>
      </c>
      <c r="AU11" s="17">
        <v>0.31437993663139402</v>
      </c>
      <c r="AV11" s="17">
        <v>0.25700067406148203</v>
      </c>
      <c r="AW11" s="17">
        <v>0.239193089064657</v>
      </c>
      <c r="AX11" s="17">
        <v>0.21765114410919101</v>
      </c>
    </row>
    <row r="12" spans="2:50" ht="45">
      <c r="B12" s="18" t="s">
        <v>206</v>
      </c>
      <c r="C12" s="17">
        <v>0.22008572028449799</v>
      </c>
      <c r="D12" s="17">
        <v>0.217490544934618</v>
      </c>
      <c r="E12" s="17">
        <v>0.221641163727124</v>
      </c>
      <c r="F12" s="17"/>
      <c r="G12" s="17">
        <v>0.240743209176465</v>
      </c>
      <c r="H12" s="17">
        <v>0.23523014789470401</v>
      </c>
      <c r="I12" s="17">
        <v>0.20438940985194001</v>
      </c>
      <c r="J12" s="17">
        <v>0.20876865631534899</v>
      </c>
      <c r="K12" s="17">
        <v>0.19945921268445099</v>
      </c>
      <c r="L12" s="17">
        <v>0.22986922864310799</v>
      </c>
      <c r="M12" s="17"/>
      <c r="N12" s="17">
        <v>0.215230729281468</v>
      </c>
      <c r="O12" s="17">
        <v>0.240924560166456</v>
      </c>
      <c r="P12" s="17">
        <v>0.20619003507741601</v>
      </c>
      <c r="Q12" s="17">
        <v>0.216249576678677</v>
      </c>
      <c r="R12" s="17"/>
      <c r="S12" s="17">
        <v>0.18240844448923199</v>
      </c>
      <c r="T12" s="17">
        <v>0.22285007644907701</v>
      </c>
      <c r="U12" s="17">
        <v>0.198245848846894</v>
      </c>
      <c r="V12" s="17">
        <v>0.225261603634896</v>
      </c>
      <c r="W12" s="17">
        <v>0.186419968122463</v>
      </c>
      <c r="X12" s="17">
        <v>0.21513454053838399</v>
      </c>
      <c r="Y12" s="17">
        <v>0.220326168651891</v>
      </c>
      <c r="Z12" s="17">
        <v>0.17104574733205</v>
      </c>
      <c r="AA12" s="17">
        <v>0.22186595821339</v>
      </c>
      <c r="AB12" s="17">
        <v>0.26183512414753302</v>
      </c>
      <c r="AC12" s="17">
        <v>0.33333217421830602</v>
      </c>
      <c r="AD12" s="17">
        <v>0.26486321665875801</v>
      </c>
      <c r="AE12" s="17"/>
      <c r="AF12" s="17">
        <v>0.208723234211592</v>
      </c>
      <c r="AG12" s="17">
        <v>0.23190441838571499</v>
      </c>
      <c r="AH12" s="17">
        <v>0.19533943995370201</v>
      </c>
      <c r="AI12" s="17"/>
      <c r="AJ12" s="17">
        <v>0.18432293805304201</v>
      </c>
      <c r="AK12" s="17">
        <v>0.25487956611967999</v>
      </c>
      <c r="AL12" s="17">
        <v>0.28210523571807999</v>
      </c>
      <c r="AM12" s="17">
        <v>0.121877749141176</v>
      </c>
      <c r="AN12" s="17">
        <v>0.17192359121040801</v>
      </c>
      <c r="AO12" s="17"/>
      <c r="AP12" s="17">
        <v>0.13621007791287901</v>
      </c>
      <c r="AQ12" s="17">
        <v>0.25705698030497898</v>
      </c>
      <c r="AR12" s="17">
        <v>0.31841969707419898</v>
      </c>
      <c r="AS12" s="17"/>
      <c r="AT12" s="17">
        <v>0.210145307870968</v>
      </c>
      <c r="AU12" s="17">
        <v>0.21162369453676699</v>
      </c>
      <c r="AV12" s="17">
        <v>0.238783228902756</v>
      </c>
      <c r="AW12" s="17">
        <v>0.23440429485584199</v>
      </c>
      <c r="AX12" s="17">
        <v>0.18361212914542999</v>
      </c>
    </row>
    <row r="13" spans="2:50" ht="30">
      <c r="B13" s="18" t="s">
        <v>207</v>
      </c>
      <c r="C13" s="17">
        <v>0.215667581787572</v>
      </c>
      <c r="D13" s="17">
        <v>0.225553821159544</v>
      </c>
      <c r="E13" s="17">
        <v>0.20578456855428401</v>
      </c>
      <c r="F13" s="17"/>
      <c r="G13" s="17">
        <v>0.184188781049543</v>
      </c>
      <c r="H13" s="17">
        <v>0.19766624031490301</v>
      </c>
      <c r="I13" s="17">
        <v>0.19177287044911701</v>
      </c>
      <c r="J13" s="17">
        <v>0.26863873082529499</v>
      </c>
      <c r="K13" s="17">
        <v>0.232928960856154</v>
      </c>
      <c r="L13" s="17">
        <v>0.21602377825525901</v>
      </c>
      <c r="M13" s="17"/>
      <c r="N13" s="17">
        <v>0.20730813007767199</v>
      </c>
      <c r="O13" s="17">
        <v>0.229813664160085</v>
      </c>
      <c r="P13" s="17">
        <v>0.193739334859129</v>
      </c>
      <c r="Q13" s="17">
        <v>0.22672135062868701</v>
      </c>
      <c r="R13" s="17"/>
      <c r="S13" s="17">
        <v>0.17265438262833499</v>
      </c>
      <c r="T13" s="17">
        <v>0.19761152438715501</v>
      </c>
      <c r="U13" s="17">
        <v>0.203698188794871</v>
      </c>
      <c r="V13" s="17">
        <v>0.192448752694899</v>
      </c>
      <c r="W13" s="17">
        <v>0.26387698354404299</v>
      </c>
      <c r="X13" s="17">
        <v>0.18113785835061499</v>
      </c>
      <c r="Y13" s="17">
        <v>0.18611383470722601</v>
      </c>
      <c r="Z13" s="17">
        <v>0.17741355566844499</v>
      </c>
      <c r="AA13" s="17">
        <v>0.21514350319098399</v>
      </c>
      <c r="AB13" s="17">
        <v>0.33558281908380599</v>
      </c>
      <c r="AC13" s="17">
        <v>0.23869726952395101</v>
      </c>
      <c r="AD13" s="17">
        <v>0.321370303600439</v>
      </c>
      <c r="AE13" s="17"/>
      <c r="AF13" s="17">
        <v>0.15494576386215</v>
      </c>
      <c r="AG13" s="17">
        <v>0.290248709932591</v>
      </c>
      <c r="AH13" s="17">
        <v>0.16406015904850499</v>
      </c>
      <c r="AI13" s="17"/>
      <c r="AJ13" s="17">
        <v>9.1445826675616598E-2</v>
      </c>
      <c r="AK13" s="17">
        <v>0.32966113670602099</v>
      </c>
      <c r="AL13" s="17">
        <v>0.30073616069744302</v>
      </c>
      <c r="AM13" s="17">
        <v>0.152661789772045</v>
      </c>
      <c r="AN13" s="17">
        <v>0.16036799294446</v>
      </c>
      <c r="AO13" s="17"/>
      <c r="AP13" s="17">
        <v>1.8363870584248501E-2</v>
      </c>
      <c r="AQ13" s="17">
        <v>0.33859630343525099</v>
      </c>
      <c r="AR13" s="17">
        <v>0.26414355507958098</v>
      </c>
      <c r="AS13" s="17"/>
      <c r="AT13" s="17">
        <v>0.17736975349165501</v>
      </c>
      <c r="AU13" s="17">
        <v>0.21949690375550501</v>
      </c>
      <c r="AV13" s="17">
        <v>0.25331947795960502</v>
      </c>
      <c r="AW13" s="17">
        <v>0.21063711010307501</v>
      </c>
      <c r="AX13" s="17">
        <v>0.23137241728698599</v>
      </c>
    </row>
    <row r="14" spans="2:50">
      <c r="B14" s="18" t="s">
        <v>92</v>
      </c>
      <c r="C14" s="19">
        <v>9.5015885899712202E-2</v>
      </c>
      <c r="D14" s="19">
        <v>6.7050308947353005E-2</v>
      </c>
      <c r="E14" s="19">
        <v>0.12169585843063301</v>
      </c>
      <c r="F14" s="19"/>
      <c r="G14" s="19">
        <v>0.12850092132301699</v>
      </c>
      <c r="H14" s="19">
        <v>8.9936699953256594E-2</v>
      </c>
      <c r="I14" s="19">
        <v>0.110773388152068</v>
      </c>
      <c r="J14" s="19">
        <v>8.8449294580252302E-2</v>
      </c>
      <c r="K14" s="19">
        <v>0.103828510014951</v>
      </c>
      <c r="L14" s="19">
        <v>6.3657800094022193E-2</v>
      </c>
      <c r="M14" s="19"/>
      <c r="N14" s="19">
        <v>7.5523204487305096E-2</v>
      </c>
      <c r="O14" s="19">
        <v>7.7519589470010197E-2</v>
      </c>
      <c r="P14" s="19">
        <v>8.8355300119928398E-2</v>
      </c>
      <c r="Q14" s="19">
        <v>0.13935190693758101</v>
      </c>
      <c r="R14" s="19"/>
      <c r="S14" s="19">
        <v>8.2824742874197194E-2</v>
      </c>
      <c r="T14" s="19">
        <v>9.6597152223391602E-2</v>
      </c>
      <c r="U14" s="19">
        <v>0.11119096071460299</v>
      </c>
      <c r="V14" s="19">
        <v>8.0857283782887104E-2</v>
      </c>
      <c r="W14" s="19">
        <v>0.11087550817184399</v>
      </c>
      <c r="X14" s="19">
        <v>9.43456667878739E-2</v>
      </c>
      <c r="Y14" s="19">
        <v>7.2964765561985306E-2</v>
      </c>
      <c r="Z14" s="19">
        <v>0.10281283567948001</v>
      </c>
      <c r="AA14" s="19">
        <v>0.13534979695044899</v>
      </c>
      <c r="AB14" s="19">
        <v>7.7009198804429205E-2</v>
      </c>
      <c r="AC14" s="19">
        <v>0.106932385078348</v>
      </c>
      <c r="AD14" s="19">
        <v>4.3610755332045899E-2</v>
      </c>
      <c r="AE14" s="19"/>
      <c r="AF14" s="19">
        <v>8.2529574337700404E-2</v>
      </c>
      <c r="AG14" s="19">
        <v>5.5718389848064702E-2</v>
      </c>
      <c r="AH14" s="19">
        <v>0.215317088219833</v>
      </c>
      <c r="AI14" s="19"/>
      <c r="AJ14" s="19">
        <v>6.6291181028407503E-2</v>
      </c>
      <c r="AK14" s="19">
        <v>5.23051374603902E-2</v>
      </c>
      <c r="AL14" s="19">
        <v>4.4359301635713499E-2</v>
      </c>
      <c r="AM14" s="19">
        <v>0.12097660261264501</v>
      </c>
      <c r="AN14" s="19">
        <v>0.25402205836917902</v>
      </c>
      <c r="AO14" s="19"/>
      <c r="AP14" s="19">
        <v>5.0136691838708003E-2</v>
      </c>
      <c r="AQ14" s="19">
        <v>5.3649167577230303E-2</v>
      </c>
      <c r="AR14" s="19">
        <v>2.4092041987101499E-2</v>
      </c>
      <c r="AS14" s="19"/>
      <c r="AT14" s="19">
        <v>0.137334979041318</v>
      </c>
      <c r="AU14" s="19">
        <v>8.3106692064089896E-2</v>
      </c>
      <c r="AV14" s="19">
        <v>4.9314346776303697E-2</v>
      </c>
      <c r="AW14" s="19">
        <v>5.3982004255148298E-2</v>
      </c>
      <c r="AX14" s="19">
        <v>0.107974313667398</v>
      </c>
    </row>
    <row r="15" spans="2:50">
      <c r="B15" s="16"/>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216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203</v>
      </c>
      <c r="C9" s="17">
        <v>0.141819672721577</v>
      </c>
      <c r="D9" s="17">
        <v>0.159016024991954</v>
      </c>
      <c r="E9" s="17">
        <v>0.124426770830561</v>
      </c>
      <c r="F9" s="17"/>
      <c r="G9" s="17">
        <v>0.17940617164806799</v>
      </c>
      <c r="H9" s="17">
        <v>0.15405432180058801</v>
      </c>
      <c r="I9" s="17">
        <v>0.14293086083733</v>
      </c>
      <c r="J9" s="17">
        <v>0.13661369066099099</v>
      </c>
      <c r="K9" s="17">
        <v>0.121423190267576</v>
      </c>
      <c r="L9" s="17">
        <v>0.12399101198457201</v>
      </c>
      <c r="M9" s="17"/>
      <c r="N9" s="17">
        <v>0.15240418029066999</v>
      </c>
      <c r="O9" s="17">
        <v>0.135963593835038</v>
      </c>
      <c r="P9" s="17">
        <v>0.14175793695932201</v>
      </c>
      <c r="Q9" s="17">
        <v>0.139064434803018</v>
      </c>
      <c r="R9" s="17"/>
      <c r="S9" s="17">
        <v>0.19777052771145801</v>
      </c>
      <c r="T9" s="17">
        <v>0.15569955419807999</v>
      </c>
      <c r="U9" s="17">
        <v>0.106717359986441</v>
      </c>
      <c r="V9" s="17">
        <v>8.7962237461247705E-2</v>
      </c>
      <c r="W9" s="17">
        <v>0.115528001647367</v>
      </c>
      <c r="X9" s="17">
        <v>0.15746726717609</v>
      </c>
      <c r="Y9" s="17">
        <v>0.19240476452189201</v>
      </c>
      <c r="Z9" s="17">
        <v>0.16511847455294901</v>
      </c>
      <c r="AA9" s="17">
        <v>0.129814972221694</v>
      </c>
      <c r="AB9" s="17">
        <v>0.13322605344930399</v>
      </c>
      <c r="AC9" s="17">
        <v>9.8226647119106697E-2</v>
      </c>
      <c r="AD9" s="17">
        <v>6.6431644357611397E-2</v>
      </c>
      <c r="AE9" s="17"/>
      <c r="AF9" s="17">
        <v>0.166252745036156</v>
      </c>
      <c r="AG9" s="17">
        <v>0.12100215823584801</v>
      </c>
      <c r="AH9" s="17">
        <v>0.12536643465057601</v>
      </c>
      <c r="AI9" s="17"/>
      <c r="AJ9" s="17">
        <v>0.192100766064072</v>
      </c>
      <c r="AK9" s="17">
        <v>0.10435235302611499</v>
      </c>
      <c r="AL9" s="17">
        <v>0.137828165579052</v>
      </c>
      <c r="AM9" s="17">
        <v>0.16425123636339001</v>
      </c>
      <c r="AN9" s="17">
        <v>6.57276667222432E-2</v>
      </c>
      <c r="AO9" s="17"/>
      <c r="AP9" s="17">
        <v>0.21430572734189601</v>
      </c>
      <c r="AQ9" s="17">
        <v>0.115347917194505</v>
      </c>
      <c r="AR9" s="17">
        <v>0.15115742649307101</v>
      </c>
      <c r="AS9" s="17"/>
      <c r="AT9" s="17">
        <v>0.15456182386723399</v>
      </c>
      <c r="AU9" s="17">
        <v>0.13059228542617801</v>
      </c>
      <c r="AV9" s="17">
        <v>0.147912973142108</v>
      </c>
      <c r="AW9" s="17">
        <v>0.15987497558032199</v>
      </c>
      <c r="AX9" s="17">
        <v>0.36480628077925398</v>
      </c>
    </row>
    <row r="10" spans="2:50" ht="45">
      <c r="B10" s="18" t="s">
        <v>204</v>
      </c>
      <c r="C10" s="17">
        <v>0.312959803936183</v>
      </c>
      <c r="D10" s="17">
        <v>0.33738906765097498</v>
      </c>
      <c r="E10" s="17">
        <v>0.289666150334838</v>
      </c>
      <c r="F10" s="17"/>
      <c r="G10" s="17">
        <v>0.25679999453924202</v>
      </c>
      <c r="H10" s="17">
        <v>0.30292412777947603</v>
      </c>
      <c r="I10" s="17">
        <v>0.31906334597684199</v>
      </c>
      <c r="J10" s="17">
        <v>0.29517576043883897</v>
      </c>
      <c r="K10" s="17">
        <v>0.30309876677830999</v>
      </c>
      <c r="L10" s="17">
        <v>0.37421409170943398</v>
      </c>
      <c r="M10" s="17"/>
      <c r="N10" s="17">
        <v>0.34110307978320198</v>
      </c>
      <c r="O10" s="17">
        <v>0.32132118483794703</v>
      </c>
      <c r="P10" s="17">
        <v>0.32911829394824799</v>
      </c>
      <c r="Q10" s="17">
        <v>0.259230330393595</v>
      </c>
      <c r="R10" s="17"/>
      <c r="S10" s="17">
        <v>0.28159872259290702</v>
      </c>
      <c r="T10" s="17">
        <v>0.366020926059621</v>
      </c>
      <c r="U10" s="17">
        <v>0.31542100878377599</v>
      </c>
      <c r="V10" s="17">
        <v>0.34826095586821998</v>
      </c>
      <c r="W10" s="17">
        <v>0.33397188363652502</v>
      </c>
      <c r="X10" s="17">
        <v>0.31233438588763102</v>
      </c>
      <c r="Y10" s="17">
        <v>0.28009365313086698</v>
      </c>
      <c r="Z10" s="17">
        <v>0.32496963231394399</v>
      </c>
      <c r="AA10" s="17">
        <v>0.32130936434569202</v>
      </c>
      <c r="AB10" s="17">
        <v>0.28201823088857703</v>
      </c>
      <c r="AC10" s="17">
        <v>0.217216054427571</v>
      </c>
      <c r="AD10" s="17">
        <v>0.36305188102049901</v>
      </c>
      <c r="AE10" s="17"/>
      <c r="AF10" s="17">
        <v>0.34841953136752402</v>
      </c>
      <c r="AG10" s="17">
        <v>0.30777662024751301</v>
      </c>
      <c r="AH10" s="17">
        <v>0.25612958223266702</v>
      </c>
      <c r="AI10" s="17"/>
      <c r="AJ10" s="17">
        <v>0.36482672802941701</v>
      </c>
      <c r="AK10" s="17">
        <v>0.30748757807245702</v>
      </c>
      <c r="AL10" s="17">
        <v>0.354693747608956</v>
      </c>
      <c r="AM10" s="17">
        <v>0.31954961406170701</v>
      </c>
      <c r="AN10" s="17">
        <v>0.230316753015258</v>
      </c>
      <c r="AO10" s="17"/>
      <c r="AP10" s="17">
        <v>0.38859656800943698</v>
      </c>
      <c r="AQ10" s="17">
        <v>0.32566179928317901</v>
      </c>
      <c r="AR10" s="17">
        <v>0.28159165779138701</v>
      </c>
      <c r="AS10" s="17"/>
      <c r="AT10" s="17">
        <v>0.28747186400422098</v>
      </c>
      <c r="AU10" s="17">
        <v>0.34070594338742499</v>
      </c>
      <c r="AV10" s="17">
        <v>0.34186904076295099</v>
      </c>
      <c r="AW10" s="17">
        <v>0.299512110163622</v>
      </c>
      <c r="AX10" s="17">
        <v>0.12852164732417601</v>
      </c>
    </row>
    <row r="11" spans="2:50" ht="30">
      <c r="B11" s="18" t="s">
        <v>205</v>
      </c>
      <c r="C11" s="17">
        <v>0.295696678122017</v>
      </c>
      <c r="D11" s="17">
        <v>0.28417452016335498</v>
      </c>
      <c r="E11" s="17">
        <v>0.30808988785413699</v>
      </c>
      <c r="F11" s="17"/>
      <c r="G11" s="17">
        <v>0.29929471099496702</v>
      </c>
      <c r="H11" s="17">
        <v>0.26202443045386298</v>
      </c>
      <c r="I11" s="17">
        <v>0.29247973937781901</v>
      </c>
      <c r="J11" s="17">
        <v>0.299327100310946</v>
      </c>
      <c r="K11" s="17">
        <v>0.33795636049372102</v>
      </c>
      <c r="L11" s="17">
        <v>0.29215856533887202</v>
      </c>
      <c r="M11" s="17"/>
      <c r="N11" s="17">
        <v>0.301116000074998</v>
      </c>
      <c r="O11" s="17">
        <v>0.29414448080912298</v>
      </c>
      <c r="P11" s="17">
        <v>0.28564266001618899</v>
      </c>
      <c r="Q11" s="17">
        <v>0.30064408954556499</v>
      </c>
      <c r="R11" s="17"/>
      <c r="S11" s="17">
        <v>0.28901630462780198</v>
      </c>
      <c r="T11" s="17">
        <v>0.25443099920019402</v>
      </c>
      <c r="U11" s="17">
        <v>0.33616933941275101</v>
      </c>
      <c r="V11" s="17">
        <v>0.34228136527500602</v>
      </c>
      <c r="W11" s="17">
        <v>0.308800777953328</v>
      </c>
      <c r="X11" s="17">
        <v>0.32489758550674103</v>
      </c>
      <c r="Y11" s="17">
        <v>0.29615489286698898</v>
      </c>
      <c r="Z11" s="17">
        <v>0.34609616263045601</v>
      </c>
      <c r="AA11" s="17">
        <v>0.24974824454799999</v>
      </c>
      <c r="AB11" s="17">
        <v>0.26969202867996001</v>
      </c>
      <c r="AC11" s="17">
        <v>0.34467417739579198</v>
      </c>
      <c r="AD11" s="17">
        <v>0.23581010472097799</v>
      </c>
      <c r="AE11" s="17"/>
      <c r="AF11" s="17">
        <v>0.28361853970838102</v>
      </c>
      <c r="AG11" s="17">
        <v>0.30867595603431502</v>
      </c>
      <c r="AH11" s="17">
        <v>0.28915598608205301</v>
      </c>
      <c r="AI11" s="17"/>
      <c r="AJ11" s="17">
        <v>0.28048812347650298</v>
      </c>
      <c r="AK11" s="17">
        <v>0.31874497483731201</v>
      </c>
      <c r="AL11" s="17">
        <v>0.289346156667046</v>
      </c>
      <c r="AM11" s="17">
        <v>0.23375333023886899</v>
      </c>
      <c r="AN11" s="17">
        <v>0.33152732273226998</v>
      </c>
      <c r="AO11" s="17"/>
      <c r="AP11" s="17">
        <v>0.28312675008667398</v>
      </c>
      <c r="AQ11" s="17">
        <v>0.29597184504837798</v>
      </c>
      <c r="AR11" s="17">
        <v>0.33317173440807601</v>
      </c>
      <c r="AS11" s="17"/>
      <c r="AT11" s="17">
        <v>0.28498771083653601</v>
      </c>
      <c r="AU11" s="17">
        <v>0.314765793783568</v>
      </c>
      <c r="AV11" s="17">
        <v>0.30174077205841798</v>
      </c>
      <c r="AW11" s="17">
        <v>0.28835780149092199</v>
      </c>
      <c r="AX11" s="17">
        <v>0.288892131570408</v>
      </c>
    </row>
    <row r="12" spans="2:50" ht="45">
      <c r="B12" s="18" t="s">
        <v>206</v>
      </c>
      <c r="C12" s="17">
        <v>9.7317509663261401E-2</v>
      </c>
      <c r="D12" s="17">
        <v>9.8243685263588898E-2</v>
      </c>
      <c r="E12" s="17">
        <v>9.6791835264087106E-2</v>
      </c>
      <c r="F12" s="17"/>
      <c r="G12" s="17">
        <v>9.9336795059708702E-2</v>
      </c>
      <c r="H12" s="17">
        <v>0.13357884315308499</v>
      </c>
      <c r="I12" s="17">
        <v>8.9280429845772905E-2</v>
      </c>
      <c r="J12" s="17">
        <v>7.9670762407270904E-2</v>
      </c>
      <c r="K12" s="17">
        <v>8.0802297562709097E-2</v>
      </c>
      <c r="L12" s="17">
        <v>9.8425022736511006E-2</v>
      </c>
      <c r="M12" s="17"/>
      <c r="N12" s="17">
        <v>0.108983457176045</v>
      </c>
      <c r="O12" s="17">
        <v>0.10806187741989499</v>
      </c>
      <c r="P12" s="17">
        <v>8.9768831423785E-2</v>
      </c>
      <c r="Q12" s="17">
        <v>7.9499212538187702E-2</v>
      </c>
      <c r="R12" s="17"/>
      <c r="S12" s="17">
        <v>9.1171130374375103E-2</v>
      </c>
      <c r="T12" s="17">
        <v>0.103282958881541</v>
      </c>
      <c r="U12" s="17">
        <v>8.3921574703881605E-2</v>
      </c>
      <c r="V12" s="17">
        <v>7.2106470547835297E-2</v>
      </c>
      <c r="W12" s="17">
        <v>9.4286356852029699E-2</v>
      </c>
      <c r="X12" s="17">
        <v>9.7029723464186493E-2</v>
      </c>
      <c r="Y12" s="17">
        <v>6.9236869010831398E-2</v>
      </c>
      <c r="Z12" s="17">
        <v>4.2175965032590898E-2</v>
      </c>
      <c r="AA12" s="17">
        <v>9.7696551386882199E-2</v>
      </c>
      <c r="AB12" s="17">
        <v>0.139961867269978</v>
      </c>
      <c r="AC12" s="17">
        <v>0.16538127097305</v>
      </c>
      <c r="AD12" s="17">
        <v>0.12555536735860201</v>
      </c>
      <c r="AE12" s="17"/>
      <c r="AF12" s="17">
        <v>6.6610160479397898E-2</v>
      </c>
      <c r="AG12" s="17">
        <v>0.13967253258641299</v>
      </c>
      <c r="AH12" s="17">
        <v>6.1923002706202601E-2</v>
      </c>
      <c r="AI12" s="17"/>
      <c r="AJ12" s="17">
        <v>5.4232767935121301E-2</v>
      </c>
      <c r="AK12" s="17">
        <v>0.139396253880812</v>
      </c>
      <c r="AL12" s="17">
        <v>0.1501167711625</v>
      </c>
      <c r="AM12" s="17">
        <v>2.5320544503625499E-2</v>
      </c>
      <c r="AN12" s="17">
        <v>7.0334862364994893E-2</v>
      </c>
      <c r="AO12" s="17"/>
      <c r="AP12" s="17">
        <v>4.7745383721778001E-2</v>
      </c>
      <c r="AQ12" s="17">
        <v>0.119542676260224</v>
      </c>
      <c r="AR12" s="17">
        <v>0.17720655344271799</v>
      </c>
      <c r="AS12" s="17"/>
      <c r="AT12" s="17">
        <v>5.54428225224829E-2</v>
      </c>
      <c r="AU12" s="17">
        <v>7.07718801040359E-2</v>
      </c>
      <c r="AV12" s="17">
        <v>0.119541850138237</v>
      </c>
      <c r="AW12" s="17">
        <v>0.160510217823326</v>
      </c>
      <c r="AX12" s="17">
        <v>8.2262680497392604E-2</v>
      </c>
    </row>
    <row r="13" spans="2:50" ht="30">
      <c r="B13" s="18" t="s">
        <v>207</v>
      </c>
      <c r="C13" s="17">
        <v>4.6923137212020002E-2</v>
      </c>
      <c r="D13" s="17">
        <v>4.4935006436126801E-2</v>
      </c>
      <c r="E13" s="17">
        <v>4.7972318586061803E-2</v>
      </c>
      <c r="F13" s="17"/>
      <c r="G13" s="17">
        <v>5.2664994492568402E-2</v>
      </c>
      <c r="H13" s="17">
        <v>5.0104188747595403E-2</v>
      </c>
      <c r="I13" s="17">
        <v>5.5940221701268701E-2</v>
      </c>
      <c r="J13" s="17">
        <v>5.15783224732278E-2</v>
      </c>
      <c r="K13" s="17">
        <v>5.2689128001655199E-2</v>
      </c>
      <c r="L13" s="17">
        <v>2.5587566103467602E-2</v>
      </c>
      <c r="M13" s="17"/>
      <c r="N13" s="17">
        <v>3.3294192645992197E-2</v>
      </c>
      <c r="O13" s="17">
        <v>4.6572504844897E-2</v>
      </c>
      <c r="P13" s="17">
        <v>3.7769598664714403E-2</v>
      </c>
      <c r="Q13" s="17">
        <v>6.8534686697135999E-2</v>
      </c>
      <c r="R13" s="17"/>
      <c r="S13" s="17">
        <v>5.6888546549884601E-2</v>
      </c>
      <c r="T13" s="17">
        <v>2.5371075142118098E-2</v>
      </c>
      <c r="U13" s="17">
        <v>6.28207029697741E-2</v>
      </c>
      <c r="V13" s="17">
        <v>5.3094708736852299E-2</v>
      </c>
      <c r="W13" s="17">
        <v>2.7287846213365798E-2</v>
      </c>
      <c r="X13" s="17">
        <v>2.8347233982102898E-2</v>
      </c>
      <c r="Y13" s="17">
        <v>4.6754981837990303E-2</v>
      </c>
      <c r="Z13" s="17">
        <v>2.1226509492689501E-2</v>
      </c>
      <c r="AA13" s="17">
        <v>4.4616018939909699E-2</v>
      </c>
      <c r="AB13" s="17">
        <v>7.2056101408584303E-2</v>
      </c>
      <c r="AC13" s="17">
        <v>4.44420109107561E-2</v>
      </c>
      <c r="AD13" s="17">
        <v>0.106974574188524</v>
      </c>
      <c r="AE13" s="17"/>
      <c r="AF13" s="17">
        <v>2.6761432490100101E-2</v>
      </c>
      <c r="AG13" s="17">
        <v>5.7635353549100099E-2</v>
      </c>
      <c r="AH13" s="17">
        <v>7.0404504126412207E-2</v>
      </c>
      <c r="AI13" s="17"/>
      <c r="AJ13" s="17">
        <v>1.22290905154234E-2</v>
      </c>
      <c r="AK13" s="17">
        <v>7.9979065025726895E-2</v>
      </c>
      <c r="AL13" s="17">
        <v>3.0649090054218901E-2</v>
      </c>
      <c r="AM13" s="17">
        <v>6.6691719289059898E-2</v>
      </c>
      <c r="AN13" s="17">
        <v>5.1627566369924903E-2</v>
      </c>
      <c r="AO13" s="17"/>
      <c r="AP13" s="17">
        <v>1.40696117579125E-3</v>
      </c>
      <c r="AQ13" s="17">
        <v>7.5969666473800906E-2</v>
      </c>
      <c r="AR13" s="17">
        <v>3.1466849808389999E-2</v>
      </c>
      <c r="AS13" s="17"/>
      <c r="AT13" s="17">
        <v>5.5231523556609097E-2</v>
      </c>
      <c r="AU13" s="17">
        <v>6.2676072731945101E-2</v>
      </c>
      <c r="AV13" s="17">
        <v>3.9548002383886602E-2</v>
      </c>
      <c r="AW13" s="17">
        <v>3.8125609982034701E-2</v>
      </c>
      <c r="AX13" s="17">
        <v>6.2737684052544901E-2</v>
      </c>
    </row>
    <row r="14" spans="2:50">
      <c r="B14" s="18" t="s">
        <v>92</v>
      </c>
      <c r="C14" s="19">
        <v>0.105283198344942</v>
      </c>
      <c r="D14" s="19">
        <v>7.6241695494000006E-2</v>
      </c>
      <c r="E14" s="19">
        <v>0.13305303713031499</v>
      </c>
      <c r="F14" s="19"/>
      <c r="G14" s="19">
        <v>0.112497333265445</v>
      </c>
      <c r="H14" s="19">
        <v>9.73140880653936E-2</v>
      </c>
      <c r="I14" s="19">
        <v>0.100305402260968</v>
      </c>
      <c r="J14" s="19">
        <v>0.137634363708725</v>
      </c>
      <c r="K14" s="19">
        <v>0.104030256896029</v>
      </c>
      <c r="L14" s="19">
        <v>8.5623742127144506E-2</v>
      </c>
      <c r="M14" s="19"/>
      <c r="N14" s="19">
        <v>6.3099090029092503E-2</v>
      </c>
      <c r="O14" s="19">
        <v>9.3936358253100399E-2</v>
      </c>
      <c r="P14" s="19">
        <v>0.11594267898774099</v>
      </c>
      <c r="Q14" s="19">
        <v>0.15302724602249901</v>
      </c>
      <c r="R14" s="19"/>
      <c r="S14" s="19">
        <v>8.3554768143573002E-2</v>
      </c>
      <c r="T14" s="19">
        <v>9.5194486518445601E-2</v>
      </c>
      <c r="U14" s="19">
        <v>9.4950014143376199E-2</v>
      </c>
      <c r="V14" s="19">
        <v>9.6294262110838802E-2</v>
      </c>
      <c r="W14" s="19">
        <v>0.12012513369738401</v>
      </c>
      <c r="X14" s="19">
        <v>7.9923803983248706E-2</v>
      </c>
      <c r="Y14" s="19">
        <v>0.11535483863143101</v>
      </c>
      <c r="Z14" s="19">
        <v>0.10041325597737</v>
      </c>
      <c r="AA14" s="19">
        <v>0.15681484855782099</v>
      </c>
      <c r="AB14" s="19">
        <v>0.103045718303596</v>
      </c>
      <c r="AC14" s="19">
        <v>0.13005983917372499</v>
      </c>
      <c r="AD14" s="19">
        <v>0.102176428353786</v>
      </c>
      <c r="AE14" s="19"/>
      <c r="AF14" s="19">
        <v>0.108337590918441</v>
      </c>
      <c r="AG14" s="19">
        <v>6.5237379346810606E-2</v>
      </c>
      <c r="AH14" s="19">
        <v>0.197020490202089</v>
      </c>
      <c r="AI14" s="19"/>
      <c r="AJ14" s="19">
        <v>9.6122523979463304E-2</v>
      </c>
      <c r="AK14" s="19">
        <v>5.0039775157577598E-2</v>
      </c>
      <c r="AL14" s="19">
        <v>3.7366068928227497E-2</v>
      </c>
      <c r="AM14" s="19">
        <v>0.19043355554334801</v>
      </c>
      <c r="AN14" s="19">
        <v>0.25046582879530899</v>
      </c>
      <c r="AO14" s="19"/>
      <c r="AP14" s="19">
        <v>6.4818609664423904E-2</v>
      </c>
      <c r="AQ14" s="19">
        <v>6.7506095739913494E-2</v>
      </c>
      <c r="AR14" s="19">
        <v>2.5405778056358502E-2</v>
      </c>
      <c r="AS14" s="19"/>
      <c r="AT14" s="19">
        <v>0.162304255212917</v>
      </c>
      <c r="AU14" s="19">
        <v>8.0488024566848407E-2</v>
      </c>
      <c r="AV14" s="19">
        <v>4.9387361514399201E-2</v>
      </c>
      <c r="AW14" s="19">
        <v>5.3619284959772702E-2</v>
      </c>
      <c r="AX14" s="19">
        <v>7.2779575776224195E-2</v>
      </c>
    </row>
    <row r="15" spans="2:50">
      <c r="B15" s="16"/>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X30"/>
  <sheetViews>
    <sheetView showGridLines="0" topLeftCell="A4" workbookViewId="0">
      <pane xSplit="2" topLeftCell="AL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95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96</v>
      </c>
      <c r="C9" s="17">
        <v>0.73839812580229103</v>
      </c>
      <c r="D9" s="17">
        <v>0.69699769136992296</v>
      </c>
      <c r="E9" s="17">
        <v>0.77876340322714699</v>
      </c>
      <c r="F9" s="17"/>
      <c r="G9" s="17">
        <v>0.64797916990172</v>
      </c>
      <c r="H9" s="17">
        <v>0.67837003455998701</v>
      </c>
      <c r="I9" s="17">
        <v>0.74836441172103196</v>
      </c>
      <c r="J9" s="17">
        <v>0.85120946925429297</v>
      </c>
      <c r="K9" s="17">
        <v>0.79899894811310301</v>
      </c>
      <c r="L9" s="17">
        <v>0.70675582208739895</v>
      </c>
      <c r="M9" s="17"/>
      <c r="N9" s="17">
        <v>0.71901564697387799</v>
      </c>
      <c r="O9" s="17">
        <v>0.75131097033324001</v>
      </c>
      <c r="P9" s="17">
        <v>0.728618552591492</v>
      </c>
      <c r="Q9" s="17">
        <v>0.75717099003863397</v>
      </c>
      <c r="R9" s="17"/>
      <c r="S9" s="17">
        <v>0.64565389414769603</v>
      </c>
      <c r="T9" s="17">
        <v>0.72646930182192804</v>
      </c>
      <c r="U9" s="17">
        <v>0.77702491896210701</v>
      </c>
      <c r="V9" s="17">
        <v>0.77764816266111703</v>
      </c>
      <c r="W9" s="17">
        <v>0.78521586996176496</v>
      </c>
      <c r="X9" s="17">
        <v>0.70559568106230497</v>
      </c>
      <c r="Y9" s="17">
        <v>0.78218298241126005</v>
      </c>
      <c r="Z9" s="17">
        <v>0.71643313490123295</v>
      </c>
      <c r="AA9" s="17">
        <v>0.77612209102413499</v>
      </c>
      <c r="AB9" s="17">
        <v>0.75995757399735198</v>
      </c>
      <c r="AC9" s="17">
        <v>0.68479714571918404</v>
      </c>
      <c r="AD9" s="17">
        <v>0.79015783722108501</v>
      </c>
      <c r="AE9" s="17"/>
      <c r="AF9" s="17">
        <v>0.73974687034790698</v>
      </c>
      <c r="AG9" s="17">
        <v>0.73291002511885295</v>
      </c>
      <c r="AH9" s="17">
        <v>0.77512617097595005</v>
      </c>
      <c r="AI9" s="17"/>
      <c r="AJ9" s="17">
        <v>0.73159860833675905</v>
      </c>
      <c r="AK9" s="17">
        <v>0.72098024854621301</v>
      </c>
      <c r="AL9" s="17">
        <v>0.72537850599342302</v>
      </c>
      <c r="AM9" s="17">
        <v>0.80629768162279003</v>
      </c>
      <c r="AN9" s="17">
        <v>0.82262596559036305</v>
      </c>
      <c r="AO9" s="17"/>
      <c r="AP9" s="17">
        <v>0.68778920234104302</v>
      </c>
      <c r="AQ9" s="17">
        <v>0.72866897227641303</v>
      </c>
      <c r="AR9" s="17">
        <v>0.73552780759732195</v>
      </c>
      <c r="AS9" s="17"/>
      <c r="AT9" s="17">
        <v>0.76499491796374197</v>
      </c>
      <c r="AU9" s="17">
        <v>0.71691705096377301</v>
      </c>
      <c r="AV9" s="17">
        <v>0.71912367068887095</v>
      </c>
      <c r="AW9" s="17">
        <v>0.71499150106584797</v>
      </c>
      <c r="AX9" s="17">
        <v>0.67745712723823504</v>
      </c>
    </row>
    <row r="10" spans="2:50">
      <c r="B10" s="18" t="s">
        <v>97</v>
      </c>
      <c r="C10" s="17">
        <v>0.41609025823426399</v>
      </c>
      <c r="D10" s="17">
        <v>0.42745153638126798</v>
      </c>
      <c r="E10" s="17">
        <v>0.40545742415144798</v>
      </c>
      <c r="F10" s="17"/>
      <c r="G10" s="17">
        <v>0.25653452274942801</v>
      </c>
      <c r="H10" s="17">
        <v>0.31758836354222097</v>
      </c>
      <c r="I10" s="17">
        <v>0.43768678604510303</v>
      </c>
      <c r="J10" s="17">
        <v>0.47752453306495801</v>
      </c>
      <c r="K10" s="17">
        <v>0.46360686564189402</v>
      </c>
      <c r="L10" s="17">
        <v>0.50226073636157698</v>
      </c>
      <c r="M10" s="17"/>
      <c r="N10" s="17">
        <v>0.46181285085024099</v>
      </c>
      <c r="O10" s="17">
        <v>0.41051225850216899</v>
      </c>
      <c r="P10" s="17">
        <v>0.41022481557915702</v>
      </c>
      <c r="Q10" s="17">
        <v>0.37808537749827698</v>
      </c>
      <c r="R10" s="17"/>
      <c r="S10" s="17">
        <v>0.36162582323651998</v>
      </c>
      <c r="T10" s="17">
        <v>0.43765908860115199</v>
      </c>
      <c r="U10" s="17">
        <v>0.39752960023139899</v>
      </c>
      <c r="V10" s="17">
        <v>0.45181217668048301</v>
      </c>
      <c r="W10" s="17">
        <v>0.409208187933225</v>
      </c>
      <c r="X10" s="17">
        <v>0.33147238077062202</v>
      </c>
      <c r="Y10" s="17">
        <v>0.45372942162829899</v>
      </c>
      <c r="Z10" s="17">
        <v>0.43862284746734798</v>
      </c>
      <c r="AA10" s="17">
        <v>0.40197544564904503</v>
      </c>
      <c r="AB10" s="17">
        <v>0.51983557049783802</v>
      </c>
      <c r="AC10" s="17">
        <v>0.405853518086215</v>
      </c>
      <c r="AD10" s="17">
        <v>0.41612746620998298</v>
      </c>
      <c r="AE10" s="17"/>
      <c r="AF10" s="17">
        <v>0.42857795081286498</v>
      </c>
      <c r="AG10" s="17">
        <v>0.43418478203904298</v>
      </c>
      <c r="AH10" s="17">
        <v>0.35183177115047198</v>
      </c>
      <c r="AI10" s="17"/>
      <c r="AJ10" s="17">
        <v>0.46707729173138002</v>
      </c>
      <c r="AK10" s="17">
        <v>0.40177282733070402</v>
      </c>
      <c r="AL10" s="17">
        <v>0.46654299485202599</v>
      </c>
      <c r="AM10" s="17">
        <v>0.37176511243815802</v>
      </c>
      <c r="AN10" s="17">
        <v>0.348797424780804</v>
      </c>
      <c r="AO10" s="17"/>
      <c r="AP10" s="17">
        <v>0.44706118628762898</v>
      </c>
      <c r="AQ10" s="17">
        <v>0.42524087431165902</v>
      </c>
      <c r="AR10" s="17">
        <v>0.46008204268772301</v>
      </c>
      <c r="AS10" s="17"/>
      <c r="AT10" s="17">
        <v>0.40000429768697598</v>
      </c>
      <c r="AU10" s="17">
        <v>0.43142402525394702</v>
      </c>
      <c r="AV10" s="17">
        <v>0.43175349856651102</v>
      </c>
      <c r="AW10" s="17">
        <v>0.39545420977792201</v>
      </c>
      <c r="AX10" s="17">
        <v>0.43265233029665601</v>
      </c>
    </row>
    <row r="11" spans="2:50">
      <c r="B11" s="18" t="s">
        <v>98</v>
      </c>
      <c r="C11" s="17">
        <v>0.36787820721605402</v>
      </c>
      <c r="D11" s="17">
        <v>0.34280158633284702</v>
      </c>
      <c r="E11" s="17">
        <v>0.39154355232501498</v>
      </c>
      <c r="F11" s="17"/>
      <c r="G11" s="17">
        <v>0.31989986141379401</v>
      </c>
      <c r="H11" s="17">
        <v>0.27204251725079898</v>
      </c>
      <c r="I11" s="17">
        <v>0.33752012663360398</v>
      </c>
      <c r="J11" s="17">
        <v>0.39170774843082601</v>
      </c>
      <c r="K11" s="17">
        <v>0.40516718410449898</v>
      </c>
      <c r="L11" s="17">
        <v>0.45786510905185901</v>
      </c>
      <c r="M11" s="17"/>
      <c r="N11" s="17">
        <v>0.35321950354244502</v>
      </c>
      <c r="O11" s="17">
        <v>0.40272245709448701</v>
      </c>
      <c r="P11" s="17">
        <v>0.34072539712415301</v>
      </c>
      <c r="Q11" s="17">
        <v>0.36981718574256001</v>
      </c>
      <c r="R11" s="17"/>
      <c r="S11" s="17">
        <v>0.31249038662530798</v>
      </c>
      <c r="T11" s="17">
        <v>0.33610559887194702</v>
      </c>
      <c r="U11" s="17">
        <v>0.36415679614186403</v>
      </c>
      <c r="V11" s="17">
        <v>0.40222626425358399</v>
      </c>
      <c r="W11" s="17">
        <v>0.35258102155110599</v>
      </c>
      <c r="X11" s="17">
        <v>0.33887048179224699</v>
      </c>
      <c r="Y11" s="17">
        <v>0.39740395894146402</v>
      </c>
      <c r="Z11" s="17">
        <v>0.33289253438404598</v>
      </c>
      <c r="AA11" s="17">
        <v>0.37530047014045897</v>
      </c>
      <c r="AB11" s="17">
        <v>0.35953371801714501</v>
      </c>
      <c r="AC11" s="17">
        <v>0.46434457618096198</v>
      </c>
      <c r="AD11" s="17">
        <v>0.59909416396381698</v>
      </c>
      <c r="AE11" s="17"/>
      <c r="AF11" s="17">
        <v>0.37233298319293101</v>
      </c>
      <c r="AG11" s="17">
        <v>0.39308620514655701</v>
      </c>
      <c r="AH11" s="17">
        <v>0.31694042310906301</v>
      </c>
      <c r="AI11" s="17"/>
      <c r="AJ11" s="17">
        <v>0.379192898192446</v>
      </c>
      <c r="AK11" s="17">
        <v>0.41230408720932399</v>
      </c>
      <c r="AL11" s="17">
        <v>0.37570489193615603</v>
      </c>
      <c r="AM11" s="17">
        <v>0.30937619193483101</v>
      </c>
      <c r="AN11" s="17">
        <v>0.26540735424665601</v>
      </c>
      <c r="AO11" s="17"/>
      <c r="AP11" s="17">
        <v>0.35811405051386802</v>
      </c>
      <c r="AQ11" s="17">
        <v>0.41977868062101098</v>
      </c>
      <c r="AR11" s="17">
        <v>0.33157985023037401</v>
      </c>
      <c r="AS11" s="17"/>
      <c r="AT11" s="17">
        <v>0.38042606830769399</v>
      </c>
      <c r="AU11" s="17">
        <v>0.36202094141676999</v>
      </c>
      <c r="AV11" s="17">
        <v>0.36674950182036198</v>
      </c>
      <c r="AW11" s="17">
        <v>0.28199129448527399</v>
      </c>
      <c r="AX11" s="17">
        <v>0.37127744869005802</v>
      </c>
    </row>
    <row r="12" spans="2:50">
      <c r="B12" s="18" t="s">
        <v>99</v>
      </c>
      <c r="C12" s="17">
        <v>0.23842527913998501</v>
      </c>
      <c r="D12" s="17">
        <v>0.24507978744862999</v>
      </c>
      <c r="E12" s="17">
        <v>0.231114621205153</v>
      </c>
      <c r="F12" s="17"/>
      <c r="G12" s="17">
        <v>0.24234175493097099</v>
      </c>
      <c r="H12" s="17">
        <v>0.21382884524257001</v>
      </c>
      <c r="I12" s="17">
        <v>0.21511224497915199</v>
      </c>
      <c r="J12" s="17">
        <v>0.213192511030072</v>
      </c>
      <c r="K12" s="17">
        <v>0.22649247401408401</v>
      </c>
      <c r="L12" s="17">
        <v>0.30321699031730798</v>
      </c>
      <c r="M12" s="17"/>
      <c r="N12" s="17">
        <v>0.263082814010064</v>
      </c>
      <c r="O12" s="17">
        <v>0.27356268943859302</v>
      </c>
      <c r="P12" s="17">
        <v>0.20493555566058899</v>
      </c>
      <c r="Q12" s="17">
        <v>0.204999621928452</v>
      </c>
      <c r="R12" s="17"/>
      <c r="S12" s="17">
        <v>0.26252264847815399</v>
      </c>
      <c r="T12" s="17">
        <v>0.236515599091109</v>
      </c>
      <c r="U12" s="17">
        <v>0.24082679202073401</v>
      </c>
      <c r="V12" s="17">
        <v>0.308451794900994</v>
      </c>
      <c r="W12" s="17">
        <v>0.190603604690189</v>
      </c>
      <c r="X12" s="17">
        <v>0.25642452780479003</v>
      </c>
      <c r="Y12" s="17">
        <v>0.217389564907049</v>
      </c>
      <c r="Z12" s="17">
        <v>0.168843746087461</v>
      </c>
      <c r="AA12" s="17">
        <v>0.22852331239752299</v>
      </c>
      <c r="AB12" s="17">
        <v>0.24731877805432001</v>
      </c>
      <c r="AC12" s="17">
        <v>0.17810937207286101</v>
      </c>
      <c r="AD12" s="17">
        <v>0.23603150005787801</v>
      </c>
      <c r="AE12" s="17"/>
      <c r="AF12" s="17">
        <v>0.19016762325710199</v>
      </c>
      <c r="AG12" s="17">
        <v>0.29204739878886998</v>
      </c>
      <c r="AH12" s="17">
        <v>0.21567011862758101</v>
      </c>
      <c r="AI12" s="17"/>
      <c r="AJ12" s="17">
        <v>0.20261935924160501</v>
      </c>
      <c r="AK12" s="17">
        <v>0.25612162041188402</v>
      </c>
      <c r="AL12" s="17">
        <v>0.25315961980555601</v>
      </c>
      <c r="AM12" s="17">
        <v>0.13985596018278099</v>
      </c>
      <c r="AN12" s="17">
        <v>0.230995375243947</v>
      </c>
      <c r="AO12" s="17"/>
      <c r="AP12" s="17">
        <v>0.22109413158701599</v>
      </c>
      <c r="AQ12" s="17">
        <v>0.24647805098130601</v>
      </c>
      <c r="AR12" s="17">
        <v>0.25883695562738901</v>
      </c>
      <c r="AS12" s="17"/>
      <c r="AT12" s="17">
        <v>0.17844417242149899</v>
      </c>
      <c r="AU12" s="17">
        <v>0.23233768955276099</v>
      </c>
      <c r="AV12" s="17">
        <v>0.28988981863391999</v>
      </c>
      <c r="AW12" s="17">
        <v>0.29870424858875599</v>
      </c>
      <c r="AX12" s="17">
        <v>0.41111977101591601</v>
      </c>
    </row>
    <row r="13" spans="2:50">
      <c r="B13" s="18" t="s">
        <v>100</v>
      </c>
      <c r="C13" s="17">
        <v>0.16705536638624099</v>
      </c>
      <c r="D13" s="17">
        <v>0.178266882043492</v>
      </c>
      <c r="E13" s="17">
        <v>0.15609362854744299</v>
      </c>
      <c r="F13" s="17"/>
      <c r="G13" s="17">
        <v>5.8816801563625301E-2</v>
      </c>
      <c r="H13" s="17">
        <v>0.13012001495341199</v>
      </c>
      <c r="I13" s="17">
        <v>0.137476649323447</v>
      </c>
      <c r="J13" s="17">
        <v>0.193507138754687</v>
      </c>
      <c r="K13" s="17">
        <v>0.23533682164871</v>
      </c>
      <c r="L13" s="17">
        <v>0.22559624323535801</v>
      </c>
      <c r="M13" s="17"/>
      <c r="N13" s="17">
        <v>0.152970412300168</v>
      </c>
      <c r="O13" s="17">
        <v>0.133732209145172</v>
      </c>
      <c r="P13" s="17">
        <v>0.228192820873512</v>
      </c>
      <c r="Q13" s="17">
        <v>0.166074987148602</v>
      </c>
      <c r="R13" s="17"/>
      <c r="S13" s="17">
        <v>0.151665953155278</v>
      </c>
      <c r="T13" s="17">
        <v>0.16358585056112401</v>
      </c>
      <c r="U13" s="17">
        <v>0.18988395861902399</v>
      </c>
      <c r="V13" s="17">
        <v>0.186524107949434</v>
      </c>
      <c r="W13" s="17">
        <v>0.149438517004916</v>
      </c>
      <c r="X13" s="17">
        <v>0.23782926330630999</v>
      </c>
      <c r="Y13" s="17">
        <v>0.195093106292728</v>
      </c>
      <c r="Z13" s="17">
        <v>0.21267534092069801</v>
      </c>
      <c r="AA13" s="17">
        <v>0.15381243434292399</v>
      </c>
      <c r="AB13" s="17">
        <v>0.119239992701072</v>
      </c>
      <c r="AC13" s="17">
        <v>0.145366203461789</v>
      </c>
      <c r="AD13" s="17">
        <v>5.5669848261889997E-2</v>
      </c>
      <c r="AE13" s="17"/>
      <c r="AF13" s="17">
        <v>0.30166810373711</v>
      </c>
      <c r="AG13" s="17">
        <v>7.5179764719352296E-2</v>
      </c>
      <c r="AH13" s="17">
        <v>9.5537023156173601E-2</v>
      </c>
      <c r="AI13" s="17"/>
      <c r="AJ13" s="17">
        <v>0.26638371073829498</v>
      </c>
      <c r="AK13" s="17">
        <v>7.6223451236704196E-2</v>
      </c>
      <c r="AL13" s="17">
        <v>8.8070716796469495E-2</v>
      </c>
      <c r="AM13" s="17">
        <v>0.51122715596908996</v>
      </c>
      <c r="AN13" s="17">
        <v>0.115242449357961</v>
      </c>
      <c r="AO13" s="17"/>
      <c r="AP13" s="17">
        <v>0.27497621190427801</v>
      </c>
      <c r="AQ13" s="17">
        <v>7.8262937757094198E-2</v>
      </c>
      <c r="AR13" s="17">
        <v>6.0458787641286101E-2</v>
      </c>
      <c r="AS13" s="17"/>
      <c r="AT13" s="17">
        <v>0.222176793883231</v>
      </c>
      <c r="AU13" s="17">
        <v>0.153783102323545</v>
      </c>
      <c r="AV13" s="17">
        <v>0.123290659710099</v>
      </c>
      <c r="AW13" s="17">
        <v>0.12921556006266299</v>
      </c>
      <c r="AX13" s="17">
        <v>0.102219689898434</v>
      </c>
    </row>
    <row r="14" spans="2:50">
      <c r="B14" s="18" t="s">
        <v>101</v>
      </c>
      <c r="C14" s="17">
        <v>0.16450845757583901</v>
      </c>
      <c r="D14" s="17">
        <v>0.18858870104814099</v>
      </c>
      <c r="E14" s="17">
        <v>0.14164839341861199</v>
      </c>
      <c r="F14" s="17"/>
      <c r="G14" s="17">
        <v>0.14137961438531299</v>
      </c>
      <c r="H14" s="17">
        <v>0.17837032042466899</v>
      </c>
      <c r="I14" s="17">
        <v>0.134136546521225</v>
      </c>
      <c r="J14" s="17">
        <v>0.17041794755345999</v>
      </c>
      <c r="K14" s="17">
        <v>0.198544530536651</v>
      </c>
      <c r="L14" s="17">
        <v>0.16577519651293399</v>
      </c>
      <c r="M14" s="17"/>
      <c r="N14" s="17">
        <v>0.18867071766721999</v>
      </c>
      <c r="O14" s="17">
        <v>0.183281180956158</v>
      </c>
      <c r="P14" s="17">
        <v>0.124589398499958</v>
      </c>
      <c r="Q14" s="17">
        <v>0.15309482849867001</v>
      </c>
      <c r="R14" s="17"/>
      <c r="S14" s="17">
        <v>0.15851137050007399</v>
      </c>
      <c r="T14" s="17">
        <v>0.14215903301809801</v>
      </c>
      <c r="U14" s="17">
        <v>0.183638925055054</v>
      </c>
      <c r="V14" s="17">
        <v>0.14351054617914</v>
      </c>
      <c r="W14" s="17">
        <v>0.16098408101641601</v>
      </c>
      <c r="X14" s="17">
        <v>0.14284259055604401</v>
      </c>
      <c r="Y14" s="17">
        <v>0.10562195008141501</v>
      </c>
      <c r="Z14" s="17">
        <v>0.195160296165278</v>
      </c>
      <c r="AA14" s="17">
        <v>0.13832850102799901</v>
      </c>
      <c r="AB14" s="17">
        <v>0.248242744336095</v>
      </c>
      <c r="AC14" s="17">
        <v>0.20651777593470699</v>
      </c>
      <c r="AD14" s="17">
        <v>0.26561436028267899</v>
      </c>
      <c r="AE14" s="17"/>
      <c r="AF14" s="17">
        <v>6.5588869781999098E-2</v>
      </c>
      <c r="AG14" s="17">
        <v>0.27662032592599201</v>
      </c>
      <c r="AH14" s="17">
        <v>0.12256459332210499</v>
      </c>
      <c r="AI14" s="17"/>
      <c r="AJ14" s="17">
        <v>9.0148089047414795E-2</v>
      </c>
      <c r="AK14" s="17">
        <v>0.22011683757624501</v>
      </c>
      <c r="AL14" s="17">
        <v>0.273146108956897</v>
      </c>
      <c r="AM14" s="17">
        <v>0</v>
      </c>
      <c r="AN14" s="17">
        <v>0.16013023426321801</v>
      </c>
      <c r="AO14" s="17"/>
      <c r="AP14" s="17">
        <v>8.7445443586028307E-2</v>
      </c>
      <c r="AQ14" s="17">
        <v>0.21432775007949501</v>
      </c>
      <c r="AR14" s="17">
        <v>0.26919490371682397</v>
      </c>
      <c r="AS14" s="17"/>
      <c r="AT14" s="17">
        <v>0.116533032335648</v>
      </c>
      <c r="AU14" s="17">
        <v>0.18108561701581899</v>
      </c>
      <c r="AV14" s="17">
        <v>0.19597023209905801</v>
      </c>
      <c r="AW14" s="17">
        <v>0.192670840733427</v>
      </c>
      <c r="AX14" s="17">
        <v>6.8407158082515504E-2</v>
      </c>
    </row>
    <row r="15" spans="2:50">
      <c r="B15" s="18" t="s">
        <v>102</v>
      </c>
      <c r="C15" s="17">
        <v>0.142785376776844</v>
      </c>
      <c r="D15" s="17">
        <v>0.14020893467283599</v>
      </c>
      <c r="E15" s="17">
        <v>0.14585449972113901</v>
      </c>
      <c r="F15" s="17"/>
      <c r="G15" s="17">
        <v>0.201306042145523</v>
      </c>
      <c r="H15" s="17">
        <v>0.19804794873054701</v>
      </c>
      <c r="I15" s="17">
        <v>0.17925322792288001</v>
      </c>
      <c r="J15" s="17">
        <v>0.12542931903401899</v>
      </c>
      <c r="K15" s="17">
        <v>0.101274653422189</v>
      </c>
      <c r="L15" s="17">
        <v>7.1356270857491202E-2</v>
      </c>
      <c r="M15" s="17"/>
      <c r="N15" s="17">
        <v>0.151497290812761</v>
      </c>
      <c r="O15" s="17">
        <v>0.14158227748805899</v>
      </c>
      <c r="P15" s="17">
        <v>0.156966463579291</v>
      </c>
      <c r="Q15" s="17">
        <v>0.12277550246435601</v>
      </c>
      <c r="R15" s="17"/>
      <c r="S15" s="17">
        <v>0.176586585383779</v>
      </c>
      <c r="T15" s="17">
        <v>0.13903958183690401</v>
      </c>
      <c r="U15" s="17">
        <v>0.12926144056437699</v>
      </c>
      <c r="V15" s="17">
        <v>0.114928721397516</v>
      </c>
      <c r="W15" s="17">
        <v>0.12865966994840999</v>
      </c>
      <c r="X15" s="17">
        <v>0.14199653966853701</v>
      </c>
      <c r="Y15" s="17">
        <v>0.158263524572471</v>
      </c>
      <c r="Z15" s="17">
        <v>0.13520100898030199</v>
      </c>
      <c r="AA15" s="17">
        <v>0.168048029819095</v>
      </c>
      <c r="AB15" s="17">
        <v>0.103132632067539</v>
      </c>
      <c r="AC15" s="17">
        <v>0.16085385912627401</v>
      </c>
      <c r="AD15" s="17">
        <v>0.121133473198885</v>
      </c>
      <c r="AE15" s="17"/>
      <c r="AF15" s="17">
        <v>0.135620769678546</v>
      </c>
      <c r="AG15" s="17">
        <v>0.12642379315996199</v>
      </c>
      <c r="AH15" s="17">
        <v>0.204435041256844</v>
      </c>
      <c r="AI15" s="17"/>
      <c r="AJ15" s="17">
        <v>0.132054206712268</v>
      </c>
      <c r="AK15" s="17">
        <v>0.14910427005225099</v>
      </c>
      <c r="AL15" s="17">
        <v>8.6141753323447104E-2</v>
      </c>
      <c r="AM15" s="17">
        <v>0</v>
      </c>
      <c r="AN15" s="17">
        <v>0.198642869182758</v>
      </c>
      <c r="AO15" s="17"/>
      <c r="AP15" s="17">
        <v>0.13364048935740999</v>
      </c>
      <c r="AQ15" s="17">
        <v>0.15953505558060899</v>
      </c>
      <c r="AR15" s="17">
        <v>0.117093828978743</v>
      </c>
      <c r="AS15" s="17"/>
      <c r="AT15" s="17">
        <v>0.11498771261400099</v>
      </c>
      <c r="AU15" s="17">
        <v>0.133037473495214</v>
      </c>
      <c r="AV15" s="17">
        <v>0.13541439962216301</v>
      </c>
      <c r="AW15" s="17">
        <v>0.18841405061918901</v>
      </c>
      <c r="AX15" s="17">
        <v>0.179990933202859</v>
      </c>
    </row>
    <row r="16" spans="2:50">
      <c r="B16" s="18" t="s">
        <v>103</v>
      </c>
      <c r="C16" s="17">
        <v>0.128422754780775</v>
      </c>
      <c r="D16" s="17">
        <v>0.123275024465985</v>
      </c>
      <c r="E16" s="17">
        <v>0.133945323741612</v>
      </c>
      <c r="F16" s="17"/>
      <c r="G16" s="17">
        <v>0.19499094551723201</v>
      </c>
      <c r="H16" s="17">
        <v>0.16051717793152701</v>
      </c>
      <c r="I16" s="17">
        <v>0.13597884911403499</v>
      </c>
      <c r="J16" s="17">
        <v>0.111260568663752</v>
      </c>
      <c r="K16" s="17">
        <v>9.7744593194841106E-2</v>
      </c>
      <c r="L16" s="17">
        <v>8.6650103299992606E-2</v>
      </c>
      <c r="M16" s="17"/>
      <c r="N16" s="17">
        <v>8.8908627893070594E-2</v>
      </c>
      <c r="O16" s="17">
        <v>0.116053947787537</v>
      </c>
      <c r="P16" s="17">
        <v>0.14979455364601901</v>
      </c>
      <c r="Q16" s="17">
        <v>0.165357075679893</v>
      </c>
      <c r="R16" s="17"/>
      <c r="S16" s="17">
        <v>0.17080412003048501</v>
      </c>
      <c r="T16" s="17">
        <v>0.147001378104298</v>
      </c>
      <c r="U16" s="17">
        <v>0.13240285840845301</v>
      </c>
      <c r="V16" s="17">
        <v>0.15574740243200699</v>
      </c>
      <c r="W16" s="17">
        <v>9.9536721721264598E-2</v>
      </c>
      <c r="X16" s="17">
        <v>0.134997355811874</v>
      </c>
      <c r="Y16" s="17">
        <v>0.100070202259383</v>
      </c>
      <c r="Z16" s="17">
        <v>6.3568129783599797E-2</v>
      </c>
      <c r="AA16" s="17">
        <v>0.124018037377676</v>
      </c>
      <c r="AB16" s="17">
        <v>0.101363414702212</v>
      </c>
      <c r="AC16" s="17">
        <v>0.124066398160499</v>
      </c>
      <c r="AD16" s="17">
        <v>7.26670799102722E-2</v>
      </c>
      <c r="AE16" s="17"/>
      <c r="AF16" s="17">
        <v>0.122975021942361</v>
      </c>
      <c r="AG16" s="17">
        <v>0.114900562419103</v>
      </c>
      <c r="AH16" s="17">
        <v>0.15674529836784601</v>
      </c>
      <c r="AI16" s="17"/>
      <c r="AJ16" s="17">
        <v>0.10457867906936601</v>
      </c>
      <c r="AK16" s="17">
        <v>0.15154711561771</v>
      </c>
      <c r="AL16" s="17">
        <v>7.9688266807275907E-2</v>
      </c>
      <c r="AM16" s="17">
        <v>0.154759920116877</v>
      </c>
      <c r="AN16" s="17">
        <v>0.16362773238813499</v>
      </c>
      <c r="AO16" s="17"/>
      <c r="AP16" s="17">
        <v>0.103939466010823</v>
      </c>
      <c r="AQ16" s="17">
        <v>0.15652493859527</v>
      </c>
      <c r="AR16" s="17">
        <v>8.4493299212721903E-2</v>
      </c>
      <c r="AS16" s="17"/>
      <c r="AT16" s="17">
        <v>0.14118652426845599</v>
      </c>
      <c r="AU16" s="17">
        <v>0.12754667757679</v>
      </c>
      <c r="AV16" s="17">
        <v>0.14960297620079499</v>
      </c>
      <c r="AW16" s="17">
        <v>6.8640824416751095E-2</v>
      </c>
      <c r="AX16" s="17">
        <v>9.8215529510893795E-2</v>
      </c>
    </row>
    <row r="17" spans="2:50">
      <c r="B17" s="18" t="s">
        <v>104</v>
      </c>
      <c r="C17" s="17">
        <v>0.112386689669041</v>
      </c>
      <c r="D17" s="17">
        <v>0.10834555087408899</v>
      </c>
      <c r="E17" s="17">
        <v>0.116767050274871</v>
      </c>
      <c r="F17" s="17"/>
      <c r="G17" s="17">
        <v>0.110020293971855</v>
      </c>
      <c r="H17" s="17">
        <v>0.13619038873853601</v>
      </c>
      <c r="I17" s="17">
        <v>0.14281169942166699</v>
      </c>
      <c r="J17" s="17">
        <v>0.117656067348442</v>
      </c>
      <c r="K17" s="17">
        <v>0.10210299419072601</v>
      </c>
      <c r="L17" s="17">
        <v>7.2432439756804801E-2</v>
      </c>
      <c r="M17" s="17"/>
      <c r="N17" s="17">
        <v>0.103369025544282</v>
      </c>
      <c r="O17" s="17">
        <v>0.10123626498947701</v>
      </c>
      <c r="P17" s="17">
        <v>0.119610467662475</v>
      </c>
      <c r="Q17" s="17">
        <v>0.12931308987440199</v>
      </c>
      <c r="R17" s="17"/>
      <c r="S17" s="17">
        <v>0.15569092513284599</v>
      </c>
      <c r="T17" s="17">
        <v>0.1131295152195</v>
      </c>
      <c r="U17" s="17">
        <v>0.110109863717026</v>
      </c>
      <c r="V17" s="17">
        <v>7.6080077733007803E-2</v>
      </c>
      <c r="W17" s="17">
        <v>8.0266218256032598E-2</v>
      </c>
      <c r="X17" s="17">
        <v>0.15948587494524299</v>
      </c>
      <c r="Y17" s="17">
        <v>0.101513201909882</v>
      </c>
      <c r="Z17" s="17">
        <v>0.15115084055653499</v>
      </c>
      <c r="AA17" s="17">
        <v>0.12966604808986401</v>
      </c>
      <c r="AB17" s="17">
        <v>7.2696787127864496E-2</v>
      </c>
      <c r="AC17" s="17">
        <v>8.8861385015954003E-2</v>
      </c>
      <c r="AD17" s="17">
        <v>2.7732918600834301E-2</v>
      </c>
      <c r="AE17" s="17"/>
      <c r="AF17" s="17">
        <v>0.12640536810404501</v>
      </c>
      <c r="AG17" s="17">
        <v>8.5602852568191001E-2</v>
      </c>
      <c r="AH17" s="17">
        <v>0.123901993135899</v>
      </c>
      <c r="AI17" s="17"/>
      <c r="AJ17" s="17">
        <v>0.11808897728345701</v>
      </c>
      <c r="AK17" s="17">
        <v>0.106975082231034</v>
      </c>
      <c r="AL17" s="17">
        <v>0.12645820946981201</v>
      </c>
      <c r="AM17" s="17">
        <v>9.8786513070665605E-2</v>
      </c>
      <c r="AN17" s="17">
        <v>0.110518337776249</v>
      </c>
      <c r="AO17" s="17"/>
      <c r="AP17" s="17">
        <v>0.13139879441468</v>
      </c>
      <c r="AQ17" s="17">
        <v>9.9509708459628796E-2</v>
      </c>
      <c r="AR17" s="17">
        <v>0.108705715164981</v>
      </c>
      <c r="AS17" s="17"/>
      <c r="AT17" s="17">
        <v>0.128668112196659</v>
      </c>
      <c r="AU17" s="17">
        <v>0.133824103105987</v>
      </c>
      <c r="AV17" s="17">
        <v>8.7077566990841501E-2</v>
      </c>
      <c r="AW17" s="17">
        <v>0.15124922108595301</v>
      </c>
      <c r="AX17" s="17">
        <v>0.18327063541719801</v>
      </c>
    </row>
    <row r="18" spans="2:50" ht="30">
      <c r="B18" s="18" t="s">
        <v>105</v>
      </c>
      <c r="C18" s="17">
        <v>8.4951993247724802E-2</v>
      </c>
      <c r="D18" s="17">
        <v>7.6353715563129906E-2</v>
      </c>
      <c r="E18" s="17">
        <v>9.36729467303547E-2</v>
      </c>
      <c r="F18" s="17"/>
      <c r="G18" s="17">
        <v>6.1678417238719502E-2</v>
      </c>
      <c r="H18" s="17">
        <v>4.4675148608001702E-2</v>
      </c>
      <c r="I18" s="17">
        <v>8.1430578366160203E-2</v>
      </c>
      <c r="J18" s="17">
        <v>5.3250171329294597E-2</v>
      </c>
      <c r="K18" s="17">
        <v>0.110363051039864</v>
      </c>
      <c r="L18" s="17">
        <v>0.14466448763408599</v>
      </c>
      <c r="M18" s="17"/>
      <c r="N18" s="17">
        <v>7.8863476538679006E-2</v>
      </c>
      <c r="O18" s="17">
        <v>8.7650515174644297E-2</v>
      </c>
      <c r="P18" s="17">
        <v>7.2181596548121105E-2</v>
      </c>
      <c r="Q18" s="17">
        <v>9.5666462494330501E-2</v>
      </c>
      <c r="R18" s="17"/>
      <c r="S18" s="17">
        <v>7.1416594653533394E-2</v>
      </c>
      <c r="T18" s="17">
        <v>8.2495354736046703E-2</v>
      </c>
      <c r="U18" s="17">
        <v>0.10786789386974401</v>
      </c>
      <c r="V18" s="17">
        <v>8.2895965450411793E-2</v>
      </c>
      <c r="W18" s="17">
        <v>0.111824941634155</v>
      </c>
      <c r="X18" s="17">
        <v>0.11971418823728699</v>
      </c>
      <c r="Y18" s="17">
        <v>7.0161004984506697E-2</v>
      </c>
      <c r="Z18" s="17">
        <v>6.4081925937219897E-2</v>
      </c>
      <c r="AA18" s="17">
        <v>9.1604051275590806E-2</v>
      </c>
      <c r="AB18" s="17">
        <v>5.35728926394759E-2</v>
      </c>
      <c r="AC18" s="17">
        <v>7.8573864319595094E-2</v>
      </c>
      <c r="AD18" s="17">
        <v>8.4459499675473504E-2</v>
      </c>
      <c r="AE18" s="17"/>
      <c r="AF18" s="17">
        <v>0.105177781712362</v>
      </c>
      <c r="AG18" s="17">
        <v>8.2384597924471697E-2</v>
      </c>
      <c r="AH18" s="17">
        <v>4.7195277683275798E-2</v>
      </c>
      <c r="AI18" s="17"/>
      <c r="AJ18" s="17">
        <v>9.5946963703578206E-2</v>
      </c>
      <c r="AK18" s="17">
        <v>8.2227475012910403E-2</v>
      </c>
      <c r="AL18" s="17">
        <v>0.103515415275728</v>
      </c>
      <c r="AM18" s="17">
        <v>9.7131813574071302E-2</v>
      </c>
      <c r="AN18" s="17">
        <v>6.3638745806376795E-2</v>
      </c>
      <c r="AO18" s="17"/>
      <c r="AP18" s="17">
        <v>9.9354302114383494E-2</v>
      </c>
      <c r="AQ18" s="17">
        <v>6.8899440755803495E-2</v>
      </c>
      <c r="AR18" s="17">
        <v>0.13638363931453101</v>
      </c>
      <c r="AS18" s="17"/>
      <c r="AT18" s="17">
        <v>8.1410079968852897E-2</v>
      </c>
      <c r="AU18" s="17">
        <v>8.8004682442521201E-2</v>
      </c>
      <c r="AV18" s="17">
        <v>8.4487335267639893E-2</v>
      </c>
      <c r="AW18" s="17">
        <v>6.4609164158833304E-2</v>
      </c>
      <c r="AX18" s="17">
        <v>1.9332859439410301E-2</v>
      </c>
    </row>
    <row r="19" spans="2:50" ht="30">
      <c r="B19" s="18" t="s">
        <v>106</v>
      </c>
      <c r="C19" s="17">
        <v>7.3338145351978398E-2</v>
      </c>
      <c r="D19" s="17">
        <v>6.3964655317173505E-2</v>
      </c>
      <c r="E19" s="17">
        <v>8.2770480142697805E-2</v>
      </c>
      <c r="F19" s="17"/>
      <c r="G19" s="17">
        <v>0.101497446084454</v>
      </c>
      <c r="H19" s="17">
        <v>7.6734647769832201E-2</v>
      </c>
      <c r="I19" s="17">
        <v>7.6466963655341003E-2</v>
      </c>
      <c r="J19" s="17">
        <v>4.8671890393428702E-2</v>
      </c>
      <c r="K19" s="17">
        <v>6.2576674867324697E-2</v>
      </c>
      <c r="L19" s="17">
        <v>7.6634105208448003E-2</v>
      </c>
      <c r="M19" s="17"/>
      <c r="N19" s="17">
        <v>7.4529498680580494E-2</v>
      </c>
      <c r="O19" s="17">
        <v>7.6316075295792596E-2</v>
      </c>
      <c r="P19" s="17">
        <v>7.7083373535899793E-2</v>
      </c>
      <c r="Q19" s="17">
        <v>6.3054362616083007E-2</v>
      </c>
      <c r="R19" s="17"/>
      <c r="S19" s="17">
        <v>5.1574939220228398E-2</v>
      </c>
      <c r="T19" s="17">
        <v>9.1436362016052694E-2</v>
      </c>
      <c r="U19" s="17">
        <v>5.9122391444739103E-2</v>
      </c>
      <c r="V19" s="17">
        <v>7.0781963418412405E-2</v>
      </c>
      <c r="W19" s="17">
        <v>8.0558976779293703E-2</v>
      </c>
      <c r="X19" s="17">
        <v>6.7652266939616804E-2</v>
      </c>
      <c r="Y19" s="17">
        <v>0.106736751543695</v>
      </c>
      <c r="Z19" s="17">
        <v>7.9514496611058E-2</v>
      </c>
      <c r="AA19" s="17">
        <v>5.11138285147257E-2</v>
      </c>
      <c r="AB19" s="17">
        <v>9.35836621433732E-2</v>
      </c>
      <c r="AC19" s="17">
        <v>8.2429435788702696E-2</v>
      </c>
      <c r="AD19" s="17">
        <v>5.0301920355273401E-2</v>
      </c>
      <c r="AE19" s="17"/>
      <c r="AF19" s="17">
        <v>7.89330108044103E-2</v>
      </c>
      <c r="AG19" s="17">
        <v>6.0883863754539497E-2</v>
      </c>
      <c r="AH19" s="17">
        <v>7.5388704538198306E-2</v>
      </c>
      <c r="AI19" s="17"/>
      <c r="AJ19" s="17">
        <v>8.31038728047689E-2</v>
      </c>
      <c r="AK19" s="17">
        <v>6.0431664130903798E-2</v>
      </c>
      <c r="AL19" s="17">
        <v>6.8469054841659896E-2</v>
      </c>
      <c r="AM19" s="17">
        <v>3.4410344105298099E-2</v>
      </c>
      <c r="AN19" s="17">
        <v>6.9310536427449304E-2</v>
      </c>
      <c r="AO19" s="17"/>
      <c r="AP19" s="17">
        <v>9.2748646633463105E-2</v>
      </c>
      <c r="AQ19" s="17">
        <v>6.0195835464616702E-2</v>
      </c>
      <c r="AR19" s="17">
        <v>6.8237095072240406E-2</v>
      </c>
      <c r="AS19" s="17"/>
      <c r="AT19" s="17">
        <v>8.3294782562809005E-2</v>
      </c>
      <c r="AU19" s="17">
        <v>5.6478659101871199E-2</v>
      </c>
      <c r="AV19" s="17">
        <v>7.6743820532024803E-2</v>
      </c>
      <c r="AW19" s="17">
        <v>7.2878407027942793E-2</v>
      </c>
      <c r="AX19" s="17">
        <v>3.99561144557277E-2</v>
      </c>
    </row>
    <row r="20" spans="2:50">
      <c r="B20" s="18" t="s">
        <v>107</v>
      </c>
      <c r="C20" s="17">
        <v>6.6262389499863295E-2</v>
      </c>
      <c r="D20" s="17">
        <v>6.1885102491733103E-2</v>
      </c>
      <c r="E20" s="17">
        <v>7.0791558518982597E-2</v>
      </c>
      <c r="F20" s="17"/>
      <c r="G20" s="17">
        <v>6.3543533772040195E-2</v>
      </c>
      <c r="H20" s="17">
        <v>9.3403589611954996E-2</v>
      </c>
      <c r="I20" s="17">
        <v>6.8668570400780102E-2</v>
      </c>
      <c r="J20" s="17">
        <v>5.8978618679635303E-2</v>
      </c>
      <c r="K20" s="17">
        <v>6.60894501580198E-2</v>
      </c>
      <c r="L20" s="17">
        <v>5.0094633355850099E-2</v>
      </c>
      <c r="M20" s="17"/>
      <c r="N20" s="17">
        <v>7.7204336358215095E-2</v>
      </c>
      <c r="O20" s="17">
        <v>4.9069002819390597E-2</v>
      </c>
      <c r="P20" s="17">
        <v>6.3944690606893506E-2</v>
      </c>
      <c r="Q20" s="17">
        <v>7.3459735479226795E-2</v>
      </c>
      <c r="R20" s="17"/>
      <c r="S20" s="17">
        <v>8.4588238778986094E-2</v>
      </c>
      <c r="T20" s="17">
        <v>6.9603122436698903E-2</v>
      </c>
      <c r="U20" s="17">
        <v>6.0313291297351697E-2</v>
      </c>
      <c r="V20" s="17">
        <v>4.7272088508265399E-2</v>
      </c>
      <c r="W20" s="17">
        <v>9.2153918225502604E-2</v>
      </c>
      <c r="X20" s="17">
        <v>5.2954860828247602E-2</v>
      </c>
      <c r="Y20" s="17">
        <v>8.4030657019680793E-2</v>
      </c>
      <c r="Z20" s="17">
        <v>7.4203376031723195E-2</v>
      </c>
      <c r="AA20" s="17">
        <v>6.1993415459051002E-2</v>
      </c>
      <c r="AB20" s="17">
        <v>3.03357046262741E-2</v>
      </c>
      <c r="AC20" s="17">
        <v>8.0205188668902694E-2</v>
      </c>
      <c r="AD20" s="17">
        <v>6.0207946936372402E-2</v>
      </c>
      <c r="AE20" s="17"/>
      <c r="AF20" s="17">
        <v>8.7933895689670805E-2</v>
      </c>
      <c r="AG20" s="17">
        <v>5.20154773835593E-2</v>
      </c>
      <c r="AH20" s="17">
        <v>5.7982705532572003E-2</v>
      </c>
      <c r="AI20" s="17"/>
      <c r="AJ20" s="17">
        <v>8.1186807502073396E-2</v>
      </c>
      <c r="AK20" s="17">
        <v>6.5738444256111597E-2</v>
      </c>
      <c r="AL20" s="17">
        <v>4.7917925036605899E-2</v>
      </c>
      <c r="AM20" s="17">
        <v>0.16925085361356801</v>
      </c>
      <c r="AN20" s="17">
        <v>4.4343764100948202E-2</v>
      </c>
      <c r="AO20" s="17"/>
      <c r="AP20" s="17">
        <v>9.7996526215325105E-2</v>
      </c>
      <c r="AQ20" s="17">
        <v>5.2064135142129597E-2</v>
      </c>
      <c r="AR20" s="17">
        <v>4.15344324836458E-2</v>
      </c>
      <c r="AS20" s="17"/>
      <c r="AT20" s="17">
        <v>7.6496919854100204E-2</v>
      </c>
      <c r="AU20" s="17">
        <v>5.8089189837067401E-2</v>
      </c>
      <c r="AV20" s="17">
        <v>6.7116980103227794E-2</v>
      </c>
      <c r="AW20" s="17">
        <v>8.7685645001743001E-2</v>
      </c>
      <c r="AX20" s="17">
        <v>6.1508015246983502E-2</v>
      </c>
    </row>
    <row r="21" spans="2:50" ht="30">
      <c r="B21" s="18" t="s">
        <v>108</v>
      </c>
      <c r="C21" s="17">
        <v>5.3880015499019503E-2</v>
      </c>
      <c r="D21" s="17">
        <v>6.5015129444300004E-2</v>
      </c>
      <c r="E21" s="17">
        <v>4.3222901275856297E-2</v>
      </c>
      <c r="F21" s="17"/>
      <c r="G21" s="17">
        <v>0.121118964681768</v>
      </c>
      <c r="H21" s="17">
        <v>7.8640594801598296E-2</v>
      </c>
      <c r="I21" s="17">
        <v>5.5948887145650002E-2</v>
      </c>
      <c r="J21" s="17">
        <v>3.09506984936006E-2</v>
      </c>
      <c r="K21" s="17">
        <v>2.0535446888577901E-2</v>
      </c>
      <c r="L21" s="17">
        <v>2.85425423435498E-2</v>
      </c>
      <c r="M21" s="17"/>
      <c r="N21" s="17">
        <v>5.8296829541969401E-2</v>
      </c>
      <c r="O21" s="17">
        <v>5.4516246098983603E-2</v>
      </c>
      <c r="P21" s="17">
        <v>5.0316114720203302E-2</v>
      </c>
      <c r="Q21" s="17">
        <v>5.2547592426516701E-2</v>
      </c>
      <c r="R21" s="17"/>
      <c r="S21" s="17">
        <v>9.0235831326648697E-2</v>
      </c>
      <c r="T21" s="17">
        <v>6.3472096986459101E-2</v>
      </c>
      <c r="U21" s="17">
        <v>3.2340550652781297E-2</v>
      </c>
      <c r="V21" s="17">
        <v>4.5579352034143698E-2</v>
      </c>
      <c r="W21" s="17">
        <v>7.5825855130658704E-2</v>
      </c>
      <c r="X21" s="17">
        <v>2.5041679147512302E-2</v>
      </c>
      <c r="Y21" s="17">
        <v>4.4916643706113299E-2</v>
      </c>
      <c r="Z21" s="17">
        <v>3.73977218187245E-2</v>
      </c>
      <c r="AA21" s="17">
        <v>4.2821937811517698E-2</v>
      </c>
      <c r="AB21" s="17">
        <v>5.7860454459161201E-2</v>
      </c>
      <c r="AC21" s="17">
        <v>5.5237002872807098E-2</v>
      </c>
      <c r="AD21" s="17">
        <v>3.2387312624997E-2</v>
      </c>
      <c r="AE21" s="17"/>
      <c r="AF21" s="17">
        <v>3.9449628896746802E-2</v>
      </c>
      <c r="AG21" s="17">
        <v>6.4883769506584102E-2</v>
      </c>
      <c r="AH21" s="17">
        <v>4.8737525684513602E-2</v>
      </c>
      <c r="AI21" s="17"/>
      <c r="AJ21" s="17">
        <v>4.3010514030720502E-2</v>
      </c>
      <c r="AK21" s="17">
        <v>7.2187288317421494E-2</v>
      </c>
      <c r="AL21" s="17">
        <v>6.6662451717848903E-2</v>
      </c>
      <c r="AM21" s="17">
        <v>7.0393367016156796E-2</v>
      </c>
      <c r="AN21" s="17">
        <v>4.2821319276048701E-2</v>
      </c>
      <c r="AO21" s="17"/>
      <c r="AP21" s="17">
        <v>4.9823050070360801E-2</v>
      </c>
      <c r="AQ21" s="17">
        <v>6.12859441579394E-2</v>
      </c>
      <c r="AR21" s="17">
        <v>6.1750105695640801E-2</v>
      </c>
      <c r="AS21" s="17"/>
      <c r="AT21" s="17">
        <v>5.3265267324595703E-2</v>
      </c>
      <c r="AU21" s="17">
        <v>4.1536418607378098E-2</v>
      </c>
      <c r="AV21" s="17">
        <v>6.0454656663920803E-2</v>
      </c>
      <c r="AW21" s="17">
        <v>8.0244306831741705E-2</v>
      </c>
      <c r="AX21" s="17">
        <v>9.1604510677279594E-2</v>
      </c>
    </row>
    <row r="22" spans="2:50" ht="45">
      <c r="B22" s="18" t="s">
        <v>109</v>
      </c>
      <c r="C22" s="17">
        <v>4.1967647038855201E-2</v>
      </c>
      <c r="D22" s="17">
        <v>4.6611031664090398E-2</v>
      </c>
      <c r="E22" s="17">
        <v>3.7599361380564703E-2</v>
      </c>
      <c r="F22" s="17"/>
      <c r="G22" s="17">
        <v>7.6130594908928498E-2</v>
      </c>
      <c r="H22" s="17">
        <v>7.7244743235720795E-2</v>
      </c>
      <c r="I22" s="17">
        <v>6.5010895306820304E-2</v>
      </c>
      <c r="J22" s="17">
        <v>2.5352801855510101E-2</v>
      </c>
      <c r="K22" s="17">
        <v>0</v>
      </c>
      <c r="L22" s="17">
        <v>1.34739432259853E-2</v>
      </c>
      <c r="M22" s="17"/>
      <c r="N22" s="17">
        <v>6.2929529916261398E-2</v>
      </c>
      <c r="O22" s="17">
        <v>2.4992752311996599E-2</v>
      </c>
      <c r="P22" s="17">
        <v>4.7769223677808802E-2</v>
      </c>
      <c r="Q22" s="17">
        <v>3.03214162018593E-2</v>
      </c>
      <c r="R22" s="17"/>
      <c r="S22" s="17">
        <v>5.9492847487479399E-2</v>
      </c>
      <c r="T22" s="17">
        <v>4.7180217686910497E-2</v>
      </c>
      <c r="U22" s="17">
        <v>2.7843201294676202E-2</v>
      </c>
      <c r="V22" s="17">
        <v>2.5714371403097399E-2</v>
      </c>
      <c r="W22" s="17">
        <v>3.5525483847327101E-2</v>
      </c>
      <c r="X22" s="17">
        <v>5.4741005952427799E-2</v>
      </c>
      <c r="Y22" s="17">
        <v>2.4431554327758901E-2</v>
      </c>
      <c r="Z22" s="17">
        <v>2.7588000599146099E-2</v>
      </c>
      <c r="AA22" s="17">
        <v>4.8349701657904899E-2</v>
      </c>
      <c r="AB22" s="17">
        <v>3.1364818764242401E-2</v>
      </c>
      <c r="AC22" s="17">
        <v>6.0685272341101298E-2</v>
      </c>
      <c r="AD22" s="17">
        <v>4.3995257971607603E-2</v>
      </c>
      <c r="AE22" s="17"/>
      <c r="AF22" s="17">
        <v>2.3962569025084899E-2</v>
      </c>
      <c r="AG22" s="17">
        <v>5.3546510624604499E-2</v>
      </c>
      <c r="AH22" s="17">
        <v>4.76896094526644E-2</v>
      </c>
      <c r="AI22" s="17"/>
      <c r="AJ22" s="17">
        <v>3.6414052826494202E-2</v>
      </c>
      <c r="AK22" s="17">
        <v>5.4253426266178899E-2</v>
      </c>
      <c r="AL22" s="17">
        <v>8.1850860715011395E-2</v>
      </c>
      <c r="AM22" s="17">
        <v>0</v>
      </c>
      <c r="AN22" s="17">
        <v>2.62031212445809E-2</v>
      </c>
      <c r="AO22" s="17"/>
      <c r="AP22" s="17">
        <v>4.4630179191793899E-2</v>
      </c>
      <c r="AQ22" s="17">
        <v>4.94677608896818E-2</v>
      </c>
      <c r="AR22" s="17">
        <v>8.3851527787423802E-2</v>
      </c>
      <c r="AS22" s="17"/>
      <c r="AT22" s="17">
        <v>3.1542581635653502E-2</v>
      </c>
      <c r="AU22" s="17">
        <v>4.7004441994645603E-2</v>
      </c>
      <c r="AV22" s="17">
        <v>4.7007580070507399E-2</v>
      </c>
      <c r="AW22" s="17">
        <v>5.8639275154886997E-2</v>
      </c>
      <c r="AX22" s="17">
        <v>8.8458694250012501E-2</v>
      </c>
    </row>
    <row r="23" spans="2:50" ht="30">
      <c r="B23" s="18" t="s">
        <v>110</v>
      </c>
      <c r="C23" s="17">
        <v>3.20336532870222E-2</v>
      </c>
      <c r="D23" s="17">
        <v>4.1389301798147503E-2</v>
      </c>
      <c r="E23" s="17">
        <v>2.3028184457052899E-2</v>
      </c>
      <c r="F23" s="17"/>
      <c r="G23" s="17">
        <v>5.4180612127344097E-2</v>
      </c>
      <c r="H23" s="17">
        <v>3.4942229277954297E-2</v>
      </c>
      <c r="I23" s="17">
        <v>2.7607636050776201E-2</v>
      </c>
      <c r="J23" s="17">
        <v>1.2264463800076199E-2</v>
      </c>
      <c r="K23" s="17">
        <v>2.90631212062369E-2</v>
      </c>
      <c r="L23" s="17">
        <v>3.66794517513035E-2</v>
      </c>
      <c r="M23" s="17"/>
      <c r="N23" s="17">
        <v>4.1031593756429702E-2</v>
      </c>
      <c r="O23" s="17">
        <v>2.5097955751090101E-2</v>
      </c>
      <c r="P23" s="17">
        <v>3.43406076385534E-2</v>
      </c>
      <c r="Q23" s="17">
        <v>2.8082158018263598E-2</v>
      </c>
      <c r="R23" s="17"/>
      <c r="S23" s="17">
        <v>3.2600988966986003E-2</v>
      </c>
      <c r="T23" s="17">
        <v>4.3099655499902398E-2</v>
      </c>
      <c r="U23" s="17">
        <v>3.0301288911641501E-2</v>
      </c>
      <c r="V23" s="17">
        <v>1.51365242347176E-2</v>
      </c>
      <c r="W23" s="17">
        <v>3.9243415146739E-2</v>
      </c>
      <c r="X23" s="17">
        <v>3.30086629555775E-2</v>
      </c>
      <c r="Y23" s="17">
        <v>3.2034374176231797E-2</v>
      </c>
      <c r="Z23" s="17">
        <v>3.3238423212844898E-2</v>
      </c>
      <c r="AA23" s="17">
        <v>3.1857502896363098E-2</v>
      </c>
      <c r="AB23" s="17">
        <v>3.1104826733467299E-2</v>
      </c>
      <c r="AC23" s="17">
        <v>1.0086038269474301E-2</v>
      </c>
      <c r="AD23" s="17">
        <v>5.5315994710228002E-2</v>
      </c>
      <c r="AE23" s="17"/>
      <c r="AF23" s="17">
        <v>4.7554415694956699E-2</v>
      </c>
      <c r="AG23" s="17">
        <v>2.5969027016778501E-2</v>
      </c>
      <c r="AH23" s="17">
        <v>1.61745748587124E-2</v>
      </c>
      <c r="AI23" s="17"/>
      <c r="AJ23" s="17">
        <v>4.0460069359576398E-2</v>
      </c>
      <c r="AK23" s="17">
        <v>3.1779106603391498E-2</v>
      </c>
      <c r="AL23" s="17">
        <v>4.6437130029536297E-2</v>
      </c>
      <c r="AM23" s="17">
        <v>8.8897417653436506E-2</v>
      </c>
      <c r="AN23" s="17">
        <v>6.2984776510814E-3</v>
      </c>
      <c r="AO23" s="17"/>
      <c r="AP23" s="17">
        <v>4.06095622310872E-2</v>
      </c>
      <c r="AQ23" s="17">
        <v>2.91160075348087E-2</v>
      </c>
      <c r="AR23" s="17">
        <v>3.6944451113194103E-2</v>
      </c>
      <c r="AS23" s="17"/>
      <c r="AT23" s="17">
        <v>2.5178481583860199E-2</v>
      </c>
      <c r="AU23" s="17">
        <v>2.72659638135728E-2</v>
      </c>
      <c r="AV23" s="17">
        <v>3.8513050221921301E-2</v>
      </c>
      <c r="AW23" s="17">
        <v>3.7483723391391097E-2</v>
      </c>
      <c r="AX23" s="17">
        <v>6.2450332208426398E-2</v>
      </c>
    </row>
    <row r="24" spans="2:50">
      <c r="B24" s="18" t="s">
        <v>94</v>
      </c>
      <c r="C24" s="17">
        <v>3.9117220546335697E-3</v>
      </c>
      <c r="D24" s="17">
        <v>5.3062626447621204E-3</v>
      </c>
      <c r="E24" s="17">
        <v>2.56602466182923E-3</v>
      </c>
      <c r="F24" s="17"/>
      <c r="G24" s="17">
        <v>1.08899809411522E-2</v>
      </c>
      <c r="H24" s="17">
        <v>1.09042586970855E-2</v>
      </c>
      <c r="I24" s="17">
        <v>3.1884719985303101E-3</v>
      </c>
      <c r="J24" s="17">
        <v>0</v>
      </c>
      <c r="K24" s="17">
        <v>0</v>
      </c>
      <c r="L24" s="17">
        <v>0</v>
      </c>
      <c r="M24" s="17"/>
      <c r="N24" s="17">
        <v>0</v>
      </c>
      <c r="O24" s="17">
        <v>0</v>
      </c>
      <c r="P24" s="17">
        <v>3.2488711045156001E-3</v>
      </c>
      <c r="Q24" s="17">
        <v>1.28330340800682E-2</v>
      </c>
      <c r="R24" s="17"/>
      <c r="S24" s="17">
        <v>0</v>
      </c>
      <c r="T24" s="17">
        <v>1.04488919081789E-2</v>
      </c>
      <c r="U24" s="17">
        <v>0</v>
      </c>
      <c r="V24" s="17">
        <v>0</v>
      </c>
      <c r="W24" s="17">
        <v>1.01326510550146E-2</v>
      </c>
      <c r="X24" s="17">
        <v>1.4426982434555201E-2</v>
      </c>
      <c r="Y24" s="17">
        <v>0</v>
      </c>
      <c r="Z24" s="17">
        <v>0</v>
      </c>
      <c r="AA24" s="17">
        <v>0</v>
      </c>
      <c r="AB24" s="17">
        <v>6.0661470217546302E-3</v>
      </c>
      <c r="AC24" s="17">
        <v>0</v>
      </c>
      <c r="AD24" s="17">
        <v>0</v>
      </c>
      <c r="AE24" s="17"/>
      <c r="AF24" s="17">
        <v>3.2626101543115501E-3</v>
      </c>
      <c r="AG24" s="17">
        <v>0</v>
      </c>
      <c r="AH24" s="17">
        <v>2.0698262121784501E-2</v>
      </c>
      <c r="AI24" s="17"/>
      <c r="AJ24" s="17">
        <v>0</v>
      </c>
      <c r="AK24" s="17">
        <v>0</v>
      </c>
      <c r="AL24" s="17">
        <v>9.1275373333114009E-3</v>
      </c>
      <c r="AM24" s="17">
        <v>0</v>
      </c>
      <c r="AN24" s="17">
        <v>2.23691389040785E-2</v>
      </c>
      <c r="AO24" s="17"/>
      <c r="AP24" s="17">
        <v>0</v>
      </c>
      <c r="AQ24" s="17">
        <v>0</v>
      </c>
      <c r="AR24" s="17">
        <v>0</v>
      </c>
      <c r="AS24" s="17"/>
      <c r="AT24" s="17">
        <v>7.9665189478505209E-3</v>
      </c>
      <c r="AU24" s="17">
        <v>3.7791056946013899E-3</v>
      </c>
      <c r="AV24" s="17">
        <v>0</v>
      </c>
      <c r="AW24" s="17">
        <v>0</v>
      </c>
      <c r="AX24" s="17">
        <v>0</v>
      </c>
    </row>
    <row r="25" spans="2:50">
      <c r="B25" s="18" t="s">
        <v>111</v>
      </c>
      <c r="C25" s="19">
        <v>7.9929321477434506E-3</v>
      </c>
      <c r="D25" s="19">
        <v>7.0885920391666303E-3</v>
      </c>
      <c r="E25" s="19">
        <v>7.9263595184663506E-3</v>
      </c>
      <c r="F25" s="19"/>
      <c r="G25" s="19">
        <v>2.2485457169236799E-2</v>
      </c>
      <c r="H25" s="19">
        <v>1.7709285241515001E-2</v>
      </c>
      <c r="I25" s="19">
        <v>3.0692739404347899E-3</v>
      </c>
      <c r="J25" s="19">
        <v>3.1521138785796802E-3</v>
      </c>
      <c r="K25" s="19">
        <v>5.7076400443716703E-3</v>
      </c>
      <c r="L25" s="19">
        <v>0</v>
      </c>
      <c r="M25" s="19"/>
      <c r="N25" s="19">
        <v>5.4782280499116797E-3</v>
      </c>
      <c r="O25" s="19">
        <v>1.13212538204967E-2</v>
      </c>
      <c r="P25" s="19">
        <v>5.8675852619443801E-3</v>
      </c>
      <c r="Q25" s="19">
        <v>9.2554493138243699E-3</v>
      </c>
      <c r="R25" s="19"/>
      <c r="S25" s="19">
        <v>4.0465379144178004E-3</v>
      </c>
      <c r="T25" s="19">
        <v>0</v>
      </c>
      <c r="U25" s="19">
        <v>0</v>
      </c>
      <c r="V25" s="19">
        <v>5.9781556294353101E-3</v>
      </c>
      <c r="W25" s="19">
        <v>6.73239251286167E-3</v>
      </c>
      <c r="X25" s="19">
        <v>2.7065121005674E-2</v>
      </c>
      <c r="Y25" s="19">
        <v>1.27321335092029E-2</v>
      </c>
      <c r="Z25" s="19">
        <v>2.6554819265178099E-2</v>
      </c>
      <c r="AA25" s="19">
        <v>1.2374298991188E-2</v>
      </c>
      <c r="AB25" s="19">
        <v>0</v>
      </c>
      <c r="AC25" s="19">
        <v>1.0723260909368801E-2</v>
      </c>
      <c r="AD25" s="19">
        <v>0</v>
      </c>
      <c r="AE25" s="19"/>
      <c r="AF25" s="19">
        <v>1.64302826565506E-3</v>
      </c>
      <c r="AG25" s="19">
        <v>4.7807917471859498E-3</v>
      </c>
      <c r="AH25" s="19">
        <v>2.5251993834418101E-2</v>
      </c>
      <c r="AI25" s="19"/>
      <c r="AJ25" s="19">
        <v>1.02683455165638E-3</v>
      </c>
      <c r="AK25" s="19">
        <v>5.5859580384996603E-3</v>
      </c>
      <c r="AL25" s="19">
        <v>0</v>
      </c>
      <c r="AM25" s="19">
        <v>0</v>
      </c>
      <c r="AN25" s="19">
        <v>2.78010470485908E-2</v>
      </c>
      <c r="AO25" s="19"/>
      <c r="AP25" s="19">
        <v>1.5046246064992701E-3</v>
      </c>
      <c r="AQ25" s="19">
        <v>4.7468886363792604E-3</v>
      </c>
      <c r="AR25" s="19">
        <v>6.5471654745481904E-3</v>
      </c>
      <c r="AS25" s="19"/>
      <c r="AT25" s="19">
        <v>9.8247615165611007E-3</v>
      </c>
      <c r="AU25" s="19">
        <v>1.02540908896927E-2</v>
      </c>
      <c r="AV25" s="19">
        <v>7.6513710498082596E-3</v>
      </c>
      <c r="AW25" s="19">
        <v>7.0190485833207701E-3</v>
      </c>
      <c r="AX25" s="19">
        <v>0</v>
      </c>
    </row>
    <row r="26" spans="2:50">
      <c r="B26" s="16"/>
    </row>
    <row r="27" spans="2:50">
      <c r="B27" t="s">
        <v>550</v>
      </c>
    </row>
    <row r="28" spans="2:50">
      <c r="B28" t="s">
        <v>551</v>
      </c>
    </row>
    <row r="30" spans="2:50">
      <c r="B3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217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203</v>
      </c>
      <c r="C9" s="17">
        <v>0.16592824974982701</v>
      </c>
      <c r="D9" s="17">
        <v>0.17253511639389199</v>
      </c>
      <c r="E9" s="17">
        <v>0.160125538079156</v>
      </c>
      <c r="F9" s="17"/>
      <c r="G9" s="17">
        <v>0.139795302938133</v>
      </c>
      <c r="H9" s="17">
        <v>0.159055625735574</v>
      </c>
      <c r="I9" s="17">
        <v>0.17750603386003899</v>
      </c>
      <c r="J9" s="17">
        <v>0.15038922791864601</v>
      </c>
      <c r="K9" s="17">
        <v>0.190279667600187</v>
      </c>
      <c r="L9" s="17">
        <v>0.175710519802696</v>
      </c>
      <c r="M9" s="17"/>
      <c r="N9" s="17">
        <v>0.15851555021167901</v>
      </c>
      <c r="O9" s="17">
        <v>0.15317607828288901</v>
      </c>
      <c r="P9" s="17">
        <v>0.18819131334826</v>
      </c>
      <c r="Q9" s="17">
        <v>0.170532912925596</v>
      </c>
      <c r="R9" s="17"/>
      <c r="S9" s="17">
        <v>0.17165780992582</v>
      </c>
      <c r="T9" s="17">
        <v>0.150902580059704</v>
      </c>
      <c r="U9" s="17">
        <v>0.142816121444652</v>
      </c>
      <c r="V9" s="17">
        <v>0.13161494739937901</v>
      </c>
      <c r="W9" s="17">
        <v>0.22670697196624401</v>
      </c>
      <c r="X9" s="17">
        <v>0.22228390478603299</v>
      </c>
      <c r="Y9" s="17">
        <v>0.256680227944105</v>
      </c>
      <c r="Z9" s="17">
        <v>0.11757688415012001</v>
      </c>
      <c r="AA9" s="17">
        <v>0.13206898499058101</v>
      </c>
      <c r="AB9" s="17">
        <v>0.13885433671477199</v>
      </c>
      <c r="AC9" s="17">
        <v>0.15556596056629099</v>
      </c>
      <c r="AD9" s="17">
        <v>0.10293748198637299</v>
      </c>
      <c r="AE9" s="17"/>
      <c r="AF9" s="17">
        <v>0.24955815739418599</v>
      </c>
      <c r="AG9" s="17">
        <v>9.7001187347093995E-2</v>
      </c>
      <c r="AH9" s="17">
        <v>0.16952746705372099</v>
      </c>
      <c r="AI9" s="17"/>
      <c r="AJ9" s="17">
        <v>0.23423611285361101</v>
      </c>
      <c r="AK9" s="17">
        <v>0.12270729999711601</v>
      </c>
      <c r="AL9" s="17">
        <v>9.1927477911369002E-2</v>
      </c>
      <c r="AM9" s="17">
        <v>0.35148378247400502</v>
      </c>
      <c r="AN9" s="17">
        <v>0.136910576652955</v>
      </c>
      <c r="AO9" s="17"/>
      <c r="AP9" s="17">
        <v>0.239274045277176</v>
      </c>
      <c r="AQ9" s="17">
        <v>0.13681512395373699</v>
      </c>
      <c r="AR9" s="17">
        <v>0.15625953601980599</v>
      </c>
      <c r="AS9" s="17"/>
      <c r="AT9" s="17">
        <v>0.21183038658221201</v>
      </c>
      <c r="AU9" s="17">
        <v>0.14364099693689</v>
      </c>
      <c r="AV9" s="17">
        <v>0.14872209410832299</v>
      </c>
      <c r="AW9" s="17">
        <v>0.139460153826961</v>
      </c>
      <c r="AX9" s="17">
        <v>0.161687054984399</v>
      </c>
    </row>
    <row r="10" spans="2:50" ht="45">
      <c r="B10" s="18" t="s">
        <v>204</v>
      </c>
      <c r="C10" s="17">
        <v>0.331656021434863</v>
      </c>
      <c r="D10" s="17">
        <v>0.34818918034156399</v>
      </c>
      <c r="E10" s="17">
        <v>0.31614063080571397</v>
      </c>
      <c r="F10" s="17"/>
      <c r="G10" s="17">
        <v>0.264097321046741</v>
      </c>
      <c r="H10" s="17">
        <v>0.32424081436607499</v>
      </c>
      <c r="I10" s="17">
        <v>0.32997474645113101</v>
      </c>
      <c r="J10" s="17">
        <v>0.35140538740656402</v>
      </c>
      <c r="K10" s="17">
        <v>0.29147320495245799</v>
      </c>
      <c r="L10" s="17">
        <v>0.39439802295455301</v>
      </c>
      <c r="M10" s="17"/>
      <c r="N10" s="17">
        <v>0.36497192733789602</v>
      </c>
      <c r="O10" s="17">
        <v>0.34663391485737799</v>
      </c>
      <c r="P10" s="17">
        <v>0.333783605472244</v>
      </c>
      <c r="Q10" s="17">
        <v>0.28266422621333398</v>
      </c>
      <c r="R10" s="17"/>
      <c r="S10" s="17">
        <v>0.34104278459210002</v>
      </c>
      <c r="T10" s="17">
        <v>0.35706106963270001</v>
      </c>
      <c r="U10" s="17">
        <v>0.33162316793882501</v>
      </c>
      <c r="V10" s="17">
        <v>0.335945949668567</v>
      </c>
      <c r="W10" s="17">
        <v>0.287352541876085</v>
      </c>
      <c r="X10" s="17">
        <v>0.32958270689714497</v>
      </c>
      <c r="Y10" s="17">
        <v>0.30895503960632198</v>
      </c>
      <c r="Z10" s="17">
        <v>0.43732833971537499</v>
      </c>
      <c r="AA10" s="17">
        <v>0.32735801581836099</v>
      </c>
      <c r="AB10" s="17">
        <v>0.28902294574222898</v>
      </c>
      <c r="AC10" s="17">
        <v>0.29855629819270102</v>
      </c>
      <c r="AD10" s="17">
        <v>0.39237760660180698</v>
      </c>
      <c r="AE10" s="17"/>
      <c r="AF10" s="17">
        <v>0.346832965468512</v>
      </c>
      <c r="AG10" s="17">
        <v>0.34356313374636999</v>
      </c>
      <c r="AH10" s="17">
        <v>0.26532804763168599</v>
      </c>
      <c r="AI10" s="17"/>
      <c r="AJ10" s="17">
        <v>0.40014074963374202</v>
      </c>
      <c r="AK10" s="17">
        <v>0.31272858409104098</v>
      </c>
      <c r="AL10" s="17">
        <v>0.38832235043587199</v>
      </c>
      <c r="AM10" s="17">
        <v>0.28754117777332</v>
      </c>
      <c r="AN10" s="17">
        <v>0.25789004478488797</v>
      </c>
      <c r="AO10" s="17"/>
      <c r="AP10" s="17">
        <v>0.41254366952964899</v>
      </c>
      <c r="AQ10" s="17">
        <v>0.31786376910460101</v>
      </c>
      <c r="AR10" s="17">
        <v>0.33692455606014599</v>
      </c>
      <c r="AS10" s="17"/>
      <c r="AT10" s="17">
        <v>0.33870996871317899</v>
      </c>
      <c r="AU10" s="17">
        <v>0.33241443773954998</v>
      </c>
      <c r="AV10" s="17">
        <v>0.32151070317534602</v>
      </c>
      <c r="AW10" s="17">
        <v>0.34810179342542003</v>
      </c>
      <c r="AX10" s="17">
        <v>0.33217019959706501</v>
      </c>
    </row>
    <row r="11" spans="2:50" ht="30">
      <c r="B11" s="18" t="s">
        <v>205</v>
      </c>
      <c r="C11" s="17">
        <v>0.28546422420212197</v>
      </c>
      <c r="D11" s="17">
        <v>0.28839351253807999</v>
      </c>
      <c r="E11" s="17">
        <v>0.28147905137714901</v>
      </c>
      <c r="F11" s="17"/>
      <c r="G11" s="17">
        <v>0.27728996503985798</v>
      </c>
      <c r="H11" s="17">
        <v>0.28260049941985299</v>
      </c>
      <c r="I11" s="17">
        <v>0.28850896969009299</v>
      </c>
      <c r="J11" s="17">
        <v>0.278305268450591</v>
      </c>
      <c r="K11" s="17">
        <v>0.332020774048014</v>
      </c>
      <c r="L11" s="17">
        <v>0.26548464912789999</v>
      </c>
      <c r="M11" s="17"/>
      <c r="N11" s="17">
        <v>0.282054553702133</v>
      </c>
      <c r="O11" s="17">
        <v>0.27985184266635299</v>
      </c>
      <c r="P11" s="17">
        <v>0.29843593591003598</v>
      </c>
      <c r="Q11" s="17">
        <v>0.28117825907546901</v>
      </c>
      <c r="R11" s="17"/>
      <c r="S11" s="17">
        <v>0.229453395519607</v>
      </c>
      <c r="T11" s="17">
        <v>0.259576520321115</v>
      </c>
      <c r="U11" s="17">
        <v>0.33481434358288698</v>
      </c>
      <c r="V11" s="17">
        <v>0.29416937457103498</v>
      </c>
      <c r="W11" s="17">
        <v>0.29635437474743398</v>
      </c>
      <c r="X11" s="17">
        <v>0.28331277215565698</v>
      </c>
      <c r="Y11" s="17">
        <v>0.255817973359935</v>
      </c>
      <c r="Z11" s="17">
        <v>0.281647672641542</v>
      </c>
      <c r="AA11" s="17">
        <v>0.30914304250934699</v>
      </c>
      <c r="AB11" s="17">
        <v>0.31921549820019901</v>
      </c>
      <c r="AC11" s="17">
        <v>0.297256696561425</v>
      </c>
      <c r="AD11" s="17">
        <v>0.35898482914687302</v>
      </c>
      <c r="AE11" s="17"/>
      <c r="AF11" s="17">
        <v>0.25023849227995698</v>
      </c>
      <c r="AG11" s="17">
        <v>0.31900435033425201</v>
      </c>
      <c r="AH11" s="17">
        <v>0.27363634929493802</v>
      </c>
      <c r="AI11" s="17"/>
      <c r="AJ11" s="17">
        <v>0.257243990977578</v>
      </c>
      <c r="AK11" s="17">
        <v>0.298685935246778</v>
      </c>
      <c r="AL11" s="17">
        <v>0.34988089324231703</v>
      </c>
      <c r="AM11" s="17">
        <v>0.205855343985649</v>
      </c>
      <c r="AN11" s="17">
        <v>0.29249346126259401</v>
      </c>
      <c r="AO11" s="17"/>
      <c r="AP11" s="17">
        <v>0.26831181862494502</v>
      </c>
      <c r="AQ11" s="17">
        <v>0.28598410027719401</v>
      </c>
      <c r="AR11" s="17">
        <v>0.36676910614761699</v>
      </c>
      <c r="AS11" s="17"/>
      <c r="AT11" s="17">
        <v>0.24475347949487999</v>
      </c>
      <c r="AU11" s="17">
        <v>0.29946521882523403</v>
      </c>
      <c r="AV11" s="17">
        <v>0.33319229550249202</v>
      </c>
      <c r="AW11" s="17">
        <v>0.30467522994427898</v>
      </c>
      <c r="AX11" s="17">
        <v>8.5950833602535595E-2</v>
      </c>
    </row>
    <row r="12" spans="2:50" ht="45">
      <c r="B12" s="18" t="s">
        <v>206</v>
      </c>
      <c r="C12" s="17">
        <v>7.1109042085213695E-2</v>
      </c>
      <c r="D12" s="17">
        <v>6.66095453082724E-2</v>
      </c>
      <c r="E12" s="17">
        <v>7.5776305763614299E-2</v>
      </c>
      <c r="F12" s="17"/>
      <c r="G12" s="17">
        <v>9.6690971759488098E-2</v>
      </c>
      <c r="H12" s="17">
        <v>8.3231006119410297E-2</v>
      </c>
      <c r="I12" s="17">
        <v>6.4203297838016898E-2</v>
      </c>
      <c r="J12" s="17">
        <v>6.7918210924510503E-2</v>
      </c>
      <c r="K12" s="17">
        <v>6.6045365897366703E-2</v>
      </c>
      <c r="L12" s="17">
        <v>5.59696535009249E-2</v>
      </c>
      <c r="M12" s="17"/>
      <c r="N12" s="17">
        <v>8.1902376708573907E-2</v>
      </c>
      <c r="O12" s="17">
        <v>7.9832068494109898E-2</v>
      </c>
      <c r="P12" s="17">
        <v>5.3045990149967998E-2</v>
      </c>
      <c r="Q12" s="17">
        <v>6.5968156776680595E-2</v>
      </c>
      <c r="R12" s="17"/>
      <c r="S12" s="17">
        <v>0.110486573447764</v>
      </c>
      <c r="T12" s="17">
        <v>5.4335150697576502E-2</v>
      </c>
      <c r="U12" s="17">
        <v>7.1098065238502095E-2</v>
      </c>
      <c r="V12" s="17">
        <v>4.6467258399910498E-2</v>
      </c>
      <c r="W12" s="17">
        <v>6.4787803912463901E-2</v>
      </c>
      <c r="X12" s="17">
        <v>4.3234813616143203E-2</v>
      </c>
      <c r="Y12" s="17">
        <v>7.2054249718776303E-2</v>
      </c>
      <c r="Z12" s="17">
        <v>7.4160175742661996E-2</v>
      </c>
      <c r="AA12" s="17">
        <v>6.9416425663540296E-2</v>
      </c>
      <c r="AB12" s="17">
        <v>9.5696345622874698E-2</v>
      </c>
      <c r="AC12" s="17">
        <v>6.86329274205634E-2</v>
      </c>
      <c r="AD12" s="17">
        <v>6.2368718686925201E-2</v>
      </c>
      <c r="AE12" s="17"/>
      <c r="AF12" s="17">
        <v>4.0105445304225898E-2</v>
      </c>
      <c r="AG12" s="17">
        <v>0.111549283320627</v>
      </c>
      <c r="AH12" s="17">
        <v>3.9018753198423198E-2</v>
      </c>
      <c r="AI12" s="17"/>
      <c r="AJ12" s="17">
        <v>2.92863982378875E-2</v>
      </c>
      <c r="AK12" s="17">
        <v>0.12952829060638699</v>
      </c>
      <c r="AL12" s="17">
        <v>8.0934270440465403E-2</v>
      </c>
      <c r="AM12" s="17">
        <v>0</v>
      </c>
      <c r="AN12" s="17">
        <v>5.12912691376416E-2</v>
      </c>
      <c r="AO12" s="17"/>
      <c r="AP12" s="17">
        <v>1.7930487047656901E-2</v>
      </c>
      <c r="AQ12" s="17">
        <v>0.123411208196674</v>
      </c>
      <c r="AR12" s="17">
        <v>7.8687600356043205E-2</v>
      </c>
      <c r="AS12" s="17"/>
      <c r="AT12" s="17">
        <v>4.9529805578275798E-2</v>
      </c>
      <c r="AU12" s="17">
        <v>7.99093914768223E-2</v>
      </c>
      <c r="AV12" s="17">
        <v>7.6378731294922106E-2</v>
      </c>
      <c r="AW12" s="17">
        <v>8.0891419831471204E-2</v>
      </c>
      <c r="AX12" s="17">
        <v>0.13554286269492799</v>
      </c>
    </row>
    <row r="13" spans="2:50" ht="30">
      <c r="B13" s="18" t="s">
        <v>207</v>
      </c>
      <c r="C13" s="17">
        <v>3.9809790040079097E-2</v>
      </c>
      <c r="D13" s="17">
        <v>4.6708547674787403E-2</v>
      </c>
      <c r="E13" s="17">
        <v>3.3232156727960697E-2</v>
      </c>
      <c r="F13" s="17"/>
      <c r="G13" s="17">
        <v>9.0690323439511597E-2</v>
      </c>
      <c r="H13" s="17">
        <v>4.2202205248727601E-2</v>
      </c>
      <c r="I13" s="17">
        <v>3.37509818407263E-2</v>
      </c>
      <c r="J13" s="17">
        <v>2.8195161544653201E-2</v>
      </c>
      <c r="K13" s="17">
        <v>2.4930868342472899E-2</v>
      </c>
      <c r="L13" s="17">
        <v>2.8555098294409501E-2</v>
      </c>
      <c r="M13" s="17"/>
      <c r="N13" s="17">
        <v>3.8412358939670301E-2</v>
      </c>
      <c r="O13" s="17">
        <v>3.9544286241854201E-2</v>
      </c>
      <c r="P13" s="17">
        <v>2.53446960049084E-2</v>
      </c>
      <c r="Q13" s="17">
        <v>5.2532875551024899E-2</v>
      </c>
      <c r="R13" s="17"/>
      <c r="S13" s="17">
        <v>4.9437173238304301E-2</v>
      </c>
      <c r="T13" s="17">
        <v>5.11132496035051E-2</v>
      </c>
      <c r="U13" s="17">
        <v>2.9910714236948199E-2</v>
      </c>
      <c r="V13" s="17">
        <v>4.3173709220661098E-2</v>
      </c>
      <c r="W13" s="17">
        <v>2.7894273142554001E-2</v>
      </c>
      <c r="X13" s="17">
        <v>3.5622403066812899E-2</v>
      </c>
      <c r="Y13" s="17">
        <v>1.8556472513837099E-2</v>
      </c>
      <c r="Z13" s="17">
        <v>2.1892034351847899E-2</v>
      </c>
      <c r="AA13" s="17">
        <v>5.3626232870471198E-2</v>
      </c>
      <c r="AB13" s="17">
        <v>4.63864903503165E-2</v>
      </c>
      <c r="AC13" s="17">
        <v>3.0379451175900799E-2</v>
      </c>
      <c r="AD13" s="17">
        <v>2.8765106159405501E-2</v>
      </c>
      <c r="AE13" s="17"/>
      <c r="AF13" s="17">
        <v>1.9088947393652599E-2</v>
      </c>
      <c r="AG13" s="17">
        <v>4.9491503547175901E-2</v>
      </c>
      <c r="AH13" s="17">
        <v>5.5924756019717602E-2</v>
      </c>
      <c r="AI13" s="17"/>
      <c r="AJ13" s="17">
        <v>8.9199277723994407E-3</v>
      </c>
      <c r="AK13" s="17">
        <v>6.2934894131220206E-2</v>
      </c>
      <c r="AL13" s="17">
        <v>4.7973956816778601E-2</v>
      </c>
      <c r="AM13" s="17">
        <v>3.56604060289515E-2</v>
      </c>
      <c r="AN13" s="17">
        <v>2.7815117291289899E-2</v>
      </c>
      <c r="AO13" s="17"/>
      <c r="AP13" s="17">
        <v>1.85740932597133E-3</v>
      </c>
      <c r="AQ13" s="17">
        <v>5.70983037639494E-2</v>
      </c>
      <c r="AR13" s="17">
        <v>3.5725612333742801E-2</v>
      </c>
      <c r="AS13" s="17"/>
      <c r="AT13" s="17">
        <v>1.8539501776839998E-2</v>
      </c>
      <c r="AU13" s="17">
        <v>5.6579347110176599E-2</v>
      </c>
      <c r="AV13" s="17">
        <v>3.7820270437892697E-2</v>
      </c>
      <c r="AW13" s="17">
        <v>6.5522836236491203E-2</v>
      </c>
      <c r="AX13" s="17">
        <v>0.14105031361948001</v>
      </c>
    </row>
    <row r="14" spans="2:50">
      <c r="B14" s="18" t="s">
        <v>92</v>
      </c>
      <c r="C14" s="19">
        <v>0.106032672487895</v>
      </c>
      <c r="D14" s="19">
        <v>7.7564097743404004E-2</v>
      </c>
      <c r="E14" s="19">
        <v>0.13324631724640601</v>
      </c>
      <c r="F14" s="19"/>
      <c r="G14" s="19">
        <v>0.13143611577626901</v>
      </c>
      <c r="H14" s="19">
        <v>0.10866984911036</v>
      </c>
      <c r="I14" s="19">
        <v>0.106055970319994</v>
      </c>
      <c r="J14" s="19">
        <v>0.123786743755036</v>
      </c>
      <c r="K14" s="19">
        <v>9.5250119159501295E-2</v>
      </c>
      <c r="L14" s="19">
        <v>7.9882056319516406E-2</v>
      </c>
      <c r="M14" s="19"/>
      <c r="N14" s="19">
        <v>7.4143233100049194E-2</v>
      </c>
      <c r="O14" s="19">
        <v>0.10096180945741499</v>
      </c>
      <c r="P14" s="19">
        <v>0.101198459114584</v>
      </c>
      <c r="Q14" s="19">
        <v>0.14712356945789501</v>
      </c>
      <c r="R14" s="19"/>
      <c r="S14" s="19">
        <v>9.7922263276403299E-2</v>
      </c>
      <c r="T14" s="19">
        <v>0.1270114296854</v>
      </c>
      <c r="U14" s="19">
        <v>8.9737587558185797E-2</v>
      </c>
      <c r="V14" s="19">
        <v>0.14862876074044701</v>
      </c>
      <c r="W14" s="19">
        <v>9.6904034355218896E-2</v>
      </c>
      <c r="X14" s="19">
        <v>8.5963399478209995E-2</v>
      </c>
      <c r="Y14" s="19">
        <v>8.7936036857025196E-2</v>
      </c>
      <c r="Z14" s="19">
        <v>6.7394893398452893E-2</v>
      </c>
      <c r="AA14" s="19">
        <v>0.108387298147699</v>
      </c>
      <c r="AB14" s="19">
        <v>0.110824383369608</v>
      </c>
      <c r="AC14" s="19">
        <v>0.14960866608311801</v>
      </c>
      <c r="AD14" s="19">
        <v>5.45662574186166E-2</v>
      </c>
      <c r="AE14" s="19"/>
      <c r="AF14" s="19">
        <v>9.4175992159465996E-2</v>
      </c>
      <c r="AG14" s="19">
        <v>7.9390541704481302E-2</v>
      </c>
      <c r="AH14" s="19">
        <v>0.19656462680151299</v>
      </c>
      <c r="AI14" s="19"/>
      <c r="AJ14" s="19">
        <v>7.0172820524782506E-2</v>
      </c>
      <c r="AK14" s="19">
        <v>7.3414995927457399E-2</v>
      </c>
      <c r="AL14" s="19">
        <v>4.0961051153197897E-2</v>
      </c>
      <c r="AM14" s="19">
        <v>0.119459289738074</v>
      </c>
      <c r="AN14" s="19">
        <v>0.23359953087063201</v>
      </c>
      <c r="AO14" s="19"/>
      <c r="AP14" s="19">
        <v>6.0082570194601899E-2</v>
      </c>
      <c r="AQ14" s="19">
        <v>7.8827494703843995E-2</v>
      </c>
      <c r="AR14" s="19">
        <v>2.5633589082645E-2</v>
      </c>
      <c r="AS14" s="19"/>
      <c r="AT14" s="19">
        <v>0.13663685785461299</v>
      </c>
      <c r="AU14" s="19">
        <v>8.7990607911326901E-2</v>
      </c>
      <c r="AV14" s="19">
        <v>8.2375905481024594E-2</v>
      </c>
      <c r="AW14" s="19">
        <v>6.1348566735377703E-2</v>
      </c>
      <c r="AX14" s="19">
        <v>0.143598735501592</v>
      </c>
    </row>
    <row r="15" spans="2:50">
      <c r="B15" s="16"/>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AX18"/>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218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1006</v>
      </c>
      <c r="D7" s="10">
        <v>462</v>
      </c>
      <c r="E7" s="10">
        <v>543</v>
      </c>
      <c r="F7" s="10"/>
      <c r="G7" s="10">
        <v>114</v>
      </c>
      <c r="H7" s="10">
        <v>159</v>
      </c>
      <c r="I7" s="10">
        <v>170</v>
      </c>
      <c r="J7" s="10">
        <v>168</v>
      </c>
      <c r="K7" s="10">
        <v>174</v>
      </c>
      <c r="L7" s="10">
        <v>221</v>
      </c>
      <c r="M7" s="10"/>
      <c r="N7" s="10">
        <v>277</v>
      </c>
      <c r="O7" s="10">
        <v>265</v>
      </c>
      <c r="P7" s="10">
        <v>207</v>
      </c>
      <c r="Q7" s="10">
        <v>253</v>
      </c>
      <c r="R7" s="10"/>
      <c r="S7" s="10">
        <v>128</v>
      </c>
      <c r="T7" s="10">
        <v>133</v>
      </c>
      <c r="U7" s="10">
        <v>80</v>
      </c>
      <c r="V7" s="10">
        <v>94</v>
      </c>
      <c r="W7" s="10">
        <v>76</v>
      </c>
      <c r="X7" s="10">
        <v>77</v>
      </c>
      <c r="Y7" s="10">
        <v>85</v>
      </c>
      <c r="Z7" s="10">
        <v>38</v>
      </c>
      <c r="AA7" s="10">
        <v>118</v>
      </c>
      <c r="AB7" s="10">
        <v>89</v>
      </c>
      <c r="AC7" s="10">
        <v>52</v>
      </c>
      <c r="AD7" s="10">
        <v>36</v>
      </c>
      <c r="AE7" s="10"/>
      <c r="AF7" s="10">
        <v>400</v>
      </c>
      <c r="AG7" s="10">
        <v>432</v>
      </c>
      <c r="AH7" s="10">
        <v>113</v>
      </c>
      <c r="AI7" s="10"/>
      <c r="AJ7" s="10">
        <v>383</v>
      </c>
      <c r="AK7" s="10">
        <v>252</v>
      </c>
      <c r="AL7" s="10">
        <v>73</v>
      </c>
      <c r="AM7" s="10">
        <v>14</v>
      </c>
      <c r="AN7" s="10">
        <v>116</v>
      </c>
      <c r="AO7" s="10"/>
      <c r="AP7" s="10">
        <v>251</v>
      </c>
      <c r="AQ7" s="10">
        <v>299</v>
      </c>
      <c r="AR7" s="10">
        <v>85</v>
      </c>
      <c r="AS7" s="10"/>
      <c r="AT7" s="10">
        <v>255</v>
      </c>
      <c r="AU7" s="10">
        <v>170</v>
      </c>
      <c r="AV7" s="10">
        <v>228</v>
      </c>
      <c r="AW7" s="10">
        <v>102</v>
      </c>
      <c r="AX7" s="10">
        <v>20</v>
      </c>
    </row>
    <row r="8" spans="2:50" ht="30" customHeight="1">
      <c r="B8" s="11" t="s">
        <v>77</v>
      </c>
      <c r="C8" s="11">
        <v>1008</v>
      </c>
      <c r="D8" s="11">
        <v>474</v>
      </c>
      <c r="E8" s="11">
        <v>534</v>
      </c>
      <c r="F8" s="11"/>
      <c r="G8" s="11">
        <v>137</v>
      </c>
      <c r="H8" s="11">
        <v>159</v>
      </c>
      <c r="I8" s="11">
        <v>187</v>
      </c>
      <c r="J8" s="11">
        <v>178</v>
      </c>
      <c r="K8" s="11">
        <v>146</v>
      </c>
      <c r="L8" s="11">
        <v>201</v>
      </c>
      <c r="M8" s="11"/>
      <c r="N8" s="11">
        <v>259</v>
      </c>
      <c r="O8" s="11">
        <v>273</v>
      </c>
      <c r="P8" s="11">
        <v>226</v>
      </c>
      <c r="Q8" s="11">
        <v>246</v>
      </c>
      <c r="R8" s="11"/>
      <c r="S8" s="11">
        <v>134</v>
      </c>
      <c r="T8" s="11">
        <v>139</v>
      </c>
      <c r="U8" s="11">
        <v>76</v>
      </c>
      <c r="V8" s="11">
        <v>99</v>
      </c>
      <c r="W8" s="11">
        <v>73</v>
      </c>
      <c r="X8" s="11">
        <v>101</v>
      </c>
      <c r="Y8" s="11">
        <v>79</v>
      </c>
      <c r="Z8" s="11">
        <v>33</v>
      </c>
      <c r="AA8" s="11">
        <v>116</v>
      </c>
      <c r="AB8" s="11">
        <v>76</v>
      </c>
      <c r="AC8" s="11">
        <v>49</v>
      </c>
      <c r="AD8" s="11">
        <v>33</v>
      </c>
      <c r="AE8" s="11"/>
      <c r="AF8" s="11">
        <v>398</v>
      </c>
      <c r="AG8" s="11">
        <v>422</v>
      </c>
      <c r="AH8" s="11">
        <v>119</v>
      </c>
      <c r="AI8" s="11"/>
      <c r="AJ8" s="11">
        <v>376</v>
      </c>
      <c r="AK8" s="11">
        <v>260</v>
      </c>
      <c r="AL8" s="11">
        <v>75</v>
      </c>
      <c r="AM8" s="11">
        <v>13</v>
      </c>
      <c r="AN8" s="11">
        <v>118</v>
      </c>
      <c r="AO8" s="11"/>
      <c r="AP8" s="11">
        <v>246</v>
      </c>
      <c r="AQ8" s="11">
        <v>311</v>
      </c>
      <c r="AR8" s="11">
        <v>85</v>
      </c>
      <c r="AS8" s="11"/>
      <c r="AT8" s="11">
        <v>252</v>
      </c>
      <c r="AU8" s="11">
        <v>177</v>
      </c>
      <c r="AV8" s="11">
        <v>233</v>
      </c>
      <c r="AW8" s="11">
        <v>98</v>
      </c>
      <c r="AX8" s="11">
        <v>18</v>
      </c>
    </row>
    <row r="9" spans="2:50" ht="30">
      <c r="B9" s="18" t="s">
        <v>219</v>
      </c>
      <c r="C9" s="17">
        <v>0.14108212301956699</v>
      </c>
      <c r="D9" s="17">
        <v>0.191851448157174</v>
      </c>
      <c r="E9" s="17">
        <v>9.4939567543406003E-2</v>
      </c>
      <c r="F9" s="17"/>
      <c r="G9" s="17">
        <v>0.16441837952035701</v>
      </c>
      <c r="H9" s="17">
        <v>0.175944088368165</v>
      </c>
      <c r="I9" s="17">
        <v>0.142041711942893</v>
      </c>
      <c r="J9" s="17">
        <v>0.13421885798956401</v>
      </c>
      <c r="K9" s="17">
        <v>0.101673991072797</v>
      </c>
      <c r="L9" s="17">
        <v>0.13133759632056299</v>
      </c>
      <c r="M9" s="17"/>
      <c r="N9" s="17">
        <v>0.219702998137596</v>
      </c>
      <c r="O9" s="17">
        <v>9.91467001002901E-2</v>
      </c>
      <c r="P9" s="17">
        <v>0.128046068941809</v>
      </c>
      <c r="Q9" s="17">
        <v>0.115117666552511</v>
      </c>
      <c r="R9" s="17"/>
      <c r="S9" s="17">
        <v>0.170095075726201</v>
      </c>
      <c r="T9" s="17">
        <v>0.18676047769040099</v>
      </c>
      <c r="U9" s="17">
        <v>0.18977509702061601</v>
      </c>
      <c r="V9" s="17">
        <v>0.141470010357783</v>
      </c>
      <c r="W9" s="17">
        <v>0.14141489655518999</v>
      </c>
      <c r="X9" s="17">
        <v>8.8760994455033798E-2</v>
      </c>
      <c r="Y9" s="17">
        <v>8.6867461407051899E-2</v>
      </c>
      <c r="Z9" s="17">
        <v>4.94096526746656E-2</v>
      </c>
      <c r="AA9" s="17">
        <v>0.108448209841879</v>
      </c>
      <c r="AB9" s="17">
        <v>0.137606419548605</v>
      </c>
      <c r="AC9" s="17">
        <v>0.169625404297438</v>
      </c>
      <c r="AD9" s="17">
        <v>0.176186185955162</v>
      </c>
      <c r="AE9" s="17"/>
      <c r="AF9" s="17">
        <v>0.109115039477966</v>
      </c>
      <c r="AG9" s="17">
        <v>0.188677610975509</v>
      </c>
      <c r="AH9" s="17">
        <v>0.12785914679267901</v>
      </c>
      <c r="AI9" s="17"/>
      <c r="AJ9" s="17">
        <v>0.123691809097028</v>
      </c>
      <c r="AK9" s="17">
        <v>0.14050442849904399</v>
      </c>
      <c r="AL9" s="17">
        <v>0.21784423380899801</v>
      </c>
      <c r="AM9" s="17">
        <v>0.14589736043597001</v>
      </c>
      <c r="AN9" s="17">
        <v>7.1532312372467904E-2</v>
      </c>
      <c r="AO9" s="17"/>
      <c r="AP9" s="17">
        <v>0.12818104931567401</v>
      </c>
      <c r="AQ9" s="17">
        <v>0.14313564949493801</v>
      </c>
      <c r="AR9" s="17">
        <v>0.19438513651084699</v>
      </c>
      <c r="AS9" s="17"/>
      <c r="AT9" s="17">
        <v>0.122175132480645</v>
      </c>
      <c r="AU9" s="17">
        <v>0.106694135312836</v>
      </c>
      <c r="AV9" s="17">
        <v>0.111008645500127</v>
      </c>
      <c r="AW9" s="17">
        <v>0.243632478614838</v>
      </c>
      <c r="AX9" s="17">
        <v>0.51563886293833505</v>
      </c>
    </row>
    <row r="10" spans="2:50" ht="45">
      <c r="B10" s="18" t="s">
        <v>220</v>
      </c>
      <c r="C10" s="17">
        <v>0.371556659052307</v>
      </c>
      <c r="D10" s="17">
        <v>0.40445248110732801</v>
      </c>
      <c r="E10" s="17">
        <v>0.34285653459103999</v>
      </c>
      <c r="F10" s="17"/>
      <c r="G10" s="17">
        <v>0.29551902832848098</v>
      </c>
      <c r="H10" s="17">
        <v>0.40485981549139199</v>
      </c>
      <c r="I10" s="17">
        <v>0.34614897727480098</v>
      </c>
      <c r="J10" s="17">
        <v>0.30675737822531302</v>
      </c>
      <c r="K10" s="17">
        <v>0.43225086239518101</v>
      </c>
      <c r="L10" s="17">
        <v>0.43411484853090698</v>
      </c>
      <c r="M10" s="17"/>
      <c r="N10" s="17">
        <v>0.37534847675198402</v>
      </c>
      <c r="O10" s="17">
        <v>0.45025253034651103</v>
      </c>
      <c r="P10" s="17">
        <v>0.34227583429325498</v>
      </c>
      <c r="Q10" s="17">
        <v>0.30964456176831301</v>
      </c>
      <c r="R10" s="17"/>
      <c r="S10" s="17">
        <v>0.35388242511110601</v>
      </c>
      <c r="T10" s="17">
        <v>0.39602882681477097</v>
      </c>
      <c r="U10" s="17">
        <v>0.24840424140492601</v>
      </c>
      <c r="V10" s="17">
        <v>0.27609774536216802</v>
      </c>
      <c r="W10" s="17">
        <v>0.37496610178233297</v>
      </c>
      <c r="X10" s="17">
        <v>0.389758112550598</v>
      </c>
      <c r="Y10" s="17">
        <v>0.38151929097387599</v>
      </c>
      <c r="Z10" s="17">
        <v>0.54045045194501495</v>
      </c>
      <c r="AA10" s="17">
        <v>0.45548433553790202</v>
      </c>
      <c r="AB10" s="17">
        <v>0.39494299489374701</v>
      </c>
      <c r="AC10" s="17">
        <v>0.329386571246852</v>
      </c>
      <c r="AD10" s="17">
        <v>0.36747592640337001</v>
      </c>
      <c r="AE10" s="17"/>
      <c r="AF10" s="17">
        <v>0.37127791108436797</v>
      </c>
      <c r="AG10" s="17">
        <v>0.403913238210446</v>
      </c>
      <c r="AH10" s="17">
        <v>0.285322798627136</v>
      </c>
      <c r="AI10" s="17"/>
      <c r="AJ10" s="17">
        <v>0.36121508442799699</v>
      </c>
      <c r="AK10" s="17">
        <v>0.446821499177185</v>
      </c>
      <c r="AL10" s="17">
        <v>0.52439862302621298</v>
      </c>
      <c r="AM10" s="17">
        <v>0.20146436622341299</v>
      </c>
      <c r="AN10" s="17">
        <v>0.27211523879378102</v>
      </c>
      <c r="AO10" s="17"/>
      <c r="AP10" s="17">
        <v>0.38408892743517298</v>
      </c>
      <c r="AQ10" s="17">
        <v>0.41635343315331402</v>
      </c>
      <c r="AR10" s="17">
        <v>0.54126010530461399</v>
      </c>
      <c r="AS10" s="17"/>
      <c r="AT10" s="17">
        <v>0.288433412050697</v>
      </c>
      <c r="AU10" s="17">
        <v>0.36691688726537702</v>
      </c>
      <c r="AV10" s="17">
        <v>0.47800194619436098</v>
      </c>
      <c r="AW10" s="17">
        <v>0.37904166672883799</v>
      </c>
      <c r="AX10" s="17">
        <v>0.222578440783395</v>
      </c>
    </row>
    <row r="11" spans="2:50" ht="30">
      <c r="B11" s="18" t="s">
        <v>221</v>
      </c>
      <c r="C11" s="17">
        <v>0.26775797677232199</v>
      </c>
      <c r="D11" s="17">
        <v>0.22270965264685</v>
      </c>
      <c r="E11" s="17">
        <v>0.308062865743576</v>
      </c>
      <c r="F11" s="17"/>
      <c r="G11" s="17">
        <v>0.30087156715954999</v>
      </c>
      <c r="H11" s="17">
        <v>0.23607317012944401</v>
      </c>
      <c r="I11" s="17">
        <v>0.23508361026456101</v>
      </c>
      <c r="J11" s="17">
        <v>0.26300516074825703</v>
      </c>
      <c r="K11" s="17">
        <v>0.317273130207541</v>
      </c>
      <c r="L11" s="17">
        <v>0.26897437617643399</v>
      </c>
      <c r="M11" s="17"/>
      <c r="N11" s="17">
        <v>0.24676293456087101</v>
      </c>
      <c r="O11" s="17">
        <v>0.26460951223254298</v>
      </c>
      <c r="P11" s="17">
        <v>0.29626196774588898</v>
      </c>
      <c r="Q11" s="17">
        <v>0.26676382241598401</v>
      </c>
      <c r="R11" s="17"/>
      <c r="S11" s="17">
        <v>0.301350062203667</v>
      </c>
      <c r="T11" s="17">
        <v>0.23652551845688199</v>
      </c>
      <c r="U11" s="17">
        <v>0.41209390005066499</v>
      </c>
      <c r="V11" s="17">
        <v>0.36844848936258301</v>
      </c>
      <c r="W11" s="17">
        <v>0.22895764603156499</v>
      </c>
      <c r="X11" s="17">
        <v>0.24837943430953699</v>
      </c>
      <c r="Y11" s="17">
        <v>0.303681548381672</v>
      </c>
      <c r="Z11" s="17">
        <v>0.20921930420736101</v>
      </c>
      <c r="AA11" s="17">
        <v>0.158734567026282</v>
      </c>
      <c r="AB11" s="17">
        <v>0.22181957478366299</v>
      </c>
      <c r="AC11" s="17">
        <v>0.207462587577596</v>
      </c>
      <c r="AD11" s="17">
        <v>0.32500919199471701</v>
      </c>
      <c r="AE11" s="17"/>
      <c r="AF11" s="17">
        <v>0.294248433279171</v>
      </c>
      <c r="AG11" s="17">
        <v>0.24096260673676501</v>
      </c>
      <c r="AH11" s="17">
        <v>0.25192841264586602</v>
      </c>
      <c r="AI11" s="17"/>
      <c r="AJ11" s="17">
        <v>0.31795555350396199</v>
      </c>
      <c r="AK11" s="17">
        <v>0.21685211239455801</v>
      </c>
      <c r="AL11" s="17">
        <v>0.22209886873066501</v>
      </c>
      <c r="AM11" s="17">
        <v>0.44353150114865902</v>
      </c>
      <c r="AN11" s="17">
        <v>0.259239459344903</v>
      </c>
      <c r="AO11" s="17"/>
      <c r="AP11" s="17">
        <v>0.30422263460714699</v>
      </c>
      <c r="AQ11" s="17">
        <v>0.24122881218676701</v>
      </c>
      <c r="AR11" s="17">
        <v>0.221105626449906</v>
      </c>
      <c r="AS11" s="17"/>
      <c r="AT11" s="17">
        <v>0.27876707055383798</v>
      </c>
      <c r="AU11" s="17">
        <v>0.293859129280856</v>
      </c>
      <c r="AV11" s="17">
        <v>0.26282933591831298</v>
      </c>
      <c r="AW11" s="17">
        <v>0.230763589642316</v>
      </c>
      <c r="AX11" s="17">
        <v>0.17638854841386001</v>
      </c>
    </row>
    <row r="12" spans="2:50" ht="30">
      <c r="B12" s="18" t="s">
        <v>222</v>
      </c>
      <c r="C12" s="17">
        <v>6.5214159555759793E-2</v>
      </c>
      <c r="D12" s="17">
        <v>7.2237528517522104E-2</v>
      </c>
      <c r="E12" s="17">
        <v>5.9068370019122698E-2</v>
      </c>
      <c r="F12" s="17"/>
      <c r="G12" s="17">
        <v>9.3299624438630199E-2</v>
      </c>
      <c r="H12" s="17">
        <v>3.8742225832308297E-2</v>
      </c>
      <c r="I12" s="17">
        <v>7.3037928153200093E-2</v>
      </c>
      <c r="J12" s="17">
        <v>8.2952316679302696E-2</v>
      </c>
      <c r="K12" s="17">
        <v>3.2569447076920999E-2</v>
      </c>
      <c r="L12" s="17">
        <v>6.7694635247889698E-2</v>
      </c>
      <c r="M12" s="17"/>
      <c r="N12" s="17">
        <v>4.1837375563041103E-2</v>
      </c>
      <c r="O12" s="17">
        <v>3.0564700639653899E-2</v>
      </c>
      <c r="P12" s="17">
        <v>7.74021388545683E-2</v>
      </c>
      <c r="Q12" s="17">
        <v>0.114017929822168</v>
      </c>
      <c r="R12" s="17"/>
      <c r="S12" s="17">
        <v>5.7232428365005E-2</v>
      </c>
      <c r="T12" s="17">
        <v>3.8117168218061298E-2</v>
      </c>
      <c r="U12" s="17">
        <v>6.6146154661160694E-2</v>
      </c>
      <c r="V12" s="17">
        <v>2.4412881799264499E-2</v>
      </c>
      <c r="W12" s="17">
        <v>8.5147764559319494E-2</v>
      </c>
      <c r="X12" s="17">
        <v>0.109232874873952</v>
      </c>
      <c r="Y12" s="17">
        <v>5.0872760707451899E-2</v>
      </c>
      <c r="Z12" s="17">
        <v>6.4168332633959393E-2</v>
      </c>
      <c r="AA12" s="17">
        <v>8.3416104078809797E-2</v>
      </c>
      <c r="AB12" s="17">
        <v>0.104067156117016</v>
      </c>
      <c r="AC12" s="17">
        <v>8.9440774921974803E-2</v>
      </c>
      <c r="AD12" s="17">
        <v>0</v>
      </c>
      <c r="AE12" s="17"/>
      <c r="AF12" s="17">
        <v>8.2599568678987101E-2</v>
      </c>
      <c r="AG12" s="17">
        <v>4.6862677104351498E-2</v>
      </c>
      <c r="AH12" s="17">
        <v>5.9960558939097103E-2</v>
      </c>
      <c r="AI12" s="17"/>
      <c r="AJ12" s="17">
        <v>6.7506380939560406E-2</v>
      </c>
      <c r="AK12" s="17">
        <v>7.3829491466044506E-2</v>
      </c>
      <c r="AL12" s="17">
        <v>0</v>
      </c>
      <c r="AM12" s="17">
        <v>0</v>
      </c>
      <c r="AN12" s="17">
        <v>7.7861740897659903E-2</v>
      </c>
      <c r="AO12" s="17"/>
      <c r="AP12" s="17">
        <v>7.9467740650817797E-2</v>
      </c>
      <c r="AQ12" s="17">
        <v>6.7496491690443694E-2</v>
      </c>
      <c r="AR12" s="17">
        <v>0</v>
      </c>
      <c r="AS12" s="17"/>
      <c r="AT12" s="17">
        <v>8.4652090339844902E-2</v>
      </c>
      <c r="AU12" s="17">
        <v>8.0473975459938105E-2</v>
      </c>
      <c r="AV12" s="17">
        <v>3.9311571282836001E-2</v>
      </c>
      <c r="AW12" s="17">
        <v>6.46545792050357E-2</v>
      </c>
      <c r="AX12" s="17">
        <v>0</v>
      </c>
    </row>
    <row r="13" spans="2:50">
      <c r="B13" s="18" t="s">
        <v>92</v>
      </c>
      <c r="C13" s="19">
        <v>0.154389081600044</v>
      </c>
      <c r="D13" s="19">
        <v>0.108748889571126</v>
      </c>
      <c r="E13" s="19">
        <v>0.19507266210285501</v>
      </c>
      <c r="F13" s="19"/>
      <c r="G13" s="19">
        <v>0.145891400552982</v>
      </c>
      <c r="H13" s="19">
        <v>0.14438070017869001</v>
      </c>
      <c r="I13" s="19">
        <v>0.20368777236454499</v>
      </c>
      <c r="J13" s="19">
        <v>0.213066286357564</v>
      </c>
      <c r="K13" s="19">
        <v>0.11623256924756099</v>
      </c>
      <c r="L13" s="19">
        <v>9.7878543724205194E-2</v>
      </c>
      <c r="M13" s="19"/>
      <c r="N13" s="19">
        <v>0.11634821498650801</v>
      </c>
      <c r="O13" s="19">
        <v>0.155426556681002</v>
      </c>
      <c r="P13" s="19">
        <v>0.15601399016447901</v>
      </c>
      <c r="Q13" s="19">
        <v>0.194456019441023</v>
      </c>
      <c r="R13" s="19"/>
      <c r="S13" s="19">
        <v>0.117440008594021</v>
      </c>
      <c r="T13" s="19">
        <v>0.14256800881988499</v>
      </c>
      <c r="U13" s="19">
        <v>8.3580606862632606E-2</v>
      </c>
      <c r="V13" s="19">
        <v>0.189570873118202</v>
      </c>
      <c r="W13" s="19">
        <v>0.169513591071592</v>
      </c>
      <c r="X13" s="19">
        <v>0.16386858381087899</v>
      </c>
      <c r="Y13" s="19">
        <v>0.177058938529948</v>
      </c>
      <c r="Z13" s="19">
        <v>0.136752258539</v>
      </c>
      <c r="AA13" s="19">
        <v>0.19391678351512701</v>
      </c>
      <c r="AB13" s="19">
        <v>0.141563854656969</v>
      </c>
      <c r="AC13" s="19">
        <v>0.204084661956139</v>
      </c>
      <c r="AD13" s="19">
        <v>0.13132869564675101</v>
      </c>
      <c r="AE13" s="19"/>
      <c r="AF13" s="19">
        <v>0.14275904747950799</v>
      </c>
      <c r="AG13" s="19">
        <v>0.119583866972928</v>
      </c>
      <c r="AH13" s="19">
        <v>0.27492908299522201</v>
      </c>
      <c r="AI13" s="19"/>
      <c r="AJ13" s="19">
        <v>0.129631172031452</v>
      </c>
      <c r="AK13" s="19">
        <v>0.121992468463169</v>
      </c>
      <c r="AL13" s="19">
        <v>3.5658274434124899E-2</v>
      </c>
      <c r="AM13" s="19">
        <v>0.209106772191959</v>
      </c>
      <c r="AN13" s="19">
        <v>0.31925124859118698</v>
      </c>
      <c r="AO13" s="19"/>
      <c r="AP13" s="19">
        <v>0.104039647991189</v>
      </c>
      <c r="AQ13" s="19">
        <v>0.13178561347453699</v>
      </c>
      <c r="AR13" s="19">
        <v>4.3249131734633003E-2</v>
      </c>
      <c r="AS13" s="19"/>
      <c r="AT13" s="19">
        <v>0.225972294574976</v>
      </c>
      <c r="AU13" s="19">
        <v>0.15205587268099299</v>
      </c>
      <c r="AV13" s="19">
        <v>0.10884850110436201</v>
      </c>
      <c r="AW13" s="19">
        <v>8.19076858089723E-2</v>
      </c>
      <c r="AX13" s="19">
        <v>8.5394147864409506E-2</v>
      </c>
    </row>
    <row r="14" spans="2:50">
      <c r="B14" s="16" t="s">
        <v>17</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AX18"/>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223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1031</v>
      </c>
      <c r="D7" s="10">
        <v>518</v>
      </c>
      <c r="E7" s="10">
        <v>510</v>
      </c>
      <c r="F7" s="10"/>
      <c r="G7" s="10">
        <v>125</v>
      </c>
      <c r="H7" s="10">
        <v>189</v>
      </c>
      <c r="I7" s="10">
        <v>148</v>
      </c>
      <c r="J7" s="10">
        <v>159</v>
      </c>
      <c r="K7" s="10">
        <v>164</v>
      </c>
      <c r="L7" s="10">
        <v>246</v>
      </c>
      <c r="M7" s="10"/>
      <c r="N7" s="10">
        <v>301</v>
      </c>
      <c r="O7" s="10">
        <v>244</v>
      </c>
      <c r="P7" s="10">
        <v>208</v>
      </c>
      <c r="Q7" s="10">
        <v>273</v>
      </c>
      <c r="R7" s="10"/>
      <c r="S7" s="10">
        <v>145</v>
      </c>
      <c r="T7" s="10">
        <v>123</v>
      </c>
      <c r="U7" s="10">
        <v>90</v>
      </c>
      <c r="V7" s="10">
        <v>80</v>
      </c>
      <c r="W7" s="10">
        <v>71</v>
      </c>
      <c r="X7" s="10">
        <v>66</v>
      </c>
      <c r="Y7" s="10">
        <v>90</v>
      </c>
      <c r="Z7" s="10">
        <v>55</v>
      </c>
      <c r="AA7" s="10">
        <v>106</v>
      </c>
      <c r="AB7" s="10">
        <v>119</v>
      </c>
      <c r="AC7" s="10">
        <v>55</v>
      </c>
      <c r="AD7" s="10">
        <v>31</v>
      </c>
      <c r="AE7" s="10"/>
      <c r="AF7" s="10">
        <v>417</v>
      </c>
      <c r="AG7" s="10">
        <v>420</v>
      </c>
      <c r="AH7" s="10">
        <v>136</v>
      </c>
      <c r="AI7" s="10"/>
      <c r="AJ7" s="10">
        <v>376</v>
      </c>
      <c r="AK7" s="10">
        <v>283</v>
      </c>
      <c r="AL7" s="10">
        <v>71</v>
      </c>
      <c r="AM7" s="10">
        <v>18</v>
      </c>
      <c r="AN7" s="10">
        <v>119</v>
      </c>
      <c r="AO7" s="10"/>
      <c r="AP7" s="10">
        <v>263</v>
      </c>
      <c r="AQ7" s="10">
        <v>329</v>
      </c>
      <c r="AR7" s="10">
        <v>78</v>
      </c>
      <c r="AS7" s="10"/>
      <c r="AT7" s="10">
        <v>261</v>
      </c>
      <c r="AU7" s="10">
        <v>169</v>
      </c>
      <c r="AV7" s="10">
        <v>249</v>
      </c>
      <c r="AW7" s="10">
        <v>84</v>
      </c>
      <c r="AX7" s="10">
        <v>21</v>
      </c>
    </row>
    <row r="8" spans="2:50" ht="30" customHeight="1">
      <c r="B8" s="11" t="s">
        <v>77</v>
      </c>
      <c r="C8" s="11">
        <v>1029</v>
      </c>
      <c r="D8" s="11">
        <v>530</v>
      </c>
      <c r="E8" s="11">
        <v>495</v>
      </c>
      <c r="F8" s="11"/>
      <c r="G8" s="11">
        <v>145</v>
      </c>
      <c r="H8" s="11">
        <v>188</v>
      </c>
      <c r="I8" s="11">
        <v>161</v>
      </c>
      <c r="J8" s="11">
        <v>169</v>
      </c>
      <c r="K8" s="11">
        <v>139</v>
      </c>
      <c r="L8" s="11">
        <v>227</v>
      </c>
      <c r="M8" s="11"/>
      <c r="N8" s="11">
        <v>288</v>
      </c>
      <c r="O8" s="11">
        <v>254</v>
      </c>
      <c r="P8" s="11">
        <v>220</v>
      </c>
      <c r="Q8" s="11">
        <v>262</v>
      </c>
      <c r="R8" s="11"/>
      <c r="S8" s="11">
        <v>151</v>
      </c>
      <c r="T8" s="11">
        <v>126</v>
      </c>
      <c r="U8" s="11">
        <v>87</v>
      </c>
      <c r="V8" s="11">
        <v>84</v>
      </c>
      <c r="W8" s="11">
        <v>70</v>
      </c>
      <c r="X8" s="11">
        <v>82</v>
      </c>
      <c r="Y8" s="11">
        <v>84</v>
      </c>
      <c r="Z8" s="11">
        <v>49</v>
      </c>
      <c r="AA8" s="11">
        <v>108</v>
      </c>
      <c r="AB8" s="11">
        <v>107</v>
      </c>
      <c r="AC8" s="11">
        <v>53</v>
      </c>
      <c r="AD8" s="11">
        <v>28</v>
      </c>
      <c r="AE8" s="11"/>
      <c r="AF8" s="11">
        <v>412</v>
      </c>
      <c r="AG8" s="11">
        <v>412</v>
      </c>
      <c r="AH8" s="11">
        <v>138</v>
      </c>
      <c r="AI8" s="11"/>
      <c r="AJ8" s="11">
        <v>369</v>
      </c>
      <c r="AK8" s="11">
        <v>287</v>
      </c>
      <c r="AL8" s="11">
        <v>70</v>
      </c>
      <c r="AM8" s="11">
        <v>18</v>
      </c>
      <c r="AN8" s="11">
        <v>120</v>
      </c>
      <c r="AO8" s="11"/>
      <c r="AP8" s="11">
        <v>262</v>
      </c>
      <c r="AQ8" s="11">
        <v>338</v>
      </c>
      <c r="AR8" s="11">
        <v>78</v>
      </c>
      <c r="AS8" s="11"/>
      <c r="AT8" s="11">
        <v>257</v>
      </c>
      <c r="AU8" s="11">
        <v>173</v>
      </c>
      <c r="AV8" s="11">
        <v>252</v>
      </c>
      <c r="AW8" s="11">
        <v>83</v>
      </c>
      <c r="AX8" s="11">
        <v>19</v>
      </c>
    </row>
    <row r="9" spans="2:50" ht="30">
      <c r="B9" s="18" t="s">
        <v>219</v>
      </c>
      <c r="C9" s="17">
        <v>0.16612034907905501</v>
      </c>
      <c r="D9" s="17">
        <v>0.22582730729782099</v>
      </c>
      <c r="E9" s="17">
        <v>0.101009067833676</v>
      </c>
      <c r="F9" s="17"/>
      <c r="G9" s="17">
        <v>0.141408368789392</v>
      </c>
      <c r="H9" s="17">
        <v>0.14924994559381499</v>
      </c>
      <c r="I9" s="17">
        <v>0.16195700872899699</v>
      </c>
      <c r="J9" s="17">
        <v>0.16936909468710301</v>
      </c>
      <c r="K9" s="17">
        <v>0.17688562591182699</v>
      </c>
      <c r="L9" s="17">
        <v>0.189858599545072</v>
      </c>
      <c r="M9" s="17"/>
      <c r="N9" s="17">
        <v>0.25690279727147802</v>
      </c>
      <c r="O9" s="17">
        <v>0.14183821991694401</v>
      </c>
      <c r="P9" s="17">
        <v>0.13896218644679501</v>
      </c>
      <c r="Q9" s="17">
        <v>0.11276202258051</v>
      </c>
      <c r="R9" s="17"/>
      <c r="S9" s="17">
        <v>0.211769239227175</v>
      </c>
      <c r="T9" s="17">
        <v>0.20582908211654199</v>
      </c>
      <c r="U9" s="17">
        <v>0.108493586094718</v>
      </c>
      <c r="V9" s="17">
        <v>0.11991529401692599</v>
      </c>
      <c r="W9" s="17">
        <v>0.13248411172022401</v>
      </c>
      <c r="X9" s="17">
        <v>0.19838327549465801</v>
      </c>
      <c r="Y9" s="17">
        <v>0.118553907659194</v>
      </c>
      <c r="Z9" s="17">
        <v>0.18016070617369101</v>
      </c>
      <c r="AA9" s="17">
        <v>0.20097870814369101</v>
      </c>
      <c r="AB9" s="17">
        <v>0.17076804744568599</v>
      </c>
      <c r="AC9" s="17">
        <v>8.0575416954253701E-2</v>
      </c>
      <c r="AD9" s="17">
        <v>0.17889837532910299</v>
      </c>
      <c r="AE9" s="17"/>
      <c r="AF9" s="17">
        <v>0.16482030212059501</v>
      </c>
      <c r="AG9" s="17">
        <v>0.200441214418006</v>
      </c>
      <c r="AH9" s="17">
        <v>9.6713801113539999E-2</v>
      </c>
      <c r="AI9" s="17"/>
      <c r="AJ9" s="17">
        <v>0.16859994562156</v>
      </c>
      <c r="AK9" s="17">
        <v>0.16260314012524699</v>
      </c>
      <c r="AL9" s="17">
        <v>0.33680201780180002</v>
      </c>
      <c r="AM9" s="17">
        <v>0.16245344733619699</v>
      </c>
      <c r="AN9" s="17">
        <v>9.0087963854115202E-2</v>
      </c>
      <c r="AO9" s="17"/>
      <c r="AP9" s="17">
        <v>0.17804730254228401</v>
      </c>
      <c r="AQ9" s="17">
        <v>0.16842902787691599</v>
      </c>
      <c r="AR9" s="17">
        <v>0.233535393053522</v>
      </c>
      <c r="AS9" s="17"/>
      <c r="AT9" s="17">
        <v>0.100119682802604</v>
      </c>
      <c r="AU9" s="17">
        <v>0.14952530625004401</v>
      </c>
      <c r="AV9" s="17">
        <v>0.17497612856489</v>
      </c>
      <c r="AW9" s="17">
        <v>0.24478816120469801</v>
      </c>
      <c r="AX9" s="17">
        <v>0.52497654476636402</v>
      </c>
    </row>
    <row r="10" spans="2:50" ht="45">
      <c r="B10" s="18" t="s">
        <v>220</v>
      </c>
      <c r="C10" s="17">
        <v>0.37965812190531101</v>
      </c>
      <c r="D10" s="17">
        <v>0.39756161113206101</v>
      </c>
      <c r="E10" s="17">
        <v>0.36059176486627298</v>
      </c>
      <c r="F10" s="17"/>
      <c r="G10" s="17">
        <v>0.351433829306602</v>
      </c>
      <c r="H10" s="17">
        <v>0.37417067696648498</v>
      </c>
      <c r="I10" s="17">
        <v>0.34857869065852098</v>
      </c>
      <c r="J10" s="17">
        <v>0.31805592543573802</v>
      </c>
      <c r="K10" s="17">
        <v>0.38255736541552199</v>
      </c>
      <c r="L10" s="17">
        <v>0.46849252263208602</v>
      </c>
      <c r="M10" s="17"/>
      <c r="N10" s="17">
        <v>0.38918337038197798</v>
      </c>
      <c r="O10" s="17">
        <v>0.40962620312569697</v>
      </c>
      <c r="P10" s="17">
        <v>0.34899338998019203</v>
      </c>
      <c r="Q10" s="17">
        <v>0.36513917875514401</v>
      </c>
      <c r="R10" s="17"/>
      <c r="S10" s="17">
        <v>0.42295485134166999</v>
      </c>
      <c r="T10" s="17">
        <v>0.37938218945888702</v>
      </c>
      <c r="U10" s="17">
        <v>0.32884349063471902</v>
      </c>
      <c r="V10" s="17">
        <v>0.39827541968851798</v>
      </c>
      <c r="W10" s="17">
        <v>0.46741129154302402</v>
      </c>
      <c r="X10" s="17">
        <v>0.409916940788562</v>
      </c>
      <c r="Y10" s="17">
        <v>0.38015360151160099</v>
      </c>
      <c r="Z10" s="17">
        <v>0.31361792131885502</v>
      </c>
      <c r="AA10" s="17">
        <v>0.26731803822174</v>
      </c>
      <c r="AB10" s="17">
        <v>0.42573649057818003</v>
      </c>
      <c r="AC10" s="17">
        <v>0.31310201690834699</v>
      </c>
      <c r="AD10" s="17">
        <v>0.44147835955268999</v>
      </c>
      <c r="AE10" s="17"/>
      <c r="AF10" s="17">
        <v>0.360477350667749</v>
      </c>
      <c r="AG10" s="17">
        <v>0.43418811249624401</v>
      </c>
      <c r="AH10" s="17">
        <v>0.28581467550775702</v>
      </c>
      <c r="AI10" s="17"/>
      <c r="AJ10" s="17">
        <v>0.38295375117839597</v>
      </c>
      <c r="AK10" s="17">
        <v>0.44454998397759199</v>
      </c>
      <c r="AL10" s="17">
        <v>0.42259533573008601</v>
      </c>
      <c r="AM10" s="17">
        <v>0.17726003301351401</v>
      </c>
      <c r="AN10" s="17">
        <v>0.21751808950226201</v>
      </c>
      <c r="AO10" s="17"/>
      <c r="AP10" s="17">
        <v>0.38923451684810401</v>
      </c>
      <c r="AQ10" s="17">
        <v>0.43607802243209298</v>
      </c>
      <c r="AR10" s="17">
        <v>0.52328864132245601</v>
      </c>
      <c r="AS10" s="17"/>
      <c r="AT10" s="17">
        <v>0.37548364742614798</v>
      </c>
      <c r="AU10" s="17">
        <v>0.32306693080667798</v>
      </c>
      <c r="AV10" s="17">
        <v>0.425032038274617</v>
      </c>
      <c r="AW10" s="17">
        <v>0.45759942476668902</v>
      </c>
      <c r="AX10" s="17">
        <v>0.25862405776916098</v>
      </c>
    </row>
    <row r="11" spans="2:50" ht="30">
      <c r="B11" s="18" t="s">
        <v>221</v>
      </c>
      <c r="C11" s="17">
        <v>0.263339232595933</v>
      </c>
      <c r="D11" s="17">
        <v>0.218522936993296</v>
      </c>
      <c r="E11" s="17">
        <v>0.31313150830529501</v>
      </c>
      <c r="F11" s="17"/>
      <c r="G11" s="17">
        <v>0.21692119707477001</v>
      </c>
      <c r="H11" s="17">
        <v>0.29649446269367002</v>
      </c>
      <c r="I11" s="17">
        <v>0.26314486506990098</v>
      </c>
      <c r="J11" s="17">
        <v>0.31335548418708398</v>
      </c>
      <c r="K11" s="17">
        <v>0.28803102319088297</v>
      </c>
      <c r="L11" s="17">
        <v>0.21325853478128801</v>
      </c>
      <c r="M11" s="17"/>
      <c r="N11" s="17">
        <v>0.23874336725578801</v>
      </c>
      <c r="O11" s="17">
        <v>0.23066515000312199</v>
      </c>
      <c r="P11" s="17">
        <v>0.31681211817128602</v>
      </c>
      <c r="Q11" s="17">
        <v>0.27877567643402401</v>
      </c>
      <c r="R11" s="17"/>
      <c r="S11" s="17">
        <v>0.19990463590962701</v>
      </c>
      <c r="T11" s="17">
        <v>0.264869565139566</v>
      </c>
      <c r="U11" s="17">
        <v>0.33041888836532601</v>
      </c>
      <c r="V11" s="17">
        <v>0.28242124886890901</v>
      </c>
      <c r="W11" s="17">
        <v>0.195213188714426</v>
      </c>
      <c r="X11" s="17">
        <v>0.24832343125575601</v>
      </c>
      <c r="Y11" s="17">
        <v>0.33111864151278397</v>
      </c>
      <c r="Z11" s="17">
        <v>0.245999657814369</v>
      </c>
      <c r="AA11" s="17">
        <v>0.26189312823660499</v>
      </c>
      <c r="AB11" s="17">
        <v>0.25376490691171</v>
      </c>
      <c r="AC11" s="17">
        <v>0.35085994825557598</v>
      </c>
      <c r="AD11" s="17">
        <v>0.24724473216125301</v>
      </c>
      <c r="AE11" s="17"/>
      <c r="AF11" s="17">
        <v>0.28107842314731302</v>
      </c>
      <c r="AG11" s="17">
        <v>0.22862441365949801</v>
      </c>
      <c r="AH11" s="17">
        <v>0.35231255057892202</v>
      </c>
      <c r="AI11" s="17"/>
      <c r="AJ11" s="17">
        <v>0.28178579826376599</v>
      </c>
      <c r="AK11" s="17">
        <v>0.24875171286631401</v>
      </c>
      <c r="AL11" s="17">
        <v>0.15598843234398699</v>
      </c>
      <c r="AM11" s="17">
        <v>0.33368421329660902</v>
      </c>
      <c r="AN11" s="17">
        <v>0.31268242312839201</v>
      </c>
      <c r="AO11" s="17"/>
      <c r="AP11" s="17">
        <v>0.27652643310263098</v>
      </c>
      <c r="AQ11" s="17">
        <v>0.242899055049804</v>
      </c>
      <c r="AR11" s="17">
        <v>0.18846423429210399</v>
      </c>
      <c r="AS11" s="17"/>
      <c r="AT11" s="17">
        <v>0.28446308967883199</v>
      </c>
      <c r="AU11" s="17">
        <v>0.30258976374491198</v>
      </c>
      <c r="AV11" s="17">
        <v>0.25066487559006601</v>
      </c>
      <c r="AW11" s="17">
        <v>0.19683602587444199</v>
      </c>
      <c r="AX11" s="17">
        <v>6.5935667328939601E-2</v>
      </c>
    </row>
    <row r="12" spans="2:50" ht="30">
      <c r="B12" s="18" t="s">
        <v>222</v>
      </c>
      <c r="C12" s="17">
        <v>4.8907203655248803E-2</v>
      </c>
      <c r="D12" s="17">
        <v>6.1894247152713702E-2</v>
      </c>
      <c r="E12" s="17">
        <v>3.5315439471613898E-2</v>
      </c>
      <c r="F12" s="17"/>
      <c r="G12" s="17">
        <v>9.6342175417944695E-2</v>
      </c>
      <c r="H12" s="17">
        <v>3.6965287805407303E-2</v>
      </c>
      <c r="I12" s="17">
        <v>6.08186895361119E-2</v>
      </c>
      <c r="J12" s="17">
        <v>4.52071347452348E-2</v>
      </c>
      <c r="K12" s="17">
        <v>3.0869029398862099E-2</v>
      </c>
      <c r="L12" s="17">
        <v>3.3811887182478698E-2</v>
      </c>
      <c r="M12" s="17"/>
      <c r="N12" s="17">
        <v>2.7589379327852898E-2</v>
      </c>
      <c r="O12" s="17">
        <v>6.5447670140430195E-2</v>
      </c>
      <c r="P12" s="17">
        <v>6.7044624990478294E-2</v>
      </c>
      <c r="Q12" s="17">
        <v>4.2043226980558498E-2</v>
      </c>
      <c r="R12" s="17"/>
      <c r="S12" s="17">
        <v>2.3817664772721799E-2</v>
      </c>
      <c r="T12" s="17">
        <v>3.3034652529210097E-2</v>
      </c>
      <c r="U12" s="17">
        <v>3.6299203598591297E-2</v>
      </c>
      <c r="V12" s="17">
        <v>9.5320273799539307E-2</v>
      </c>
      <c r="W12" s="17">
        <v>1.21806186315038E-2</v>
      </c>
      <c r="X12" s="17">
        <v>7.8082508671298095E-2</v>
      </c>
      <c r="Y12" s="17">
        <v>4.8274183350773603E-2</v>
      </c>
      <c r="Z12" s="17">
        <v>7.5257814109573995E-2</v>
      </c>
      <c r="AA12" s="17">
        <v>8.8067198842691402E-2</v>
      </c>
      <c r="AB12" s="17">
        <v>3.8459447869270399E-2</v>
      </c>
      <c r="AC12" s="17">
        <v>3.7241402920658001E-2</v>
      </c>
      <c r="AD12" s="17">
        <v>2.6124401787519E-2</v>
      </c>
      <c r="AE12" s="17"/>
      <c r="AF12" s="17">
        <v>6.3253008636121502E-2</v>
      </c>
      <c r="AG12" s="17">
        <v>2.0633613514160799E-2</v>
      </c>
      <c r="AH12" s="17">
        <v>5.7792586315506503E-2</v>
      </c>
      <c r="AI12" s="17"/>
      <c r="AJ12" s="17">
        <v>6.5410161767353106E-2</v>
      </c>
      <c r="AK12" s="17">
        <v>2.0008141951513899E-2</v>
      </c>
      <c r="AL12" s="17">
        <v>1.7849111795472099E-2</v>
      </c>
      <c r="AM12" s="17">
        <v>0.17719384697288099</v>
      </c>
      <c r="AN12" s="17">
        <v>8.0368092953341297E-2</v>
      </c>
      <c r="AO12" s="17"/>
      <c r="AP12" s="17">
        <v>6.4952983728406993E-2</v>
      </c>
      <c r="AQ12" s="17">
        <v>2.78569080612057E-2</v>
      </c>
      <c r="AR12" s="17">
        <v>4.3962800208149397E-2</v>
      </c>
      <c r="AS12" s="17"/>
      <c r="AT12" s="17">
        <v>6.0823624640393301E-2</v>
      </c>
      <c r="AU12" s="17">
        <v>6.3195763726444698E-2</v>
      </c>
      <c r="AV12" s="17">
        <v>2.9085406554646E-2</v>
      </c>
      <c r="AW12" s="17">
        <v>2.62593073235153E-2</v>
      </c>
      <c r="AX12" s="17">
        <v>6.23344949421872E-2</v>
      </c>
    </row>
    <row r="13" spans="2:50">
      <c r="B13" s="18" t="s">
        <v>92</v>
      </c>
      <c r="C13" s="19">
        <v>0.141975092764452</v>
      </c>
      <c r="D13" s="19">
        <v>9.6193897424108096E-2</v>
      </c>
      <c r="E13" s="19">
        <v>0.18995221952314101</v>
      </c>
      <c r="F13" s="19"/>
      <c r="G13" s="19">
        <v>0.19389442941129201</v>
      </c>
      <c r="H13" s="19">
        <v>0.143119626940623</v>
      </c>
      <c r="I13" s="19">
        <v>0.165500746006469</v>
      </c>
      <c r="J13" s="19">
        <v>0.15401236094484</v>
      </c>
      <c r="K13" s="19">
        <v>0.121656956082906</v>
      </c>
      <c r="L13" s="19">
        <v>9.4578455859074997E-2</v>
      </c>
      <c r="M13" s="19"/>
      <c r="N13" s="19">
        <v>8.7581085762903604E-2</v>
      </c>
      <c r="O13" s="19">
        <v>0.15242275681380699</v>
      </c>
      <c r="P13" s="19">
        <v>0.12818768041124901</v>
      </c>
      <c r="Q13" s="19">
        <v>0.201279895249764</v>
      </c>
      <c r="R13" s="19"/>
      <c r="S13" s="19">
        <v>0.14155360874880701</v>
      </c>
      <c r="T13" s="19">
        <v>0.11688451075579501</v>
      </c>
      <c r="U13" s="19">
        <v>0.195944831306645</v>
      </c>
      <c r="V13" s="19">
        <v>0.10406776362610801</v>
      </c>
      <c r="W13" s="19">
        <v>0.19271078939082301</v>
      </c>
      <c r="X13" s="19">
        <v>6.5293843789725803E-2</v>
      </c>
      <c r="Y13" s="19">
        <v>0.121899665965648</v>
      </c>
      <c r="Z13" s="19">
        <v>0.184963900583511</v>
      </c>
      <c r="AA13" s="19">
        <v>0.18174292655527199</v>
      </c>
      <c r="AB13" s="19">
        <v>0.111271107195154</v>
      </c>
      <c r="AC13" s="19">
        <v>0.21822121496116501</v>
      </c>
      <c r="AD13" s="19">
        <v>0.10625413116943599</v>
      </c>
      <c r="AE13" s="19"/>
      <c r="AF13" s="19">
        <v>0.13037091542822199</v>
      </c>
      <c r="AG13" s="19">
        <v>0.116112645912091</v>
      </c>
      <c r="AH13" s="19">
        <v>0.20736638648427499</v>
      </c>
      <c r="AI13" s="19"/>
      <c r="AJ13" s="19">
        <v>0.10125034316892501</v>
      </c>
      <c r="AK13" s="19">
        <v>0.124087021079333</v>
      </c>
      <c r="AL13" s="19">
        <v>6.6765102328655304E-2</v>
      </c>
      <c r="AM13" s="19">
        <v>0.149408459380799</v>
      </c>
      <c r="AN13" s="19">
        <v>0.29934343056189</v>
      </c>
      <c r="AO13" s="19"/>
      <c r="AP13" s="19">
        <v>9.1238763778573706E-2</v>
      </c>
      <c r="AQ13" s="19">
        <v>0.124736986579981</v>
      </c>
      <c r="AR13" s="19">
        <v>1.0748931123768299E-2</v>
      </c>
      <c r="AS13" s="19"/>
      <c r="AT13" s="19">
        <v>0.17910995545202299</v>
      </c>
      <c r="AU13" s="19">
        <v>0.161622235471922</v>
      </c>
      <c r="AV13" s="19">
        <v>0.120241551015781</v>
      </c>
      <c r="AW13" s="19">
        <v>7.4517080830655405E-2</v>
      </c>
      <c r="AX13" s="19">
        <v>8.8129235193347699E-2</v>
      </c>
    </row>
    <row r="14" spans="2:50">
      <c r="B14" s="16" t="s">
        <v>17</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X18"/>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224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225</v>
      </c>
      <c r="C9" s="17">
        <v>7.5461229992661402E-2</v>
      </c>
      <c r="D9" s="17">
        <v>0.112417929753289</v>
      </c>
      <c r="E9" s="17">
        <v>3.9689330564682899E-2</v>
      </c>
      <c r="F9" s="17"/>
      <c r="G9" s="17">
        <v>9.2832204084027301E-2</v>
      </c>
      <c r="H9" s="17">
        <v>0.113545290054429</v>
      </c>
      <c r="I9" s="17">
        <v>9.5002363935496298E-2</v>
      </c>
      <c r="J9" s="17">
        <v>7.2794642292499406E-2</v>
      </c>
      <c r="K9" s="17">
        <v>4.7727645074927903E-2</v>
      </c>
      <c r="L9" s="17">
        <v>3.7819578442964998E-2</v>
      </c>
      <c r="M9" s="17"/>
      <c r="N9" s="17">
        <v>0.13022824706900599</v>
      </c>
      <c r="O9" s="17">
        <v>4.5135658842245997E-2</v>
      </c>
      <c r="P9" s="17">
        <v>6.7146001255794494E-2</v>
      </c>
      <c r="Q9" s="17">
        <v>5.6586743264481702E-2</v>
      </c>
      <c r="R9" s="17"/>
      <c r="S9" s="17">
        <v>0.12839689952580599</v>
      </c>
      <c r="T9" s="17">
        <v>6.5625941655576503E-2</v>
      </c>
      <c r="U9" s="17">
        <v>4.0826276272916802E-2</v>
      </c>
      <c r="V9" s="17">
        <v>6.7179195642678893E-2</v>
      </c>
      <c r="W9" s="17">
        <v>4.9643978034652002E-2</v>
      </c>
      <c r="X9" s="17">
        <v>7.4034985251497099E-2</v>
      </c>
      <c r="Y9" s="17">
        <v>8.8592181611408694E-2</v>
      </c>
      <c r="Z9" s="17">
        <v>6.5663867066747705E-2</v>
      </c>
      <c r="AA9" s="17">
        <v>7.0772013848219004E-2</v>
      </c>
      <c r="AB9" s="17">
        <v>8.97344913628534E-2</v>
      </c>
      <c r="AC9" s="17">
        <v>4.0129922665126397E-2</v>
      </c>
      <c r="AD9" s="17">
        <v>6.4624750968672304E-2</v>
      </c>
      <c r="AE9" s="17"/>
      <c r="AF9" s="17">
        <v>6.8986626382512004E-2</v>
      </c>
      <c r="AG9" s="17">
        <v>9.8956496413417097E-2</v>
      </c>
      <c r="AH9" s="17">
        <v>4.2540668149213999E-2</v>
      </c>
      <c r="AI9" s="17"/>
      <c r="AJ9" s="17">
        <v>8.1049622946136199E-2</v>
      </c>
      <c r="AK9" s="17">
        <v>7.6022114709942898E-2</v>
      </c>
      <c r="AL9" s="17">
        <v>0.13144839429819299</v>
      </c>
      <c r="AM9" s="17">
        <v>6.1815715690137399E-2</v>
      </c>
      <c r="AN9" s="17">
        <v>1.6694121039096E-2</v>
      </c>
      <c r="AO9" s="17"/>
      <c r="AP9" s="17">
        <v>8.7413215725875099E-2</v>
      </c>
      <c r="AQ9" s="17">
        <v>8.8791164805596207E-2</v>
      </c>
      <c r="AR9" s="17">
        <v>0.115705110319966</v>
      </c>
      <c r="AS9" s="17"/>
      <c r="AT9" s="17">
        <v>6.1017692657008897E-2</v>
      </c>
      <c r="AU9" s="17">
        <v>5.2470371169097203E-2</v>
      </c>
      <c r="AV9" s="17">
        <v>9.8071019486233202E-2</v>
      </c>
      <c r="AW9" s="17">
        <v>0.121580864118987</v>
      </c>
      <c r="AX9" s="17">
        <v>0.25076233530450498</v>
      </c>
    </row>
    <row r="10" spans="2:50" ht="30">
      <c r="B10" s="18" t="s">
        <v>226</v>
      </c>
      <c r="C10" s="17">
        <v>0.141737906203034</v>
      </c>
      <c r="D10" s="17">
        <v>0.18369015605422201</v>
      </c>
      <c r="E10" s="17">
        <v>9.9516176539102205E-2</v>
      </c>
      <c r="F10" s="17"/>
      <c r="G10" s="17">
        <v>0.16116846048522401</v>
      </c>
      <c r="H10" s="17">
        <v>0.198599041481755</v>
      </c>
      <c r="I10" s="17">
        <v>0.13274651746785199</v>
      </c>
      <c r="J10" s="17">
        <v>0.10580921038555501</v>
      </c>
      <c r="K10" s="17">
        <v>9.5457455850083597E-2</v>
      </c>
      <c r="L10" s="17">
        <v>0.150083416317013</v>
      </c>
      <c r="M10" s="17"/>
      <c r="N10" s="17">
        <v>0.21153236039450299</v>
      </c>
      <c r="O10" s="17">
        <v>0.143545357045229</v>
      </c>
      <c r="P10" s="17">
        <v>0.11768609843859699</v>
      </c>
      <c r="Q10" s="17">
        <v>8.4166696813294195E-2</v>
      </c>
      <c r="R10" s="17"/>
      <c r="S10" s="17">
        <v>0.16475018035897501</v>
      </c>
      <c r="T10" s="17">
        <v>0.161865151121249</v>
      </c>
      <c r="U10" s="17">
        <v>0.103134869075382</v>
      </c>
      <c r="V10" s="17">
        <v>0.112330067293142</v>
      </c>
      <c r="W10" s="17">
        <v>0.13521316974509201</v>
      </c>
      <c r="X10" s="17">
        <v>0.15308219966311901</v>
      </c>
      <c r="Y10" s="17">
        <v>0.105309131414022</v>
      </c>
      <c r="Z10" s="17">
        <v>0.19791352944393101</v>
      </c>
      <c r="AA10" s="17">
        <v>0.17169564536718401</v>
      </c>
      <c r="AB10" s="17">
        <v>0.105389148975402</v>
      </c>
      <c r="AC10" s="17">
        <v>0.122027761802841</v>
      </c>
      <c r="AD10" s="17">
        <v>0.17325495674765101</v>
      </c>
      <c r="AE10" s="17"/>
      <c r="AF10" s="17">
        <v>0.14817783703325199</v>
      </c>
      <c r="AG10" s="17">
        <v>0.15431462181673999</v>
      </c>
      <c r="AH10" s="17">
        <v>9.2061935508397197E-2</v>
      </c>
      <c r="AI10" s="17"/>
      <c r="AJ10" s="17">
        <v>0.160067344603844</v>
      </c>
      <c r="AK10" s="17">
        <v>0.15790125370432401</v>
      </c>
      <c r="AL10" s="17">
        <v>0.201117839357178</v>
      </c>
      <c r="AM10" s="17">
        <v>6.4537313059500404E-2</v>
      </c>
      <c r="AN10" s="17">
        <v>6.15906737019256E-2</v>
      </c>
      <c r="AO10" s="17"/>
      <c r="AP10" s="17">
        <v>0.187415596841047</v>
      </c>
      <c r="AQ10" s="17">
        <v>0.15325182803984899</v>
      </c>
      <c r="AR10" s="17">
        <v>0.23741324355616</v>
      </c>
      <c r="AS10" s="17"/>
      <c r="AT10" s="17">
        <v>5.75868563879047E-2</v>
      </c>
      <c r="AU10" s="17">
        <v>0.16346466291943801</v>
      </c>
      <c r="AV10" s="17">
        <v>0.18043782764851901</v>
      </c>
      <c r="AW10" s="17">
        <v>0.264229064707801</v>
      </c>
      <c r="AX10" s="17">
        <v>0.19499762812514801</v>
      </c>
    </row>
    <row r="11" spans="2:50">
      <c r="B11" s="18" t="s">
        <v>227</v>
      </c>
      <c r="C11" s="17">
        <v>0.213342936480202</v>
      </c>
      <c r="D11" s="17">
        <v>0.204395504791337</v>
      </c>
      <c r="E11" s="17">
        <v>0.222903523600986</v>
      </c>
      <c r="F11" s="17"/>
      <c r="G11" s="17">
        <v>0.26040925558342898</v>
      </c>
      <c r="H11" s="17">
        <v>0.2243821635862</v>
      </c>
      <c r="I11" s="17">
        <v>0.24498946059853899</v>
      </c>
      <c r="J11" s="17">
        <v>0.18926138227030101</v>
      </c>
      <c r="K11" s="17">
        <v>0.20180207996549701</v>
      </c>
      <c r="L11" s="17">
        <v>0.17477826334587401</v>
      </c>
      <c r="M11" s="17"/>
      <c r="N11" s="17">
        <v>0.20122793728782701</v>
      </c>
      <c r="O11" s="17">
        <v>0.23014957865788099</v>
      </c>
      <c r="P11" s="17">
        <v>0.18498613045544801</v>
      </c>
      <c r="Q11" s="17">
        <v>0.23408389425266801</v>
      </c>
      <c r="R11" s="17"/>
      <c r="S11" s="17">
        <v>0.24871460715032201</v>
      </c>
      <c r="T11" s="17">
        <v>0.25918336204563902</v>
      </c>
      <c r="U11" s="17">
        <v>0.20360267763030199</v>
      </c>
      <c r="V11" s="17">
        <v>0.23700129714246601</v>
      </c>
      <c r="W11" s="17">
        <v>0.19014764722515301</v>
      </c>
      <c r="X11" s="17">
        <v>0.202606885412875</v>
      </c>
      <c r="Y11" s="17">
        <v>0.19612495500364199</v>
      </c>
      <c r="Z11" s="17">
        <v>0.251297336467665</v>
      </c>
      <c r="AA11" s="17">
        <v>0.17164166440602799</v>
      </c>
      <c r="AB11" s="17">
        <v>0.17876839106678699</v>
      </c>
      <c r="AC11" s="17">
        <v>0.22423545915190399</v>
      </c>
      <c r="AD11" s="17">
        <v>0.12420955919591301</v>
      </c>
      <c r="AE11" s="17"/>
      <c r="AF11" s="17">
        <v>0.170763174651372</v>
      </c>
      <c r="AG11" s="17">
        <v>0.228134229061695</v>
      </c>
      <c r="AH11" s="17">
        <v>0.27057028485863599</v>
      </c>
      <c r="AI11" s="17"/>
      <c r="AJ11" s="17">
        <v>0.199609926043161</v>
      </c>
      <c r="AK11" s="17">
        <v>0.247338789552348</v>
      </c>
      <c r="AL11" s="17">
        <v>0.185952273119667</v>
      </c>
      <c r="AM11" s="17">
        <v>0.25833133140249398</v>
      </c>
      <c r="AN11" s="17">
        <v>0.21192092343590399</v>
      </c>
      <c r="AO11" s="17"/>
      <c r="AP11" s="17">
        <v>0.20338134296372001</v>
      </c>
      <c r="AQ11" s="17">
        <v>0.22040281755086899</v>
      </c>
      <c r="AR11" s="17">
        <v>0.137469117056123</v>
      </c>
      <c r="AS11" s="17"/>
      <c r="AT11" s="17">
        <v>0.209539815653765</v>
      </c>
      <c r="AU11" s="17">
        <v>0.23358436360809101</v>
      </c>
      <c r="AV11" s="17">
        <v>0.20855988195019501</v>
      </c>
      <c r="AW11" s="17">
        <v>0.18179991974572099</v>
      </c>
      <c r="AX11" s="17">
        <v>0.19556589784929801</v>
      </c>
    </row>
    <row r="12" spans="2:50" ht="30">
      <c r="B12" s="18" t="s">
        <v>228</v>
      </c>
      <c r="C12" s="17">
        <v>0.27256939647432499</v>
      </c>
      <c r="D12" s="17">
        <v>0.238630777078738</v>
      </c>
      <c r="E12" s="17">
        <v>0.30567508657751502</v>
      </c>
      <c r="F12" s="17"/>
      <c r="G12" s="17">
        <v>0.242279435626436</v>
      </c>
      <c r="H12" s="17">
        <v>0.21149787884723301</v>
      </c>
      <c r="I12" s="17">
        <v>0.23399027938575001</v>
      </c>
      <c r="J12" s="17">
        <v>0.33782289453090297</v>
      </c>
      <c r="K12" s="17">
        <v>0.26455433109753801</v>
      </c>
      <c r="L12" s="17">
        <v>0.32593597114070699</v>
      </c>
      <c r="M12" s="17"/>
      <c r="N12" s="17">
        <v>0.23470797938135601</v>
      </c>
      <c r="O12" s="17">
        <v>0.28476265299091702</v>
      </c>
      <c r="P12" s="17">
        <v>0.30719183933660299</v>
      </c>
      <c r="Q12" s="17">
        <v>0.271337194323785</v>
      </c>
      <c r="R12" s="17"/>
      <c r="S12" s="17">
        <v>0.193906598016927</v>
      </c>
      <c r="T12" s="17">
        <v>0.25890442607905501</v>
      </c>
      <c r="U12" s="17">
        <v>0.32186693298250901</v>
      </c>
      <c r="V12" s="17">
        <v>0.329239099599137</v>
      </c>
      <c r="W12" s="17">
        <v>0.29971010602045101</v>
      </c>
      <c r="X12" s="17">
        <v>0.26129893248484498</v>
      </c>
      <c r="Y12" s="17">
        <v>0.27610996509427599</v>
      </c>
      <c r="Z12" s="17">
        <v>0.23351771639284699</v>
      </c>
      <c r="AA12" s="17">
        <v>0.271610649901808</v>
      </c>
      <c r="AB12" s="17">
        <v>0.28226154655499702</v>
      </c>
      <c r="AC12" s="17">
        <v>0.284460757276224</v>
      </c>
      <c r="AD12" s="17">
        <v>0.36549836463685298</v>
      </c>
      <c r="AE12" s="17"/>
      <c r="AF12" s="17">
        <v>0.25729865169736699</v>
      </c>
      <c r="AG12" s="17">
        <v>0.28479706751804401</v>
      </c>
      <c r="AH12" s="17">
        <v>0.26771230483273301</v>
      </c>
      <c r="AI12" s="17"/>
      <c r="AJ12" s="17">
        <v>0.27081550122321602</v>
      </c>
      <c r="AK12" s="17">
        <v>0.26738179196955802</v>
      </c>
      <c r="AL12" s="17">
        <v>0.278042610548762</v>
      </c>
      <c r="AM12" s="17">
        <v>0.141952347812698</v>
      </c>
      <c r="AN12" s="17">
        <v>0.28458248340838299</v>
      </c>
      <c r="AO12" s="17"/>
      <c r="AP12" s="17">
        <v>0.25471517159468199</v>
      </c>
      <c r="AQ12" s="17">
        <v>0.27450289976855702</v>
      </c>
      <c r="AR12" s="17">
        <v>0.32036264002672399</v>
      </c>
      <c r="AS12" s="17"/>
      <c r="AT12" s="17">
        <v>0.29098142719285702</v>
      </c>
      <c r="AU12" s="17">
        <v>0.26689702692226702</v>
      </c>
      <c r="AV12" s="17">
        <v>0.27364416009389397</v>
      </c>
      <c r="AW12" s="17">
        <v>0.21380421375084799</v>
      </c>
      <c r="AX12" s="17">
        <v>0.179842586080318</v>
      </c>
    </row>
    <row r="13" spans="2:50" ht="30">
      <c r="B13" s="18" t="s">
        <v>229</v>
      </c>
      <c r="C13" s="19">
        <v>0.29688853084977701</v>
      </c>
      <c r="D13" s="19">
        <v>0.260865632322414</v>
      </c>
      <c r="E13" s="19">
        <v>0.33221588271771402</v>
      </c>
      <c r="F13" s="19"/>
      <c r="G13" s="19">
        <v>0.243310644220883</v>
      </c>
      <c r="H13" s="19">
        <v>0.25197562603038298</v>
      </c>
      <c r="I13" s="19">
        <v>0.29327137861236302</v>
      </c>
      <c r="J13" s="19">
        <v>0.29431187052074198</v>
      </c>
      <c r="K13" s="19">
        <v>0.39045848801195399</v>
      </c>
      <c r="L13" s="19">
        <v>0.31138277075344101</v>
      </c>
      <c r="M13" s="19"/>
      <c r="N13" s="19">
        <v>0.222303475867308</v>
      </c>
      <c r="O13" s="19">
        <v>0.296406752463727</v>
      </c>
      <c r="P13" s="19">
        <v>0.32298993051355801</v>
      </c>
      <c r="Q13" s="19">
        <v>0.35382547134577103</v>
      </c>
      <c r="R13" s="19"/>
      <c r="S13" s="19">
        <v>0.26423171494796899</v>
      </c>
      <c r="T13" s="19">
        <v>0.25442111909848097</v>
      </c>
      <c r="U13" s="19">
        <v>0.33056924403888999</v>
      </c>
      <c r="V13" s="19">
        <v>0.25425034032257499</v>
      </c>
      <c r="W13" s="19">
        <v>0.32528509897465202</v>
      </c>
      <c r="X13" s="19">
        <v>0.30897699718766403</v>
      </c>
      <c r="Y13" s="19">
        <v>0.33386376687665198</v>
      </c>
      <c r="Z13" s="19">
        <v>0.25160755062880902</v>
      </c>
      <c r="AA13" s="19">
        <v>0.31428002647676001</v>
      </c>
      <c r="AB13" s="19">
        <v>0.34384642203996002</v>
      </c>
      <c r="AC13" s="19">
        <v>0.32914609910390502</v>
      </c>
      <c r="AD13" s="19">
        <v>0.27241236845091099</v>
      </c>
      <c r="AE13" s="19"/>
      <c r="AF13" s="19">
        <v>0.35477371023549598</v>
      </c>
      <c r="AG13" s="19">
        <v>0.23379758519010299</v>
      </c>
      <c r="AH13" s="19">
        <v>0.327114806651019</v>
      </c>
      <c r="AI13" s="19"/>
      <c r="AJ13" s="19">
        <v>0.288457605183642</v>
      </c>
      <c r="AK13" s="19">
        <v>0.251356050063827</v>
      </c>
      <c r="AL13" s="19">
        <v>0.2034388826762</v>
      </c>
      <c r="AM13" s="19">
        <v>0.47336329203517002</v>
      </c>
      <c r="AN13" s="19">
        <v>0.42521179841469198</v>
      </c>
      <c r="AO13" s="19"/>
      <c r="AP13" s="19">
        <v>0.26707467287467601</v>
      </c>
      <c r="AQ13" s="19">
        <v>0.26305128983512899</v>
      </c>
      <c r="AR13" s="19">
        <v>0.18904988904102801</v>
      </c>
      <c r="AS13" s="19"/>
      <c r="AT13" s="19">
        <v>0.38087420810846501</v>
      </c>
      <c r="AU13" s="19">
        <v>0.28358357538110701</v>
      </c>
      <c r="AV13" s="19">
        <v>0.239287110821159</v>
      </c>
      <c r="AW13" s="19">
        <v>0.218585937676643</v>
      </c>
      <c r="AX13" s="19">
        <v>0.178831552640731</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AX26"/>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230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231</v>
      </c>
      <c r="C9" s="17">
        <v>0.43849193791968399</v>
      </c>
      <c r="D9" s="17">
        <v>0.460955054342371</v>
      </c>
      <c r="E9" s="17">
        <v>0.415368979986806</v>
      </c>
      <c r="F9" s="17"/>
      <c r="G9" s="17">
        <v>0.35513753791554198</v>
      </c>
      <c r="H9" s="17">
        <v>0.37431251798662302</v>
      </c>
      <c r="I9" s="17">
        <v>0.425107694034012</v>
      </c>
      <c r="J9" s="17">
        <v>0.440357514912326</v>
      </c>
      <c r="K9" s="17">
        <v>0.51314084842057295</v>
      </c>
      <c r="L9" s="17">
        <v>0.505240237718936</v>
      </c>
      <c r="M9" s="17"/>
      <c r="N9" s="17">
        <v>0.47120636856951298</v>
      </c>
      <c r="O9" s="17">
        <v>0.46289885200881897</v>
      </c>
      <c r="P9" s="17">
        <v>0.41893026242861098</v>
      </c>
      <c r="Q9" s="17">
        <v>0.39787489828023898</v>
      </c>
      <c r="R9" s="17"/>
      <c r="S9" s="17">
        <v>0.42997711234950697</v>
      </c>
      <c r="T9" s="17">
        <v>0.42222813180166502</v>
      </c>
      <c r="U9" s="17">
        <v>0.43933913238759698</v>
      </c>
      <c r="V9" s="17">
        <v>0.41178035783663203</v>
      </c>
      <c r="W9" s="17">
        <v>0.43630442950734699</v>
      </c>
      <c r="X9" s="17">
        <v>0.50139949562296704</v>
      </c>
      <c r="Y9" s="17">
        <v>0.39870540314192798</v>
      </c>
      <c r="Z9" s="17">
        <v>0.56795761892579999</v>
      </c>
      <c r="AA9" s="17">
        <v>0.45016740383359799</v>
      </c>
      <c r="AB9" s="17">
        <v>0.39961859843875602</v>
      </c>
      <c r="AC9" s="17">
        <v>0.45085285688772497</v>
      </c>
      <c r="AD9" s="17">
        <v>0.42855648741797697</v>
      </c>
      <c r="AE9" s="17"/>
      <c r="AF9" s="17">
        <v>0.46115202751755902</v>
      </c>
      <c r="AG9" s="17">
        <v>0.45163699621230402</v>
      </c>
      <c r="AH9" s="17">
        <v>0.35442734224017503</v>
      </c>
      <c r="AI9" s="17"/>
      <c r="AJ9" s="17">
        <v>0.49805487711178698</v>
      </c>
      <c r="AK9" s="17">
        <v>0.46580500894167898</v>
      </c>
      <c r="AL9" s="17">
        <v>0.43346401779660299</v>
      </c>
      <c r="AM9" s="17">
        <v>0.38792264437215701</v>
      </c>
      <c r="AN9" s="17">
        <v>0.35956194795081597</v>
      </c>
      <c r="AO9" s="17"/>
      <c r="AP9" s="17">
        <v>0.50243507479392602</v>
      </c>
      <c r="AQ9" s="17">
        <v>0.45703282084511399</v>
      </c>
      <c r="AR9" s="17">
        <v>0.45829147567405598</v>
      </c>
      <c r="AS9" s="17"/>
      <c r="AT9" s="17">
        <v>0.41865090593915699</v>
      </c>
      <c r="AU9" s="17">
        <v>0.42555511288909798</v>
      </c>
      <c r="AV9" s="17">
        <v>0.496837814178957</v>
      </c>
      <c r="AW9" s="17">
        <v>0.41805356281783901</v>
      </c>
      <c r="AX9" s="17">
        <v>0.39880035284739102</v>
      </c>
    </row>
    <row r="10" spans="2:50">
      <c r="B10" s="18" t="s">
        <v>232</v>
      </c>
      <c r="C10" s="17">
        <v>0.27244774632595398</v>
      </c>
      <c r="D10" s="17">
        <v>0.27746652593677401</v>
      </c>
      <c r="E10" s="17">
        <v>0.26793888096906499</v>
      </c>
      <c r="F10" s="17"/>
      <c r="G10" s="17">
        <v>0.26724014193073298</v>
      </c>
      <c r="H10" s="17">
        <v>0.26994229593114</v>
      </c>
      <c r="I10" s="17">
        <v>0.28586516930227401</v>
      </c>
      <c r="J10" s="17">
        <v>0.27318914634482</v>
      </c>
      <c r="K10" s="17">
        <v>0.29989167679522499</v>
      </c>
      <c r="L10" s="17">
        <v>0.24810043280049801</v>
      </c>
      <c r="M10" s="17"/>
      <c r="N10" s="17">
        <v>0.28120328602350197</v>
      </c>
      <c r="O10" s="17">
        <v>0.27966849518825698</v>
      </c>
      <c r="P10" s="17">
        <v>0.275283936874127</v>
      </c>
      <c r="Q10" s="17">
        <v>0.25456081943394898</v>
      </c>
      <c r="R10" s="17"/>
      <c r="S10" s="17">
        <v>0.28007106745538601</v>
      </c>
      <c r="T10" s="17">
        <v>0.29586194316350101</v>
      </c>
      <c r="U10" s="17">
        <v>0.24650326373481701</v>
      </c>
      <c r="V10" s="17">
        <v>0.277725143431233</v>
      </c>
      <c r="W10" s="17">
        <v>0.221700356831004</v>
      </c>
      <c r="X10" s="17">
        <v>0.33002641240694203</v>
      </c>
      <c r="Y10" s="17">
        <v>0.317827988192184</v>
      </c>
      <c r="Z10" s="17">
        <v>0.35557056450277302</v>
      </c>
      <c r="AA10" s="17">
        <v>0.26553181162068001</v>
      </c>
      <c r="AB10" s="17">
        <v>0.18481988295262899</v>
      </c>
      <c r="AC10" s="17">
        <v>0.25763073896039701</v>
      </c>
      <c r="AD10" s="17">
        <v>0.21487622766255099</v>
      </c>
      <c r="AE10" s="17"/>
      <c r="AF10" s="17">
        <v>0.291188738685839</v>
      </c>
      <c r="AG10" s="17">
        <v>0.26957345308791703</v>
      </c>
      <c r="AH10" s="17">
        <v>0.24915859488001901</v>
      </c>
      <c r="AI10" s="17"/>
      <c r="AJ10" s="17">
        <v>0.33421101806144299</v>
      </c>
      <c r="AK10" s="17">
        <v>0.274937031996974</v>
      </c>
      <c r="AL10" s="17">
        <v>0.29881684628002603</v>
      </c>
      <c r="AM10" s="17">
        <v>0.312180482349387</v>
      </c>
      <c r="AN10" s="17">
        <v>0.169464359549134</v>
      </c>
      <c r="AO10" s="17"/>
      <c r="AP10" s="17">
        <v>0.37795429088328802</v>
      </c>
      <c r="AQ10" s="17">
        <v>0.257447028556897</v>
      </c>
      <c r="AR10" s="17">
        <v>0.30742882959194301</v>
      </c>
      <c r="AS10" s="17"/>
      <c r="AT10" s="17">
        <v>0.23614946060349001</v>
      </c>
      <c r="AU10" s="17">
        <v>0.29944104403912197</v>
      </c>
      <c r="AV10" s="17">
        <v>0.29653458718296899</v>
      </c>
      <c r="AW10" s="17">
        <v>0.29464563740882299</v>
      </c>
      <c r="AX10" s="17">
        <v>0.26548788653052102</v>
      </c>
    </row>
    <row r="11" spans="2:50">
      <c r="B11" s="18" t="s">
        <v>233</v>
      </c>
      <c r="C11" s="17">
        <v>0.22821463265558001</v>
      </c>
      <c r="D11" s="17">
        <v>0.264328680756101</v>
      </c>
      <c r="E11" s="17">
        <v>0.193858626903741</v>
      </c>
      <c r="F11" s="17"/>
      <c r="G11" s="17">
        <v>0.22330582862651399</v>
      </c>
      <c r="H11" s="17">
        <v>0.22538917010979001</v>
      </c>
      <c r="I11" s="17">
        <v>0.217922441152226</v>
      </c>
      <c r="J11" s="17">
        <v>0.21375892935273699</v>
      </c>
      <c r="K11" s="17">
        <v>0.24311021555850301</v>
      </c>
      <c r="L11" s="17">
        <v>0.243931983421493</v>
      </c>
      <c r="M11" s="17"/>
      <c r="N11" s="17">
        <v>0.28227358490616</v>
      </c>
      <c r="O11" s="17">
        <v>0.20083159485628699</v>
      </c>
      <c r="P11" s="17">
        <v>0.23434966739412</v>
      </c>
      <c r="Q11" s="17">
        <v>0.19706959375729399</v>
      </c>
      <c r="R11" s="17"/>
      <c r="S11" s="17">
        <v>0.255874368998387</v>
      </c>
      <c r="T11" s="17">
        <v>0.176402527223147</v>
      </c>
      <c r="U11" s="17">
        <v>0.241248039932312</v>
      </c>
      <c r="V11" s="17">
        <v>0.24131153305136899</v>
      </c>
      <c r="W11" s="17">
        <v>0.19845135129288699</v>
      </c>
      <c r="X11" s="17">
        <v>0.219728448953601</v>
      </c>
      <c r="Y11" s="17">
        <v>0.225818427688391</v>
      </c>
      <c r="Z11" s="17">
        <v>0.35221306915769302</v>
      </c>
      <c r="AA11" s="17">
        <v>0.23494388079057599</v>
      </c>
      <c r="AB11" s="17">
        <v>0.237828533539366</v>
      </c>
      <c r="AC11" s="17">
        <v>0.19993498716288099</v>
      </c>
      <c r="AD11" s="17">
        <v>0.17862695343374199</v>
      </c>
      <c r="AE11" s="17"/>
      <c r="AF11" s="17">
        <v>0.251001162608815</v>
      </c>
      <c r="AG11" s="17">
        <v>0.22301883447367801</v>
      </c>
      <c r="AH11" s="17">
        <v>0.183464389790164</v>
      </c>
      <c r="AI11" s="17"/>
      <c r="AJ11" s="17">
        <v>0.28003609344226998</v>
      </c>
      <c r="AK11" s="17">
        <v>0.214159248766562</v>
      </c>
      <c r="AL11" s="17">
        <v>0.24943255048812499</v>
      </c>
      <c r="AM11" s="17">
        <v>0.21675756272504201</v>
      </c>
      <c r="AN11" s="17">
        <v>0.13394041755167899</v>
      </c>
      <c r="AO11" s="17"/>
      <c r="AP11" s="17">
        <v>0.33266138086580599</v>
      </c>
      <c r="AQ11" s="17">
        <v>0.20147053110215199</v>
      </c>
      <c r="AR11" s="17">
        <v>0.29029645977876301</v>
      </c>
      <c r="AS11" s="17"/>
      <c r="AT11" s="17">
        <v>0.22602317544581699</v>
      </c>
      <c r="AU11" s="17">
        <v>0.222524566588125</v>
      </c>
      <c r="AV11" s="17">
        <v>0.25055991025910301</v>
      </c>
      <c r="AW11" s="17">
        <v>0.23491914380984799</v>
      </c>
      <c r="AX11" s="17">
        <v>0.17027640566416699</v>
      </c>
    </row>
    <row r="12" spans="2:50">
      <c r="B12" s="18" t="s">
        <v>234</v>
      </c>
      <c r="C12" s="17">
        <v>0.215629407680584</v>
      </c>
      <c r="D12" s="17">
        <v>0.24271832635391399</v>
      </c>
      <c r="E12" s="17">
        <v>0.188288734610603</v>
      </c>
      <c r="F12" s="17"/>
      <c r="G12" s="17">
        <v>0.169829266785258</v>
      </c>
      <c r="H12" s="17">
        <v>0.27302520719068302</v>
      </c>
      <c r="I12" s="17">
        <v>0.23589511304077701</v>
      </c>
      <c r="J12" s="17">
        <v>0.20592875401751901</v>
      </c>
      <c r="K12" s="17">
        <v>0.198826419726465</v>
      </c>
      <c r="L12" s="17">
        <v>0.201848441202745</v>
      </c>
      <c r="M12" s="17"/>
      <c r="N12" s="17">
        <v>0.25746816401139</v>
      </c>
      <c r="O12" s="17">
        <v>0.21993463641400099</v>
      </c>
      <c r="P12" s="17">
        <v>0.20221608395024199</v>
      </c>
      <c r="Q12" s="17">
        <v>0.181708840352624</v>
      </c>
      <c r="R12" s="17"/>
      <c r="S12" s="17">
        <v>0.24410733218262401</v>
      </c>
      <c r="T12" s="17">
        <v>0.23512879339195999</v>
      </c>
      <c r="U12" s="17">
        <v>0.17465735202241101</v>
      </c>
      <c r="V12" s="17">
        <v>0.19728107437751599</v>
      </c>
      <c r="W12" s="17">
        <v>0.20632324253808401</v>
      </c>
      <c r="X12" s="17">
        <v>0.19729570479153599</v>
      </c>
      <c r="Y12" s="17">
        <v>0.197294341516942</v>
      </c>
      <c r="Z12" s="17">
        <v>0.231487145088171</v>
      </c>
      <c r="AA12" s="17">
        <v>0.24455986178754699</v>
      </c>
      <c r="AB12" s="17">
        <v>0.18784153812350701</v>
      </c>
      <c r="AC12" s="17">
        <v>0.22239412304063899</v>
      </c>
      <c r="AD12" s="17">
        <v>0.232714706821018</v>
      </c>
      <c r="AE12" s="17"/>
      <c r="AF12" s="17">
        <v>0.245562251410328</v>
      </c>
      <c r="AG12" s="17">
        <v>0.20669428446530799</v>
      </c>
      <c r="AH12" s="17">
        <v>0.18412011096462</v>
      </c>
      <c r="AI12" s="17"/>
      <c r="AJ12" s="17">
        <v>0.26960764881843702</v>
      </c>
      <c r="AK12" s="17">
        <v>0.207072983339705</v>
      </c>
      <c r="AL12" s="17">
        <v>0.21983848852129401</v>
      </c>
      <c r="AM12" s="17">
        <v>0.22707173663873001</v>
      </c>
      <c r="AN12" s="17">
        <v>0.13788794237803301</v>
      </c>
      <c r="AO12" s="17"/>
      <c r="AP12" s="17">
        <v>0.33037514606170598</v>
      </c>
      <c r="AQ12" s="17">
        <v>0.18562707269389001</v>
      </c>
      <c r="AR12" s="17">
        <v>0.25728405486345701</v>
      </c>
      <c r="AS12" s="17"/>
      <c r="AT12" s="17">
        <v>0.19279984962708599</v>
      </c>
      <c r="AU12" s="17">
        <v>0.21757152154786399</v>
      </c>
      <c r="AV12" s="17">
        <v>0.258814667928845</v>
      </c>
      <c r="AW12" s="17">
        <v>0.24040114795803799</v>
      </c>
      <c r="AX12" s="17">
        <v>0.20485870553774499</v>
      </c>
    </row>
    <row r="13" spans="2:50">
      <c r="B13" s="18" t="s">
        <v>235</v>
      </c>
      <c r="C13" s="17">
        <v>0.20769049713133</v>
      </c>
      <c r="D13" s="17">
        <v>0.248822272555343</v>
      </c>
      <c r="E13" s="17">
        <v>0.16835806272273501</v>
      </c>
      <c r="F13" s="17"/>
      <c r="G13" s="17">
        <v>0.23394328163223699</v>
      </c>
      <c r="H13" s="17">
        <v>0.281202220059597</v>
      </c>
      <c r="I13" s="17">
        <v>0.238607027733241</v>
      </c>
      <c r="J13" s="17">
        <v>0.179366064454964</v>
      </c>
      <c r="K13" s="17">
        <v>0.150103773579156</v>
      </c>
      <c r="L13" s="17">
        <v>0.16688701815469101</v>
      </c>
      <c r="M13" s="17"/>
      <c r="N13" s="17">
        <v>0.23345035634736599</v>
      </c>
      <c r="O13" s="17">
        <v>0.18176777198090099</v>
      </c>
      <c r="P13" s="17">
        <v>0.23955078730573101</v>
      </c>
      <c r="Q13" s="17">
        <v>0.18255301331145601</v>
      </c>
      <c r="R13" s="17"/>
      <c r="S13" s="17">
        <v>0.29456957224105201</v>
      </c>
      <c r="T13" s="17">
        <v>0.18455618846674199</v>
      </c>
      <c r="U13" s="17">
        <v>0.18699461510378601</v>
      </c>
      <c r="V13" s="17">
        <v>0.18293993013148099</v>
      </c>
      <c r="W13" s="17">
        <v>0.18376857721395901</v>
      </c>
      <c r="X13" s="17">
        <v>0.23982664427709199</v>
      </c>
      <c r="Y13" s="17">
        <v>0.17821717496745201</v>
      </c>
      <c r="Z13" s="17">
        <v>0.214914819770468</v>
      </c>
      <c r="AA13" s="17">
        <v>0.24264124962295999</v>
      </c>
      <c r="AB13" s="17">
        <v>0.16017293605698499</v>
      </c>
      <c r="AC13" s="17">
        <v>0.176660624323904</v>
      </c>
      <c r="AD13" s="17">
        <v>0.12664012553572199</v>
      </c>
      <c r="AE13" s="17"/>
      <c r="AF13" s="17">
        <v>0.228382172480461</v>
      </c>
      <c r="AG13" s="17">
        <v>0.19560100952753301</v>
      </c>
      <c r="AH13" s="17">
        <v>0.194893099628662</v>
      </c>
      <c r="AI13" s="17"/>
      <c r="AJ13" s="17">
        <v>0.23573248824490001</v>
      </c>
      <c r="AK13" s="17">
        <v>0.22973047576642799</v>
      </c>
      <c r="AL13" s="17">
        <v>0.25900881133195103</v>
      </c>
      <c r="AM13" s="17">
        <v>0.16575735151451301</v>
      </c>
      <c r="AN13" s="17">
        <v>0.14633909897738401</v>
      </c>
      <c r="AO13" s="17"/>
      <c r="AP13" s="17">
        <v>0.28394802544779901</v>
      </c>
      <c r="AQ13" s="17">
        <v>0.212577860331154</v>
      </c>
      <c r="AR13" s="17">
        <v>0.22331240696837301</v>
      </c>
      <c r="AS13" s="17"/>
      <c r="AT13" s="17">
        <v>0.18309592733602101</v>
      </c>
      <c r="AU13" s="17">
        <v>0.19413411183867299</v>
      </c>
      <c r="AV13" s="17">
        <v>0.26810992853762899</v>
      </c>
      <c r="AW13" s="17">
        <v>0.25024103816401799</v>
      </c>
      <c r="AX13" s="17">
        <v>0.103987628938431</v>
      </c>
    </row>
    <row r="14" spans="2:50">
      <c r="B14" s="18" t="s">
        <v>236</v>
      </c>
      <c r="C14" s="17">
        <v>0.198386858180359</v>
      </c>
      <c r="D14" s="17">
        <v>0.18517878182935901</v>
      </c>
      <c r="E14" s="17">
        <v>0.21088469410890801</v>
      </c>
      <c r="F14" s="17"/>
      <c r="G14" s="17">
        <v>0.17933357717644599</v>
      </c>
      <c r="H14" s="17">
        <v>0.17076590217978499</v>
      </c>
      <c r="I14" s="17">
        <v>0.14262976091578899</v>
      </c>
      <c r="J14" s="17">
        <v>0.22764877042891499</v>
      </c>
      <c r="K14" s="17">
        <v>0.21120773784696401</v>
      </c>
      <c r="L14" s="17">
        <v>0.246492647148289</v>
      </c>
      <c r="M14" s="17"/>
      <c r="N14" s="17">
        <v>0.18948426750911801</v>
      </c>
      <c r="O14" s="17">
        <v>0.19968969074512799</v>
      </c>
      <c r="P14" s="17">
        <v>0.17601530971085</v>
      </c>
      <c r="Q14" s="17">
        <v>0.22339239939226299</v>
      </c>
      <c r="R14" s="17"/>
      <c r="S14" s="17">
        <v>0.200559023184537</v>
      </c>
      <c r="T14" s="17">
        <v>0.23342375567323301</v>
      </c>
      <c r="U14" s="17">
        <v>0.19737564420124701</v>
      </c>
      <c r="V14" s="17">
        <v>0.24827891941506999</v>
      </c>
      <c r="W14" s="17">
        <v>0.16561158822675601</v>
      </c>
      <c r="X14" s="17">
        <v>0.213910454992251</v>
      </c>
      <c r="Y14" s="17">
        <v>0.20371477776386199</v>
      </c>
      <c r="Z14" s="17">
        <v>0.11003629611612099</v>
      </c>
      <c r="AA14" s="17">
        <v>0.143433635353898</v>
      </c>
      <c r="AB14" s="17">
        <v>0.22069174246642101</v>
      </c>
      <c r="AC14" s="17">
        <v>0.18657438318667599</v>
      </c>
      <c r="AD14" s="17">
        <v>0.17848333977321201</v>
      </c>
      <c r="AE14" s="17"/>
      <c r="AF14" s="17">
        <v>0.18683096613059</v>
      </c>
      <c r="AG14" s="17">
        <v>0.23343735576549901</v>
      </c>
      <c r="AH14" s="17">
        <v>0.13946638836631001</v>
      </c>
      <c r="AI14" s="17"/>
      <c r="AJ14" s="17">
        <v>0.16707957890938599</v>
      </c>
      <c r="AK14" s="17">
        <v>0.228221694129913</v>
      </c>
      <c r="AL14" s="17">
        <v>0.18504385165519599</v>
      </c>
      <c r="AM14" s="17">
        <v>0.257870770594536</v>
      </c>
      <c r="AN14" s="17">
        <v>0.18157532991149999</v>
      </c>
      <c r="AO14" s="17"/>
      <c r="AP14" s="17">
        <v>0.126628808878267</v>
      </c>
      <c r="AQ14" s="17">
        <v>0.229097813850482</v>
      </c>
      <c r="AR14" s="17">
        <v>0.14743370637051401</v>
      </c>
      <c r="AS14" s="17"/>
      <c r="AT14" s="17">
        <v>0.209376351283342</v>
      </c>
      <c r="AU14" s="17">
        <v>0.17457924386250301</v>
      </c>
      <c r="AV14" s="17">
        <v>0.205533356405699</v>
      </c>
      <c r="AW14" s="17">
        <v>0.18454406516305799</v>
      </c>
      <c r="AX14" s="17">
        <v>0.27341468796375601</v>
      </c>
    </row>
    <row r="15" spans="2:50">
      <c r="B15" s="18" t="s">
        <v>237</v>
      </c>
      <c r="C15" s="17">
        <v>0.15528151336725299</v>
      </c>
      <c r="D15" s="17">
        <v>0.16854481362638299</v>
      </c>
      <c r="E15" s="17">
        <v>0.14294158188129899</v>
      </c>
      <c r="F15" s="17"/>
      <c r="G15" s="17">
        <v>0.158269725929641</v>
      </c>
      <c r="H15" s="17">
        <v>0.108550726892609</v>
      </c>
      <c r="I15" s="17">
        <v>0.12984706200745399</v>
      </c>
      <c r="J15" s="17">
        <v>0.16626150948850099</v>
      </c>
      <c r="K15" s="17">
        <v>0.145142979534024</v>
      </c>
      <c r="L15" s="17">
        <v>0.20979579127964901</v>
      </c>
      <c r="M15" s="17"/>
      <c r="N15" s="17">
        <v>0.166956494339527</v>
      </c>
      <c r="O15" s="17">
        <v>0.17446523427407601</v>
      </c>
      <c r="P15" s="17">
        <v>0.14550574727209201</v>
      </c>
      <c r="Q15" s="17">
        <v>0.125323367484447</v>
      </c>
      <c r="R15" s="17"/>
      <c r="S15" s="17">
        <v>0.123310468315787</v>
      </c>
      <c r="T15" s="17">
        <v>0.209144352461308</v>
      </c>
      <c r="U15" s="17">
        <v>0.176422922751341</v>
      </c>
      <c r="V15" s="17">
        <v>0.152310479987362</v>
      </c>
      <c r="W15" s="17">
        <v>0.20048705675918299</v>
      </c>
      <c r="X15" s="17">
        <v>0.108216931715785</v>
      </c>
      <c r="Y15" s="17">
        <v>0.16921851796734</v>
      </c>
      <c r="Z15" s="17">
        <v>0.10560821266508801</v>
      </c>
      <c r="AA15" s="17">
        <v>0.158786908289788</v>
      </c>
      <c r="AB15" s="17">
        <v>0.166890186914879</v>
      </c>
      <c r="AC15" s="17">
        <v>9.8465871570767097E-2</v>
      </c>
      <c r="AD15" s="17">
        <v>0.13513588648587799</v>
      </c>
      <c r="AE15" s="17"/>
      <c r="AF15" s="17">
        <v>0.132958695898966</v>
      </c>
      <c r="AG15" s="17">
        <v>0.201125947427199</v>
      </c>
      <c r="AH15" s="17">
        <v>8.3797001683594302E-2</v>
      </c>
      <c r="AI15" s="17"/>
      <c r="AJ15" s="17">
        <v>0.14048403101273099</v>
      </c>
      <c r="AK15" s="17">
        <v>0.162739946840435</v>
      </c>
      <c r="AL15" s="17">
        <v>0.15921256290962399</v>
      </c>
      <c r="AM15" s="17">
        <v>0.28655457863297501</v>
      </c>
      <c r="AN15" s="17">
        <v>0.108698760136126</v>
      </c>
      <c r="AO15" s="17"/>
      <c r="AP15" s="17">
        <v>0.109976958303469</v>
      </c>
      <c r="AQ15" s="17">
        <v>0.16956526046808101</v>
      </c>
      <c r="AR15" s="17">
        <v>0.15917060062716801</v>
      </c>
      <c r="AS15" s="17"/>
      <c r="AT15" s="17">
        <v>0.124865343899347</v>
      </c>
      <c r="AU15" s="17">
        <v>0.142804395263956</v>
      </c>
      <c r="AV15" s="17">
        <v>0.16128507470870501</v>
      </c>
      <c r="AW15" s="17">
        <v>0.16449353814801501</v>
      </c>
      <c r="AX15" s="17">
        <v>0.245061949825853</v>
      </c>
    </row>
    <row r="16" spans="2:50">
      <c r="B16" s="18" t="s">
        <v>238</v>
      </c>
      <c r="C16" s="17">
        <v>0.145111951306993</v>
      </c>
      <c r="D16" s="17">
        <v>0.17724102436695499</v>
      </c>
      <c r="E16" s="17">
        <v>0.114321862660249</v>
      </c>
      <c r="F16" s="17"/>
      <c r="G16" s="17">
        <v>0.14332805948923399</v>
      </c>
      <c r="H16" s="17">
        <v>0.16977354658250399</v>
      </c>
      <c r="I16" s="17">
        <v>0.161534869005729</v>
      </c>
      <c r="J16" s="17">
        <v>0.116038655752508</v>
      </c>
      <c r="K16" s="17">
        <v>0.14651960550076601</v>
      </c>
      <c r="L16" s="17">
        <v>0.135555465573826</v>
      </c>
      <c r="M16" s="17"/>
      <c r="N16" s="17">
        <v>0.166723072942601</v>
      </c>
      <c r="O16" s="17">
        <v>0.120552280129959</v>
      </c>
      <c r="P16" s="17">
        <v>0.16818729590928799</v>
      </c>
      <c r="Q16" s="17">
        <v>0.12963176832423501</v>
      </c>
      <c r="R16" s="17"/>
      <c r="S16" s="17">
        <v>0.202227497951881</v>
      </c>
      <c r="T16" s="17">
        <v>0.11179325095324</v>
      </c>
      <c r="U16" s="17">
        <v>8.1047380220949997E-2</v>
      </c>
      <c r="V16" s="17">
        <v>0.12864226190847</v>
      </c>
      <c r="W16" s="17">
        <v>0.14093846503763</v>
      </c>
      <c r="X16" s="17">
        <v>0.16190077214498999</v>
      </c>
      <c r="Y16" s="17">
        <v>0.16266144645542499</v>
      </c>
      <c r="Z16" s="17">
        <v>0.202722046151705</v>
      </c>
      <c r="AA16" s="17">
        <v>0.12588463191740801</v>
      </c>
      <c r="AB16" s="17">
        <v>0.15665707343009699</v>
      </c>
      <c r="AC16" s="17">
        <v>0.14765483748861999</v>
      </c>
      <c r="AD16" s="17">
        <v>0.11040015177812</v>
      </c>
      <c r="AE16" s="17"/>
      <c r="AF16" s="17">
        <v>0.155949862997637</v>
      </c>
      <c r="AG16" s="17">
        <v>0.13932661876862701</v>
      </c>
      <c r="AH16" s="17">
        <v>0.134327530008788</v>
      </c>
      <c r="AI16" s="17"/>
      <c r="AJ16" s="17">
        <v>0.169635804173801</v>
      </c>
      <c r="AK16" s="17">
        <v>0.14454953225176401</v>
      </c>
      <c r="AL16" s="17">
        <v>0.212346562800794</v>
      </c>
      <c r="AM16" s="17">
        <v>0.126729734583168</v>
      </c>
      <c r="AN16" s="17">
        <v>7.6245723824832495E-2</v>
      </c>
      <c r="AO16" s="17"/>
      <c r="AP16" s="17">
        <v>0.197136139288663</v>
      </c>
      <c r="AQ16" s="17">
        <v>0.13562119908981801</v>
      </c>
      <c r="AR16" s="17">
        <v>0.23310191202493</v>
      </c>
      <c r="AS16" s="17"/>
      <c r="AT16" s="17">
        <v>0.109101564233349</v>
      </c>
      <c r="AU16" s="17">
        <v>0.16841729763255101</v>
      </c>
      <c r="AV16" s="17">
        <v>0.16383179114965801</v>
      </c>
      <c r="AW16" s="17">
        <v>0.18136296179053399</v>
      </c>
      <c r="AX16" s="17">
        <v>0.271624619576329</v>
      </c>
    </row>
    <row r="17" spans="2:50">
      <c r="B17" s="18" t="s">
        <v>92</v>
      </c>
      <c r="C17" s="17">
        <v>0.11186889109190599</v>
      </c>
      <c r="D17" s="17">
        <v>8.2808668329339002E-2</v>
      </c>
      <c r="E17" s="17">
        <v>0.13968258893031499</v>
      </c>
      <c r="F17" s="17"/>
      <c r="G17" s="17">
        <v>0.122674869481618</v>
      </c>
      <c r="H17" s="17">
        <v>0.12747313034417601</v>
      </c>
      <c r="I17" s="17">
        <v>0.116565658748958</v>
      </c>
      <c r="J17" s="17">
        <v>0.117108467189821</v>
      </c>
      <c r="K17" s="17">
        <v>0.102170268289862</v>
      </c>
      <c r="L17" s="17">
        <v>9.0457783148499393E-2</v>
      </c>
      <c r="M17" s="17"/>
      <c r="N17" s="17">
        <v>6.9093985313596396E-2</v>
      </c>
      <c r="O17" s="17">
        <v>0.13129002022913999</v>
      </c>
      <c r="P17" s="17">
        <v>0.111127566448012</v>
      </c>
      <c r="Q17" s="17">
        <v>0.13811781627450401</v>
      </c>
      <c r="R17" s="17"/>
      <c r="S17" s="17">
        <v>7.4384429025254703E-2</v>
      </c>
      <c r="T17" s="17">
        <v>0.11067325438801801</v>
      </c>
      <c r="U17" s="17">
        <v>0.165471758108998</v>
      </c>
      <c r="V17" s="17">
        <v>0.134101780297326</v>
      </c>
      <c r="W17" s="17">
        <v>0.13269376047900799</v>
      </c>
      <c r="X17" s="17">
        <v>7.3677765282530006E-2</v>
      </c>
      <c r="Y17" s="17">
        <v>0.11148378936881199</v>
      </c>
      <c r="Z17" s="17">
        <v>9.6288191544776996E-2</v>
      </c>
      <c r="AA17" s="17">
        <v>0.116782569259282</v>
      </c>
      <c r="AB17" s="17">
        <v>0.123539569654359</v>
      </c>
      <c r="AC17" s="17">
        <v>0.119838712725774</v>
      </c>
      <c r="AD17" s="17">
        <v>0.103605106582876</v>
      </c>
      <c r="AE17" s="17"/>
      <c r="AF17" s="17">
        <v>0.10098776016189</v>
      </c>
      <c r="AG17" s="17">
        <v>8.2116618426793006E-2</v>
      </c>
      <c r="AH17" s="17">
        <v>0.19942463187984399</v>
      </c>
      <c r="AI17" s="17"/>
      <c r="AJ17" s="17">
        <v>8.04291626725952E-2</v>
      </c>
      <c r="AK17" s="17">
        <v>8.9248884178061302E-2</v>
      </c>
      <c r="AL17" s="17">
        <v>6.5133142645661002E-2</v>
      </c>
      <c r="AM17" s="17">
        <v>8.8109587000626099E-2</v>
      </c>
      <c r="AN17" s="17">
        <v>0.21068530283262199</v>
      </c>
      <c r="AO17" s="17"/>
      <c r="AP17" s="17">
        <v>7.3526849009149103E-2</v>
      </c>
      <c r="AQ17" s="17">
        <v>9.8944709033751799E-2</v>
      </c>
      <c r="AR17" s="17">
        <v>3.5772488372499502E-2</v>
      </c>
      <c r="AS17" s="17"/>
      <c r="AT17" s="17">
        <v>0.148420015828235</v>
      </c>
      <c r="AU17" s="17">
        <v>0.123308871334514</v>
      </c>
      <c r="AV17" s="17">
        <v>6.7934389771264203E-2</v>
      </c>
      <c r="AW17" s="17">
        <v>7.3528522682855105E-2</v>
      </c>
      <c r="AX17" s="17">
        <v>8.73418581088371E-2</v>
      </c>
    </row>
    <row r="18" spans="2:50">
      <c r="B18" s="18" t="s">
        <v>239</v>
      </c>
      <c r="C18" s="17">
        <v>9.5968922273896903E-2</v>
      </c>
      <c r="D18" s="17">
        <v>9.5392112848661101E-2</v>
      </c>
      <c r="E18" s="17">
        <v>9.6904733360773196E-2</v>
      </c>
      <c r="F18" s="17"/>
      <c r="G18" s="17">
        <v>0.11172415001575101</v>
      </c>
      <c r="H18" s="17">
        <v>0.10677716283882301</v>
      </c>
      <c r="I18" s="17">
        <v>9.2755531549353606E-2</v>
      </c>
      <c r="J18" s="17">
        <v>7.7694263967561294E-2</v>
      </c>
      <c r="K18" s="17">
        <v>7.1571406506819396E-2</v>
      </c>
      <c r="L18" s="17">
        <v>0.11050351336226399</v>
      </c>
      <c r="M18" s="17"/>
      <c r="N18" s="17">
        <v>0.101197017081975</v>
      </c>
      <c r="O18" s="17">
        <v>7.7893500462431195E-2</v>
      </c>
      <c r="P18" s="17">
        <v>8.1769389393520603E-2</v>
      </c>
      <c r="Q18" s="17">
        <v>0.118839094124831</v>
      </c>
      <c r="R18" s="17"/>
      <c r="S18" s="17">
        <v>9.9917646174150707E-2</v>
      </c>
      <c r="T18" s="17">
        <v>8.14028530518216E-2</v>
      </c>
      <c r="U18" s="17">
        <v>5.8704465236842501E-2</v>
      </c>
      <c r="V18" s="17">
        <v>8.3082170552393503E-2</v>
      </c>
      <c r="W18" s="17">
        <v>0.174355210081657</v>
      </c>
      <c r="X18" s="17">
        <v>8.9722409275291806E-2</v>
      </c>
      <c r="Y18" s="17">
        <v>8.2533568680990793E-2</v>
      </c>
      <c r="Z18" s="17">
        <v>9.5433637886357503E-2</v>
      </c>
      <c r="AA18" s="17">
        <v>9.6730833232432006E-2</v>
      </c>
      <c r="AB18" s="17">
        <v>0.111198859950098</v>
      </c>
      <c r="AC18" s="17">
        <v>9.5976123255169798E-2</v>
      </c>
      <c r="AD18" s="17">
        <v>0.10213897632815799</v>
      </c>
      <c r="AE18" s="17"/>
      <c r="AF18" s="17">
        <v>7.9221330867580195E-2</v>
      </c>
      <c r="AG18" s="17">
        <v>0.114993881474034</v>
      </c>
      <c r="AH18" s="17">
        <v>7.8523867438640593E-2</v>
      </c>
      <c r="AI18" s="17"/>
      <c r="AJ18" s="17">
        <v>7.0186186533936296E-2</v>
      </c>
      <c r="AK18" s="17">
        <v>0.114210839431669</v>
      </c>
      <c r="AL18" s="17">
        <v>0.10812447771072201</v>
      </c>
      <c r="AM18" s="17">
        <v>0.10948585287891301</v>
      </c>
      <c r="AN18" s="17">
        <v>0.103981881891136</v>
      </c>
      <c r="AO18" s="17"/>
      <c r="AP18" s="17">
        <v>5.54127546697313E-2</v>
      </c>
      <c r="AQ18" s="17">
        <v>0.12787525019433801</v>
      </c>
      <c r="AR18" s="17">
        <v>8.2898867182408104E-2</v>
      </c>
      <c r="AS18" s="17"/>
      <c r="AT18" s="17">
        <v>8.1441702993987994E-2</v>
      </c>
      <c r="AU18" s="17">
        <v>7.8564777981485201E-2</v>
      </c>
      <c r="AV18" s="17">
        <v>0.108584509561769</v>
      </c>
      <c r="AW18" s="17">
        <v>0.10946406779795601</v>
      </c>
      <c r="AX18" s="17">
        <v>8.01706310756162E-2</v>
      </c>
    </row>
    <row r="19" spans="2:50">
      <c r="B19" s="18" t="s">
        <v>240</v>
      </c>
      <c r="C19" s="17">
        <v>5.6505089010251301E-2</v>
      </c>
      <c r="D19" s="17">
        <v>5.7431077019319002E-2</v>
      </c>
      <c r="E19" s="17">
        <v>5.5821008336922703E-2</v>
      </c>
      <c r="F19" s="17"/>
      <c r="G19" s="17">
        <v>7.6012180688752595E-2</v>
      </c>
      <c r="H19" s="17">
        <v>6.0214522193138102E-2</v>
      </c>
      <c r="I19" s="17">
        <v>4.09663759549867E-2</v>
      </c>
      <c r="J19" s="17">
        <v>5.8331459885343398E-2</v>
      </c>
      <c r="K19" s="17">
        <v>5.1100271539941899E-2</v>
      </c>
      <c r="L19" s="17">
        <v>5.5389451396959902E-2</v>
      </c>
      <c r="M19" s="17"/>
      <c r="N19" s="17">
        <v>5.2359156193315597E-2</v>
      </c>
      <c r="O19" s="17">
        <v>5.1100307378505697E-2</v>
      </c>
      <c r="P19" s="17">
        <v>5.5732082911010401E-2</v>
      </c>
      <c r="Q19" s="17">
        <v>6.6299410893636807E-2</v>
      </c>
      <c r="R19" s="17"/>
      <c r="S19" s="17">
        <v>5.4946995412672901E-2</v>
      </c>
      <c r="T19" s="17">
        <v>2.5176238442989801E-2</v>
      </c>
      <c r="U19" s="17">
        <v>7.3941491874122994E-2</v>
      </c>
      <c r="V19" s="17">
        <v>3.6300263021657203E-2</v>
      </c>
      <c r="W19" s="17">
        <v>6.5978843855281993E-2</v>
      </c>
      <c r="X19" s="17">
        <v>5.6135492439032098E-2</v>
      </c>
      <c r="Y19" s="17">
        <v>5.4170207172065298E-2</v>
      </c>
      <c r="Z19" s="17">
        <v>9.0582940256572E-2</v>
      </c>
      <c r="AA19" s="17">
        <v>6.1070450262444502E-2</v>
      </c>
      <c r="AB19" s="17">
        <v>7.4263609771365105E-2</v>
      </c>
      <c r="AC19" s="17">
        <v>6.1919784662055902E-2</v>
      </c>
      <c r="AD19" s="17">
        <v>7.4140812806385806E-2</v>
      </c>
      <c r="AE19" s="17"/>
      <c r="AF19" s="17">
        <v>5.5062255764350601E-2</v>
      </c>
      <c r="AG19" s="17">
        <v>5.82907252004485E-2</v>
      </c>
      <c r="AH19" s="17">
        <v>3.9670475749554103E-2</v>
      </c>
      <c r="AI19" s="17"/>
      <c r="AJ19" s="17">
        <v>4.63736576296759E-2</v>
      </c>
      <c r="AK19" s="17">
        <v>6.9433265432112104E-2</v>
      </c>
      <c r="AL19" s="17">
        <v>4.9383338521826997E-2</v>
      </c>
      <c r="AM19" s="17">
        <v>7.9699161729385501E-2</v>
      </c>
      <c r="AN19" s="17">
        <v>5.6700595466047603E-2</v>
      </c>
      <c r="AO19" s="17"/>
      <c r="AP19" s="17">
        <v>3.2297115903908498E-2</v>
      </c>
      <c r="AQ19" s="17">
        <v>7.3481086617285293E-2</v>
      </c>
      <c r="AR19" s="17">
        <v>4.03678774752027E-2</v>
      </c>
      <c r="AS19" s="17"/>
      <c r="AT19" s="17">
        <v>5.8568526564007899E-2</v>
      </c>
      <c r="AU19" s="17">
        <v>4.0156660294197399E-2</v>
      </c>
      <c r="AV19" s="17">
        <v>4.5045322026007403E-2</v>
      </c>
      <c r="AW19" s="17">
        <v>6.9867323535786396E-2</v>
      </c>
      <c r="AX19" s="17">
        <v>0.112720857647092</v>
      </c>
    </row>
    <row r="20" spans="2:50">
      <c r="B20" s="18" t="s">
        <v>241</v>
      </c>
      <c r="C20" s="17">
        <v>4.7196595021206697E-2</v>
      </c>
      <c r="D20" s="17">
        <v>4.4100809225098299E-2</v>
      </c>
      <c r="E20" s="17">
        <v>5.0401092696400099E-2</v>
      </c>
      <c r="F20" s="17"/>
      <c r="G20" s="17">
        <v>8.4620708555793706E-2</v>
      </c>
      <c r="H20" s="17">
        <v>5.1235235012255902E-2</v>
      </c>
      <c r="I20" s="17">
        <v>5.0737795541520997E-2</v>
      </c>
      <c r="J20" s="17">
        <v>2.7960978383330701E-2</v>
      </c>
      <c r="K20" s="17">
        <v>2.7832110207561499E-2</v>
      </c>
      <c r="L20" s="17">
        <v>4.4846363096741601E-2</v>
      </c>
      <c r="M20" s="17"/>
      <c r="N20" s="17">
        <v>4.0995804380642098E-2</v>
      </c>
      <c r="O20" s="17">
        <v>3.12258202045647E-2</v>
      </c>
      <c r="P20" s="17">
        <v>5.36101454455222E-2</v>
      </c>
      <c r="Q20" s="17">
        <v>6.5646903435980702E-2</v>
      </c>
      <c r="R20" s="17"/>
      <c r="S20" s="17">
        <v>5.4133157623681101E-2</v>
      </c>
      <c r="T20" s="17">
        <v>4.6802029248822798E-2</v>
      </c>
      <c r="U20" s="17">
        <v>4.0761646253655102E-2</v>
      </c>
      <c r="V20" s="17">
        <v>6.9654927971730105E-2</v>
      </c>
      <c r="W20" s="17">
        <v>3.6090321513283598E-2</v>
      </c>
      <c r="X20" s="17">
        <v>3.29273788578896E-2</v>
      </c>
      <c r="Y20" s="17">
        <v>4.6103534863893299E-2</v>
      </c>
      <c r="Z20" s="17">
        <v>2.8090155834325201E-2</v>
      </c>
      <c r="AA20" s="17">
        <v>7.0992996184781498E-2</v>
      </c>
      <c r="AB20" s="17">
        <v>4.0232827866777003E-2</v>
      </c>
      <c r="AC20" s="17">
        <v>1.7686356949990201E-2</v>
      </c>
      <c r="AD20" s="17">
        <v>4.6623178691404199E-2</v>
      </c>
      <c r="AE20" s="17"/>
      <c r="AF20" s="17">
        <v>4.6515575077131402E-2</v>
      </c>
      <c r="AG20" s="17">
        <v>3.9157970011750198E-2</v>
      </c>
      <c r="AH20" s="17">
        <v>6.3180572412555105E-2</v>
      </c>
      <c r="AI20" s="17"/>
      <c r="AJ20" s="17">
        <v>3.2938957120964001E-2</v>
      </c>
      <c r="AK20" s="17">
        <v>5.4414086405531199E-2</v>
      </c>
      <c r="AL20" s="17">
        <v>4.2525977642135102E-2</v>
      </c>
      <c r="AM20" s="17">
        <v>0.138670543274206</v>
      </c>
      <c r="AN20" s="17">
        <v>6.1609906573489803E-2</v>
      </c>
      <c r="AO20" s="17"/>
      <c r="AP20" s="17">
        <v>3.7713732832636397E-2</v>
      </c>
      <c r="AQ20" s="17">
        <v>5.5149494528570597E-2</v>
      </c>
      <c r="AR20" s="17">
        <v>3.2622140619407401E-2</v>
      </c>
      <c r="AS20" s="17"/>
      <c r="AT20" s="17">
        <v>5.9492343508937097E-2</v>
      </c>
      <c r="AU20" s="17">
        <v>5.0241513055659603E-2</v>
      </c>
      <c r="AV20" s="17">
        <v>3.2034380928961201E-2</v>
      </c>
      <c r="AW20" s="17">
        <v>1.97718169258321E-2</v>
      </c>
      <c r="AX20" s="17">
        <v>6.8048256272459001E-2</v>
      </c>
    </row>
    <row r="21" spans="2:50">
      <c r="B21" s="18" t="s">
        <v>242</v>
      </c>
      <c r="C21" s="19">
        <v>2.5206723873941898E-2</v>
      </c>
      <c r="D21" s="19">
        <v>3.5273806586703003E-2</v>
      </c>
      <c r="E21" s="19">
        <v>1.54804558812965E-2</v>
      </c>
      <c r="F21" s="19"/>
      <c r="G21" s="19">
        <v>5.8397600185020299E-2</v>
      </c>
      <c r="H21" s="19">
        <v>3.5504710764361298E-2</v>
      </c>
      <c r="I21" s="19">
        <v>2.3324329810152599E-2</v>
      </c>
      <c r="J21" s="19">
        <v>2.6756335079829999E-2</v>
      </c>
      <c r="K21" s="19">
        <v>1.36369282696212E-2</v>
      </c>
      <c r="L21" s="19">
        <v>2.9238952490305498E-3</v>
      </c>
      <c r="M21" s="19"/>
      <c r="N21" s="19">
        <v>2.27404858866469E-2</v>
      </c>
      <c r="O21" s="19">
        <v>1.6341629720087299E-2</v>
      </c>
      <c r="P21" s="19">
        <v>2.6170560492607398E-2</v>
      </c>
      <c r="Q21" s="19">
        <v>3.6659334466604E-2</v>
      </c>
      <c r="R21" s="19"/>
      <c r="S21" s="19">
        <v>2.3741715892377301E-2</v>
      </c>
      <c r="T21" s="19">
        <v>2.31878550183711E-2</v>
      </c>
      <c r="U21" s="19">
        <v>2.6132307670586299E-2</v>
      </c>
      <c r="V21" s="19">
        <v>9.3117749962454994E-3</v>
      </c>
      <c r="W21" s="19">
        <v>3.9553551642015301E-2</v>
      </c>
      <c r="X21" s="19">
        <v>3.02690432823257E-2</v>
      </c>
      <c r="Y21" s="19">
        <v>0</v>
      </c>
      <c r="Z21" s="19">
        <v>4.9635863485154398E-2</v>
      </c>
      <c r="AA21" s="19">
        <v>3.2045364785104301E-2</v>
      </c>
      <c r="AB21" s="19">
        <v>3.2886608967383699E-2</v>
      </c>
      <c r="AC21" s="19">
        <v>2.3163437755034599E-2</v>
      </c>
      <c r="AD21" s="19">
        <v>2.6997618017431099E-2</v>
      </c>
      <c r="AE21" s="19"/>
      <c r="AF21" s="19">
        <v>2.5113654944569699E-2</v>
      </c>
      <c r="AG21" s="19">
        <v>2.7443534848659901E-2</v>
      </c>
      <c r="AH21" s="19">
        <v>1.63733487281679E-2</v>
      </c>
      <c r="AI21" s="19"/>
      <c r="AJ21" s="19">
        <v>1.9226952643879899E-2</v>
      </c>
      <c r="AK21" s="19">
        <v>3.2494617055692503E-2</v>
      </c>
      <c r="AL21" s="19">
        <v>4.7653226512963102E-2</v>
      </c>
      <c r="AM21" s="19">
        <v>4.3629900387346099E-2</v>
      </c>
      <c r="AN21" s="19">
        <v>1.9655619859081801E-2</v>
      </c>
      <c r="AO21" s="19"/>
      <c r="AP21" s="19">
        <v>1.77303106240565E-2</v>
      </c>
      <c r="AQ21" s="19">
        <v>2.79054519321013E-2</v>
      </c>
      <c r="AR21" s="19">
        <v>5.5884367182358598E-2</v>
      </c>
      <c r="AS21" s="19"/>
      <c r="AT21" s="19">
        <v>2.8116089268060501E-2</v>
      </c>
      <c r="AU21" s="19">
        <v>1.4111727920553801E-2</v>
      </c>
      <c r="AV21" s="19">
        <v>1.3159892757044401E-2</v>
      </c>
      <c r="AW21" s="19">
        <v>4.1599845447260003E-2</v>
      </c>
      <c r="AX21" s="19">
        <v>4.3112824969014002E-2</v>
      </c>
    </row>
    <row r="22" spans="2:50">
      <c r="B22" s="16"/>
    </row>
    <row r="23" spans="2:50">
      <c r="B23" t="s">
        <v>550</v>
      </c>
    </row>
    <row r="24" spans="2:50">
      <c r="B24" t="s">
        <v>551</v>
      </c>
    </row>
    <row r="26" spans="2:50">
      <c r="B2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K22"/>
  <sheetViews>
    <sheetView showGridLines="0" workbookViewId="0">
      <pane xSplit="2" topLeftCell="C1" activePane="topRight" state="frozen"/>
      <selection pane="topRight"/>
    </sheetView>
  </sheetViews>
  <sheetFormatPr defaultColWidth="10.85546875" defaultRowHeight="15"/>
  <cols>
    <col min="2" max="2" width="25.7109375" customWidth="1"/>
    <col min="3" max="11" width="20.7109375" customWidth="1"/>
  </cols>
  <sheetData>
    <row r="2" spans="2:11" ht="39.950000000000003" customHeight="1">
      <c r="D2" s="33" t="s">
        <v>581</v>
      </c>
      <c r="E2" s="34"/>
      <c r="F2" s="34"/>
      <c r="G2" s="34"/>
      <c r="H2" s="34"/>
      <c r="I2" s="34"/>
      <c r="J2" s="34"/>
      <c r="K2" s="34"/>
    </row>
    <row r="6" spans="2:11" ht="50.1" customHeight="1">
      <c r="B6" s="20" t="s">
        <v>37</v>
      </c>
      <c r="C6" s="20" t="s">
        <v>582</v>
      </c>
      <c r="D6" s="20" t="s">
        <v>583</v>
      </c>
      <c r="E6" s="20" t="s">
        <v>584</v>
      </c>
      <c r="F6" s="20" t="s">
        <v>585</v>
      </c>
      <c r="G6" s="20" t="s">
        <v>586</v>
      </c>
      <c r="H6" s="20" t="s">
        <v>587</v>
      </c>
      <c r="I6" s="20" t="s">
        <v>588</v>
      </c>
      <c r="J6" s="20" t="s">
        <v>589</v>
      </c>
    </row>
    <row r="7" spans="2:11">
      <c r="B7" s="18" t="s">
        <v>244</v>
      </c>
      <c r="C7" s="17">
        <v>0.219730340457265</v>
      </c>
      <c r="D7" s="17">
        <v>0.20896551273686301</v>
      </c>
      <c r="E7" s="17">
        <v>0.190475965427366</v>
      </c>
      <c r="F7" s="17">
        <v>0.18062360836177199</v>
      </c>
      <c r="G7" s="17">
        <v>0.17194737954888401</v>
      </c>
      <c r="H7" s="17">
        <v>0.18990627586207401</v>
      </c>
      <c r="I7" s="17">
        <v>0.16765806316880499</v>
      </c>
      <c r="J7" s="17">
        <v>0.102292037933672</v>
      </c>
    </row>
    <row r="8" spans="2:11">
      <c r="B8" s="18" t="s">
        <v>245</v>
      </c>
      <c r="C8" s="17">
        <v>0.48218555708350502</v>
      </c>
      <c r="D8" s="17">
        <v>0.49276003497943799</v>
      </c>
      <c r="E8" s="17">
        <v>0.45111949684842301</v>
      </c>
      <c r="F8" s="17">
        <v>0.442898723312948</v>
      </c>
      <c r="G8" s="17">
        <v>0.42181779645757</v>
      </c>
      <c r="H8" s="17">
        <v>0.45333325268596403</v>
      </c>
      <c r="I8" s="17">
        <v>0.36009452246269702</v>
      </c>
      <c r="J8" s="17">
        <v>0.28425479759705302</v>
      </c>
    </row>
    <row r="9" spans="2:11">
      <c r="B9" s="18" t="s">
        <v>246</v>
      </c>
      <c r="C9" s="17">
        <v>0.208233263573741</v>
      </c>
      <c r="D9" s="17">
        <v>0.20748012726707399</v>
      </c>
      <c r="E9" s="17">
        <v>0.250799950994751</v>
      </c>
      <c r="F9" s="17">
        <v>0.27268179697592299</v>
      </c>
      <c r="G9" s="17">
        <v>0.28601856088640798</v>
      </c>
      <c r="H9" s="17">
        <v>0.25100123969819799</v>
      </c>
      <c r="I9" s="17">
        <v>0.340181130041952</v>
      </c>
      <c r="J9" s="17">
        <v>0.34835901403113001</v>
      </c>
    </row>
    <row r="10" spans="2:11">
      <c r="B10" s="18" t="s">
        <v>247</v>
      </c>
      <c r="C10" s="17">
        <v>3.61052736109286E-2</v>
      </c>
      <c r="D10" s="17">
        <v>3.7824499232723602E-2</v>
      </c>
      <c r="E10" s="17">
        <v>4.4164201090038498E-2</v>
      </c>
      <c r="F10" s="17">
        <v>4.3250455805590102E-2</v>
      </c>
      <c r="G10" s="17">
        <v>5.6292763104037899E-2</v>
      </c>
      <c r="H10" s="17">
        <v>4.9320449474110302E-2</v>
      </c>
      <c r="I10" s="17">
        <v>6.6304102510850199E-2</v>
      </c>
      <c r="J10" s="17">
        <v>0.13633396569041101</v>
      </c>
    </row>
    <row r="11" spans="2:11">
      <c r="B11" s="18" t="s">
        <v>248</v>
      </c>
      <c r="C11" s="17">
        <v>1.2309166438339099E-2</v>
      </c>
      <c r="D11" s="17">
        <v>1.7456375624835301E-2</v>
      </c>
      <c r="E11" s="17">
        <v>1.76804859477801E-2</v>
      </c>
      <c r="F11" s="17">
        <v>1.9871702876799499E-2</v>
      </c>
      <c r="G11" s="17">
        <v>1.4139337405495601E-2</v>
      </c>
      <c r="H11" s="17">
        <v>2.25634803520234E-2</v>
      </c>
      <c r="I11" s="17">
        <v>2.0984728664536201E-2</v>
      </c>
      <c r="J11" s="17">
        <v>2.8412286299324199E-2</v>
      </c>
    </row>
    <row r="12" spans="2:11">
      <c r="B12" s="18" t="s">
        <v>92</v>
      </c>
      <c r="C12" s="17">
        <v>4.1436398836221799E-2</v>
      </c>
      <c r="D12" s="17">
        <v>3.55134501590657E-2</v>
      </c>
      <c r="E12" s="17">
        <v>4.5759899691641397E-2</v>
      </c>
      <c r="F12" s="17">
        <v>4.0673712666967198E-2</v>
      </c>
      <c r="G12" s="17">
        <v>4.9784162597604202E-2</v>
      </c>
      <c r="H12" s="17">
        <v>3.3875301927630497E-2</v>
      </c>
      <c r="I12" s="17">
        <v>4.4777453151159399E-2</v>
      </c>
      <c r="J12" s="17">
        <v>0.10034789844840999</v>
      </c>
    </row>
    <row r="13" spans="2:11">
      <c r="B13" s="23" t="s">
        <v>249</v>
      </c>
      <c r="C13" s="21">
        <v>0.70191589754077</v>
      </c>
      <c r="D13" s="21">
        <v>0.70172554771630102</v>
      </c>
      <c r="E13" s="21">
        <v>0.64159546227578901</v>
      </c>
      <c r="F13" s="21">
        <v>0.62352233167472004</v>
      </c>
      <c r="G13" s="21">
        <v>0.59376517600645395</v>
      </c>
      <c r="H13" s="21">
        <v>0.64323952854803701</v>
      </c>
      <c r="I13" s="21">
        <v>0.52775258563150196</v>
      </c>
      <c r="J13" s="21">
        <v>0.386546835530724</v>
      </c>
    </row>
    <row r="14" spans="2:11">
      <c r="B14" s="23" t="s">
        <v>250</v>
      </c>
      <c r="C14" s="21">
        <v>4.8414440049267697E-2</v>
      </c>
      <c r="D14" s="21">
        <v>5.5280874857558802E-2</v>
      </c>
      <c r="E14" s="21">
        <v>6.1844687037818598E-2</v>
      </c>
      <c r="F14" s="21">
        <v>6.3122158682389601E-2</v>
      </c>
      <c r="G14" s="21">
        <v>7.0432100509533593E-2</v>
      </c>
      <c r="H14" s="21">
        <v>7.1883929826133702E-2</v>
      </c>
      <c r="I14" s="21">
        <v>8.7288831175386397E-2</v>
      </c>
      <c r="J14" s="21">
        <v>0.164746251989736</v>
      </c>
    </row>
    <row r="15" spans="2:11">
      <c r="B15" s="23" t="s">
        <v>251</v>
      </c>
      <c r="C15" s="22">
        <v>0.65350145749150201</v>
      </c>
      <c r="D15" s="22">
        <v>0.64644467285874196</v>
      </c>
      <c r="E15" s="22">
        <v>0.57975077523797003</v>
      </c>
      <c r="F15" s="22">
        <v>0.56040017299233003</v>
      </c>
      <c r="G15" s="22">
        <v>0.52333307549691999</v>
      </c>
      <c r="H15" s="22">
        <v>0.571355598721904</v>
      </c>
      <c r="I15" s="22">
        <v>0.44046375445611502</v>
      </c>
      <c r="J15" s="22">
        <v>0.221800583540989</v>
      </c>
    </row>
    <row r="16" spans="2:11">
      <c r="B16" s="16"/>
      <c r="C16" s="16"/>
      <c r="D16" s="16"/>
      <c r="E16" s="16"/>
      <c r="F16" s="16"/>
      <c r="G16" s="16"/>
      <c r="H16" s="16"/>
      <c r="I16" s="16"/>
      <c r="J16" s="16"/>
    </row>
    <row r="17" spans="2:2">
      <c r="B17" t="s">
        <v>550</v>
      </c>
    </row>
    <row r="18" spans="2:2">
      <c r="B18" t="s">
        <v>551</v>
      </c>
    </row>
    <row r="22" spans="2:2">
      <c r="B22"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AX22"/>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243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0.16765806316880499</v>
      </c>
      <c r="D9" s="17">
        <v>0.204225586037978</v>
      </c>
      <c r="E9" s="17">
        <v>0.13262421126358301</v>
      </c>
      <c r="F9" s="17"/>
      <c r="G9" s="17">
        <v>0.16659072171718201</v>
      </c>
      <c r="H9" s="17">
        <v>0.18901512950278199</v>
      </c>
      <c r="I9" s="17">
        <v>0.19959498844912499</v>
      </c>
      <c r="J9" s="17">
        <v>0.138037234796346</v>
      </c>
      <c r="K9" s="17">
        <v>0.16054872552324101</v>
      </c>
      <c r="L9" s="17">
        <v>0.15379932462113599</v>
      </c>
      <c r="M9" s="17"/>
      <c r="N9" s="17">
        <v>0.184365618342444</v>
      </c>
      <c r="O9" s="17">
        <v>0.15550170506807501</v>
      </c>
      <c r="P9" s="17">
        <v>0.202800969711668</v>
      </c>
      <c r="Q9" s="17">
        <v>0.134395374762321</v>
      </c>
      <c r="R9" s="17"/>
      <c r="S9" s="17">
        <v>0.21243808638710801</v>
      </c>
      <c r="T9" s="17">
        <v>0.152132105776767</v>
      </c>
      <c r="U9" s="17">
        <v>0.16972233270723799</v>
      </c>
      <c r="V9" s="17">
        <v>0.174057380426134</v>
      </c>
      <c r="W9" s="17">
        <v>0.14524522809322199</v>
      </c>
      <c r="X9" s="17">
        <v>0.200482761969629</v>
      </c>
      <c r="Y9" s="17">
        <v>0.16593955630464899</v>
      </c>
      <c r="Z9" s="17">
        <v>0.19023229548977999</v>
      </c>
      <c r="AA9" s="17">
        <v>0.1586460397145</v>
      </c>
      <c r="AB9" s="17">
        <v>0.141857887825</v>
      </c>
      <c r="AC9" s="17">
        <v>0.142549074045491</v>
      </c>
      <c r="AD9" s="17">
        <v>8.1956630528614793E-2</v>
      </c>
      <c r="AE9" s="17"/>
      <c r="AF9" s="17">
        <v>0.20791965234673401</v>
      </c>
      <c r="AG9" s="17">
        <v>0.14625584558848101</v>
      </c>
      <c r="AH9" s="17">
        <v>0.11986418333873999</v>
      </c>
      <c r="AI9" s="17"/>
      <c r="AJ9" s="17">
        <v>0.20861801618232501</v>
      </c>
      <c r="AK9" s="17">
        <v>0.16621847491421901</v>
      </c>
      <c r="AL9" s="17">
        <v>0.149501880090114</v>
      </c>
      <c r="AM9" s="17">
        <v>0.33151467216557301</v>
      </c>
      <c r="AN9" s="17">
        <v>8.3811490425021298E-2</v>
      </c>
      <c r="AO9" s="17"/>
      <c r="AP9" s="17">
        <v>0.21941071112865401</v>
      </c>
      <c r="AQ9" s="17">
        <v>0.182505182012423</v>
      </c>
      <c r="AR9" s="17">
        <v>0.16272746694249299</v>
      </c>
      <c r="AS9" s="17"/>
      <c r="AT9" s="17">
        <v>0.174730174433087</v>
      </c>
      <c r="AU9" s="17">
        <v>0.156909932407645</v>
      </c>
      <c r="AV9" s="17">
        <v>0.173476597006403</v>
      </c>
      <c r="AW9" s="17">
        <v>0.18492120990615299</v>
      </c>
      <c r="AX9" s="17">
        <v>0.34518196972947401</v>
      </c>
    </row>
    <row r="10" spans="2:50">
      <c r="B10" s="18" t="s">
        <v>245</v>
      </c>
      <c r="C10" s="17">
        <v>0.36009452246269702</v>
      </c>
      <c r="D10" s="17">
        <v>0.37989201619477703</v>
      </c>
      <c r="E10" s="17">
        <v>0.34043073439084698</v>
      </c>
      <c r="F10" s="17"/>
      <c r="G10" s="17">
        <v>0.322266526404906</v>
      </c>
      <c r="H10" s="17">
        <v>0.334436039108571</v>
      </c>
      <c r="I10" s="17">
        <v>0.303657974925236</v>
      </c>
      <c r="J10" s="17">
        <v>0.39400243207406299</v>
      </c>
      <c r="K10" s="17">
        <v>0.40038545906556899</v>
      </c>
      <c r="L10" s="17">
        <v>0.397475316934499</v>
      </c>
      <c r="M10" s="17"/>
      <c r="N10" s="17">
        <v>0.37444598904437398</v>
      </c>
      <c r="O10" s="17">
        <v>0.36585624896333302</v>
      </c>
      <c r="P10" s="17">
        <v>0.355184942233296</v>
      </c>
      <c r="Q10" s="17">
        <v>0.34570020114965</v>
      </c>
      <c r="R10" s="17"/>
      <c r="S10" s="17">
        <v>0.32112868344714002</v>
      </c>
      <c r="T10" s="17">
        <v>0.38146500721487597</v>
      </c>
      <c r="U10" s="17">
        <v>0.351615988221888</v>
      </c>
      <c r="V10" s="17">
        <v>0.36673899076574001</v>
      </c>
      <c r="W10" s="17">
        <v>0.32350550554305302</v>
      </c>
      <c r="X10" s="17">
        <v>0.44073012775373399</v>
      </c>
      <c r="Y10" s="17">
        <v>0.338781159868009</v>
      </c>
      <c r="Z10" s="17">
        <v>0.414954664188039</v>
      </c>
      <c r="AA10" s="17">
        <v>0.33216306739014301</v>
      </c>
      <c r="AB10" s="17">
        <v>0.38051317465016898</v>
      </c>
      <c r="AC10" s="17">
        <v>0.30295906069469603</v>
      </c>
      <c r="AD10" s="17">
        <v>0.41595615644777001</v>
      </c>
      <c r="AE10" s="17"/>
      <c r="AF10" s="17">
        <v>0.36019937852116601</v>
      </c>
      <c r="AG10" s="17">
        <v>0.38374835555825099</v>
      </c>
      <c r="AH10" s="17">
        <v>0.32601355371129698</v>
      </c>
      <c r="AI10" s="17"/>
      <c r="AJ10" s="17">
        <v>0.39504440117031803</v>
      </c>
      <c r="AK10" s="17">
        <v>0.374803157128134</v>
      </c>
      <c r="AL10" s="17">
        <v>0.39086805240036898</v>
      </c>
      <c r="AM10" s="17">
        <v>0.208218902314211</v>
      </c>
      <c r="AN10" s="17">
        <v>0.27170800221887798</v>
      </c>
      <c r="AO10" s="17"/>
      <c r="AP10" s="17">
        <v>0.41449715383216601</v>
      </c>
      <c r="AQ10" s="17">
        <v>0.35162961940854998</v>
      </c>
      <c r="AR10" s="17">
        <v>0.38386957930924698</v>
      </c>
      <c r="AS10" s="17"/>
      <c r="AT10" s="17">
        <v>0.32696834067390801</v>
      </c>
      <c r="AU10" s="17">
        <v>0.36495857945181098</v>
      </c>
      <c r="AV10" s="17">
        <v>0.41673826587808799</v>
      </c>
      <c r="AW10" s="17">
        <v>0.35759025052256399</v>
      </c>
      <c r="AX10" s="17">
        <v>0.30769056415503399</v>
      </c>
    </row>
    <row r="11" spans="2:50">
      <c r="B11" s="18" t="s">
        <v>246</v>
      </c>
      <c r="C11" s="17">
        <v>0.340181130041952</v>
      </c>
      <c r="D11" s="17">
        <v>0.29758252282924902</v>
      </c>
      <c r="E11" s="17">
        <v>0.383073934660908</v>
      </c>
      <c r="F11" s="17"/>
      <c r="G11" s="17">
        <v>0.310782953305626</v>
      </c>
      <c r="H11" s="17">
        <v>0.33341324411075501</v>
      </c>
      <c r="I11" s="17">
        <v>0.31424900017681201</v>
      </c>
      <c r="J11" s="17">
        <v>0.33676987437570199</v>
      </c>
      <c r="K11" s="17">
        <v>0.36539933296146498</v>
      </c>
      <c r="L11" s="17">
        <v>0.37215707851574897</v>
      </c>
      <c r="M11" s="17"/>
      <c r="N11" s="17">
        <v>0.33895872938147198</v>
      </c>
      <c r="O11" s="17">
        <v>0.35772249888464902</v>
      </c>
      <c r="P11" s="17">
        <v>0.30374848715462399</v>
      </c>
      <c r="Q11" s="17">
        <v>0.34920678649901499</v>
      </c>
      <c r="R11" s="17"/>
      <c r="S11" s="17">
        <v>0.30636872694377199</v>
      </c>
      <c r="T11" s="17">
        <v>0.37743249209266999</v>
      </c>
      <c r="U11" s="17">
        <v>0.37811310780131002</v>
      </c>
      <c r="V11" s="17">
        <v>0.30173236560646599</v>
      </c>
      <c r="W11" s="17">
        <v>0.38431953504371702</v>
      </c>
      <c r="X11" s="17">
        <v>0.27475054135578703</v>
      </c>
      <c r="Y11" s="17">
        <v>0.33200883679424098</v>
      </c>
      <c r="Z11" s="17">
        <v>0.28624441357916902</v>
      </c>
      <c r="AA11" s="17">
        <v>0.334021596383338</v>
      </c>
      <c r="AB11" s="17">
        <v>0.36431691406824901</v>
      </c>
      <c r="AC11" s="17">
        <v>0.39511392181153698</v>
      </c>
      <c r="AD11" s="17">
        <v>0.39584769989158902</v>
      </c>
      <c r="AE11" s="17"/>
      <c r="AF11" s="17">
        <v>0.329707083848575</v>
      </c>
      <c r="AG11" s="17">
        <v>0.34687893651720902</v>
      </c>
      <c r="AH11" s="17">
        <v>0.35621811846428098</v>
      </c>
      <c r="AI11" s="17"/>
      <c r="AJ11" s="17">
        <v>0.31272369307348602</v>
      </c>
      <c r="AK11" s="17">
        <v>0.317975602413131</v>
      </c>
      <c r="AL11" s="17">
        <v>0.35318377043230398</v>
      </c>
      <c r="AM11" s="17">
        <v>0.26327976731576802</v>
      </c>
      <c r="AN11" s="17">
        <v>0.41045050808649203</v>
      </c>
      <c r="AO11" s="17"/>
      <c r="AP11" s="17">
        <v>0.28351754526086298</v>
      </c>
      <c r="AQ11" s="17">
        <v>0.31320598129923899</v>
      </c>
      <c r="AR11" s="17">
        <v>0.367696186360711</v>
      </c>
      <c r="AS11" s="17"/>
      <c r="AT11" s="17">
        <v>0.35147957462910701</v>
      </c>
      <c r="AU11" s="17">
        <v>0.336115726621316</v>
      </c>
      <c r="AV11" s="17">
        <v>0.30285300670547799</v>
      </c>
      <c r="AW11" s="17">
        <v>0.34746119704754802</v>
      </c>
      <c r="AX11" s="17">
        <v>0.25928942563928598</v>
      </c>
    </row>
    <row r="12" spans="2:50">
      <c r="B12" s="18" t="s">
        <v>247</v>
      </c>
      <c r="C12" s="17">
        <v>6.6304102510850199E-2</v>
      </c>
      <c r="D12" s="17">
        <v>6.0714756346474601E-2</v>
      </c>
      <c r="E12" s="17">
        <v>7.0853759866394694E-2</v>
      </c>
      <c r="F12" s="17"/>
      <c r="G12" s="17">
        <v>8.5719725377190095E-2</v>
      </c>
      <c r="H12" s="17">
        <v>7.0936155023044997E-2</v>
      </c>
      <c r="I12" s="17">
        <v>0.102408866777058</v>
      </c>
      <c r="J12" s="17">
        <v>5.4384614540241502E-2</v>
      </c>
      <c r="K12" s="17">
        <v>3.9416801806443302E-2</v>
      </c>
      <c r="L12" s="17">
        <v>4.7922237677051102E-2</v>
      </c>
      <c r="M12" s="17"/>
      <c r="N12" s="17">
        <v>5.4410693790107698E-2</v>
      </c>
      <c r="O12" s="17">
        <v>6.6139318367641406E-2</v>
      </c>
      <c r="P12" s="17">
        <v>7.1782740807086395E-2</v>
      </c>
      <c r="Q12" s="17">
        <v>7.3689661331334297E-2</v>
      </c>
      <c r="R12" s="17"/>
      <c r="S12" s="17">
        <v>9.3200931736596701E-2</v>
      </c>
      <c r="T12" s="17">
        <v>6.8142587141926003E-2</v>
      </c>
      <c r="U12" s="17">
        <v>4.6656717316003501E-2</v>
      </c>
      <c r="V12" s="17">
        <v>5.8146278340673402E-2</v>
      </c>
      <c r="W12" s="17">
        <v>8.2091799973399798E-2</v>
      </c>
      <c r="X12" s="17">
        <v>4.3934041474711097E-2</v>
      </c>
      <c r="Y12" s="17">
        <v>8.2595240364225997E-2</v>
      </c>
      <c r="Z12" s="17">
        <v>4.6357649072786201E-2</v>
      </c>
      <c r="AA12" s="17">
        <v>5.4001936461745198E-2</v>
      </c>
      <c r="AB12" s="17">
        <v>6.1145887323077498E-2</v>
      </c>
      <c r="AC12" s="17">
        <v>6.9468185693093806E-2</v>
      </c>
      <c r="AD12" s="17">
        <v>7.8368746197983605E-2</v>
      </c>
      <c r="AE12" s="17"/>
      <c r="AF12" s="17">
        <v>5.1771205865963101E-2</v>
      </c>
      <c r="AG12" s="17">
        <v>7.0627830355006305E-2</v>
      </c>
      <c r="AH12" s="17">
        <v>7.8694861804827196E-2</v>
      </c>
      <c r="AI12" s="17"/>
      <c r="AJ12" s="17">
        <v>4.21863786142994E-2</v>
      </c>
      <c r="AK12" s="17">
        <v>8.7526220115553194E-2</v>
      </c>
      <c r="AL12" s="17">
        <v>7.6457198849222099E-2</v>
      </c>
      <c r="AM12" s="17">
        <v>5.7941057344180799E-2</v>
      </c>
      <c r="AN12" s="17">
        <v>8.4363762240351803E-2</v>
      </c>
      <c r="AO12" s="17"/>
      <c r="AP12" s="17">
        <v>5.38111851987471E-2</v>
      </c>
      <c r="AQ12" s="17">
        <v>8.6025649372185695E-2</v>
      </c>
      <c r="AR12" s="17">
        <v>6.5165740992834995E-2</v>
      </c>
      <c r="AS12" s="17"/>
      <c r="AT12" s="17">
        <v>7.0146029236911503E-2</v>
      </c>
      <c r="AU12" s="17">
        <v>8.5091663349635999E-2</v>
      </c>
      <c r="AV12" s="17">
        <v>5.2347852461125798E-2</v>
      </c>
      <c r="AW12" s="17">
        <v>4.7817120046848398E-2</v>
      </c>
      <c r="AX12" s="17">
        <v>6.9907575616794296E-2</v>
      </c>
    </row>
    <row r="13" spans="2:50">
      <c r="B13" s="18" t="s">
        <v>248</v>
      </c>
      <c r="C13" s="17">
        <v>2.0984728664536201E-2</v>
      </c>
      <c r="D13" s="17">
        <v>2.3817651817857801E-2</v>
      </c>
      <c r="E13" s="17">
        <v>1.8301691843863498E-2</v>
      </c>
      <c r="F13" s="17"/>
      <c r="G13" s="17">
        <v>4.0787526602676698E-2</v>
      </c>
      <c r="H13" s="17">
        <v>1.9210377701759301E-2</v>
      </c>
      <c r="I13" s="17">
        <v>2.1450173715331301E-2</v>
      </c>
      <c r="J13" s="17">
        <v>3.1582200719180303E-2</v>
      </c>
      <c r="K13" s="17">
        <v>1.19238994491136E-2</v>
      </c>
      <c r="L13" s="17">
        <v>6.4122047548301397E-3</v>
      </c>
      <c r="M13" s="17"/>
      <c r="N13" s="17">
        <v>1.27281315904744E-2</v>
      </c>
      <c r="O13" s="17">
        <v>1.49649321141743E-2</v>
      </c>
      <c r="P13" s="17">
        <v>2.2524262956198599E-2</v>
      </c>
      <c r="Q13" s="17">
        <v>3.5140283084717103E-2</v>
      </c>
      <c r="R13" s="17"/>
      <c r="S13" s="17">
        <v>2.0398463942721101E-2</v>
      </c>
      <c r="T13" s="17">
        <v>3.7588543497932502E-3</v>
      </c>
      <c r="U13" s="17">
        <v>1.8062211134458502E-2</v>
      </c>
      <c r="V13" s="17">
        <v>3.5149962895132301E-2</v>
      </c>
      <c r="W13" s="17">
        <v>1.32394379669312E-2</v>
      </c>
      <c r="X13" s="17">
        <v>6.9262209479035598E-3</v>
      </c>
      <c r="Y13" s="17">
        <v>1.3144855825744199E-2</v>
      </c>
      <c r="Z13" s="17">
        <v>3.3543900481814798E-2</v>
      </c>
      <c r="AA13" s="17">
        <v>4.6243267738891897E-2</v>
      </c>
      <c r="AB13" s="17">
        <v>2.4476038447558E-2</v>
      </c>
      <c r="AC13" s="17">
        <v>2.7797603297822101E-2</v>
      </c>
      <c r="AD13" s="17">
        <v>1.3651847724520201E-2</v>
      </c>
      <c r="AE13" s="17"/>
      <c r="AF13" s="17">
        <v>1.72829465709089E-2</v>
      </c>
      <c r="AG13" s="17">
        <v>1.8850065448308501E-2</v>
      </c>
      <c r="AH13" s="17">
        <v>3.7319693166582998E-2</v>
      </c>
      <c r="AI13" s="17"/>
      <c r="AJ13" s="17">
        <v>9.8282690643558095E-3</v>
      </c>
      <c r="AK13" s="17">
        <v>2.3544823855236301E-2</v>
      </c>
      <c r="AL13" s="17">
        <v>7.5860674234369202E-3</v>
      </c>
      <c r="AM13" s="17">
        <v>7.9290306416297598E-2</v>
      </c>
      <c r="AN13" s="17">
        <v>4.60086573159042E-2</v>
      </c>
      <c r="AO13" s="17"/>
      <c r="AP13" s="17">
        <v>4.87979644289271E-3</v>
      </c>
      <c r="AQ13" s="17">
        <v>3.0651275608277899E-2</v>
      </c>
      <c r="AR13" s="17">
        <v>0</v>
      </c>
      <c r="AS13" s="17"/>
      <c r="AT13" s="17">
        <v>2.55888340627628E-2</v>
      </c>
      <c r="AU13" s="17">
        <v>1.7437134401547798E-2</v>
      </c>
      <c r="AV13" s="17">
        <v>2.01430880053141E-2</v>
      </c>
      <c r="AW13" s="17">
        <v>1.4661564957580701E-2</v>
      </c>
      <c r="AX13" s="17">
        <v>1.79304648594115E-2</v>
      </c>
    </row>
    <row r="14" spans="2:50">
      <c r="B14" s="18" t="s">
        <v>92</v>
      </c>
      <c r="C14" s="17">
        <v>4.4777453151159399E-2</v>
      </c>
      <c r="D14" s="17">
        <v>3.3767466773663601E-2</v>
      </c>
      <c r="E14" s="17">
        <v>5.4715667974402901E-2</v>
      </c>
      <c r="F14" s="17"/>
      <c r="G14" s="17">
        <v>7.3852546592418106E-2</v>
      </c>
      <c r="H14" s="17">
        <v>5.2989054553088499E-2</v>
      </c>
      <c r="I14" s="17">
        <v>5.86389959564384E-2</v>
      </c>
      <c r="J14" s="17">
        <v>4.5223643494468002E-2</v>
      </c>
      <c r="K14" s="17">
        <v>2.2325781194168001E-2</v>
      </c>
      <c r="L14" s="17">
        <v>2.2233837496735201E-2</v>
      </c>
      <c r="M14" s="17"/>
      <c r="N14" s="17">
        <v>3.50908378511278E-2</v>
      </c>
      <c r="O14" s="17">
        <v>3.9815296602127001E-2</v>
      </c>
      <c r="P14" s="17">
        <v>4.3958597137127201E-2</v>
      </c>
      <c r="Q14" s="17">
        <v>6.1867693172962999E-2</v>
      </c>
      <c r="R14" s="17"/>
      <c r="S14" s="17">
        <v>4.6465107542662303E-2</v>
      </c>
      <c r="T14" s="17">
        <v>1.7068953423967401E-2</v>
      </c>
      <c r="U14" s="17">
        <v>3.58296428191026E-2</v>
      </c>
      <c r="V14" s="17">
        <v>6.4175021965853604E-2</v>
      </c>
      <c r="W14" s="17">
        <v>5.15984933796775E-2</v>
      </c>
      <c r="X14" s="17">
        <v>3.3176306498235601E-2</v>
      </c>
      <c r="Y14" s="17">
        <v>6.7530350843130596E-2</v>
      </c>
      <c r="Z14" s="17">
        <v>2.8667077188411001E-2</v>
      </c>
      <c r="AA14" s="17">
        <v>7.4924092311381599E-2</v>
      </c>
      <c r="AB14" s="17">
        <v>2.7690097685946099E-2</v>
      </c>
      <c r="AC14" s="17">
        <v>6.2112154457360701E-2</v>
      </c>
      <c r="AD14" s="17">
        <v>1.4218919209523199E-2</v>
      </c>
      <c r="AE14" s="17"/>
      <c r="AF14" s="17">
        <v>3.3119732846652601E-2</v>
      </c>
      <c r="AG14" s="17">
        <v>3.3638966532744598E-2</v>
      </c>
      <c r="AH14" s="17">
        <v>8.1889589514272595E-2</v>
      </c>
      <c r="AI14" s="17"/>
      <c r="AJ14" s="17">
        <v>3.1599241895215797E-2</v>
      </c>
      <c r="AK14" s="17">
        <v>2.9931721573726901E-2</v>
      </c>
      <c r="AL14" s="17">
        <v>2.24030308045533E-2</v>
      </c>
      <c r="AM14" s="17">
        <v>5.9755294443969799E-2</v>
      </c>
      <c r="AN14" s="17">
        <v>0.103657579713353</v>
      </c>
      <c r="AO14" s="17"/>
      <c r="AP14" s="17">
        <v>2.3883608136676799E-2</v>
      </c>
      <c r="AQ14" s="17">
        <v>3.5982292299323898E-2</v>
      </c>
      <c r="AR14" s="17">
        <v>2.05410263947137E-2</v>
      </c>
      <c r="AS14" s="17"/>
      <c r="AT14" s="17">
        <v>5.1087046964223101E-2</v>
      </c>
      <c r="AU14" s="17">
        <v>3.9486963768043601E-2</v>
      </c>
      <c r="AV14" s="17">
        <v>3.4441189943591403E-2</v>
      </c>
      <c r="AW14" s="17">
        <v>4.7548657519306002E-2</v>
      </c>
      <c r="AX14" s="17">
        <v>0</v>
      </c>
    </row>
    <row r="15" spans="2:50">
      <c r="B15" s="18" t="s">
        <v>249</v>
      </c>
      <c r="C15" s="21">
        <v>0.52775258563150196</v>
      </c>
      <c r="D15" s="21">
        <v>0.584117602232755</v>
      </c>
      <c r="E15" s="21">
        <v>0.47305494565443101</v>
      </c>
      <c r="F15" s="21"/>
      <c r="G15" s="21">
        <v>0.48885724812208903</v>
      </c>
      <c r="H15" s="21">
        <v>0.52345116861135199</v>
      </c>
      <c r="I15" s="21">
        <v>0.50325296337436098</v>
      </c>
      <c r="J15" s="21">
        <v>0.53203966687040805</v>
      </c>
      <c r="K15" s="21">
        <v>0.56093418458881095</v>
      </c>
      <c r="L15" s="21">
        <v>0.55127464155563399</v>
      </c>
      <c r="M15" s="21"/>
      <c r="N15" s="21">
        <v>0.55881160738681901</v>
      </c>
      <c r="O15" s="21">
        <v>0.52135795403140806</v>
      </c>
      <c r="P15" s="21">
        <v>0.55798591194496305</v>
      </c>
      <c r="Q15" s="21">
        <v>0.480095575911971</v>
      </c>
      <c r="R15" s="21"/>
      <c r="S15" s="21">
        <v>0.533566769834248</v>
      </c>
      <c r="T15" s="21">
        <v>0.53359711299164303</v>
      </c>
      <c r="U15" s="21">
        <v>0.52133832092912602</v>
      </c>
      <c r="V15" s="21">
        <v>0.54079637119187396</v>
      </c>
      <c r="W15" s="21">
        <v>0.46875073363627501</v>
      </c>
      <c r="X15" s="21">
        <v>0.64121288972336299</v>
      </c>
      <c r="Y15" s="21">
        <v>0.50472071617265801</v>
      </c>
      <c r="Z15" s="21">
        <v>0.60518695967781899</v>
      </c>
      <c r="AA15" s="21">
        <v>0.49080910710464298</v>
      </c>
      <c r="AB15" s="21">
        <v>0.52237106247516896</v>
      </c>
      <c r="AC15" s="21">
        <v>0.44550813474018602</v>
      </c>
      <c r="AD15" s="21">
        <v>0.49791278697638403</v>
      </c>
      <c r="AE15" s="21"/>
      <c r="AF15" s="21">
        <v>0.56811903086790005</v>
      </c>
      <c r="AG15" s="21">
        <v>0.53000420114673197</v>
      </c>
      <c r="AH15" s="21">
        <v>0.44587773705003703</v>
      </c>
      <c r="AI15" s="21"/>
      <c r="AJ15" s="21">
        <v>0.60366241735264303</v>
      </c>
      <c r="AK15" s="21">
        <v>0.54102163204235298</v>
      </c>
      <c r="AL15" s="21">
        <v>0.54036993249048404</v>
      </c>
      <c r="AM15" s="21">
        <v>0.53973357447978398</v>
      </c>
      <c r="AN15" s="21">
        <v>0.35551949264389898</v>
      </c>
      <c r="AO15" s="21"/>
      <c r="AP15" s="21">
        <v>0.63390786496081997</v>
      </c>
      <c r="AQ15" s="21">
        <v>0.53413480142097303</v>
      </c>
      <c r="AR15" s="21">
        <v>0.54659704625174099</v>
      </c>
      <c r="AS15" s="21"/>
      <c r="AT15" s="21">
        <v>0.50169851510699603</v>
      </c>
      <c r="AU15" s="21">
        <v>0.52186851185945604</v>
      </c>
      <c r="AV15" s="21">
        <v>0.59021486288448999</v>
      </c>
      <c r="AW15" s="21">
        <v>0.54251146042871701</v>
      </c>
      <c r="AX15" s="21">
        <v>0.65287253388450806</v>
      </c>
    </row>
    <row r="16" spans="2:50">
      <c r="B16" s="18" t="s">
        <v>250</v>
      </c>
      <c r="C16" s="21">
        <v>8.7288831175386397E-2</v>
      </c>
      <c r="D16" s="21">
        <v>8.4532408164332398E-2</v>
      </c>
      <c r="E16" s="21">
        <v>8.9155451710258196E-2</v>
      </c>
      <c r="F16" s="21"/>
      <c r="G16" s="21">
        <v>0.12650725197986701</v>
      </c>
      <c r="H16" s="21">
        <v>9.0146532724804301E-2</v>
      </c>
      <c r="I16" s="21">
        <v>0.12385904049238899</v>
      </c>
      <c r="J16" s="21">
        <v>8.5966815259421805E-2</v>
      </c>
      <c r="K16" s="21">
        <v>5.1340701255556898E-2</v>
      </c>
      <c r="L16" s="21">
        <v>5.4334442431881201E-2</v>
      </c>
      <c r="M16" s="21"/>
      <c r="N16" s="21">
        <v>6.7138825380582107E-2</v>
      </c>
      <c r="O16" s="21">
        <v>8.1104250481815701E-2</v>
      </c>
      <c r="P16" s="21">
        <v>9.4307003763285005E-2</v>
      </c>
      <c r="Q16" s="21">
        <v>0.108829944416051</v>
      </c>
      <c r="R16" s="21"/>
      <c r="S16" s="21">
        <v>0.113599395679318</v>
      </c>
      <c r="T16" s="21">
        <v>7.1901441491719204E-2</v>
      </c>
      <c r="U16" s="21">
        <v>6.4718928450461996E-2</v>
      </c>
      <c r="V16" s="21">
        <v>9.3296241235805696E-2</v>
      </c>
      <c r="W16" s="21">
        <v>9.5331237940331007E-2</v>
      </c>
      <c r="X16" s="21">
        <v>5.0860262422614599E-2</v>
      </c>
      <c r="Y16" s="21">
        <v>9.5740096189970203E-2</v>
      </c>
      <c r="Z16" s="21">
        <v>7.9901549554601006E-2</v>
      </c>
      <c r="AA16" s="21">
        <v>0.100245204200637</v>
      </c>
      <c r="AB16" s="21">
        <v>8.5621925770635501E-2</v>
      </c>
      <c r="AC16" s="21">
        <v>9.7265788990915897E-2</v>
      </c>
      <c r="AD16" s="21">
        <v>9.2020593922503793E-2</v>
      </c>
      <c r="AE16" s="21"/>
      <c r="AF16" s="21">
        <v>6.9054152436872004E-2</v>
      </c>
      <c r="AG16" s="21">
        <v>8.9477895803314805E-2</v>
      </c>
      <c r="AH16" s="21">
        <v>0.11601455497141</v>
      </c>
      <c r="AI16" s="21"/>
      <c r="AJ16" s="21">
        <v>5.2014647678655199E-2</v>
      </c>
      <c r="AK16" s="21">
        <v>0.111071043970789</v>
      </c>
      <c r="AL16" s="21">
        <v>8.4043266272658998E-2</v>
      </c>
      <c r="AM16" s="21">
        <v>0.13723136376047801</v>
      </c>
      <c r="AN16" s="21">
        <v>0.130372419556256</v>
      </c>
      <c r="AO16" s="21"/>
      <c r="AP16" s="21">
        <v>5.86909816416398E-2</v>
      </c>
      <c r="AQ16" s="21">
        <v>0.116676924980464</v>
      </c>
      <c r="AR16" s="21">
        <v>6.5165740992834995E-2</v>
      </c>
      <c r="AS16" s="21"/>
      <c r="AT16" s="21">
        <v>9.5734863299674303E-2</v>
      </c>
      <c r="AU16" s="21">
        <v>0.10252879775118399</v>
      </c>
      <c r="AV16" s="21">
        <v>7.2490940466439904E-2</v>
      </c>
      <c r="AW16" s="21">
        <v>6.2478685004429102E-2</v>
      </c>
      <c r="AX16" s="21">
        <v>8.7838040476205803E-2</v>
      </c>
    </row>
    <row r="17" spans="2:50">
      <c r="B17" s="18" t="s">
        <v>251</v>
      </c>
      <c r="C17" s="22">
        <v>0.44046375445611502</v>
      </c>
      <c r="D17" s="22">
        <v>0.499585194068423</v>
      </c>
      <c r="E17" s="22">
        <v>0.383899493944172</v>
      </c>
      <c r="F17" s="22"/>
      <c r="G17" s="22">
        <v>0.36234999614222202</v>
      </c>
      <c r="H17" s="22">
        <v>0.433304635886548</v>
      </c>
      <c r="I17" s="22">
        <v>0.37939392288197099</v>
      </c>
      <c r="J17" s="22">
        <v>0.44607285161098698</v>
      </c>
      <c r="K17" s="22">
        <v>0.50959348333325405</v>
      </c>
      <c r="L17" s="22">
        <v>0.49694019912375298</v>
      </c>
      <c r="M17" s="22"/>
      <c r="N17" s="22">
        <v>0.49167278200623699</v>
      </c>
      <c r="O17" s="22">
        <v>0.44025370354959198</v>
      </c>
      <c r="P17" s="22">
        <v>0.46367890818167901</v>
      </c>
      <c r="Q17" s="22">
        <v>0.37126563149591901</v>
      </c>
      <c r="R17" s="22"/>
      <c r="S17" s="22">
        <v>0.41996737415493002</v>
      </c>
      <c r="T17" s="22">
        <v>0.46169567149992402</v>
      </c>
      <c r="U17" s="22">
        <v>0.45661939247866401</v>
      </c>
      <c r="V17" s="22">
        <v>0.44750012995606803</v>
      </c>
      <c r="W17" s="22">
        <v>0.37341949569594401</v>
      </c>
      <c r="X17" s="22">
        <v>0.590352627300749</v>
      </c>
      <c r="Y17" s="22">
        <v>0.40898061998268798</v>
      </c>
      <c r="Z17" s="22">
        <v>0.52528541012321806</v>
      </c>
      <c r="AA17" s="22">
        <v>0.390563902904006</v>
      </c>
      <c r="AB17" s="22">
        <v>0.43674913670453402</v>
      </c>
      <c r="AC17" s="22">
        <v>0.34824234574927099</v>
      </c>
      <c r="AD17" s="22">
        <v>0.40589219305388102</v>
      </c>
      <c r="AE17" s="22"/>
      <c r="AF17" s="22">
        <v>0.49906487843102798</v>
      </c>
      <c r="AG17" s="22">
        <v>0.44052630534341702</v>
      </c>
      <c r="AH17" s="22">
        <v>0.32986318207862703</v>
      </c>
      <c r="AI17" s="22"/>
      <c r="AJ17" s="22">
        <v>0.55164776967398799</v>
      </c>
      <c r="AK17" s="22">
        <v>0.429950588071563</v>
      </c>
      <c r="AL17" s="22">
        <v>0.45632666621782503</v>
      </c>
      <c r="AM17" s="22">
        <v>0.40250221071930598</v>
      </c>
      <c r="AN17" s="22">
        <v>0.22514707308764301</v>
      </c>
      <c r="AO17" s="22"/>
      <c r="AP17" s="22">
        <v>0.57521688331917997</v>
      </c>
      <c r="AQ17" s="22">
        <v>0.41745787644051002</v>
      </c>
      <c r="AR17" s="22">
        <v>0.48143130525890598</v>
      </c>
      <c r="AS17" s="22"/>
      <c r="AT17" s="22">
        <v>0.40596365180732102</v>
      </c>
      <c r="AU17" s="22">
        <v>0.41933971410827198</v>
      </c>
      <c r="AV17" s="22">
        <v>0.51772392241804999</v>
      </c>
      <c r="AW17" s="22">
        <v>0.48003277542428802</v>
      </c>
      <c r="AX17" s="22">
        <v>0.56503449340830203</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AX22"/>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252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0.17194737954888401</v>
      </c>
      <c r="D9" s="17">
        <v>0.20466874254890899</v>
      </c>
      <c r="E9" s="17">
        <v>0.140013724155784</v>
      </c>
      <c r="F9" s="17"/>
      <c r="G9" s="17">
        <v>0.18676183935843299</v>
      </c>
      <c r="H9" s="17">
        <v>0.19404191403388901</v>
      </c>
      <c r="I9" s="17">
        <v>0.167759350292283</v>
      </c>
      <c r="J9" s="17">
        <v>0.15964907991517999</v>
      </c>
      <c r="K9" s="17">
        <v>0.16728606620575001</v>
      </c>
      <c r="L9" s="17">
        <v>0.160731545794182</v>
      </c>
      <c r="M9" s="17"/>
      <c r="N9" s="17">
        <v>0.20129686516529099</v>
      </c>
      <c r="O9" s="17">
        <v>0.169594882783238</v>
      </c>
      <c r="P9" s="17">
        <v>0.164870552342858</v>
      </c>
      <c r="Q9" s="17">
        <v>0.150456641735878</v>
      </c>
      <c r="R9" s="17"/>
      <c r="S9" s="17">
        <v>0.222801850589079</v>
      </c>
      <c r="T9" s="17">
        <v>0.15332786451577299</v>
      </c>
      <c r="U9" s="17">
        <v>0.112459465994573</v>
      </c>
      <c r="V9" s="17">
        <v>0.17329563295980999</v>
      </c>
      <c r="W9" s="17">
        <v>0.147574630401586</v>
      </c>
      <c r="X9" s="17">
        <v>0.198611757832165</v>
      </c>
      <c r="Y9" s="17">
        <v>0.170152017147186</v>
      </c>
      <c r="Z9" s="17">
        <v>0.16065194943865599</v>
      </c>
      <c r="AA9" s="17">
        <v>0.19283093203617799</v>
      </c>
      <c r="AB9" s="17">
        <v>0.18087349666351299</v>
      </c>
      <c r="AC9" s="17">
        <v>0.17357527419153901</v>
      </c>
      <c r="AD9" s="17">
        <v>6.10832540678901E-2</v>
      </c>
      <c r="AE9" s="17"/>
      <c r="AF9" s="17">
        <v>0.18582280519344699</v>
      </c>
      <c r="AG9" s="17">
        <v>0.16898481793688699</v>
      </c>
      <c r="AH9" s="17">
        <v>0.142722984359166</v>
      </c>
      <c r="AI9" s="17"/>
      <c r="AJ9" s="17">
        <v>0.19000426399960799</v>
      </c>
      <c r="AK9" s="17">
        <v>0.186068406252447</v>
      </c>
      <c r="AL9" s="17">
        <v>0.206497692473401</v>
      </c>
      <c r="AM9" s="17">
        <v>0.12666743325580401</v>
      </c>
      <c r="AN9" s="17">
        <v>0.106689397801095</v>
      </c>
      <c r="AO9" s="17"/>
      <c r="AP9" s="17">
        <v>0.19543108080622601</v>
      </c>
      <c r="AQ9" s="17">
        <v>0.191267074171656</v>
      </c>
      <c r="AR9" s="17">
        <v>0.21104655075930401</v>
      </c>
      <c r="AS9" s="17"/>
      <c r="AT9" s="17">
        <v>0.139557714442647</v>
      </c>
      <c r="AU9" s="17">
        <v>0.157386911846807</v>
      </c>
      <c r="AV9" s="17">
        <v>0.202956482817128</v>
      </c>
      <c r="AW9" s="17">
        <v>0.19362733544211999</v>
      </c>
      <c r="AX9" s="17">
        <v>0.46972469080148499</v>
      </c>
    </row>
    <row r="10" spans="2:50">
      <c r="B10" s="18" t="s">
        <v>245</v>
      </c>
      <c r="C10" s="17">
        <v>0.42181779645757</v>
      </c>
      <c r="D10" s="17">
        <v>0.41537836830539199</v>
      </c>
      <c r="E10" s="17">
        <v>0.42750516605591898</v>
      </c>
      <c r="F10" s="17"/>
      <c r="G10" s="17">
        <v>0.34900627922338701</v>
      </c>
      <c r="H10" s="17">
        <v>0.38070394398991902</v>
      </c>
      <c r="I10" s="17">
        <v>0.397062259992017</v>
      </c>
      <c r="J10" s="17">
        <v>0.428356878753888</v>
      </c>
      <c r="K10" s="17">
        <v>0.431158904278863</v>
      </c>
      <c r="L10" s="17">
        <v>0.51187985081283505</v>
      </c>
      <c r="M10" s="17"/>
      <c r="N10" s="17">
        <v>0.46896067422250598</v>
      </c>
      <c r="O10" s="17">
        <v>0.44249927383464699</v>
      </c>
      <c r="P10" s="17">
        <v>0.39859519858958198</v>
      </c>
      <c r="Q10" s="17">
        <v>0.37151317884526802</v>
      </c>
      <c r="R10" s="17"/>
      <c r="S10" s="17">
        <v>0.41027283384894803</v>
      </c>
      <c r="T10" s="17">
        <v>0.45449302762212301</v>
      </c>
      <c r="U10" s="17">
        <v>0.48259516243169798</v>
      </c>
      <c r="V10" s="17">
        <v>0.45998419827271603</v>
      </c>
      <c r="W10" s="17">
        <v>0.37266408946507501</v>
      </c>
      <c r="X10" s="17">
        <v>0.399030930613196</v>
      </c>
      <c r="Y10" s="17">
        <v>0.40255926871563602</v>
      </c>
      <c r="Z10" s="17">
        <v>0.49552596692525702</v>
      </c>
      <c r="AA10" s="17">
        <v>0.37628440112918599</v>
      </c>
      <c r="AB10" s="17">
        <v>0.38665138768964902</v>
      </c>
      <c r="AC10" s="17">
        <v>0.35644064697880101</v>
      </c>
      <c r="AD10" s="17">
        <v>0.57490725774207796</v>
      </c>
      <c r="AE10" s="17"/>
      <c r="AF10" s="17">
        <v>0.41812340810792598</v>
      </c>
      <c r="AG10" s="17">
        <v>0.45035283457650099</v>
      </c>
      <c r="AH10" s="17">
        <v>0.364502748977514</v>
      </c>
      <c r="AI10" s="17"/>
      <c r="AJ10" s="17">
        <v>0.46455118102311199</v>
      </c>
      <c r="AK10" s="17">
        <v>0.41369642691802599</v>
      </c>
      <c r="AL10" s="17">
        <v>0.43586318667729401</v>
      </c>
      <c r="AM10" s="17">
        <v>0.33409331940047898</v>
      </c>
      <c r="AN10" s="17">
        <v>0.30657807673369902</v>
      </c>
      <c r="AO10" s="17"/>
      <c r="AP10" s="17">
        <v>0.46195421471012199</v>
      </c>
      <c r="AQ10" s="17">
        <v>0.41154495563553101</v>
      </c>
      <c r="AR10" s="17">
        <v>0.43735568023183002</v>
      </c>
      <c r="AS10" s="17"/>
      <c r="AT10" s="17">
        <v>0.41555553450750798</v>
      </c>
      <c r="AU10" s="17">
        <v>0.40841560469924898</v>
      </c>
      <c r="AV10" s="17">
        <v>0.45710957328181101</v>
      </c>
      <c r="AW10" s="17">
        <v>0.46112446866738099</v>
      </c>
      <c r="AX10" s="17">
        <v>0.35230957268704</v>
      </c>
    </row>
    <row r="11" spans="2:50">
      <c r="B11" s="18" t="s">
        <v>246</v>
      </c>
      <c r="C11" s="17">
        <v>0.28601856088640798</v>
      </c>
      <c r="D11" s="17">
        <v>0.27798851532007401</v>
      </c>
      <c r="E11" s="17">
        <v>0.29496629734082402</v>
      </c>
      <c r="F11" s="17"/>
      <c r="G11" s="17">
        <v>0.300038072261407</v>
      </c>
      <c r="H11" s="17">
        <v>0.27498440535376201</v>
      </c>
      <c r="I11" s="17">
        <v>0.27111250149298699</v>
      </c>
      <c r="J11" s="17">
        <v>0.29846537982535198</v>
      </c>
      <c r="K11" s="17">
        <v>0.316956867957364</v>
      </c>
      <c r="L11" s="17">
        <v>0.26713532864012102</v>
      </c>
      <c r="M11" s="17"/>
      <c r="N11" s="17">
        <v>0.23696038969716399</v>
      </c>
      <c r="O11" s="17">
        <v>0.27863928725739001</v>
      </c>
      <c r="P11" s="17">
        <v>0.309944089666922</v>
      </c>
      <c r="Q11" s="17">
        <v>0.324799067432956</v>
      </c>
      <c r="R11" s="17"/>
      <c r="S11" s="17">
        <v>0.210857188851825</v>
      </c>
      <c r="T11" s="17">
        <v>0.33318363642346699</v>
      </c>
      <c r="U11" s="17">
        <v>0.284301877883265</v>
      </c>
      <c r="V11" s="17">
        <v>0.26156971519248501</v>
      </c>
      <c r="W11" s="17">
        <v>0.31361934660472202</v>
      </c>
      <c r="X11" s="17">
        <v>0.29846769409523499</v>
      </c>
      <c r="Y11" s="17">
        <v>0.30183578271003297</v>
      </c>
      <c r="Z11" s="17">
        <v>0.26412909841430299</v>
      </c>
      <c r="AA11" s="17">
        <v>0.27723502756580698</v>
      </c>
      <c r="AB11" s="17">
        <v>0.31397257656788302</v>
      </c>
      <c r="AC11" s="17">
        <v>0.326667743584796</v>
      </c>
      <c r="AD11" s="17">
        <v>0.275748995936479</v>
      </c>
      <c r="AE11" s="17"/>
      <c r="AF11" s="17">
        <v>0.28545146519767101</v>
      </c>
      <c r="AG11" s="17">
        <v>0.27731894911986199</v>
      </c>
      <c r="AH11" s="17">
        <v>0.32543459494482702</v>
      </c>
      <c r="AI11" s="17"/>
      <c r="AJ11" s="17">
        <v>0.25867546523082402</v>
      </c>
      <c r="AK11" s="17">
        <v>0.29192308140376</v>
      </c>
      <c r="AL11" s="17">
        <v>0.30309754560282598</v>
      </c>
      <c r="AM11" s="17">
        <v>0.35539426622321302</v>
      </c>
      <c r="AN11" s="17">
        <v>0.35250309568307397</v>
      </c>
      <c r="AO11" s="17"/>
      <c r="AP11" s="17">
        <v>0.27714083897202102</v>
      </c>
      <c r="AQ11" s="17">
        <v>0.27003175195746298</v>
      </c>
      <c r="AR11" s="17">
        <v>0.28145658424222098</v>
      </c>
      <c r="AS11" s="17"/>
      <c r="AT11" s="17">
        <v>0.31809952567901401</v>
      </c>
      <c r="AU11" s="17">
        <v>0.29860610765054202</v>
      </c>
      <c r="AV11" s="17">
        <v>0.22858557694609599</v>
      </c>
      <c r="AW11" s="17">
        <v>0.21547328432641999</v>
      </c>
      <c r="AX11" s="17">
        <v>0.121028816181368</v>
      </c>
    </row>
    <row r="12" spans="2:50">
      <c r="B12" s="18" t="s">
        <v>247</v>
      </c>
      <c r="C12" s="17">
        <v>5.6292763104037899E-2</v>
      </c>
      <c r="D12" s="17">
        <v>4.96218238935189E-2</v>
      </c>
      <c r="E12" s="17">
        <v>6.3021510388337004E-2</v>
      </c>
      <c r="F12" s="17"/>
      <c r="G12" s="17">
        <v>7.8158409918837296E-2</v>
      </c>
      <c r="H12" s="17">
        <v>9.7770701602130999E-2</v>
      </c>
      <c r="I12" s="17">
        <v>6.0470604406860598E-2</v>
      </c>
      <c r="J12" s="17">
        <v>4.1245415717698297E-2</v>
      </c>
      <c r="K12" s="17">
        <v>2.49269758505315E-2</v>
      </c>
      <c r="L12" s="17">
        <v>3.7907107697806301E-2</v>
      </c>
      <c r="M12" s="17"/>
      <c r="N12" s="17">
        <v>4.5532790163687699E-2</v>
      </c>
      <c r="O12" s="17">
        <v>5.4995316422859E-2</v>
      </c>
      <c r="P12" s="17">
        <v>6.2345983738194603E-2</v>
      </c>
      <c r="Q12" s="17">
        <v>6.0489050436701802E-2</v>
      </c>
      <c r="R12" s="17"/>
      <c r="S12" s="17">
        <v>8.2795621875101505E-2</v>
      </c>
      <c r="T12" s="17">
        <v>2.28752249379243E-2</v>
      </c>
      <c r="U12" s="17">
        <v>5.2977922752413899E-2</v>
      </c>
      <c r="V12" s="17">
        <v>6.7856583381027999E-2</v>
      </c>
      <c r="W12" s="17">
        <v>8.9056196035913707E-2</v>
      </c>
      <c r="X12" s="17">
        <v>3.5229412643647401E-2</v>
      </c>
      <c r="Y12" s="17">
        <v>5.1401519393262797E-2</v>
      </c>
      <c r="Z12" s="17">
        <v>4.2167812098592203E-2</v>
      </c>
      <c r="AA12" s="17">
        <v>5.8071359367425197E-2</v>
      </c>
      <c r="AB12" s="17">
        <v>6.0410946432405903E-2</v>
      </c>
      <c r="AC12" s="17">
        <v>6.9034418343720094E-2</v>
      </c>
      <c r="AD12" s="17">
        <v>3.0056763853622801E-2</v>
      </c>
      <c r="AE12" s="17"/>
      <c r="AF12" s="17">
        <v>6.2647806937153896E-2</v>
      </c>
      <c r="AG12" s="17">
        <v>4.95574000717144E-2</v>
      </c>
      <c r="AH12" s="17">
        <v>5.51435357200631E-2</v>
      </c>
      <c r="AI12" s="17"/>
      <c r="AJ12" s="17">
        <v>3.94198561986457E-2</v>
      </c>
      <c r="AK12" s="17">
        <v>6.2743547817342593E-2</v>
      </c>
      <c r="AL12" s="17">
        <v>4.8760256432053999E-2</v>
      </c>
      <c r="AM12" s="17">
        <v>0.101570957731527</v>
      </c>
      <c r="AN12" s="17">
        <v>8.1929670656532394E-2</v>
      </c>
      <c r="AO12" s="17"/>
      <c r="AP12" s="17">
        <v>3.5275171228944302E-2</v>
      </c>
      <c r="AQ12" s="17">
        <v>6.6890674570862896E-2</v>
      </c>
      <c r="AR12" s="17">
        <v>4.6578637425924801E-2</v>
      </c>
      <c r="AS12" s="17"/>
      <c r="AT12" s="17">
        <v>4.6261164176054401E-2</v>
      </c>
      <c r="AU12" s="17">
        <v>7.0342507550864006E-2</v>
      </c>
      <c r="AV12" s="17">
        <v>5.7083947011045001E-2</v>
      </c>
      <c r="AW12" s="17">
        <v>6.0162783474450497E-2</v>
      </c>
      <c r="AX12" s="17">
        <v>0</v>
      </c>
    </row>
    <row r="13" spans="2:50">
      <c r="B13" s="18" t="s">
        <v>248</v>
      </c>
      <c r="C13" s="17">
        <v>1.4139337405495601E-2</v>
      </c>
      <c r="D13" s="17">
        <v>1.4325112153351E-2</v>
      </c>
      <c r="E13" s="17">
        <v>1.40129872209219E-2</v>
      </c>
      <c r="F13" s="17"/>
      <c r="G13" s="17">
        <v>2.9574760172040599E-2</v>
      </c>
      <c r="H13" s="17">
        <v>7.3406524104430897E-3</v>
      </c>
      <c r="I13" s="17">
        <v>2.23367046991234E-2</v>
      </c>
      <c r="J13" s="17">
        <v>1.6439138736448099E-2</v>
      </c>
      <c r="K13" s="17">
        <v>9.4176026038887105E-3</v>
      </c>
      <c r="L13" s="17">
        <v>4.0738750186403699E-3</v>
      </c>
      <c r="M13" s="17"/>
      <c r="N13" s="17">
        <v>9.4283530995862407E-3</v>
      </c>
      <c r="O13" s="17">
        <v>1.16854454467394E-2</v>
      </c>
      <c r="P13" s="17">
        <v>1.4756000586193099E-2</v>
      </c>
      <c r="Q13" s="17">
        <v>2.1466762081982602E-2</v>
      </c>
      <c r="R13" s="17"/>
      <c r="S13" s="17">
        <v>1.0355167285888501E-2</v>
      </c>
      <c r="T13" s="17">
        <v>8.0591357210184796E-3</v>
      </c>
      <c r="U13" s="17">
        <v>1.6107386243166901E-2</v>
      </c>
      <c r="V13" s="17">
        <v>1.1454478313646901E-2</v>
      </c>
      <c r="W13" s="17">
        <v>6.8014726195978004E-3</v>
      </c>
      <c r="X13" s="17">
        <v>1.1688819454905E-2</v>
      </c>
      <c r="Y13" s="17">
        <v>1.7944219102755399E-2</v>
      </c>
      <c r="Z13" s="17">
        <v>9.4184950583294392E-3</v>
      </c>
      <c r="AA13" s="17">
        <v>2.90724925232272E-2</v>
      </c>
      <c r="AB13" s="17">
        <v>1.6610362379401399E-2</v>
      </c>
      <c r="AC13" s="17">
        <v>1.76432693492923E-2</v>
      </c>
      <c r="AD13" s="17">
        <v>1.3651847724520201E-2</v>
      </c>
      <c r="AE13" s="17"/>
      <c r="AF13" s="17">
        <v>1.01919506716733E-2</v>
      </c>
      <c r="AG13" s="17">
        <v>8.3414045367546999E-3</v>
      </c>
      <c r="AH13" s="17">
        <v>3.43304210545195E-2</v>
      </c>
      <c r="AI13" s="17"/>
      <c r="AJ13" s="17">
        <v>9.7650863498607698E-3</v>
      </c>
      <c r="AK13" s="17">
        <v>1.1282532847243501E-2</v>
      </c>
      <c r="AL13" s="17">
        <v>0</v>
      </c>
      <c r="AM13" s="17">
        <v>0</v>
      </c>
      <c r="AN13" s="17">
        <v>3.3018235501582803E-2</v>
      </c>
      <c r="AO13" s="17"/>
      <c r="AP13" s="17">
        <v>7.8802274117132694E-3</v>
      </c>
      <c r="AQ13" s="17">
        <v>1.57098024696243E-2</v>
      </c>
      <c r="AR13" s="17">
        <v>0</v>
      </c>
      <c r="AS13" s="17"/>
      <c r="AT13" s="17">
        <v>1.8063708082356002E-2</v>
      </c>
      <c r="AU13" s="17">
        <v>1.8945865545438999E-2</v>
      </c>
      <c r="AV13" s="17">
        <v>1.7107530573288999E-2</v>
      </c>
      <c r="AW13" s="17">
        <v>1.62289352179955E-2</v>
      </c>
      <c r="AX13" s="17">
        <v>0</v>
      </c>
    </row>
    <row r="14" spans="2:50">
      <c r="B14" s="18" t="s">
        <v>92</v>
      </c>
      <c r="C14" s="17">
        <v>4.9784162597604202E-2</v>
      </c>
      <c r="D14" s="17">
        <v>3.8017437778755402E-2</v>
      </c>
      <c r="E14" s="17">
        <v>6.0480314838213901E-2</v>
      </c>
      <c r="F14" s="17"/>
      <c r="G14" s="17">
        <v>5.64606390658954E-2</v>
      </c>
      <c r="H14" s="17">
        <v>4.5158382609855101E-2</v>
      </c>
      <c r="I14" s="17">
        <v>8.1258579116728596E-2</v>
      </c>
      <c r="J14" s="17">
        <v>5.5844107051433098E-2</v>
      </c>
      <c r="K14" s="17">
        <v>5.0253583103603297E-2</v>
      </c>
      <c r="L14" s="17">
        <v>1.8272292036414998E-2</v>
      </c>
      <c r="M14" s="17"/>
      <c r="N14" s="17">
        <v>3.7820927651766E-2</v>
      </c>
      <c r="O14" s="17">
        <v>4.25857942551277E-2</v>
      </c>
      <c r="P14" s="17">
        <v>4.9488175076250203E-2</v>
      </c>
      <c r="Q14" s="17">
        <v>7.1275299467212602E-2</v>
      </c>
      <c r="R14" s="17"/>
      <c r="S14" s="17">
        <v>6.2917337549157598E-2</v>
      </c>
      <c r="T14" s="17">
        <v>2.8061110779694101E-2</v>
      </c>
      <c r="U14" s="17">
        <v>5.1558184694883401E-2</v>
      </c>
      <c r="V14" s="17">
        <v>2.5839391880313801E-2</v>
      </c>
      <c r="W14" s="17">
        <v>7.0284264873106503E-2</v>
      </c>
      <c r="X14" s="17">
        <v>5.6971385360852202E-2</v>
      </c>
      <c r="Y14" s="17">
        <v>5.6107192931126398E-2</v>
      </c>
      <c r="Z14" s="17">
        <v>2.8106678064862799E-2</v>
      </c>
      <c r="AA14" s="17">
        <v>6.6505787378176695E-2</v>
      </c>
      <c r="AB14" s="17">
        <v>4.14812302671482E-2</v>
      </c>
      <c r="AC14" s="17">
        <v>5.6638647551851599E-2</v>
      </c>
      <c r="AD14" s="17">
        <v>4.4551880675409598E-2</v>
      </c>
      <c r="AE14" s="17"/>
      <c r="AF14" s="17">
        <v>3.7762563892128898E-2</v>
      </c>
      <c r="AG14" s="17">
        <v>4.54445937582812E-2</v>
      </c>
      <c r="AH14" s="17">
        <v>7.7865714943910605E-2</v>
      </c>
      <c r="AI14" s="17"/>
      <c r="AJ14" s="17">
        <v>3.7584147197950002E-2</v>
      </c>
      <c r="AK14" s="17">
        <v>3.4286004761182001E-2</v>
      </c>
      <c r="AL14" s="17">
        <v>5.78131881442442E-3</v>
      </c>
      <c r="AM14" s="17">
        <v>8.2274023388976394E-2</v>
      </c>
      <c r="AN14" s="17">
        <v>0.11928152362401601</v>
      </c>
      <c r="AO14" s="17"/>
      <c r="AP14" s="17">
        <v>2.2318466870974499E-2</v>
      </c>
      <c r="AQ14" s="17">
        <v>4.45557411948641E-2</v>
      </c>
      <c r="AR14" s="17">
        <v>2.3562547340720299E-2</v>
      </c>
      <c r="AS14" s="17"/>
      <c r="AT14" s="17">
        <v>6.2462353112420099E-2</v>
      </c>
      <c r="AU14" s="17">
        <v>4.6303002707098501E-2</v>
      </c>
      <c r="AV14" s="17">
        <v>3.7156889370631399E-2</v>
      </c>
      <c r="AW14" s="17">
        <v>5.3383192871633102E-2</v>
      </c>
      <c r="AX14" s="17">
        <v>5.6936920330106701E-2</v>
      </c>
    </row>
    <row r="15" spans="2:50">
      <c r="B15" s="18" t="s">
        <v>249</v>
      </c>
      <c r="C15" s="21">
        <v>0.59376517600645395</v>
      </c>
      <c r="D15" s="21">
        <v>0.62004711085430098</v>
      </c>
      <c r="E15" s="21">
        <v>0.56751889021170299</v>
      </c>
      <c r="F15" s="21"/>
      <c r="G15" s="21">
        <v>0.53576811858181905</v>
      </c>
      <c r="H15" s="21">
        <v>0.57474585802380895</v>
      </c>
      <c r="I15" s="21">
        <v>0.564821610284301</v>
      </c>
      <c r="J15" s="21">
        <v>0.58800595866906902</v>
      </c>
      <c r="K15" s="21">
        <v>0.59844497048461298</v>
      </c>
      <c r="L15" s="21">
        <v>0.67261139660701696</v>
      </c>
      <c r="M15" s="21"/>
      <c r="N15" s="21">
        <v>0.67025753938779598</v>
      </c>
      <c r="O15" s="21">
        <v>0.61209415661788402</v>
      </c>
      <c r="P15" s="21">
        <v>0.563465750932441</v>
      </c>
      <c r="Q15" s="21">
        <v>0.52196982058114705</v>
      </c>
      <c r="R15" s="21"/>
      <c r="S15" s="21">
        <v>0.63307468443802695</v>
      </c>
      <c r="T15" s="21">
        <v>0.60782089213789603</v>
      </c>
      <c r="U15" s="21">
        <v>0.59505462842627099</v>
      </c>
      <c r="V15" s="21">
        <v>0.63327983123252596</v>
      </c>
      <c r="W15" s="21">
        <v>0.52023871986666004</v>
      </c>
      <c r="X15" s="21">
        <v>0.59764268844536095</v>
      </c>
      <c r="Y15" s="21">
        <v>0.57271128586282205</v>
      </c>
      <c r="Z15" s="21">
        <v>0.65617791636391198</v>
      </c>
      <c r="AA15" s="21">
        <v>0.569115333165364</v>
      </c>
      <c r="AB15" s="21">
        <v>0.56752488435316195</v>
      </c>
      <c r="AC15" s="21">
        <v>0.53001592117034002</v>
      </c>
      <c r="AD15" s="21">
        <v>0.63599051180996802</v>
      </c>
      <c r="AE15" s="21"/>
      <c r="AF15" s="21">
        <v>0.60394621330137299</v>
      </c>
      <c r="AG15" s="21">
        <v>0.61933765251338802</v>
      </c>
      <c r="AH15" s="21">
        <v>0.50722573333667997</v>
      </c>
      <c r="AI15" s="21"/>
      <c r="AJ15" s="21">
        <v>0.65455544502272001</v>
      </c>
      <c r="AK15" s="21">
        <v>0.59976483317047202</v>
      </c>
      <c r="AL15" s="21">
        <v>0.64236087915069495</v>
      </c>
      <c r="AM15" s="21">
        <v>0.46076075265628302</v>
      </c>
      <c r="AN15" s="21">
        <v>0.41326747453479401</v>
      </c>
      <c r="AO15" s="21"/>
      <c r="AP15" s="21">
        <v>0.65738529551634695</v>
      </c>
      <c r="AQ15" s="21">
        <v>0.60281202980718596</v>
      </c>
      <c r="AR15" s="21">
        <v>0.64840223099113403</v>
      </c>
      <c r="AS15" s="21"/>
      <c r="AT15" s="21">
        <v>0.55511324895015501</v>
      </c>
      <c r="AU15" s="21">
        <v>0.56580251654605596</v>
      </c>
      <c r="AV15" s="21">
        <v>0.66006605609893898</v>
      </c>
      <c r="AW15" s="21">
        <v>0.65475180410950096</v>
      </c>
      <c r="AX15" s="21">
        <v>0.82203426348852604</v>
      </c>
    </row>
    <row r="16" spans="2:50">
      <c r="B16" s="18" t="s">
        <v>250</v>
      </c>
      <c r="C16" s="21">
        <v>7.0432100509533593E-2</v>
      </c>
      <c r="D16" s="21">
        <v>6.3946936046869907E-2</v>
      </c>
      <c r="E16" s="21">
        <v>7.7034497609258901E-2</v>
      </c>
      <c r="F16" s="21"/>
      <c r="G16" s="21">
        <v>0.107733170090878</v>
      </c>
      <c r="H16" s="21">
        <v>0.105111354012574</v>
      </c>
      <c r="I16" s="21">
        <v>8.2807309105983995E-2</v>
      </c>
      <c r="J16" s="21">
        <v>5.76845544541464E-2</v>
      </c>
      <c r="K16" s="21">
        <v>3.4344578454420203E-2</v>
      </c>
      <c r="L16" s="21">
        <v>4.1980982716446701E-2</v>
      </c>
      <c r="M16" s="21"/>
      <c r="N16" s="21">
        <v>5.49611432632739E-2</v>
      </c>
      <c r="O16" s="21">
        <v>6.6680761869598398E-2</v>
      </c>
      <c r="P16" s="21">
        <v>7.7101984324387696E-2</v>
      </c>
      <c r="Q16" s="21">
        <v>8.1955812518684501E-2</v>
      </c>
      <c r="R16" s="21"/>
      <c r="S16" s="21">
        <v>9.3150789160989997E-2</v>
      </c>
      <c r="T16" s="21">
        <v>3.0934360658942801E-2</v>
      </c>
      <c r="U16" s="21">
        <v>6.9085308995580894E-2</v>
      </c>
      <c r="V16" s="21">
        <v>7.9311061694674903E-2</v>
      </c>
      <c r="W16" s="21">
        <v>9.5857668655511499E-2</v>
      </c>
      <c r="X16" s="21">
        <v>4.69182320985524E-2</v>
      </c>
      <c r="Y16" s="21">
        <v>6.9345738496018203E-2</v>
      </c>
      <c r="Z16" s="21">
        <v>5.1586307156921703E-2</v>
      </c>
      <c r="AA16" s="21">
        <v>8.7143851890652393E-2</v>
      </c>
      <c r="AB16" s="21">
        <v>7.7021308811807396E-2</v>
      </c>
      <c r="AC16" s="21">
        <v>8.6677687693012401E-2</v>
      </c>
      <c r="AD16" s="21">
        <v>4.3708611578143E-2</v>
      </c>
      <c r="AE16" s="21"/>
      <c r="AF16" s="21">
        <v>7.2839757608827202E-2</v>
      </c>
      <c r="AG16" s="21">
        <v>5.78988046084691E-2</v>
      </c>
      <c r="AH16" s="21">
        <v>8.94739567745826E-2</v>
      </c>
      <c r="AI16" s="21"/>
      <c r="AJ16" s="21">
        <v>4.9184942548506499E-2</v>
      </c>
      <c r="AK16" s="21">
        <v>7.4026080664586102E-2</v>
      </c>
      <c r="AL16" s="21">
        <v>4.8760256432053999E-2</v>
      </c>
      <c r="AM16" s="21">
        <v>0.101570957731527</v>
      </c>
      <c r="AN16" s="21">
        <v>0.114947906158115</v>
      </c>
      <c r="AO16" s="21"/>
      <c r="AP16" s="21">
        <v>4.3155398640657497E-2</v>
      </c>
      <c r="AQ16" s="21">
        <v>8.2600477040487202E-2</v>
      </c>
      <c r="AR16" s="21">
        <v>4.6578637425924801E-2</v>
      </c>
      <c r="AS16" s="21"/>
      <c r="AT16" s="21">
        <v>6.4324872258410506E-2</v>
      </c>
      <c r="AU16" s="21">
        <v>8.9288373096302998E-2</v>
      </c>
      <c r="AV16" s="21">
        <v>7.4191477584334004E-2</v>
      </c>
      <c r="AW16" s="21">
        <v>7.6391718692446001E-2</v>
      </c>
      <c r="AX16" s="21">
        <v>0</v>
      </c>
    </row>
    <row r="17" spans="2:50">
      <c r="B17" s="18" t="s">
        <v>251</v>
      </c>
      <c r="C17" s="22">
        <v>0.52333307549691999</v>
      </c>
      <c r="D17" s="22">
        <v>0.55610017480743101</v>
      </c>
      <c r="E17" s="22">
        <v>0.49048439260244397</v>
      </c>
      <c r="F17" s="22"/>
      <c r="G17" s="22">
        <v>0.42803494849094198</v>
      </c>
      <c r="H17" s="22">
        <v>0.46963450401123502</v>
      </c>
      <c r="I17" s="22">
        <v>0.48201430117831701</v>
      </c>
      <c r="J17" s="22">
        <v>0.53032140421492202</v>
      </c>
      <c r="K17" s="22">
        <v>0.56410039203019202</v>
      </c>
      <c r="L17" s="22">
        <v>0.63063041389057095</v>
      </c>
      <c r="M17" s="22"/>
      <c r="N17" s="22">
        <v>0.61529639612452203</v>
      </c>
      <c r="O17" s="22">
        <v>0.54541339474828598</v>
      </c>
      <c r="P17" s="22">
        <v>0.48636376660805303</v>
      </c>
      <c r="Q17" s="22">
        <v>0.44001400806246199</v>
      </c>
      <c r="R17" s="22"/>
      <c r="S17" s="22">
        <v>0.53992389527703699</v>
      </c>
      <c r="T17" s="22">
        <v>0.57688653147895297</v>
      </c>
      <c r="U17" s="22">
        <v>0.52596931943069003</v>
      </c>
      <c r="V17" s="22">
        <v>0.55396876953785101</v>
      </c>
      <c r="W17" s="22">
        <v>0.424381051211149</v>
      </c>
      <c r="X17" s="22">
        <v>0.550724456346809</v>
      </c>
      <c r="Y17" s="22">
        <v>0.50336554736680394</v>
      </c>
      <c r="Z17" s="22">
        <v>0.60459160920699095</v>
      </c>
      <c r="AA17" s="22">
        <v>0.48197148127471101</v>
      </c>
      <c r="AB17" s="22">
        <v>0.49050357554135399</v>
      </c>
      <c r="AC17" s="22">
        <v>0.44333823347732798</v>
      </c>
      <c r="AD17" s="22">
        <v>0.59228190023182503</v>
      </c>
      <c r="AE17" s="22"/>
      <c r="AF17" s="22">
        <v>0.531106455692546</v>
      </c>
      <c r="AG17" s="22">
        <v>0.56143884790491905</v>
      </c>
      <c r="AH17" s="22">
        <v>0.417751776562097</v>
      </c>
      <c r="AI17" s="22"/>
      <c r="AJ17" s="22">
        <v>0.60537050247421298</v>
      </c>
      <c r="AK17" s="22">
        <v>0.52573875250588598</v>
      </c>
      <c r="AL17" s="22">
        <v>0.593600622718641</v>
      </c>
      <c r="AM17" s="22">
        <v>0.359189794924757</v>
      </c>
      <c r="AN17" s="22">
        <v>0.298319568376679</v>
      </c>
      <c r="AO17" s="22"/>
      <c r="AP17" s="22">
        <v>0.61422989687568996</v>
      </c>
      <c r="AQ17" s="22">
        <v>0.52021155276669895</v>
      </c>
      <c r="AR17" s="22">
        <v>0.60182359356520998</v>
      </c>
      <c r="AS17" s="22"/>
      <c r="AT17" s="22">
        <v>0.49078837669174502</v>
      </c>
      <c r="AU17" s="22">
        <v>0.47651414344975301</v>
      </c>
      <c r="AV17" s="22">
        <v>0.585874578514605</v>
      </c>
      <c r="AW17" s="22">
        <v>0.57836008541705497</v>
      </c>
      <c r="AX17" s="22">
        <v>0.82203426348852604</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253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0.18990627586207401</v>
      </c>
      <c r="D9" s="17">
        <v>0.20918538644915399</v>
      </c>
      <c r="E9" s="17">
        <v>0.170756888814979</v>
      </c>
      <c r="F9" s="17"/>
      <c r="G9" s="17">
        <v>0.1670409971804</v>
      </c>
      <c r="H9" s="17">
        <v>0.18362023175506401</v>
      </c>
      <c r="I9" s="17">
        <v>0.195389909190019</v>
      </c>
      <c r="J9" s="17">
        <v>0.16766215543656601</v>
      </c>
      <c r="K9" s="17">
        <v>0.192635634730385</v>
      </c>
      <c r="L9" s="17">
        <v>0.22187024224551399</v>
      </c>
      <c r="M9" s="17"/>
      <c r="N9" s="17">
        <v>0.21408042919957901</v>
      </c>
      <c r="O9" s="17">
        <v>0.18221330334983599</v>
      </c>
      <c r="P9" s="17">
        <v>0.173320181250709</v>
      </c>
      <c r="Q9" s="17">
        <v>0.18978322333798101</v>
      </c>
      <c r="R9" s="17"/>
      <c r="S9" s="17">
        <v>0.213427515797637</v>
      </c>
      <c r="T9" s="17">
        <v>0.196382264723197</v>
      </c>
      <c r="U9" s="17">
        <v>0.17110212509130501</v>
      </c>
      <c r="V9" s="17">
        <v>0.193612652973742</v>
      </c>
      <c r="W9" s="17">
        <v>0.159978399923496</v>
      </c>
      <c r="X9" s="17">
        <v>0.21901802099967699</v>
      </c>
      <c r="Y9" s="17">
        <v>0.19806401870843901</v>
      </c>
      <c r="Z9" s="17">
        <v>0.202480546743464</v>
      </c>
      <c r="AA9" s="17">
        <v>0.20234550599318801</v>
      </c>
      <c r="AB9" s="17">
        <v>0.16060367299008199</v>
      </c>
      <c r="AC9" s="17">
        <v>0.18041667239228801</v>
      </c>
      <c r="AD9" s="17">
        <v>9.3215556480157905E-2</v>
      </c>
      <c r="AE9" s="17"/>
      <c r="AF9" s="17">
        <v>0.246889387479094</v>
      </c>
      <c r="AG9" s="17">
        <v>0.178977264161188</v>
      </c>
      <c r="AH9" s="17">
        <v>8.5707466793063306E-2</v>
      </c>
      <c r="AI9" s="17"/>
      <c r="AJ9" s="17">
        <v>0.27888545177951302</v>
      </c>
      <c r="AK9" s="17">
        <v>0.155231911774528</v>
      </c>
      <c r="AL9" s="17">
        <v>0.17221711426389999</v>
      </c>
      <c r="AM9" s="17">
        <v>0.30009538773091499</v>
      </c>
      <c r="AN9" s="17">
        <v>7.7466433518414396E-2</v>
      </c>
      <c r="AO9" s="17"/>
      <c r="AP9" s="17">
        <v>0.29664212031796999</v>
      </c>
      <c r="AQ9" s="17">
        <v>0.158810210795963</v>
      </c>
      <c r="AR9" s="17">
        <v>0.18735334052289601</v>
      </c>
      <c r="AS9" s="17"/>
      <c r="AT9" s="17">
        <v>0.19766528117066601</v>
      </c>
      <c r="AU9" s="17">
        <v>0.18482405213372899</v>
      </c>
      <c r="AV9" s="17">
        <v>0.19945624172711601</v>
      </c>
      <c r="AW9" s="17">
        <v>0.19135870648540301</v>
      </c>
      <c r="AX9" s="17">
        <v>0.30057752013364902</v>
      </c>
    </row>
    <row r="10" spans="2:50">
      <c r="B10" s="18" t="s">
        <v>245</v>
      </c>
      <c r="C10" s="17">
        <v>0.45333325268596403</v>
      </c>
      <c r="D10" s="17">
        <v>0.46048093810895302</v>
      </c>
      <c r="E10" s="17">
        <v>0.447449727734333</v>
      </c>
      <c r="F10" s="17"/>
      <c r="G10" s="17">
        <v>0.38550679372417401</v>
      </c>
      <c r="H10" s="17">
        <v>0.46405283437405598</v>
      </c>
      <c r="I10" s="17">
        <v>0.40597266489307399</v>
      </c>
      <c r="J10" s="17">
        <v>0.48542353591382897</v>
      </c>
      <c r="K10" s="17">
        <v>0.472421858263123</v>
      </c>
      <c r="L10" s="17">
        <v>0.48920728898538002</v>
      </c>
      <c r="M10" s="17"/>
      <c r="N10" s="17">
        <v>0.47782348789881002</v>
      </c>
      <c r="O10" s="17">
        <v>0.47021709991434701</v>
      </c>
      <c r="P10" s="17">
        <v>0.47264362972788199</v>
      </c>
      <c r="Q10" s="17">
        <v>0.38853016296332599</v>
      </c>
      <c r="R10" s="17"/>
      <c r="S10" s="17">
        <v>0.43321523514255</v>
      </c>
      <c r="T10" s="17">
        <v>0.48363082377643901</v>
      </c>
      <c r="U10" s="17">
        <v>0.47400915056121901</v>
      </c>
      <c r="V10" s="17">
        <v>0.44484385125729298</v>
      </c>
      <c r="W10" s="17">
        <v>0.45925254716547897</v>
      </c>
      <c r="X10" s="17">
        <v>0.47187244348374702</v>
      </c>
      <c r="Y10" s="17">
        <v>0.45331364488659698</v>
      </c>
      <c r="Z10" s="17">
        <v>0.51721117071691902</v>
      </c>
      <c r="AA10" s="17">
        <v>0.416536311457262</v>
      </c>
      <c r="AB10" s="17">
        <v>0.436594737425401</v>
      </c>
      <c r="AC10" s="17">
        <v>0.39481424153373301</v>
      </c>
      <c r="AD10" s="17">
        <v>0.51380614943695102</v>
      </c>
      <c r="AE10" s="17"/>
      <c r="AF10" s="17">
        <v>0.46106646624408698</v>
      </c>
      <c r="AG10" s="17">
        <v>0.46777848273465</v>
      </c>
      <c r="AH10" s="17">
        <v>0.40910337955211401</v>
      </c>
      <c r="AI10" s="17"/>
      <c r="AJ10" s="17">
        <v>0.48590411482958701</v>
      </c>
      <c r="AK10" s="17">
        <v>0.444462620513631</v>
      </c>
      <c r="AL10" s="17">
        <v>0.54860131534590695</v>
      </c>
      <c r="AM10" s="17">
        <v>0.27656369765532901</v>
      </c>
      <c r="AN10" s="17">
        <v>0.36469195956830402</v>
      </c>
      <c r="AO10" s="17"/>
      <c r="AP10" s="17">
        <v>0.50515327518165098</v>
      </c>
      <c r="AQ10" s="17">
        <v>0.45065814350433397</v>
      </c>
      <c r="AR10" s="17">
        <v>0.48827816255955098</v>
      </c>
      <c r="AS10" s="17"/>
      <c r="AT10" s="17">
        <v>0.421121107807511</v>
      </c>
      <c r="AU10" s="17">
        <v>0.45636197266796202</v>
      </c>
      <c r="AV10" s="17">
        <v>0.48864732555197699</v>
      </c>
      <c r="AW10" s="17">
        <v>0.463803353907004</v>
      </c>
      <c r="AX10" s="17">
        <v>0.29156076740810699</v>
      </c>
    </row>
    <row r="11" spans="2:50">
      <c r="B11" s="18" t="s">
        <v>246</v>
      </c>
      <c r="C11" s="17">
        <v>0.25100123969819799</v>
      </c>
      <c r="D11" s="17">
        <v>0.24093361879005401</v>
      </c>
      <c r="E11" s="17">
        <v>0.26063883250828601</v>
      </c>
      <c r="F11" s="17"/>
      <c r="G11" s="17">
        <v>0.26828170050761702</v>
      </c>
      <c r="H11" s="17">
        <v>0.22330601946428499</v>
      </c>
      <c r="I11" s="17">
        <v>0.27230159492186901</v>
      </c>
      <c r="J11" s="17">
        <v>0.26493866767927099</v>
      </c>
      <c r="K11" s="17">
        <v>0.26279927434225298</v>
      </c>
      <c r="L11" s="17">
        <v>0.22555468940168699</v>
      </c>
      <c r="M11" s="17"/>
      <c r="N11" s="17">
        <v>0.20700585378281899</v>
      </c>
      <c r="O11" s="17">
        <v>0.260349392524798</v>
      </c>
      <c r="P11" s="17">
        <v>0.249485695771405</v>
      </c>
      <c r="Q11" s="17">
        <v>0.28873261341182199</v>
      </c>
      <c r="R11" s="17"/>
      <c r="S11" s="17">
        <v>0.21721529337932299</v>
      </c>
      <c r="T11" s="17">
        <v>0.24529391672300099</v>
      </c>
      <c r="U11" s="17">
        <v>0.238626652788022</v>
      </c>
      <c r="V11" s="17">
        <v>0.25489943933068698</v>
      </c>
      <c r="W11" s="17">
        <v>0.28045025420259501</v>
      </c>
      <c r="X11" s="17">
        <v>0.21656899163784399</v>
      </c>
      <c r="Y11" s="17">
        <v>0.240153295592795</v>
      </c>
      <c r="Z11" s="17">
        <v>0.19343022534958401</v>
      </c>
      <c r="AA11" s="17">
        <v>0.26161047418613198</v>
      </c>
      <c r="AB11" s="17">
        <v>0.30726935064127398</v>
      </c>
      <c r="AC11" s="17">
        <v>0.306058190358791</v>
      </c>
      <c r="AD11" s="17">
        <v>0.29584503191688999</v>
      </c>
      <c r="AE11" s="17"/>
      <c r="AF11" s="17">
        <v>0.205446219168713</v>
      </c>
      <c r="AG11" s="17">
        <v>0.26041545179126702</v>
      </c>
      <c r="AH11" s="17">
        <v>0.35049578180528401</v>
      </c>
      <c r="AI11" s="17"/>
      <c r="AJ11" s="17">
        <v>0.17517103966347899</v>
      </c>
      <c r="AK11" s="17">
        <v>0.27281877601884003</v>
      </c>
      <c r="AL11" s="17">
        <v>0.21989669171092499</v>
      </c>
      <c r="AM11" s="17">
        <v>0.36783035785358997</v>
      </c>
      <c r="AN11" s="17">
        <v>0.38839549719167299</v>
      </c>
      <c r="AO11" s="17"/>
      <c r="AP11" s="17">
        <v>0.15454510245039399</v>
      </c>
      <c r="AQ11" s="17">
        <v>0.26611516056240397</v>
      </c>
      <c r="AR11" s="17">
        <v>0.25542627165505399</v>
      </c>
      <c r="AS11" s="17"/>
      <c r="AT11" s="17">
        <v>0.27850959046794299</v>
      </c>
      <c r="AU11" s="17">
        <v>0.27074979935925703</v>
      </c>
      <c r="AV11" s="17">
        <v>0.20897642876469899</v>
      </c>
      <c r="AW11" s="17">
        <v>0.20308714425007501</v>
      </c>
      <c r="AX11" s="17">
        <v>0.373172429188182</v>
      </c>
    </row>
    <row r="12" spans="2:50">
      <c r="B12" s="18" t="s">
        <v>247</v>
      </c>
      <c r="C12" s="17">
        <v>4.9320449474110302E-2</v>
      </c>
      <c r="D12" s="17">
        <v>4.2584012012092297E-2</v>
      </c>
      <c r="E12" s="17">
        <v>5.6086021788222598E-2</v>
      </c>
      <c r="F12" s="17"/>
      <c r="G12" s="17">
        <v>8.9345565589937795E-2</v>
      </c>
      <c r="H12" s="17">
        <v>7.5783387129577801E-2</v>
      </c>
      <c r="I12" s="17">
        <v>5.0560363506980698E-2</v>
      </c>
      <c r="J12" s="17">
        <v>2.7463228376602901E-2</v>
      </c>
      <c r="K12" s="17">
        <v>2.64867265568287E-2</v>
      </c>
      <c r="L12" s="17">
        <v>3.3365786264463203E-2</v>
      </c>
      <c r="M12" s="17"/>
      <c r="N12" s="17">
        <v>4.7705745124887802E-2</v>
      </c>
      <c r="O12" s="17">
        <v>4.6437483164226703E-2</v>
      </c>
      <c r="P12" s="17">
        <v>5.1592521336801901E-2</v>
      </c>
      <c r="Q12" s="17">
        <v>5.2928926873401401E-2</v>
      </c>
      <c r="R12" s="17"/>
      <c r="S12" s="17">
        <v>7.6858261889476198E-2</v>
      </c>
      <c r="T12" s="17">
        <v>3.02612368125065E-2</v>
      </c>
      <c r="U12" s="17">
        <v>4.81075322526223E-2</v>
      </c>
      <c r="V12" s="17">
        <v>5.6112313893315897E-2</v>
      </c>
      <c r="W12" s="17">
        <v>4.9187585771713699E-2</v>
      </c>
      <c r="X12" s="17">
        <v>4.3940718794391799E-2</v>
      </c>
      <c r="Y12" s="17">
        <v>4.9781427250266803E-2</v>
      </c>
      <c r="Z12" s="17">
        <v>4.3894632225222802E-2</v>
      </c>
      <c r="AA12" s="17">
        <v>4.4959666728593903E-2</v>
      </c>
      <c r="AB12" s="17">
        <v>5.2770477191903101E-2</v>
      </c>
      <c r="AC12" s="17">
        <v>1.8446756108831799E-2</v>
      </c>
      <c r="AD12" s="17">
        <v>6.6124314968514897E-2</v>
      </c>
      <c r="AE12" s="17"/>
      <c r="AF12" s="17">
        <v>4.5502739090624099E-2</v>
      </c>
      <c r="AG12" s="17">
        <v>4.8293503464408499E-2</v>
      </c>
      <c r="AH12" s="17">
        <v>4.4469929684025203E-2</v>
      </c>
      <c r="AI12" s="17"/>
      <c r="AJ12" s="17">
        <v>2.0355162546664699E-2</v>
      </c>
      <c r="AK12" s="17">
        <v>7.70048597395315E-2</v>
      </c>
      <c r="AL12" s="17">
        <v>5.1564381254841897E-2</v>
      </c>
      <c r="AM12" s="17">
        <v>0</v>
      </c>
      <c r="AN12" s="17">
        <v>3.9934463553959999E-2</v>
      </c>
      <c r="AO12" s="17"/>
      <c r="AP12" s="17">
        <v>1.49580375796075E-2</v>
      </c>
      <c r="AQ12" s="17">
        <v>6.6897951853842494E-2</v>
      </c>
      <c r="AR12" s="17">
        <v>5.3135731432496301E-2</v>
      </c>
      <c r="AS12" s="17"/>
      <c r="AT12" s="17">
        <v>3.5193378609280998E-2</v>
      </c>
      <c r="AU12" s="17">
        <v>3.7972918020844099E-2</v>
      </c>
      <c r="AV12" s="17">
        <v>5.29743304794668E-2</v>
      </c>
      <c r="AW12" s="17">
        <v>9.3291201334139096E-2</v>
      </c>
      <c r="AX12" s="17">
        <v>0</v>
      </c>
    </row>
    <row r="13" spans="2:50">
      <c r="B13" s="18" t="s">
        <v>248</v>
      </c>
      <c r="C13" s="17">
        <v>2.25634803520234E-2</v>
      </c>
      <c r="D13" s="17">
        <v>2.7784748515192099E-2</v>
      </c>
      <c r="E13" s="17">
        <v>1.7555851551425E-2</v>
      </c>
      <c r="F13" s="17"/>
      <c r="G13" s="17">
        <v>4.2615725856389897E-2</v>
      </c>
      <c r="H13" s="17">
        <v>2.3037485178420001E-2</v>
      </c>
      <c r="I13" s="17">
        <v>2.22934394663711E-2</v>
      </c>
      <c r="J13" s="17">
        <v>2.2617934219206399E-2</v>
      </c>
      <c r="K13" s="17">
        <v>2.1343973209740099E-2</v>
      </c>
      <c r="L13" s="17">
        <v>9.9297593467238907E-3</v>
      </c>
      <c r="M13" s="17"/>
      <c r="N13" s="17">
        <v>2.1326350745339E-2</v>
      </c>
      <c r="O13" s="17">
        <v>1.5225660614076901E-2</v>
      </c>
      <c r="P13" s="17">
        <v>2.6480194861826602E-2</v>
      </c>
      <c r="Q13" s="17">
        <v>2.8468908597201099E-2</v>
      </c>
      <c r="R13" s="17"/>
      <c r="S13" s="17">
        <v>2.7513548209035999E-2</v>
      </c>
      <c r="T13" s="17">
        <v>1.38094863016521E-2</v>
      </c>
      <c r="U13" s="17">
        <v>3.3965409702181301E-2</v>
      </c>
      <c r="V13" s="17">
        <v>0</v>
      </c>
      <c r="W13" s="17">
        <v>2.8826711718347199E-2</v>
      </c>
      <c r="X13" s="17">
        <v>1.5070480343023499E-2</v>
      </c>
      <c r="Y13" s="17">
        <v>1.33103698882127E-2</v>
      </c>
      <c r="Z13" s="17">
        <v>2.2496285176938999E-2</v>
      </c>
      <c r="AA13" s="17">
        <v>3.5686638209496503E-2</v>
      </c>
      <c r="AB13" s="17">
        <v>2.4763550112631101E-2</v>
      </c>
      <c r="AC13" s="17">
        <v>4.4532877582224302E-2</v>
      </c>
      <c r="AD13" s="17">
        <v>1.5776041934572198E-2</v>
      </c>
      <c r="AE13" s="17"/>
      <c r="AF13" s="17">
        <v>1.5129696453211799E-2</v>
      </c>
      <c r="AG13" s="17">
        <v>2.20977340589531E-2</v>
      </c>
      <c r="AH13" s="17">
        <v>4.4369960790389101E-2</v>
      </c>
      <c r="AI13" s="17"/>
      <c r="AJ13" s="17">
        <v>1.6813540800031598E-2</v>
      </c>
      <c r="AK13" s="17">
        <v>3.3098953209910298E-2</v>
      </c>
      <c r="AL13" s="17">
        <v>0</v>
      </c>
      <c r="AM13" s="17">
        <v>0</v>
      </c>
      <c r="AN13" s="17">
        <v>2.93335564445538E-2</v>
      </c>
      <c r="AO13" s="17"/>
      <c r="AP13" s="17">
        <v>1.0980042775881599E-2</v>
      </c>
      <c r="AQ13" s="17">
        <v>3.15127030433386E-2</v>
      </c>
      <c r="AR13" s="17">
        <v>9.5522779479629196E-3</v>
      </c>
      <c r="AS13" s="17"/>
      <c r="AT13" s="17">
        <v>2.6076021232409499E-2</v>
      </c>
      <c r="AU13" s="17">
        <v>2.27555765261848E-2</v>
      </c>
      <c r="AV13" s="17">
        <v>2.4104311103448E-2</v>
      </c>
      <c r="AW13" s="17">
        <v>1.7838847423228301E-2</v>
      </c>
      <c r="AX13" s="17">
        <v>3.4689283270061697E-2</v>
      </c>
    </row>
    <row r="14" spans="2:50">
      <c r="B14" s="18" t="s">
        <v>92</v>
      </c>
      <c r="C14" s="17">
        <v>3.3875301927630497E-2</v>
      </c>
      <c r="D14" s="17">
        <v>1.90312961245542E-2</v>
      </c>
      <c r="E14" s="17">
        <v>4.7512677602753399E-2</v>
      </c>
      <c r="F14" s="17"/>
      <c r="G14" s="17">
        <v>4.7209217141481699E-2</v>
      </c>
      <c r="H14" s="17">
        <v>3.0200042098596499E-2</v>
      </c>
      <c r="I14" s="17">
        <v>5.3482028021686702E-2</v>
      </c>
      <c r="J14" s="17">
        <v>3.18944783745247E-2</v>
      </c>
      <c r="K14" s="17">
        <v>2.43125328976703E-2</v>
      </c>
      <c r="L14" s="17">
        <v>2.0072233756231999E-2</v>
      </c>
      <c r="M14" s="17"/>
      <c r="N14" s="17">
        <v>3.20581332485649E-2</v>
      </c>
      <c r="O14" s="17">
        <v>2.55570604327147E-2</v>
      </c>
      <c r="P14" s="17">
        <v>2.64777770513752E-2</v>
      </c>
      <c r="Q14" s="17">
        <v>5.1556164816268402E-2</v>
      </c>
      <c r="R14" s="17"/>
      <c r="S14" s="17">
        <v>3.1770145581978E-2</v>
      </c>
      <c r="T14" s="17">
        <v>3.0622271663204099E-2</v>
      </c>
      <c r="U14" s="17">
        <v>3.4189129604650197E-2</v>
      </c>
      <c r="V14" s="17">
        <v>5.05317425449619E-2</v>
      </c>
      <c r="W14" s="17">
        <v>2.2304501218368002E-2</v>
      </c>
      <c r="X14" s="17">
        <v>3.35293447413164E-2</v>
      </c>
      <c r="Y14" s="17">
        <v>4.5377243673688998E-2</v>
      </c>
      <c r="Z14" s="17">
        <v>2.0487139787870999E-2</v>
      </c>
      <c r="AA14" s="17">
        <v>3.8861403425327803E-2</v>
      </c>
      <c r="AB14" s="17">
        <v>1.7998211638708E-2</v>
      </c>
      <c r="AC14" s="17">
        <v>5.5731262024131298E-2</v>
      </c>
      <c r="AD14" s="17">
        <v>1.52329052629138E-2</v>
      </c>
      <c r="AE14" s="17"/>
      <c r="AF14" s="17">
        <v>2.5965491564268899E-2</v>
      </c>
      <c r="AG14" s="17">
        <v>2.24375637895338E-2</v>
      </c>
      <c r="AH14" s="17">
        <v>6.5853481375124201E-2</v>
      </c>
      <c r="AI14" s="17"/>
      <c r="AJ14" s="17">
        <v>2.2870690380724298E-2</v>
      </c>
      <c r="AK14" s="17">
        <v>1.73828787435596E-2</v>
      </c>
      <c r="AL14" s="17">
        <v>7.7204974244261398E-3</v>
      </c>
      <c r="AM14" s="17">
        <v>5.5510556760165801E-2</v>
      </c>
      <c r="AN14" s="17">
        <v>0.100178089723096</v>
      </c>
      <c r="AO14" s="17"/>
      <c r="AP14" s="17">
        <v>1.7721421694495702E-2</v>
      </c>
      <c r="AQ14" s="17">
        <v>2.6005830240118401E-2</v>
      </c>
      <c r="AR14" s="17">
        <v>6.2542158820392399E-3</v>
      </c>
      <c r="AS14" s="17"/>
      <c r="AT14" s="17">
        <v>4.1434620712189799E-2</v>
      </c>
      <c r="AU14" s="17">
        <v>2.73356812920219E-2</v>
      </c>
      <c r="AV14" s="17">
        <v>2.5841362373293202E-2</v>
      </c>
      <c r="AW14" s="17">
        <v>3.0620746600150101E-2</v>
      </c>
      <c r="AX14" s="17">
        <v>0</v>
      </c>
    </row>
    <row r="15" spans="2:50">
      <c r="B15" s="18" t="s">
        <v>249</v>
      </c>
      <c r="C15" s="21">
        <v>0.64323952854803701</v>
      </c>
      <c r="D15" s="21">
        <v>0.66966632455810804</v>
      </c>
      <c r="E15" s="21">
        <v>0.61820661654931297</v>
      </c>
      <c r="F15" s="21"/>
      <c r="G15" s="21">
        <v>0.55254779090457395</v>
      </c>
      <c r="H15" s="21">
        <v>0.64767306612912001</v>
      </c>
      <c r="I15" s="21">
        <v>0.60136257408309302</v>
      </c>
      <c r="J15" s="21">
        <v>0.65308569135039496</v>
      </c>
      <c r="K15" s="21">
        <v>0.66505749299350803</v>
      </c>
      <c r="L15" s="21">
        <v>0.71107753123089401</v>
      </c>
      <c r="M15" s="21"/>
      <c r="N15" s="21">
        <v>0.69190391709838905</v>
      </c>
      <c r="O15" s="21">
        <v>0.652430403264184</v>
      </c>
      <c r="P15" s="21">
        <v>0.64596381097859101</v>
      </c>
      <c r="Q15" s="21">
        <v>0.57831338630130702</v>
      </c>
      <c r="R15" s="21"/>
      <c r="S15" s="21">
        <v>0.64664275094018697</v>
      </c>
      <c r="T15" s="21">
        <v>0.68001308849963604</v>
      </c>
      <c r="U15" s="21">
        <v>0.64511127565252402</v>
      </c>
      <c r="V15" s="21">
        <v>0.63845650423103495</v>
      </c>
      <c r="W15" s="21">
        <v>0.61923094708897597</v>
      </c>
      <c r="X15" s="21">
        <v>0.69089046448342395</v>
      </c>
      <c r="Y15" s="21">
        <v>0.65137766359503702</v>
      </c>
      <c r="Z15" s="21">
        <v>0.71969171746038296</v>
      </c>
      <c r="AA15" s="21">
        <v>0.61888181745045001</v>
      </c>
      <c r="AB15" s="21">
        <v>0.59719841041548305</v>
      </c>
      <c r="AC15" s="21">
        <v>0.57523091392602099</v>
      </c>
      <c r="AD15" s="21">
        <v>0.60702170591710902</v>
      </c>
      <c r="AE15" s="21"/>
      <c r="AF15" s="21">
        <v>0.70795585372318204</v>
      </c>
      <c r="AG15" s="21">
        <v>0.64675574689583704</v>
      </c>
      <c r="AH15" s="21">
        <v>0.49481084634517802</v>
      </c>
      <c r="AI15" s="21"/>
      <c r="AJ15" s="21">
        <v>0.76478956660910002</v>
      </c>
      <c r="AK15" s="21">
        <v>0.59969453228815806</v>
      </c>
      <c r="AL15" s="21">
        <v>0.72081842960980702</v>
      </c>
      <c r="AM15" s="21">
        <v>0.576659085386245</v>
      </c>
      <c r="AN15" s="21">
        <v>0.442158393086718</v>
      </c>
      <c r="AO15" s="21"/>
      <c r="AP15" s="21">
        <v>0.80179539549962098</v>
      </c>
      <c r="AQ15" s="21">
        <v>0.609468354300297</v>
      </c>
      <c r="AR15" s="21">
        <v>0.67563150308244702</v>
      </c>
      <c r="AS15" s="21"/>
      <c r="AT15" s="21">
        <v>0.61878638897817695</v>
      </c>
      <c r="AU15" s="21">
        <v>0.64118602480169196</v>
      </c>
      <c r="AV15" s="21">
        <v>0.68810356727909305</v>
      </c>
      <c r="AW15" s="21">
        <v>0.65516206039240699</v>
      </c>
      <c r="AX15" s="21">
        <v>0.59213828754175701</v>
      </c>
    </row>
    <row r="16" spans="2:50">
      <c r="B16" s="18" t="s">
        <v>250</v>
      </c>
      <c r="C16" s="21">
        <v>7.1883929826133702E-2</v>
      </c>
      <c r="D16" s="21">
        <v>7.0368760527284399E-2</v>
      </c>
      <c r="E16" s="21">
        <v>7.3641873339647598E-2</v>
      </c>
      <c r="F16" s="21"/>
      <c r="G16" s="21">
        <v>0.13196129144632801</v>
      </c>
      <c r="H16" s="21">
        <v>9.8820872307997895E-2</v>
      </c>
      <c r="I16" s="21">
        <v>7.28538029733517E-2</v>
      </c>
      <c r="J16" s="21">
        <v>5.0081162595809303E-2</v>
      </c>
      <c r="K16" s="21">
        <v>4.7830699766568799E-2</v>
      </c>
      <c r="L16" s="21">
        <v>4.3295545611187099E-2</v>
      </c>
      <c r="M16" s="21"/>
      <c r="N16" s="21">
        <v>6.9032095870226698E-2</v>
      </c>
      <c r="O16" s="21">
        <v>6.1663143778303502E-2</v>
      </c>
      <c r="P16" s="21">
        <v>7.8072716198628503E-2</v>
      </c>
      <c r="Q16" s="21">
        <v>8.1397835470602503E-2</v>
      </c>
      <c r="R16" s="21"/>
      <c r="S16" s="21">
        <v>0.104371810098512</v>
      </c>
      <c r="T16" s="21">
        <v>4.4070723114158598E-2</v>
      </c>
      <c r="U16" s="21">
        <v>8.2072941954803705E-2</v>
      </c>
      <c r="V16" s="21">
        <v>5.6112313893315897E-2</v>
      </c>
      <c r="W16" s="21">
        <v>7.8014297490060905E-2</v>
      </c>
      <c r="X16" s="21">
        <v>5.9011199137415302E-2</v>
      </c>
      <c r="Y16" s="21">
        <v>6.3091797138479497E-2</v>
      </c>
      <c r="Z16" s="21">
        <v>6.6390917402161798E-2</v>
      </c>
      <c r="AA16" s="21">
        <v>8.0646304938090399E-2</v>
      </c>
      <c r="AB16" s="21">
        <v>7.7534027304534195E-2</v>
      </c>
      <c r="AC16" s="21">
        <v>6.2979633691056094E-2</v>
      </c>
      <c r="AD16" s="21">
        <v>8.1900356903087099E-2</v>
      </c>
      <c r="AE16" s="21"/>
      <c r="AF16" s="21">
        <v>6.0632435543835801E-2</v>
      </c>
      <c r="AG16" s="21">
        <v>7.0391237523361502E-2</v>
      </c>
      <c r="AH16" s="21">
        <v>8.8839890474414304E-2</v>
      </c>
      <c r="AI16" s="21"/>
      <c r="AJ16" s="21">
        <v>3.7168703346696301E-2</v>
      </c>
      <c r="AK16" s="21">
        <v>0.11010381294944201</v>
      </c>
      <c r="AL16" s="21">
        <v>5.1564381254841897E-2</v>
      </c>
      <c r="AM16" s="21">
        <v>0</v>
      </c>
      <c r="AN16" s="21">
        <v>6.92680199985138E-2</v>
      </c>
      <c r="AO16" s="21"/>
      <c r="AP16" s="21">
        <v>2.5938080355489099E-2</v>
      </c>
      <c r="AQ16" s="21">
        <v>9.8410654897181093E-2</v>
      </c>
      <c r="AR16" s="21">
        <v>6.2688009380459306E-2</v>
      </c>
      <c r="AS16" s="21"/>
      <c r="AT16" s="21">
        <v>6.1269399841690497E-2</v>
      </c>
      <c r="AU16" s="21">
        <v>6.0728494547028798E-2</v>
      </c>
      <c r="AV16" s="21">
        <v>7.7078641582914803E-2</v>
      </c>
      <c r="AW16" s="21">
        <v>0.111130048757367</v>
      </c>
      <c r="AX16" s="21">
        <v>3.4689283270061697E-2</v>
      </c>
    </row>
    <row r="17" spans="2:50">
      <c r="B17" s="18" t="s">
        <v>251</v>
      </c>
      <c r="C17" s="22">
        <v>0.571355598721904</v>
      </c>
      <c r="D17" s="22">
        <v>0.59929756403082302</v>
      </c>
      <c r="E17" s="22">
        <v>0.54456474320966497</v>
      </c>
      <c r="F17" s="22"/>
      <c r="G17" s="22">
        <v>0.420586499458246</v>
      </c>
      <c r="H17" s="22">
        <v>0.54885219382112305</v>
      </c>
      <c r="I17" s="22">
        <v>0.52850877110974104</v>
      </c>
      <c r="J17" s="22">
        <v>0.60300452875458599</v>
      </c>
      <c r="K17" s="22">
        <v>0.61722679322693896</v>
      </c>
      <c r="L17" s="22">
        <v>0.66778198561970703</v>
      </c>
      <c r="M17" s="22"/>
      <c r="N17" s="22">
        <v>0.62287182122816198</v>
      </c>
      <c r="O17" s="22">
        <v>0.59076725948588005</v>
      </c>
      <c r="P17" s="22">
        <v>0.56789109477996302</v>
      </c>
      <c r="Q17" s="22">
        <v>0.49691555083070499</v>
      </c>
      <c r="R17" s="22"/>
      <c r="S17" s="22">
        <v>0.54227094084167504</v>
      </c>
      <c r="T17" s="22">
        <v>0.63594236538547799</v>
      </c>
      <c r="U17" s="22">
        <v>0.56303833369772005</v>
      </c>
      <c r="V17" s="22">
        <v>0.582344190337719</v>
      </c>
      <c r="W17" s="22">
        <v>0.54121664959891502</v>
      </c>
      <c r="X17" s="22">
        <v>0.63187926534600902</v>
      </c>
      <c r="Y17" s="22">
        <v>0.58828586645655701</v>
      </c>
      <c r="Z17" s="22">
        <v>0.653300800058221</v>
      </c>
      <c r="AA17" s="22">
        <v>0.53823551251236001</v>
      </c>
      <c r="AB17" s="22">
        <v>0.51966438311094898</v>
      </c>
      <c r="AC17" s="22">
        <v>0.51225128023496502</v>
      </c>
      <c r="AD17" s="22">
        <v>0.52512134901402197</v>
      </c>
      <c r="AE17" s="22"/>
      <c r="AF17" s="22">
        <v>0.64732341817934602</v>
      </c>
      <c r="AG17" s="22">
        <v>0.57636450937247596</v>
      </c>
      <c r="AH17" s="22">
        <v>0.40597095587076298</v>
      </c>
      <c r="AI17" s="22"/>
      <c r="AJ17" s="22">
        <v>0.72762086326240405</v>
      </c>
      <c r="AK17" s="22">
        <v>0.48959071933871701</v>
      </c>
      <c r="AL17" s="22">
        <v>0.66925404835496505</v>
      </c>
      <c r="AM17" s="22">
        <v>0.576659085386245</v>
      </c>
      <c r="AN17" s="22">
        <v>0.372890373088204</v>
      </c>
      <c r="AO17" s="22"/>
      <c r="AP17" s="22">
        <v>0.77585731514413203</v>
      </c>
      <c r="AQ17" s="22">
        <v>0.51105769940311596</v>
      </c>
      <c r="AR17" s="22">
        <v>0.61294349370198797</v>
      </c>
      <c r="AS17" s="22"/>
      <c r="AT17" s="22">
        <v>0.55751698913648595</v>
      </c>
      <c r="AU17" s="22">
        <v>0.58045753025466296</v>
      </c>
      <c r="AV17" s="22">
        <v>0.61102492569617795</v>
      </c>
      <c r="AW17" s="22">
        <v>0.54403201163504</v>
      </c>
      <c r="AX17" s="22">
        <v>0.55744900427169497</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254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0.18062360836177199</v>
      </c>
      <c r="D9" s="17">
        <v>0.191892696861691</v>
      </c>
      <c r="E9" s="17">
        <v>0.16925493268657801</v>
      </c>
      <c r="F9" s="17"/>
      <c r="G9" s="17">
        <v>0.12797821339365301</v>
      </c>
      <c r="H9" s="17">
        <v>0.13723130706084999</v>
      </c>
      <c r="I9" s="17">
        <v>0.183989999526463</v>
      </c>
      <c r="J9" s="17">
        <v>0.17013940453106699</v>
      </c>
      <c r="K9" s="17">
        <v>0.20643919739636801</v>
      </c>
      <c r="L9" s="17">
        <v>0.23915803189391699</v>
      </c>
      <c r="M9" s="17"/>
      <c r="N9" s="17">
        <v>0.215216844653281</v>
      </c>
      <c r="O9" s="17">
        <v>0.15402566240705901</v>
      </c>
      <c r="P9" s="17">
        <v>0.172828241248178</v>
      </c>
      <c r="Q9" s="17">
        <v>0.17942337244138401</v>
      </c>
      <c r="R9" s="17"/>
      <c r="S9" s="17">
        <v>0.23525759350492501</v>
      </c>
      <c r="T9" s="17">
        <v>0.17150211810510499</v>
      </c>
      <c r="U9" s="17">
        <v>0.16677173655029001</v>
      </c>
      <c r="V9" s="17">
        <v>0.20759099808627601</v>
      </c>
      <c r="W9" s="17">
        <v>0.14260030571158999</v>
      </c>
      <c r="X9" s="17">
        <v>0.20220786965942</v>
      </c>
      <c r="Y9" s="17">
        <v>0.18796577028336101</v>
      </c>
      <c r="Z9" s="17">
        <v>0.16567663730920601</v>
      </c>
      <c r="AA9" s="17">
        <v>0.16204906796785001</v>
      </c>
      <c r="AB9" s="17">
        <v>0.157432018152277</v>
      </c>
      <c r="AC9" s="17">
        <v>0.17075851683690399</v>
      </c>
      <c r="AD9" s="17">
        <v>0.10023344985412699</v>
      </c>
      <c r="AE9" s="17"/>
      <c r="AF9" s="17">
        <v>0.22426618065099499</v>
      </c>
      <c r="AG9" s="17">
        <v>0.17600105803367999</v>
      </c>
      <c r="AH9" s="17">
        <v>8.9208572556383897E-2</v>
      </c>
      <c r="AI9" s="17"/>
      <c r="AJ9" s="17">
        <v>0.25284746348965298</v>
      </c>
      <c r="AK9" s="17">
        <v>0.157238099890365</v>
      </c>
      <c r="AL9" s="17">
        <v>0.17024756826485801</v>
      </c>
      <c r="AM9" s="17">
        <v>0.21864566211512201</v>
      </c>
      <c r="AN9" s="17">
        <v>9.3500761755883802E-2</v>
      </c>
      <c r="AO9" s="17"/>
      <c r="AP9" s="17">
        <v>0.27179106358633798</v>
      </c>
      <c r="AQ9" s="17">
        <v>0.16553176058489599</v>
      </c>
      <c r="AR9" s="17">
        <v>0.16929426133541101</v>
      </c>
      <c r="AS9" s="17"/>
      <c r="AT9" s="17">
        <v>0.20263159770674399</v>
      </c>
      <c r="AU9" s="17">
        <v>0.17715711737272199</v>
      </c>
      <c r="AV9" s="17">
        <v>0.15556132901077099</v>
      </c>
      <c r="AW9" s="17">
        <v>0.176156020546332</v>
      </c>
      <c r="AX9" s="17">
        <v>0.398200299508563</v>
      </c>
    </row>
    <row r="10" spans="2:50">
      <c r="B10" s="18" t="s">
        <v>245</v>
      </c>
      <c r="C10" s="17">
        <v>0.442898723312948</v>
      </c>
      <c r="D10" s="17">
        <v>0.44009795232890597</v>
      </c>
      <c r="E10" s="17">
        <v>0.44552061158566603</v>
      </c>
      <c r="F10" s="17"/>
      <c r="G10" s="17">
        <v>0.38002424140037</v>
      </c>
      <c r="H10" s="17">
        <v>0.40441613589685799</v>
      </c>
      <c r="I10" s="17">
        <v>0.429332969145579</v>
      </c>
      <c r="J10" s="17">
        <v>0.46566799597880598</v>
      </c>
      <c r="K10" s="17">
        <v>0.45539136326698099</v>
      </c>
      <c r="L10" s="17">
        <v>0.49988209220551599</v>
      </c>
      <c r="M10" s="17"/>
      <c r="N10" s="17">
        <v>0.49229106765183001</v>
      </c>
      <c r="O10" s="17">
        <v>0.48886985661438598</v>
      </c>
      <c r="P10" s="17">
        <v>0.38750961307320497</v>
      </c>
      <c r="Q10" s="17">
        <v>0.39238369875379298</v>
      </c>
      <c r="R10" s="17"/>
      <c r="S10" s="17">
        <v>0.40947473765694697</v>
      </c>
      <c r="T10" s="17">
        <v>0.43430271475861598</v>
      </c>
      <c r="U10" s="17">
        <v>0.45763902909277698</v>
      </c>
      <c r="V10" s="17">
        <v>0.41594934911329101</v>
      </c>
      <c r="W10" s="17">
        <v>0.47335196716007599</v>
      </c>
      <c r="X10" s="17">
        <v>0.46072108737305001</v>
      </c>
      <c r="Y10" s="17">
        <v>0.43364920535683599</v>
      </c>
      <c r="Z10" s="17">
        <v>0.51952414790292101</v>
      </c>
      <c r="AA10" s="17">
        <v>0.42732169795025998</v>
      </c>
      <c r="AB10" s="17">
        <v>0.48445670964723198</v>
      </c>
      <c r="AC10" s="17">
        <v>0.41795520444572298</v>
      </c>
      <c r="AD10" s="17">
        <v>0.44894951999883398</v>
      </c>
      <c r="AE10" s="17"/>
      <c r="AF10" s="17">
        <v>0.45785960283070098</v>
      </c>
      <c r="AG10" s="17">
        <v>0.46604612898088799</v>
      </c>
      <c r="AH10" s="17">
        <v>0.367315953356534</v>
      </c>
      <c r="AI10" s="17"/>
      <c r="AJ10" s="17">
        <v>0.484131063364173</v>
      </c>
      <c r="AK10" s="17">
        <v>0.44905910799531801</v>
      </c>
      <c r="AL10" s="17">
        <v>0.52649083837162403</v>
      </c>
      <c r="AM10" s="17">
        <v>0.327919047909497</v>
      </c>
      <c r="AN10" s="17">
        <v>0.28868498409625698</v>
      </c>
      <c r="AO10" s="17"/>
      <c r="AP10" s="17">
        <v>0.48105635899973098</v>
      </c>
      <c r="AQ10" s="17">
        <v>0.45844537863100399</v>
      </c>
      <c r="AR10" s="17">
        <v>0.50839360051483695</v>
      </c>
      <c r="AS10" s="17"/>
      <c r="AT10" s="17">
        <v>0.39248608501667098</v>
      </c>
      <c r="AU10" s="17">
        <v>0.43471192200668901</v>
      </c>
      <c r="AV10" s="17">
        <v>0.51986951252145697</v>
      </c>
      <c r="AW10" s="17">
        <v>0.48212582954247901</v>
      </c>
      <c r="AX10" s="17">
        <v>0.27704811237855198</v>
      </c>
    </row>
    <row r="11" spans="2:50">
      <c r="B11" s="18" t="s">
        <v>246</v>
      </c>
      <c r="C11" s="17">
        <v>0.27268179697592299</v>
      </c>
      <c r="D11" s="17">
        <v>0.272533057421945</v>
      </c>
      <c r="E11" s="17">
        <v>0.27388653805813701</v>
      </c>
      <c r="F11" s="17"/>
      <c r="G11" s="17">
        <v>0.2819477163079</v>
      </c>
      <c r="H11" s="17">
        <v>0.34746044124189601</v>
      </c>
      <c r="I11" s="17">
        <v>0.26361385798571102</v>
      </c>
      <c r="J11" s="17">
        <v>0.28509971360238301</v>
      </c>
      <c r="K11" s="17">
        <v>0.27259684883560498</v>
      </c>
      <c r="L11" s="17">
        <v>0.203232625338433</v>
      </c>
      <c r="M11" s="17"/>
      <c r="N11" s="17">
        <v>0.21584346708108301</v>
      </c>
      <c r="O11" s="17">
        <v>0.25567994664112598</v>
      </c>
      <c r="P11" s="17">
        <v>0.31197126095382299</v>
      </c>
      <c r="Q11" s="17">
        <v>0.31380199552841198</v>
      </c>
      <c r="R11" s="17"/>
      <c r="S11" s="17">
        <v>0.224895169760324</v>
      </c>
      <c r="T11" s="17">
        <v>0.33352694599257199</v>
      </c>
      <c r="U11" s="17">
        <v>0.250151327702614</v>
      </c>
      <c r="V11" s="17">
        <v>0.28509355411937498</v>
      </c>
      <c r="W11" s="17">
        <v>0.294856079936127</v>
      </c>
      <c r="X11" s="17">
        <v>0.242477262346845</v>
      </c>
      <c r="Y11" s="17">
        <v>0.28052383126880298</v>
      </c>
      <c r="Z11" s="17">
        <v>0.25789167149000403</v>
      </c>
      <c r="AA11" s="17">
        <v>0.28768952865973502</v>
      </c>
      <c r="AB11" s="17">
        <v>0.25212513840370099</v>
      </c>
      <c r="AC11" s="17">
        <v>0.23716058842562401</v>
      </c>
      <c r="AD11" s="17">
        <v>0.35811232319239999</v>
      </c>
      <c r="AE11" s="17"/>
      <c r="AF11" s="17">
        <v>0.24141926277721501</v>
      </c>
      <c r="AG11" s="17">
        <v>0.26562530867567502</v>
      </c>
      <c r="AH11" s="17">
        <v>0.38321574734647901</v>
      </c>
      <c r="AI11" s="17"/>
      <c r="AJ11" s="17">
        <v>0.20174868353127401</v>
      </c>
      <c r="AK11" s="17">
        <v>0.28341662634640202</v>
      </c>
      <c r="AL11" s="17">
        <v>0.25146313382472801</v>
      </c>
      <c r="AM11" s="17">
        <v>0.39681599085445401</v>
      </c>
      <c r="AN11" s="17">
        <v>0.40645787185802401</v>
      </c>
      <c r="AO11" s="17"/>
      <c r="AP11" s="17">
        <v>0.19192384811966301</v>
      </c>
      <c r="AQ11" s="17">
        <v>0.27106120654439397</v>
      </c>
      <c r="AR11" s="17">
        <v>0.24160679884660799</v>
      </c>
      <c r="AS11" s="17"/>
      <c r="AT11" s="17">
        <v>0.31253316268822101</v>
      </c>
      <c r="AU11" s="17">
        <v>0.29607578090578801</v>
      </c>
      <c r="AV11" s="17">
        <v>0.22473207021890901</v>
      </c>
      <c r="AW11" s="17">
        <v>0.235350152893708</v>
      </c>
      <c r="AX11" s="17">
        <v>0.26205741418648398</v>
      </c>
    </row>
    <row r="12" spans="2:50">
      <c r="B12" s="18" t="s">
        <v>247</v>
      </c>
      <c r="C12" s="17">
        <v>4.3250455805590102E-2</v>
      </c>
      <c r="D12" s="17">
        <v>5.0290291491733398E-2</v>
      </c>
      <c r="E12" s="17">
        <v>3.6548517694857202E-2</v>
      </c>
      <c r="F12" s="17"/>
      <c r="G12" s="17">
        <v>0.109832146906929</v>
      </c>
      <c r="H12" s="17">
        <v>5.8166269360448199E-2</v>
      </c>
      <c r="I12" s="17">
        <v>4.1241366529396403E-2</v>
      </c>
      <c r="J12" s="17">
        <v>1.8881905807143901E-2</v>
      </c>
      <c r="K12" s="17">
        <v>1.1149001922421501E-2</v>
      </c>
      <c r="L12" s="17">
        <v>2.9997446025046899E-2</v>
      </c>
      <c r="M12" s="17"/>
      <c r="N12" s="17">
        <v>2.9553325918068599E-2</v>
      </c>
      <c r="O12" s="17">
        <v>5.7764553775498197E-2</v>
      </c>
      <c r="P12" s="17">
        <v>5.6953253320362697E-2</v>
      </c>
      <c r="Q12" s="17">
        <v>2.9721461029225699E-2</v>
      </c>
      <c r="R12" s="17"/>
      <c r="S12" s="17">
        <v>6.7945702762378699E-2</v>
      </c>
      <c r="T12" s="17">
        <v>3.27339316330768E-2</v>
      </c>
      <c r="U12" s="17">
        <v>4.4395060030262397E-2</v>
      </c>
      <c r="V12" s="17">
        <v>4.7985777170891197E-2</v>
      </c>
      <c r="W12" s="17">
        <v>3.54399256140778E-2</v>
      </c>
      <c r="X12" s="17">
        <v>3.0528772554759699E-2</v>
      </c>
      <c r="Y12" s="17">
        <v>1.61434606314898E-2</v>
      </c>
      <c r="Z12" s="17">
        <v>2.78567927834701E-2</v>
      </c>
      <c r="AA12" s="17">
        <v>5.0604718924815002E-2</v>
      </c>
      <c r="AB12" s="17">
        <v>3.3756514033145099E-2</v>
      </c>
      <c r="AC12" s="17">
        <v>6.9418818154057094E-2</v>
      </c>
      <c r="AD12" s="17">
        <v>6.3621937067294396E-2</v>
      </c>
      <c r="AE12" s="17"/>
      <c r="AF12" s="17">
        <v>3.5655538946473102E-2</v>
      </c>
      <c r="AG12" s="17">
        <v>3.8561824718663901E-2</v>
      </c>
      <c r="AH12" s="17">
        <v>5.7649365496080802E-2</v>
      </c>
      <c r="AI12" s="17"/>
      <c r="AJ12" s="17">
        <v>2.6594022732430798E-2</v>
      </c>
      <c r="AK12" s="17">
        <v>4.8893669260608799E-2</v>
      </c>
      <c r="AL12" s="17">
        <v>5.1798459538790503E-2</v>
      </c>
      <c r="AM12" s="17">
        <v>2.5320544503625499E-2</v>
      </c>
      <c r="AN12" s="17">
        <v>6.2333034588779E-2</v>
      </c>
      <c r="AO12" s="17"/>
      <c r="AP12" s="17">
        <v>2.97867201241989E-2</v>
      </c>
      <c r="AQ12" s="17">
        <v>5.1624289570503197E-2</v>
      </c>
      <c r="AR12" s="17">
        <v>5.8025209022293599E-2</v>
      </c>
      <c r="AS12" s="17"/>
      <c r="AT12" s="17">
        <v>2.3796522524756E-2</v>
      </c>
      <c r="AU12" s="17">
        <v>3.5282575265624602E-2</v>
      </c>
      <c r="AV12" s="17">
        <v>5.1906376767846901E-2</v>
      </c>
      <c r="AW12" s="17">
        <v>5.8882320031847797E-2</v>
      </c>
      <c r="AX12" s="17">
        <v>2.8004890656339699E-2</v>
      </c>
    </row>
    <row r="13" spans="2:50">
      <c r="B13" s="18" t="s">
        <v>248</v>
      </c>
      <c r="C13" s="17">
        <v>1.9871702876799499E-2</v>
      </c>
      <c r="D13" s="17">
        <v>1.8369101783623401E-2</v>
      </c>
      <c r="E13" s="17">
        <v>2.14152717231747E-2</v>
      </c>
      <c r="F13" s="17"/>
      <c r="G13" s="17">
        <v>3.3390968931828101E-2</v>
      </c>
      <c r="H13" s="17">
        <v>2.0544430549603601E-2</v>
      </c>
      <c r="I13" s="17">
        <v>2.6504371736867802E-2</v>
      </c>
      <c r="J13" s="17">
        <v>1.6389355925003998E-2</v>
      </c>
      <c r="K13" s="17">
        <v>1.6007870030086E-2</v>
      </c>
      <c r="L13" s="17">
        <v>1.0401505449488899E-2</v>
      </c>
      <c r="M13" s="17"/>
      <c r="N13" s="17">
        <v>8.9768945130687706E-3</v>
      </c>
      <c r="O13" s="17">
        <v>8.5201213548534802E-3</v>
      </c>
      <c r="P13" s="17">
        <v>2.3619865737046501E-2</v>
      </c>
      <c r="Q13" s="17">
        <v>4.0440420056419998E-2</v>
      </c>
      <c r="R13" s="17"/>
      <c r="S13" s="17">
        <v>2.6400716804593601E-2</v>
      </c>
      <c r="T13" s="17">
        <v>0</v>
      </c>
      <c r="U13" s="17">
        <v>2.7554101730617502E-2</v>
      </c>
      <c r="V13" s="17">
        <v>5.33337628773989E-3</v>
      </c>
      <c r="W13" s="17">
        <v>2.5364034726689001E-2</v>
      </c>
      <c r="X13" s="17">
        <v>8.1442593951199706E-3</v>
      </c>
      <c r="Y13" s="17">
        <v>2.40539090673123E-2</v>
      </c>
      <c r="Z13" s="17">
        <v>8.5636107265289994E-3</v>
      </c>
      <c r="AA13" s="17">
        <v>3.6023490820733702E-2</v>
      </c>
      <c r="AB13" s="17">
        <v>3.1713321504584703E-2</v>
      </c>
      <c r="AC13" s="17">
        <v>3.7977715251158797E-2</v>
      </c>
      <c r="AD13" s="17">
        <v>0</v>
      </c>
      <c r="AE13" s="17"/>
      <c r="AF13" s="17">
        <v>1.31089064086216E-2</v>
      </c>
      <c r="AG13" s="17">
        <v>2.1681977133659502E-2</v>
      </c>
      <c r="AH13" s="17">
        <v>3.57049879196151E-2</v>
      </c>
      <c r="AI13" s="17"/>
      <c r="AJ13" s="17">
        <v>8.04123415465079E-3</v>
      </c>
      <c r="AK13" s="17">
        <v>3.1552584291693997E-2</v>
      </c>
      <c r="AL13" s="17">
        <v>0</v>
      </c>
      <c r="AM13" s="17">
        <v>0</v>
      </c>
      <c r="AN13" s="17">
        <v>3.3205995443308697E-2</v>
      </c>
      <c r="AO13" s="17"/>
      <c r="AP13" s="17">
        <v>3.80174649655797E-3</v>
      </c>
      <c r="AQ13" s="17">
        <v>2.32700732878472E-2</v>
      </c>
      <c r="AR13" s="17">
        <v>9.5522779479629196E-3</v>
      </c>
      <c r="AS13" s="17"/>
      <c r="AT13" s="17">
        <v>2.0057191948500398E-2</v>
      </c>
      <c r="AU13" s="17">
        <v>1.7749812118740702E-2</v>
      </c>
      <c r="AV13" s="17">
        <v>1.3082870441749101E-2</v>
      </c>
      <c r="AW13" s="17">
        <v>7.8468970758501008E-3</v>
      </c>
      <c r="AX13" s="17">
        <v>3.4689283270061697E-2</v>
      </c>
    </row>
    <row r="14" spans="2:50">
      <c r="B14" s="18" t="s">
        <v>92</v>
      </c>
      <c r="C14" s="17">
        <v>4.0673712666967198E-2</v>
      </c>
      <c r="D14" s="17">
        <v>2.6816900112101701E-2</v>
      </c>
      <c r="E14" s="17">
        <v>5.3374128251587299E-2</v>
      </c>
      <c r="F14" s="17"/>
      <c r="G14" s="17">
        <v>6.6826713059319406E-2</v>
      </c>
      <c r="H14" s="17">
        <v>3.2181415890344699E-2</v>
      </c>
      <c r="I14" s="17">
        <v>5.5317435075982101E-2</v>
      </c>
      <c r="J14" s="17">
        <v>4.3821624155595498E-2</v>
      </c>
      <c r="K14" s="17">
        <v>3.8415718548538202E-2</v>
      </c>
      <c r="L14" s="17">
        <v>1.73282990875991E-2</v>
      </c>
      <c r="M14" s="17"/>
      <c r="N14" s="17">
        <v>3.8118400182668703E-2</v>
      </c>
      <c r="O14" s="17">
        <v>3.5139859207077601E-2</v>
      </c>
      <c r="P14" s="17">
        <v>4.7117765667384001E-2</v>
      </c>
      <c r="Q14" s="17">
        <v>4.4229052190766102E-2</v>
      </c>
      <c r="R14" s="17"/>
      <c r="S14" s="17">
        <v>3.6026079510831803E-2</v>
      </c>
      <c r="T14" s="17">
        <v>2.79342895106298E-2</v>
      </c>
      <c r="U14" s="17">
        <v>5.34887448934388E-2</v>
      </c>
      <c r="V14" s="17">
        <v>3.8046945222427499E-2</v>
      </c>
      <c r="W14" s="17">
        <v>2.8387686851439799E-2</v>
      </c>
      <c r="X14" s="17">
        <v>5.5920748670805299E-2</v>
      </c>
      <c r="Y14" s="17">
        <v>5.76638233921987E-2</v>
      </c>
      <c r="Z14" s="17">
        <v>2.0487139787870999E-2</v>
      </c>
      <c r="AA14" s="17">
        <v>3.6311495676606402E-2</v>
      </c>
      <c r="AB14" s="17">
        <v>4.0516298259060501E-2</v>
      </c>
      <c r="AC14" s="17">
        <v>6.6729156886533095E-2</v>
      </c>
      <c r="AD14" s="17">
        <v>2.9082769887344199E-2</v>
      </c>
      <c r="AE14" s="17"/>
      <c r="AF14" s="17">
        <v>2.7690508385994701E-2</v>
      </c>
      <c r="AG14" s="17">
        <v>3.2083702457432701E-2</v>
      </c>
      <c r="AH14" s="17">
        <v>6.69053733249068E-2</v>
      </c>
      <c r="AI14" s="17"/>
      <c r="AJ14" s="17">
        <v>2.6637532727818099E-2</v>
      </c>
      <c r="AK14" s="17">
        <v>2.98399122156119E-2</v>
      </c>
      <c r="AL14" s="17">
        <v>0</v>
      </c>
      <c r="AM14" s="17">
        <v>3.1298754617301403E-2</v>
      </c>
      <c r="AN14" s="17">
        <v>0.115817352257748</v>
      </c>
      <c r="AO14" s="17"/>
      <c r="AP14" s="17">
        <v>2.16402626735109E-2</v>
      </c>
      <c r="AQ14" s="17">
        <v>3.00672913813552E-2</v>
      </c>
      <c r="AR14" s="17">
        <v>1.31278523328868E-2</v>
      </c>
      <c r="AS14" s="17"/>
      <c r="AT14" s="17">
        <v>4.8495440115107098E-2</v>
      </c>
      <c r="AU14" s="17">
        <v>3.9022792330434999E-2</v>
      </c>
      <c r="AV14" s="17">
        <v>3.4847841039266997E-2</v>
      </c>
      <c r="AW14" s="17">
        <v>3.96387799097834E-2</v>
      </c>
      <c r="AX14" s="17">
        <v>0</v>
      </c>
    </row>
    <row r="15" spans="2:50">
      <c r="B15" s="18" t="s">
        <v>249</v>
      </c>
      <c r="C15" s="21">
        <v>0.62352233167472004</v>
      </c>
      <c r="D15" s="21">
        <v>0.631990649190597</v>
      </c>
      <c r="E15" s="21">
        <v>0.61477554427224401</v>
      </c>
      <c r="F15" s="21"/>
      <c r="G15" s="21">
        <v>0.50800245479402295</v>
      </c>
      <c r="H15" s="21">
        <v>0.54164744295770795</v>
      </c>
      <c r="I15" s="21">
        <v>0.61332296867204195</v>
      </c>
      <c r="J15" s="21">
        <v>0.63580740050987306</v>
      </c>
      <c r="K15" s="21">
        <v>0.661830560663349</v>
      </c>
      <c r="L15" s="21">
        <v>0.73904012409943298</v>
      </c>
      <c r="M15" s="21"/>
      <c r="N15" s="21">
        <v>0.70750791230511101</v>
      </c>
      <c r="O15" s="21">
        <v>0.64289551902144404</v>
      </c>
      <c r="P15" s="21">
        <v>0.56033785432138306</v>
      </c>
      <c r="Q15" s="21">
        <v>0.57180707119517604</v>
      </c>
      <c r="R15" s="21"/>
      <c r="S15" s="21">
        <v>0.64473233116187201</v>
      </c>
      <c r="T15" s="21">
        <v>0.605804832863721</v>
      </c>
      <c r="U15" s="21">
        <v>0.62441076564306697</v>
      </c>
      <c r="V15" s="21">
        <v>0.62354034719956697</v>
      </c>
      <c r="W15" s="21">
        <v>0.61595227287166598</v>
      </c>
      <c r="X15" s="21">
        <v>0.66292895703247001</v>
      </c>
      <c r="Y15" s="21">
        <v>0.62161497564019597</v>
      </c>
      <c r="Z15" s="21">
        <v>0.68520078521212602</v>
      </c>
      <c r="AA15" s="21">
        <v>0.58937076591811</v>
      </c>
      <c r="AB15" s="21">
        <v>0.64188872779950901</v>
      </c>
      <c r="AC15" s="21">
        <v>0.588713721282627</v>
      </c>
      <c r="AD15" s="21">
        <v>0.549182969852961</v>
      </c>
      <c r="AE15" s="21"/>
      <c r="AF15" s="21">
        <v>0.68212578348169595</v>
      </c>
      <c r="AG15" s="21">
        <v>0.64204718701456898</v>
      </c>
      <c r="AH15" s="21">
        <v>0.45652452591291798</v>
      </c>
      <c r="AI15" s="21"/>
      <c r="AJ15" s="21">
        <v>0.73697852685382603</v>
      </c>
      <c r="AK15" s="21">
        <v>0.60629720788568298</v>
      </c>
      <c r="AL15" s="21">
        <v>0.69673840663648201</v>
      </c>
      <c r="AM15" s="21">
        <v>0.54656471002461904</v>
      </c>
      <c r="AN15" s="21">
        <v>0.38218574585213999</v>
      </c>
      <c r="AO15" s="21"/>
      <c r="AP15" s="21">
        <v>0.75284742258606896</v>
      </c>
      <c r="AQ15" s="21">
        <v>0.62397713921590003</v>
      </c>
      <c r="AR15" s="21">
        <v>0.67768786185024799</v>
      </c>
      <c r="AS15" s="21"/>
      <c r="AT15" s="21">
        <v>0.59511768272341603</v>
      </c>
      <c r="AU15" s="21">
        <v>0.61186903937941195</v>
      </c>
      <c r="AV15" s="21">
        <v>0.67543084153222799</v>
      </c>
      <c r="AW15" s="21">
        <v>0.65828185008881102</v>
      </c>
      <c r="AX15" s="21">
        <v>0.67524841188711504</v>
      </c>
    </row>
    <row r="16" spans="2:50">
      <c r="B16" s="18" t="s">
        <v>250</v>
      </c>
      <c r="C16" s="21">
        <v>6.3122158682389601E-2</v>
      </c>
      <c r="D16" s="21">
        <v>6.8659393275356806E-2</v>
      </c>
      <c r="E16" s="21">
        <v>5.7963789418031902E-2</v>
      </c>
      <c r="F16" s="21"/>
      <c r="G16" s="21">
        <v>0.14322311583875699</v>
      </c>
      <c r="H16" s="21">
        <v>7.8710699910051807E-2</v>
      </c>
      <c r="I16" s="21">
        <v>6.7745738266264205E-2</v>
      </c>
      <c r="J16" s="21">
        <v>3.5271261732148E-2</v>
      </c>
      <c r="K16" s="21">
        <v>2.7156871952507499E-2</v>
      </c>
      <c r="L16" s="21">
        <v>4.0398951474535802E-2</v>
      </c>
      <c r="M16" s="21"/>
      <c r="N16" s="21">
        <v>3.8530220431137401E-2</v>
      </c>
      <c r="O16" s="21">
        <v>6.6284675130351703E-2</v>
      </c>
      <c r="P16" s="21">
        <v>8.0573119057409201E-2</v>
      </c>
      <c r="Q16" s="21">
        <v>7.0161881085645694E-2</v>
      </c>
      <c r="R16" s="21"/>
      <c r="S16" s="21">
        <v>9.4346419566972303E-2</v>
      </c>
      <c r="T16" s="21">
        <v>3.27339316330768E-2</v>
      </c>
      <c r="U16" s="21">
        <v>7.1949161760879995E-2</v>
      </c>
      <c r="V16" s="21">
        <v>5.3319153458631099E-2</v>
      </c>
      <c r="W16" s="21">
        <v>6.0803960340766801E-2</v>
      </c>
      <c r="X16" s="21">
        <v>3.8673031949879699E-2</v>
      </c>
      <c r="Y16" s="21">
        <v>4.0197369698802103E-2</v>
      </c>
      <c r="Z16" s="21">
        <v>3.6420403509999102E-2</v>
      </c>
      <c r="AA16" s="21">
        <v>8.6628209745548704E-2</v>
      </c>
      <c r="AB16" s="21">
        <v>6.5469835537729795E-2</v>
      </c>
      <c r="AC16" s="21">
        <v>0.107396533405216</v>
      </c>
      <c r="AD16" s="21">
        <v>6.3621937067294396E-2</v>
      </c>
      <c r="AE16" s="21"/>
      <c r="AF16" s="21">
        <v>4.87644453550947E-2</v>
      </c>
      <c r="AG16" s="21">
        <v>6.0243801852323399E-2</v>
      </c>
      <c r="AH16" s="21">
        <v>9.3354353415696006E-2</v>
      </c>
      <c r="AI16" s="21"/>
      <c r="AJ16" s="21">
        <v>3.4635256887081599E-2</v>
      </c>
      <c r="AK16" s="21">
        <v>8.0446253552302796E-2</v>
      </c>
      <c r="AL16" s="21">
        <v>5.1798459538790503E-2</v>
      </c>
      <c r="AM16" s="21">
        <v>2.5320544503625499E-2</v>
      </c>
      <c r="AN16" s="21">
        <v>9.5539030032087705E-2</v>
      </c>
      <c r="AO16" s="21"/>
      <c r="AP16" s="21">
        <v>3.3588466620756902E-2</v>
      </c>
      <c r="AQ16" s="21">
        <v>7.4894362858350494E-2</v>
      </c>
      <c r="AR16" s="21">
        <v>6.7577486970256506E-2</v>
      </c>
      <c r="AS16" s="21"/>
      <c r="AT16" s="21">
        <v>4.3853714473256401E-2</v>
      </c>
      <c r="AU16" s="21">
        <v>5.3032387384365297E-2</v>
      </c>
      <c r="AV16" s="21">
        <v>6.4989247209595896E-2</v>
      </c>
      <c r="AW16" s="21">
        <v>6.67292171076979E-2</v>
      </c>
      <c r="AX16" s="21">
        <v>6.2694173926401406E-2</v>
      </c>
    </row>
    <row r="17" spans="2:50">
      <c r="B17" s="18" t="s">
        <v>251</v>
      </c>
      <c r="C17" s="22">
        <v>0.56040017299233003</v>
      </c>
      <c r="D17" s="22">
        <v>0.56333125591524003</v>
      </c>
      <c r="E17" s="22">
        <v>0.55681175485421197</v>
      </c>
      <c r="F17" s="22"/>
      <c r="G17" s="22">
        <v>0.36477933895526599</v>
      </c>
      <c r="H17" s="22">
        <v>0.46293674304765597</v>
      </c>
      <c r="I17" s="22">
        <v>0.54557723040577799</v>
      </c>
      <c r="J17" s="22">
        <v>0.60053613877772505</v>
      </c>
      <c r="K17" s="22">
        <v>0.63467368871084195</v>
      </c>
      <c r="L17" s="22">
        <v>0.698641172624897</v>
      </c>
      <c r="M17" s="22"/>
      <c r="N17" s="22">
        <v>0.66897769187397305</v>
      </c>
      <c r="O17" s="22">
        <v>0.57661084389109296</v>
      </c>
      <c r="P17" s="22">
        <v>0.47976473526397401</v>
      </c>
      <c r="Q17" s="22">
        <v>0.50164519010953101</v>
      </c>
      <c r="R17" s="22"/>
      <c r="S17" s="22">
        <v>0.55038591159489902</v>
      </c>
      <c r="T17" s="22">
        <v>0.57307090123064497</v>
      </c>
      <c r="U17" s="22">
        <v>0.55246160388218701</v>
      </c>
      <c r="V17" s="22">
        <v>0.57022119374093605</v>
      </c>
      <c r="W17" s="22">
        <v>0.55514831253090002</v>
      </c>
      <c r="X17" s="22">
        <v>0.62425592508258998</v>
      </c>
      <c r="Y17" s="22">
        <v>0.58141760594139402</v>
      </c>
      <c r="Z17" s="22">
        <v>0.64878038170212704</v>
      </c>
      <c r="AA17" s="22">
        <v>0.50274255617256103</v>
      </c>
      <c r="AB17" s="22">
        <v>0.576418892261779</v>
      </c>
      <c r="AC17" s="22">
        <v>0.48131718787741101</v>
      </c>
      <c r="AD17" s="22">
        <v>0.48556103278566698</v>
      </c>
      <c r="AE17" s="22"/>
      <c r="AF17" s="22">
        <v>0.633361338126601</v>
      </c>
      <c r="AG17" s="22">
        <v>0.58180338516224495</v>
      </c>
      <c r="AH17" s="22">
        <v>0.363170172497222</v>
      </c>
      <c r="AI17" s="22"/>
      <c r="AJ17" s="22">
        <v>0.70234326996674401</v>
      </c>
      <c r="AK17" s="22">
        <v>0.52585095433338003</v>
      </c>
      <c r="AL17" s="22">
        <v>0.64493994709769098</v>
      </c>
      <c r="AM17" s="22">
        <v>0.52124416552099295</v>
      </c>
      <c r="AN17" s="22">
        <v>0.28664671582005302</v>
      </c>
      <c r="AO17" s="22"/>
      <c r="AP17" s="22">
        <v>0.71925895596531197</v>
      </c>
      <c r="AQ17" s="22">
        <v>0.54908277635754998</v>
      </c>
      <c r="AR17" s="22">
        <v>0.61011037487999198</v>
      </c>
      <c r="AS17" s="22"/>
      <c r="AT17" s="22">
        <v>0.551263968250159</v>
      </c>
      <c r="AU17" s="22">
        <v>0.55883665199504695</v>
      </c>
      <c r="AV17" s="22">
        <v>0.61044159432263201</v>
      </c>
      <c r="AW17" s="22">
        <v>0.59155263298111305</v>
      </c>
      <c r="AX17" s="22">
        <v>0.61255423796071296</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X30"/>
  <sheetViews>
    <sheetView showGridLines="0" topLeftCell="A1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112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96</v>
      </c>
      <c r="C9" s="17">
        <v>0.55085351013689599</v>
      </c>
      <c r="D9" s="17">
        <v>0.51075411722693498</v>
      </c>
      <c r="E9" s="17">
        <v>0.58989021357614801</v>
      </c>
      <c r="F9" s="17"/>
      <c r="G9" s="17">
        <v>0.56375456960893799</v>
      </c>
      <c r="H9" s="17">
        <v>0.568332571394081</v>
      </c>
      <c r="I9" s="17">
        <v>0.62587266175079004</v>
      </c>
      <c r="J9" s="17">
        <v>0.60675250479346599</v>
      </c>
      <c r="K9" s="17">
        <v>0.54951884812927898</v>
      </c>
      <c r="L9" s="17">
        <v>0.422591148534042</v>
      </c>
      <c r="M9" s="17"/>
      <c r="N9" s="17">
        <v>0.48271104918392899</v>
      </c>
      <c r="O9" s="17">
        <v>0.55616208165597303</v>
      </c>
      <c r="P9" s="17">
        <v>0.58012296975779698</v>
      </c>
      <c r="Q9" s="17">
        <v>0.59431991983920796</v>
      </c>
      <c r="R9" s="17"/>
      <c r="S9" s="17">
        <v>0.46900324211189698</v>
      </c>
      <c r="T9" s="17">
        <v>0.56777932278007404</v>
      </c>
      <c r="U9" s="17">
        <v>0.55487378394780296</v>
      </c>
      <c r="V9" s="17">
        <v>0.51858095974794005</v>
      </c>
      <c r="W9" s="17">
        <v>0.51398498560195904</v>
      </c>
      <c r="X9" s="17">
        <v>0.56759634711601303</v>
      </c>
      <c r="Y9" s="17">
        <v>0.60007372674756299</v>
      </c>
      <c r="Z9" s="17">
        <v>0.61928306971356595</v>
      </c>
      <c r="AA9" s="17">
        <v>0.59230236626512001</v>
      </c>
      <c r="AB9" s="17">
        <v>0.57451333889328704</v>
      </c>
      <c r="AC9" s="17">
        <v>0.54663758442550703</v>
      </c>
      <c r="AD9" s="17">
        <v>0.54235830914099004</v>
      </c>
      <c r="AE9" s="17"/>
      <c r="AF9" s="17">
        <v>0.55164352092345104</v>
      </c>
      <c r="AG9" s="17">
        <v>0.52574869224739396</v>
      </c>
      <c r="AH9" s="17">
        <v>0.65458394499443695</v>
      </c>
      <c r="AI9" s="17"/>
      <c r="AJ9" s="17">
        <v>0.50809806433171101</v>
      </c>
      <c r="AK9" s="17">
        <v>0.58435979450451403</v>
      </c>
      <c r="AL9" s="17">
        <v>0.45969666674360599</v>
      </c>
      <c r="AM9" s="17">
        <v>0.65709548353188996</v>
      </c>
      <c r="AN9" s="17">
        <v>0.62259495069134896</v>
      </c>
      <c r="AO9" s="17"/>
      <c r="AP9" s="17">
        <v>0.498828449671538</v>
      </c>
      <c r="AQ9" s="17">
        <v>0.59378742311389099</v>
      </c>
      <c r="AR9" s="17">
        <v>0.46111072009557202</v>
      </c>
      <c r="AS9" s="17"/>
      <c r="AT9" s="17">
        <v>0.58799728296680098</v>
      </c>
      <c r="AU9" s="17">
        <v>0.53480020624773605</v>
      </c>
      <c r="AV9" s="17">
        <v>0.50695131569721297</v>
      </c>
      <c r="AW9" s="17">
        <v>0.516347747667813</v>
      </c>
      <c r="AX9" s="17">
        <v>0.48653329447899402</v>
      </c>
    </row>
    <row r="10" spans="2:50">
      <c r="B10" s="18" t="s">
        <v>98</v>
      </c>
      <c r="C10" s="17">
        <v>0.37301790984318101</v>
      </c>
      <c r="D10" s="17">
        <v>0.343147472388588</v>
      </c>
      <c r="E10" s="17">
        <v>0.40187404284353501</v>
      </c>
      <c r="F10" s="17"/>
      <c r="G10" s="17">
        <v>0.26667845621307901</v>
      </c>
      <c r="H10" s="17">
        <v>0.30285846729878302</v>
      </c>
      <c r="I10" s="17">
        <v>0.29842623972950999</v>
      </c>
      <c r="J10" s="17">
        <v>0.43382938931789899</v>
      </c>
      <c r="K10" s="17">
        <v>0.42448319127642198</v>
      </c>
      <c r="L10" s="17">
        <v>0.47724875867710698</v>
      </c>
      <c r="M10" s="17"/>
      <c r="N10" s="17">
        <v>0.367715753840265</v>
      </c>
      <c r="O10" s="17">
        <v>0.40699024475051199</v>
      </c>
      <c r="P10" s="17">
        <v>0.34879463537474897</v>
      </c>
      <c r="Q10" s="17">
        <v>0.36123139657404102</v>
      </c>
      <c r="R10" s="17"/>
      <c r="S10" s="17">
        <v>0.29991357506079602</v>
      </c>
      <c r="T10" s="17">
        <v>0.34090590761061101</v>
      </c>
      <c r="U10" s="17">
        <v>0.350963196329454</v>
      </c>
      <c r="V10" s="17">
        <v>0.49978364195439601</v>
      </c>
      <c r="W10" s="17">
        <v>0.33618749646766199</v>
      </c>
      <c r="X10" s="17">
        <v>0.35411192497285798</v>
      </c>
      <c r="Y10" s="17">
        <v>0.36796903199759701</v>
      </c>
      <c r="Z10" s="17">
        <v>0.41759119493202601</v>
      </c>
      <c r="AA10" s="17">
        <v>0.407917509683978</v>
      </c>
      <c r="AB10" s="17">
        <v>0.37809412973515499</v>
      </c>
      <c r="AC10" s="17">
        <v>0.36711263593404603</v>
      </c>
      <c r="AD10" s="17">
        <v>0.495838017740524</v>
      </c>
      <c r="AE10" s="17"/>
      <c r="AF10" s="17">
        <v>0.38787159743382599</v>
      </c>
      <c r="AG10" s="17">
        <v>0.38878189281562497</v>
      </c>
      <c r="AH10" s="17">
        <v>0.31506498665143801</v>
      </c>
      <c r="AI10" s="17"/>
      <c r="AJ10" s="17">
        <v>0.38362972124697903</v>
      </c>
      <c r="AK10" s="17">
        <v>0.41148813771410098</v>
      </c>
      <c r="AL10" s="17">
        <v>0.39626855073653</v>
      </c>
      <c r="AM10" s="17">
        <v>0.38211743586771701</v>
      </c>
      <c r="AN10" s="17">
        <v>0.28117572265124502</v>
      </c>
      <c r="AO10" s="17"/>
      <c r="AP10" s="17">
        <v>0.36796223611707901</v>
      </c>
      <c r="AQ10" s="17">
        <v>0.41725766764622702</v>
      </c>
      <c r="AR10" s="17">
        <v>0.36697756709485102</v>
      </c>
      <c r="AS10" s="17"/>
      <c r="AT10" s="17">
        <v>0.38991381504764699</v>
      </c>
      <c r="AU10" s="17">
        <v>0.36435521797117898</v>
      </c>
      <c r="AV10" s="17">
        <v>0.36685630510335798</v>
      </c>
      <c r="AW10" s="17">
        <v>0.33864379585471599</v>
      </c>
      <c r="AX10" s="17">
        <v>0.42151539319919701</v>
      </c>
    </row>
    <row r="11" spans="2:50">
      <c r="B11" s="18" t="s">
        <v>97</v>
      </c>
      <c r="C11" s="17">
        <v>0.33809566406835601</v>
      </c>
      <c r="D11" s="17">
        <v>0.35272269760929698</v>
      </c>
      <c r="E11" s="17">
        <v>0.32513528024524102</v>
      </c>
      <c r="F11" s="17"/>
      <c r="G11" s="17">
        <v>0.28292147043181898</v>
      </c>
      <c r="H11" s="17">
        <v>0.28908611530961298</v>
      </c>
      <c r="I11" s="17">
        <v>0.38165776220916697</v>
      </c>
      <c r="J11" s="17">
        <v>0.36274669604374898</v>
      </c>
      <c r="K11" s="17">
        <v>0.35292563269662502</v>
      </c>
      <c r="L11" s="17">
        <v>0.348938216311588</v>
      </c>
      <c r="M11" s="17"/>
      <c r="N11" s="17">
        <v>0.36729775556088801</v>
      </c>
      <c r="O11" s="17">
        <v>0.29060994403965201</v>
      </c>
      <c r="P11" s="17">
        <v>0.38699381723149601</v>
      </c>
      <c r="Q11" s="17">
        <v>0.31531920432243699</v>
      </c>
      <c r="R11" s="17"/>
      <c r="S11" s="17">
        <v>0.311455730160902</v>
      </c>
      <c r="T11" s="17">
        <v>0.35320570806631302</v>
      </c>
      <c r="U11" s="17">
        <v>0.336861714407035</v>
      </c>
      <c r="V11" s="17">
        <v>0.30881072200962301</v>
      </c>
      <c r="W11" s="17">
        <v>0.30047046191250998</v>
      </c>
      <c r="X11" s="17">
        <v>0.35762467962041999</v>
      </c>
      <c r="Y11" s="17">
        <v>0.34690670024862003</v>
      </c>
      <c r="Z11" s="17">
        <v>0.340303388299734</v>
      </c>
      <c r="AA11" s="17">
        <v>0.30872175092307003</v>
      </c>
      <c r="AB11" s="17">
        <v>0.42047244216927798</v>
      </c>
      <c r="AC11" s="17">
        <v>0.36973567758921599</v>
      </c>
      <c r="AD11" s="17">
        <v>0.29900732288225002</v>
      </c>
      <c r="AE11" s="17"/>
      <c r="AF11" s="17">
        <v>0.34275523396394703</v>
      </c>
      <c r="AG11" s="17">
        <v>0.35473284714216402</v>
      </c>
      <c r="AH11" s="17">
        <v>0.30896150138899597</v>
      </c>
      <c r="AI11" s="17"/>
      <c r="AJ11" s="17">
        <v>0.35781634704196802</v>
      </c>
      <c r="AK11" s="17">
        <v>0.33341680885425201</v>
      </c>
      <c r="AL11" s="17">
        <v>0.39031171199796599</v>
      </c>
      <c r="AM11" s="17">
        <v>0.36706322869744301</v>
      </c>
      <c r="AN11" s="17">
        <v>0.32285581329374602</v>
      </c>
      <c r="AO11" s="17"/>
      <c r="AP11" s="17">
        <v>0.32972143545188998</v>
      </c>
      <c r="AQ11" s="17">
        <v>0.34982632414883302</v>
      </c>
      <c r="AR11" s="17">
        <v>0.32458813658112501</v>
      </c>
      <c r="AS11" s="17"/>
      <c r="AT11" s="17">
        <v>0.32850600346596298</v>
      </c>
      <c r="AU11" s="17">
        <v>0.313015394710354</v>
      </c>
      <c r="AV11" s="17">
        <v>0.35053568880441599</v>
      </c>
      <c r="AW11" s="17">
        <v>0.36468919693982799</v>
      </c>
      <c r="AX11" s="17">
        <v>0.24444606300806601</v>
      </c>
    </row>
    <row r="12" spans="2:50">
      <c r="B12" s="18" t="s">
        <v>99</v>
      </c>
      <c r="C12" s="17">
        <v>0.33397794390437602</v>
      </c>
      <c r="D12" s="17">
        <v>0.33470144014859299</v>
      </c>
      <c r="E12" s="17">
        <v>0.33166402098561898</v>
      </c>
      <c r="F12" s="17"/>
      <c r="G12" s="17">
        <v>0.30801396254469698</v>
      </c>
      <c r="H12" s="17">
        <v>0.286174265335496</v>
      </c>
      <c r="I12" s="17">
        <v>0.28816299255800498</v>
      </c>
      <c r="J12" s="17">
        <v>0.35242445786871901</v>
      </c>
      <c r="K12" s="17">
        <v>0.33761589142744602</v>
      </c>
      <c r="L12" s="17">
        <v>0.40982941390104199</v>
      </c>
      <c r="M12" s="17"/>
      <c r="N12" s="17">
        <v>0.37389970818222701</v>
      </c>
      <c r="O12" s="17">
        <v>0.354844325871636</v>
      </c>
      <c r="P12" s="17">
        <v>0.28293100636544799</v>
      </c>
      <c r="Q12" s="17">
        <v>0.30797211729345197</v>
      </c>
      <c r="R12" s="17"/>
      <c r="S12" s="17">
        <v>0.33837400637791998</v>
      </c>
      <c r="T12" s="17">
        <v>0.35248877596058298</v>
      </c>
      <c r="U12" s="17">
        <v>0.36249417286574098</v>
      </c>
      <c r="V12" s="17">
        <v>0.37459395520091299</v>
      </c>
      <c r="W12" s="17">
        <v>0.31350796148353899</v>
      </c>
      <c r="X12" s="17">
        <v>0.361469095419164</v>
      </c>
      <c r="Y12" s="17">
        <v>0.26247991775135499</v>
      </c>
      <c r="Z12" s="17">
        <v>0.25850379002965801</v>
      </c>
      <c r="AA12" s="17">
        <v>0.29849757107235297</v>
      </c>
      <c r="AB12" s="17">
        <v>0.34989016388936001</v>
      </c>
      <c r="AC12" s="17">
        <v>0.31459287432638799</v>
      </c>
      <c r="AD12" s="17">
        <v>0.40798104119674899</v>
      </c>
      <c r="AE12" s="17"/>
      <c r="AF12" s="17">
        <v>0.27633584884449103</v>
      </c>
      <c r="AG12" s="17">
        <v>0.40295310623755498</v>
      </c>
      <c r="AH12" s="17">
        <v>0.273765365720121</v>
      </c>
      <c r="AI12" s="17"/>
      <c r="AJ12" s="17">
        <v>0.29602579585585398</v>
      </c>
      <c r="AK12" s="17">
        <v>0.35543855328447099</v>
      </c>
      <c r="AL12" s="17">
        <v>0.40252296599349102</v>
      </c>
      <c r="AM12" s="17">
        <v>8.5441021005214099E-2</v>
      </c>
      <c r="AN12" s="17">
        <v>0.28717261715119202</v>
      </c>
      <c r="AO12" s="17"/>
      <c r="AP12" s="17">
        <v>0.28125268569641099</v>
      </c>
      <c r="AQ12" s="17">
        <v>0.358248778021998</v>
      </c>
      <c r="AR12" s="17">
        <v>0.39515136306612703</v>
      </c>
      <c r="AS12" s="17"/>
      <c r="AT12" s="17">
        <v>0.28817512594469402</v>
      </c>
      <c r="AU12" s="17">
        <v>0.384632706902101</v>
      </c>
      <c r="AV12" s="17">
        <v>0.36903590975603401</v>
      </c>
      <c r="AW12" s="17">
        <v>0.34023044348813097</v>
      </c>
      <c r="AX12" s="17">
        <v>0.36163258667787701</v>
      </c>
    </row>
    <row r="13" spans="2:50">
      <c r="B13" s="18" t="s">
        <v>100</v>
      </c>
      <c r="C13" s="17">
        <v>0.16671222407834399</v>
      </c>
      <c r="D13" s="17">
        <v>0.18182005597938899</v>
      </c>
      <c r="E13" s="17">
        <v>0.15261667744965299</v>
      </c>
      <c r="F13" s="17"/>
      <c r="G13" s="17">
        <v>0.10069945941634099</v>
      </c>
      <c r="H13" s="17">
        <v>0.100735566384899</v>
      </c>
      <c r="I13" s="17">
        <v>0.128452585714008</v>
      </c>
      <c r="J13" s="17">
        <v>0.15806205041431401</v>
      </c>
      <c r="K13" s="17">
        <v>0.23270361834258499</v>
      </c>
      <c r="L13" s="17">
        <v>0.25803030489711298</v>
      </c>
      <c r="M13" s="17"/>
      <c r="N13" s="17">
        <v>0.16259507988303601</v>
      </c>
      <c r="O13" s="17">
        <v>0.12839959172697199</v>
      </c>
      <c r="P13" s="17">
        <v>0.225605508081787</v>
      </c>
      <c r="Q13" s="17">
        <v>0.162139075407433</v>
      </c>
      <c r="R13" s="17"/>
      <c r="S13" s="17">
        <v>0.16135298598694101</v>
      </c>
      <c r="T13" s="17">
        <v>0.17263334178147799</v>
      </c>
      <c r="U13" s="17">
        <v>0.15325114788799599</v>
      </c>
      <c r="V13" s="17">
        <v>0.196322492029955</v>
      </c>
      <c r="W13" s="17">
        <v>0.17022654050785099</v>
      </c>
      <c r="X13" s="17">
        <v>0.206693212334429</v>
      </c>
      <c r="Y13" s="17">
        <v>0.19205730945118199</v>
      </c>
      <c r="Z13" s="17">
        <v>0.15610339316719499</v>
      </c>
      <c r="AA13" s="17">
        <v>0.14906773468590101</v>
      </c>
      <c r="AB13" s="17">
        <v>0.109767702362648</v>
      </c>
      <c r="AC13" s="17">
        <v>0.186743397738101</v>
      </c>
      <c r="AD13" s="17">
        <v>0.13364231363961401</v>
      </c>
      <c r="AE13" s="17"/>
      <c r="AF13" s="17">
        <v>0.296358067103898</v>
      </c>
      <c r="AG13" s="17">
        <v>7.5158185701485206E-2</v>
      </c>
      <c r="AH13" s="17">
        <v>8.3966994639840004E-2</v>
      </c>
      <c r="AI13" s="17"/>
      <c r="AJ13" s="17">
        <v>0.25842185883310798</v>
      </c>
      <c r="AK13" s="17">
        <v>7.4636269155535298E-2</v>
      </c>
      <c r="AL13" s="17">
        <v>8.3532365947085893E-2</v>
      </c>
      <c r="AM13" s="17">
        <v>0.53402979331621903</v>
      </c>
      <c r="AN13" s="17">
        <v>0.143236821538439</v>
      </c>
      <c r="AO13" s="17"/>
      <c r="AP13" s="17">
        <v>0.26804050697718501</v>
      </c>
      <c r="AQ13" s="17">
        <v>8.6734293748033903E-2</v>
      </c>
      <c r="AR13" s="17">
        <v>0.13415630174378901</v>
      </c>
      <c r="AS13" s="17"/>
      <c r="AT13" s="17">
        <v>0.236935557731239</v>
      </c>
      <c r="AU13" s="17">
        <v>0.15223395454602701</v>
      </c>
      <c r="AV13" s="17">
        <v>0.118658959944293</v>
      </c>
      <c r="AW13" s="17">
        <v>0.12994179399188099</v>
      </c>
      <c r="AX13" s="17">
        <v>0.122511896060906</v>
      </c>
    </row>
    <row r="14" spans="2:50">
      <c r="B14" s="18" t="s">
        <v>103</v>
      </c>
      <c r="C14" s="17">
        <v>0.166258743055266</v>
      </c>
      <c r="D14" s="17">
        <v>0.155153592572357</v>
      </c>
      <c r="E14" s="17">
        <v>0.17774203421582899</v>
      </c>
      <c r="F14" s="17"/>
      <c r="G14" s="17">
        <v>0.22390396584768299</v>
      </c>
      <c r="H14" s="17">
        <v>0.20659768206104601</v>
      </c>
      <c r="I14" s="17">
        <v>0.14369923204815599</v>
      </c>
      <c r="J14" s="17">
        <v>0.15800550546733499</v>
      </c>
      <c r="K14" s="17">
        <v>0.152093763992034</v>
      </c>
      <c r="L14" s="17">
        <v>0.12997065864549301</v>
      </c>
      <c r="M14" s="17"/>
      <c r="N14" s="17">
        <v>0.14706577176334201</v>
      </c>
      <c r="O14" s="17">
        <v>0.142303762087576</v>
      </c>
      <c r="P14" s="17">
        <v>0.17347580181070599</v>
      </c>
      <c r="Q14" s="17">
        <v>0.20484089118850399</v>
      </c>
      <c r="R14" s="17"/>
      <c r="S14" s="17">
        <v>0.20060426442670701</v>
      </c>
      <c r="T14" s="17">
        <v>0.19442870815913901</v>
      </c>
      <c r="U14" s="17">
        <v>0.15804916959534801</v>
      </c>
      <c r="V14" s="17">
        <v>0.21747913907504299</v>
      </c>
      <c r="W14" s="17">
        <v>0.16208297917362499</v>
      </c>
      <c r="X14" s="17">
        <v>0.182794491300731</v>
      </c>
      <c r="Y14" s="17">
        <v>0.155860244006301</v>
      </c>
      <c r="Z14" s="17">
        <v>9.6441990174697206E-2</v>
      </c>
      <c r="AA14" s="17">
        <v>0.16070340539366301</v>
      </c>
      <c r="AB14" s="17">
        <v>9.6590577040544204E-2</v>
      </c>
      <c r="AC14" s="17">
        <v>0.13876300840189101</v>
      </c>
      <c r="AD14" s="17">
        <v>0.108885693643899</v>
      </c>
      <c r="AE14" s="17"/>
      <c r="AF14" s="17">
        <v>0.146362162159628</v>
      </c>
      <c r="AG14" s="17">
        <v>0.16258267567825299</v>
      </c>
      <c r="AH14" s="17">
        <v>0.192444336819801</v>
      </c>
      <c r="AI14" s="17"/>
      <c r="AJ14" s="17">
        <v>0.14835644158476699</v>
      </c>
      <c r="AK14" s="17">
        <v>0.19135893406281501</v>
      </c>
      <c r="AL14" s="17">
        <v>0.10572858775702999</v>
      </c>
      <c r="AM14" s="17">
        <v>0.145439306990894</v>
      </c>
      <c r="AN14" s="17">
        <v>0.18501737851177499</v>
      </c>
      <c r="AO14" s="17"/>
      <c r="AP14" s="17">
        <v>0.158146787358215</v>
      </c>
      <c r="AQ14" s="17">
        <v>0.18080926042735801</v>
      </c>
      <c r="AR14" s="17">
        <v>0.115734649836884</v>
      </c>
      <c r="AS14" s="17"/>
      <c r="AT14" s="17">
        <v>0.17400593178598001</v>
      </c>
      <c r="AU14" s="17">
        <v>0.16341855392742299</v>
      </c>
      <c r="AV14" s="17">
        <v>0.16434591537092799</v>
      </c>
      <c r="AW14" s="17">
        <v>0.13012858995152199</v>
      </c>
      <c r="AX14" s="17">
        <v>0.20517189268995301</v>
      </c>
    </row>
    <row r="15" spans="2:50" ht="30">
      <c r="B15" s="18" t="s">
        <v>105</v>
      </c>
      <c r="C15" s="17">
        <v>0.15209301690077801</v>
      </c>
      <c r="D15" s="17">
        <v>0.141610278079527</v>
      </c>
      <c r="E15" s="17">
        <v>0.162913866614668</v>
      </c>
      <c r="F15" s="17"/>
      <c r="G15" s="17">
        <v>7.8289068169812404E-2</v>
      </c>
      <c r="H15" s="17">
        <v>0.114361867673479</v>
      </c>
      <c r="I15" s="17">
        <v>9.8373013818016899E-2</v>
      </c>
      <c r="J15" s="17">
        <v>0.138854263337544</v>
      </c>
      <c r="K15" s="17">
        <v>0.21255611568308699</v>
      </c>
      <c r="L15" s="17">
        <v>0.245625735812882</v>
      </c>
      <c r="M15" s="17"/>
      <c r="N15" s="17">
        <v>0.182594200040191</v>
      </c>
      <c r="O15" s="17">
        <v>0.1656473286207</v>
      </c>
      <c r="P15" s="17">
        <v>0.113773051442281</v>
      </c>
      <c r="Q15" s="17">
        <v>0.13980940053561999</v>
      </c>
      <c r="R15" s="17"/>
      <c r="S15" s="17">
        <v>0.13939282329490599</v>
      </c>
      <c r="T15" s="17">
        <v>0.16963643751340601</v>
      </c>
      <c r="U15" s="17">
        <v>0.16196956064182699</v>
      </c>
      <c r="V15" s="17">
        <v>0.15849516833015301</v>
      </c>
      <c r="W15" s="17">
        <v>0.13122322248110699</v>
      </c>
      <c r="X15" s="17">
        <v>0.15883939290437901</v>
      </c>
      <c r="Y15" s="17">
        <v>0.12879924542679599</v>
      </c>
      <c r="Z15" s="17">
        <v>0.124072175428814</v>
      </c>
      <c r="AA15" s="17">
        <v>0.14559115926892599</v>
      </c>
      <c r="AB15" s="17">
        <v>0.169705612681571</v>
      </c>
      <c r="AC15" s="17">
        <v>0.166131853490041</v>
      </c>
      <c r="AD15" s="17">
        <v>0.16578614255603399</v>
      </c>
      <c r="AE15" s="17"/>
      <c r="AF15" s="17">
        <v>0.15921781729656501</v>
      </c>
      <c r="AG15" s="17">
        <v>0.18234501016708801</v>
      </c>
      <c r="AH15" s="17">
        <v>7.4216668413886994E-2</v>
      </c>
      <c r="AI15" s="17"/>
      <c r="AJ15" s="17">
        <v>0.18512020514751401</v>
      </c>
      <c r="AK15" s="17">
        <v>0.14085120779445001</v>
      </c>
      <c r="AL15" s="17">
        <v>0.211617065215468</v>
      </c>
      <c r="AM15" s="17">
        <v>0.115975524640041</v>
      </c>
      <c r="AN15" s="17">
        <v>8.8946607474993694E-2</v>
      </c>
      <c r="AO15" s="17"/>
      <c r="AP15" s="17">
        <v>0.19630584216816799</v>
      </c>
      <c r="AQ15" s="17">
        <v>0.134915724262928</v>
      </c>
      <c r="AR15" s="17">
        <v>0.22059953352762399</v>
      </c>
      <c r="AS15" s="17"/>
      <c r="AT15" s="17">
        <v>0.11299386588484001</v>
      </c>
      <c r="AU15" s="17">
        <v>0.140838699166211</v>
      </c>
      <c r="AV15" s="17">
        <v>0.205798597908075</v>
      </c>
      <c r="AW15" s="17">
        <v>0.13771948708073301</v>
      </c>
      <c r="AX15" s="17">
        <v>0.168921683935157</v>
      </c>
    </row>
    <row r="16" spans="2:50">
      <c r="B16" s="18" t="s">
        <v>102</v>
      </c>
      <c r="C16" s="17">
        <v>0.12683157301932699</v>
      </c>
      <c r="D16" s="17">
        <v>0.14165102514173</v>
      </c>
      <c r="E16" s="17">
        <v>0.112862480410758</v>
      </c>
      <c r="F16" s="17"/>
      <c r="G16" s="17">
        <v>0.120317721267068</v>
      </c>
      <c r="H16" s="17">
        <v>0.175050073704967</v>
      </c>
      <c r="I16" s="17">
        <v>0.17692166145275401</v>
      </c>
      <c r="J16" s="17">
        <v>0.11279889102827199</v>
      </c>
      <c r="K16" s="17">
        <v>0.106246778830786</v>
      </c>
      <c r="L16" s="17">
        <v>7.6316005501362E-2</v>
      </c>
      <c r="M16" s="17"/>
      <c r="N16" s="17">
        <v>0.14010807853971199</v>
      </c>
      <c r="O16" s="17">
        <v>0.156649925728536</v>
      </c>
      <c r="P16" s="17">
        <v>0.119533001327849</v>
      </c>
      <c r="Q16" s="17">
        <v>8.8300452072047994E-2</v>
      </c>
      <c r="R16" s="17"/>
      <c r="S16" s="17">
        <v>0.11397890854088399</v>
      </c>
      <c r="T16" s="17">
        <v>0.13334114142613501</v>
      </c>
      <c r="U16" s="17">
        <v>0.14294908176374099</v>
      </c>
      <c r="V16" s="17">
        <v>0.100265544709927</v>
      </c>
      <c r="W16" s="17">
        <v>0.19246710755886301</v>
      </c>
      <c r="X16" s="17">
        <v>0.102973892354275</v>
      </c>
      <c r="Y16" s="17">
        <v>0.106852715377604</v>
      </c>
      <c r="Z16" s="17">
        <v>0.17673069547533399</v>
      </c>
      <c r="AA16" s="17">
        <v>0.13497038750812601</v>
      </c>
      <c r="AB16" s="17">
        <v>0.12563454127007601</v>
      </c>
      <c r="AC16" s="17">
        <v>0.12721038584941</v>
      </c>
      <c r="AD16" s="17">
        <v>7.2313317410769795E-2</v>
      </c>
      <c r="AE16" s="17"/>
      <c r="AF16" s="17">
        <v>0.10853332311967299</v>
      </c>
      <c r="AG16" s="17">
        <v>0.138350227171888</v>
      </c>
      <c r="AH16" s="17">
        <v>0.143275708716124</v>
      </c>
      <c r="AI16" s="17"/>
      <c r="AJ16" s="17">
        <v>0.13172250905508501</v>
      </c>
      <c r="AK16" s="17">
        <v>0.12667215803892701</v>
      </c>
      <c r="AL16" s="17">
        <v>0.102942918691534</v>
      </c>
      <c r="AM16" s="17">
        <v>3.6461892289668001E-2</v>
      </c>
      <c r="AN16" s="17">
        <v>0.159566763894889</v>
      </c>
      <c r="AO16" s="17"/>
      <c r="AP16" s="17">
        <v>0.13247664663000699</v>
      </c>
      <c r="AQ16" s="17">
        <v>0.13457393623574401</v>
      </c>
      <c r="AR16" s="17">
        <v>0.13302643778961401</v>
      </c>
      <c r="AS16" s="17"/>
      <c r="AT16" s="17">
        <v>0.106259586019384</v>
      </c>
      <c r="AU16" s="17">
        <v>0.120818886329241</v>
      </c>
      <c r="AV16" s="17">
        <v>0.122265467692958</v>
      </c>
      <c r="AW16" s="17">
        <v>0.183253651971957</v>
      </c>
      <c r="AX16" s="17">
        <v>0.181137464229429</v>
      </c>
    </row>
    <row r="17" spans="2:50">
      <c r="B17" s="18" t="s">
        <v>104</v>
      </c>
      <c r="C17" s="17">
        <v>0.121595932838472</v>
      </c>
      <c r="D17" s="17">
        <v>0.123631976427931</v>
      </c>
      <c r="E17" s="17">
        <v>0.119411664063256</v>
      </c>
      <c r="F17" s="17"/>
      <c r="G17" s="17">
        <v>0.12312177361082</v>
      </c>
      <c r="H17" s="17">
        <v>0.11944328936934</v>
      </c>
      <c r="I17" s="17">
        <v>0.148448710023148</v>
      </c>
      <c r="J17" s="17">
        <v>0.113786133728134</v>
      </c>
      <c r="K17" s="17">
        <v>0.13070765796348</v>
      </c>
      <c r="L17" s="17">
        <v>0.10073545875583199</v>
      </c>
      <c r="M17" s="17"/>
      <c r="N17" s="17">
        <v>0.105153352020865</v>
      </c>
      <c r="O17" s="17">
        <v>0.10749747984649601</v>
      </c>
      <c r="P17" s="17">
        <v>0.13230182184757999</v>
      </c>
      <c r="Q17" s="17">
        <v>0.14290679740547901</v>
      </c>
      <c r="R17" s="17"/>
      <c r="S17" s="17">
        <v>0.16039732052927799</v>
      </c>
      <c r="T17" s="17">
        <v>0.110736542425328</v>
      </c>
      <c r="U17" s="17">
        <v>0.11101646748352401</v>
      </c>
      <c r="V17" s="17">
        <v>9.3658483781024898E-2</v>
      </c>
      <c r="W17" s="17">
        <v>0.14901475392855701</v>
      </c>
      <c r="X17" s="17">
        <v>8.7854412978663601E-2</v>
      </c>
      <c r="Y17" s="17">
        <v>0.16779858672190201</v>
      </c>
      <c r="Z17" s="17">
        <v>0.15777733166279401</v>
      </c>
      <c r="AA17" s="17">
        <v>0.126000156082891</v>
      </c>
      <c r="AB17" s="17">
        <v>9.8856028413236596E-2</v>
      </c>
      <c r="AC17" s="17">
        <v>7.5559622142146801E-2</v>
      </c>
      <c r="AD17" s="17">
        <v>9.3435019575921804E-2</v>
      </c>
      <c r="AE17" s="17"/>
      <c r="AF17" s="17">
        <v>0.15229627787125499</v>
      </c>
      <c r="AG17" s="17">
        <v>9.4523014253030793E-2</v>
      </c>
      <c r="AH17" s="17">
        <v>0.11341368265893</v>
      </c>
      <c r="AI17" s="17"/>
      <c r="AJ17" s="17">
        <v>0.13061806870015</v>
      </c>
      <c r="AK17" s="17">
        <v>0.102465269762095</v>
      </c>
      <c r="AL17" s="17">
        <v>0.16257100826041301</v>
      </c>
      <c r="AM17" s="17">
        <v>0.26446752886747399</v>
      </c>
      <c r="AN17" s="17">
        <v>0.10239707769381499</v>
      </c>
      <c r="AO17" s="17"/>
      <c r="AP17" s="17">
        <v>0.137888069358612</v>
      </c>
      <c r="AQ17" s="17">
        <v>9.5988263523099304E-2</v>
      </c>
      <c r="AR17" s="17">
        <v>0.15014897317231901</v>
      </c>
      <c r="AS17" s="17"/>
      <c r="AT17" s="17">
        <v>0.15621852708916201</v>
      </c>
      <c r="AU17" s="17">
        <v>0.105090842802626</v>
      </c>
      <c r="AV17" s="17">
        <v>9.3449796330818194E-2</v>
      </c>
      <c r="AW17" s="17">
        <v>0.14133511253087799</v>
      </c>
      <c r="AX17" s="17">
        <v>0.109404331587895</v>
      </c>
    </row>
    <row r="18" spans="2:50">
      <c r="B18" s="18" t="s">
        <v>101</v>
      </c>
      <c r="C18" s="17">
        <v>0.111033945029596</v>
      </c>
      <c r="D18" s="17">
        <v>0.133969789733627</v>
      </c>
      <c r="E18" s="17">
        <v>8.9082879439590798E-2</v>
      </c>
      <c r="F18" s="17"/>
      <c r="G18" s="17">
        <v>0.110723571882685</v>
      </c>
      <c r="H18" s="17">
        <v>0.12655935654344</v>
      </c>
      <c r="I18" s="17">
        <v>8.6962408895777304E-2</v>
      </c>
      <c r="J18" s="17">
        <v>0.12326079448716901</v>
      </c>
      <c r="K18" s="17">
        <v>0.102104757135854</v>
      </c>
      <c r="L18" s="17">
        <v>0.11426699086937001</v>
      </c>
      <c r="M18" s="17"/>
      <c r="N18" s="17">
        <v>0.11642027049205</v>
      </c>
      <c r="O18" s="17">
        <v>0.134900772532973</v>
      </c>
      <c r="P18" s="17">
        <v>9.2823914199186605E-2</v>
      </c>
      <c r="Q18" s="17">
        <v>9.4546194217732596E-2</v>
      </c>
      <c r="R18" s="17"/>
      <c r="S18" s="17">
        <v>0.122559420258204</v>
      </c>
      <c r="T18" s="17">
        <v>9.5017693545803195E-2</v>
      </c>
      <c r="U18" s="17">
        <v>0.10936875459913099</v>
      </c>
      <c r="V18" s="17">
        <v>8.1120720525100096E-2</v>
      </c>
      <c r="W18" s="17">
        <v>0.120128033444237</v>
      </c>
      <c r="X18" s="17">
        <v>5.47426295037945E-2</v>
      </c>
      <c r="Y18" s="17">
        <v>9.6956270856694005E-2</v>
      </c>
      <c r="Z18" s="17">
        <v>0.108452461510731</v>
      </c>
      <c r="AA18" s="17">
        <v>0.12154488940517</v>
      </c>
      <c r="AB18" s="17">
        <v>0.15992780177065299</v>
      </c>
      <c r="AC18" s="17">
        <v>0.12978655872284101</v>
      </c>
      <c r="AD18" s="17">
        <v>0.19297697440956799</v>
      </c>
      <c r="AE18" s="17"/>
      <c r="AF18" s="17">
        <v>6.2015511895368802E-2</v>
      </c>
      <c r="AG18" s="17">
        <v>0.178141309227661</v>
      </c>
      <c r="AH18" s="17">
        <v>5.6400295548353699E-2</v>
      </c>
      <c r="AI18" s="17"/>
      <c r="AJ18" s="17">
        <v>6.5088223938706696E-2</v>
      </c>
      <c r="AK18" s="17">
        <v>0.15079181106960399</v>
      </c>
      <c r="AL18" s="17">
        <v>0.21632134467078801</v>
      </c>
      <c r="AM18" s="17">
        <v>3.2237505866068099E-2</v>
      </c>
      <c r="AN18" s="17">
        <v>6.6192118595635605E-2</v>
      </c>
      <c r="AO18" s="17"/>
      <c r="AP18" s="17">
        <v>7.1666024997739899E-2</v>
      </c>
      <c r="AQ18" s="17">
        <v>0.14215869316989099</v>
      </c>
      <c r="AR18" s="17">
        <v>0.21497672250487099</v>
      </c>
      <c r="AS18" s="17"/>
      <c r="AT18" s="17">
        <v>7.6893292266403707E-2</v>
      </c>
      <c r="AU18" s="17">
        <v>0.12293545978734299</v>
      </c>
      <c r="AV18" s="17">
        <v>0.15107345568271299</v>
      </c>
      <c r="AW18" s="17">
        <v>0.103595297185765</v>
      </c>
      <c r="AX18" s="17">
        <v>4.1544312804635102E-2</v>
      </c>
    </row>
    <row r="19" spans="2:50">
      <c r="B19" s="18" t="s">
        <v>107</v>
      </c>
      <c r="C19" s="17">
        <v>9.3856780736026907E-2</v>
      </c>
      <c r="D19" s="17">
        <v>8.8922673744894903E-2</v>
      </c>
      <c r="E19" s="17">
        <v>9.9036563158145796E-2</v>
      </c>
      <c r="F19" s="17"/>
      <c r="G19" s="17">
        <v>0.117902334812682</v>
      </c>
      <c r="H19" s="17">
        <v>0.109089846676531</v>
      </c>
      <c r="I19" s="17">
        <v>7.2568831739985407E-2</v>
      </c>
      <c r="J19" s="17">
        <v>8.3330383387233697E-2</v>
      </c>
      <c r="K19" s="17">
        <v>0.11336824663662499</v>
      </c>
      <c r="L19" s="17">
        <v>7.8490567411548806E-2</v>
      </c>
      <c r="M19" s="17"/>
      <c r="N19" s="17">
        <v>9.7765038797532094E-2</v>
      </c>
      <c r="O19" s="17">
        <v>8.9468150467951799E-2</v>
      </c>
      <c r="P19" s="17">
        <v>9.0000179501643199E-2</v>
      </c>
      <c r="Q19" s="17">
        <v>9.9249981855695502E-2</v>
      </c>
      <c r="R19" s="17"/>
      <c r="S19" s="17">
        <v>0.12475668199857801</v>
      </c>
      <c r="T19" s="17">
        <v>7.4047588654563498E-2</v>
      </c>
      <c r="U19" s="17">
        <v>9.8991336385930107E-2</v>
      </c>
      <c r="V19" s="17">
        <v>5.7435534181993798E-2</v>
      </c>
      <c r="W19" s="17">
        <v>8.8712720687021102E-2</v>
      </c>
      <c r="X19" s="17">
        <v>0.103744428708895</v>
      </c>
      <c r="Y19" s="17">
        <v>0.12948156695903801</v>
      </c>
      <c r="Z19" s="17">
        <v>0.115202297094363</v>
      </c>
      <c r="AA19" s="17">
        <v>8.9749555420989696E-2</v>
      </c>
      <c r="AB19" s="17">
        <v>8.0249044887330007E-2</v>
      </c>
      <c r="AC19" s="17">
        <v>6.4177484425964604E-2</v>
      </c>
      <c r="AD19" s="17">
        <v>9.5120244636626203E-2</v>
      </c>
      <c r="AE19" s="17"/>
      <c r="AF19" s="17">
        <v>0.100050357012768</v>
      </c>
      <c r="AG19" s="17">
        <v>7.9089506766072903E-2</v>
      </c>
      <c r="AH19" s="17">
        <v>9.4799181742140304E-2</v>
      </c>
      <c r="AI19" s="17"/>
      <c r="AJ19" s="17">
        <v>0.11416341687329599</v>
      </c>
      <c r="AK19" s="17">
        <v>9.1149002697936604E-2</v>
      </c>
      <c r="AL19" s="17">
        <v>2.81987353282467E-2</v>
      </c>
      <c r="AM19" s="17">
        <v>0.145848620034012</v>
      </c>
      <c r="AN19" s="17">
        <v>7.8195512783448107E-2</v>
      </c>
      <c r="AO19" s="17"/>
      <c r="AP19" s="17">
        <v>0.129703733697383</v>
      </c>
      <c r="AQ19" s="17">
        <v>8.2155885837323805E-2</v>
      </c>
      <c r="AR19" s="17">
        <v>4.57122089011546E-2</v>
      </c>
      <c r="AS19" s="17"/>
      <c r="AT19" s="17">
        <v>0.11047377553033599</v>
      </c>
      <c r="AU19" s="17">
        <v>0.10285647214961401</v>
      </c>
      <c r="AV19" s="17">
        <v>7.9451527180698603E-2</v>
      </c>
      <c r="AW19" s="17">
        <v>9.6122960891294199E-2</v>
      </c>
      <c r="AX19" s="17">
        <v>0.114967547562869</v>
      </c>
    </row>
    <row r="20" spans="2:50" ht="30">
      <c r="B20" s="18" t="s">
        <v>106</v>
      </c>
      <c r="C20" s="17">
        <v>8.7938372512246898E-2</v>
      </c>
      <c r="D20" s="17">
        <v>9.2783576360013206E-2</v>
      </c>
      <c r="E20" s="17">
        <v>8.2389277764411198E-2</v>
      </c>
      <c r="F20" s="17"/>
      <c r="G20" s="17">
        <v>8.4528371639883207E-2</v>
      </c>
      <c r="H20" s="17">
        <v>7.44761314077238E-2</v>
      </c>
      <c r="I20" s="17">
        <v>9.8929893107839104E-2</v>
      </c>
      <c r="J20" s="17">
        <v>8.5656361121494495E-2</v>
      </c>
      <c r="K20" s="17">
        <v>6.7321761520086107E-2</v>
      </c>
      <c r="L20" s="17">
        <v>0.107759530267793</v>
      </c>
      <c r="M20" s="17"/>
      <c r="N20" s="17">
        <v>8.4977111589809903E-2</v>
      </c>
      <c r="O20" s="17">
        <v>9.7796244758711598E-2</v>
      </c>
      <c r="P20" s="17">
        <v>8.4734367705758498E-2</v>
      </c>
      <c r="Q20" s="17">
        <v>8.3683370986332106E-2</v>
      </c>
      <c r="R20" s="17"/>
      <c r="S20" s="17">
        <v>9.4613802289054499E-2</v>
      </c>
      <c r="T20" s="17">
        <v>0.108028230149285</v>
      </c>
      <c r="U20" s="17">
        <v>9.99397040202534E-2</v>
      </c>
      <c r="V20" s="17">
        <v>8.8391645260661206E-2</v>
      </c>
      <c r="W20" s="17">
        <v>0.118298722727396</v>
      </c>
      <c r="X20" s="17">
        <v>6.4853283336379297E-2</v>
      </c>
      <c r="Y20" s="17">
        <v>7.3652756799779298E-2</v>
      </c>
      <c r="Z20" s="17">
        <v>6.5585669459239104E-2</v>
      </c>
      <c r="AA20" s="17">
        <v>8.5249690318408206E-2</v>
      </c>
      <c r="AB20" s="17">
        <v>5.7067492832319801E-2</v>
      </c>
      <c r="AC20" s="17">
        <v>9.9977807966420099E-2</v>
      </c>
      <c r="AD20" s="17">
        <v>8.4706242207851598E-2</v>
      </c>
      <c r="AE20" s="17"/>
      <c r="AF20" s="17">
        <v>8.7825207527861701E-2</v>
      </c>
      <c r="AG20" s="17">
        <v>8.3230172447207901E-2</v>
      </c>
      <c r="AH20" s="17">
        <v>0.10944740480625401</v>
      </c>
      <c r="AI20" s="17"/>
      <c r="AJ20" s="17">
        <v>0.104945513863745</v>
      </c>
      <c r="AK20" s="17">
        <v>8.2242490414805594E-2</v>
      </c>
      <c r="AL20" s="17">
        <v>7.7596157047315095E-2</v>
      </c>
      <c r="AM20" s="17">
        <v>3.2599030240460299E-2</v>
      </c>
      <c r="AN20" s="17">
        <v>0.103525514185152</v>
      </c>
      <c r="AO20" s="17"/>
      <c r="AP20" s="17">
        <v>0.100852899903357</v>
      </c>
      <c r="AQ20" s="17">
        <v>7.9530882493579397E-2</v>
      </c>
      <c r="AR20" s="17">
        <v>0.11184699936387101</v>
      </c>
      <c r="AS20" s="17"/>
      <c r="AT20" s="17">
        <v>8.4422077176866603E-2</v>
      </c>
      <c r="AU20" s="17">
        <v>8.2964573702668007E-2</v>
      </c>
      <c r="AV20" s="17">
        <v>0.109088732332984</v>
      </c>
      <c r="AW20" s="17">
        <v>7.2233003326653805E-2</v>
      </c>
      <c r="AX20" s="17">
        <v>7.8422552205295107E-2</v>
      </c>
    </row>
    <row r="21" spans="2:50" ht="30">
      <c r="B21" s="18" t="s">
        <v>110</v>
      </c>
      <c r="C21" s="17">
        <v>4.4317709902470803E-2</v>
      </c>
      <c r="D21" s="17">
        <v>5.5627783126646499E-2</v>
      </c>
      <c r="E21" s="17">
        <v>3.3452699945501402E-2</v>
      </c>
      <c r="F21" s="17"/>
      <c r="G21" s="17">
        <v>4.3861735200375E-2</v>
      </c>
      <c r="H21" s="17">
        <v>6.1886155559835301E-2</v>
      </c>
      <c r="I21" s="17">
        <v>3.8961036922585103E-2</v>
      </c>
      <c r="J21" s="17">
        <v>2.4533356323217501E-2</v>
      </c>
      <c r="K21" s="17">
        <v>3.9318103316690001E-2</v>
      </c>
      <c r="L21" s="17">
        <v>5.4108462018405301E-2</v>
      </c>
      <c r="M21" s="17"/>
      <c r="N21" s="17">
        <v>5.9143839968352999E-2</v>
      </c>
      <c r="O21" s="17">
        <v>2.9245970814231199E-2</v>
      </c>
      <c r="P21" s="17">
        <v>5.42306071626414E-2</v>
      </c>
      <c r="Q21" s="17">
        <v>3.6070899990169401E-2</v>
      </c>
      <c r="R21" s="17"/>
      <c r="S21" s="17">
        <v>3.11218498206811E-2</v>
      </c>
      <c r="T21" s="17">
        <v>5.59133229954571E-2</v>
      </c>
      <c r="U21" s="17">
        <v>3.2326270948116402E-2</v>
      </c>
      <c r="V21" s="17">
        <v>4.6458064737380803E-2</v>
      </c>
      <c r="W21" s="17">
        <v>6.65534719302254E-2</v>
      </c>
      <c r="X21" s="17">
        <v>3.0998781356400301E-2</v>
      </c>
      <c r="Y21" s="17">
        <v>1.7708873210203799E-2</v>
      </c>
      <c r="Z21" s="17">
        <v>1.7558758739795899E-2</v>
      </c>
      <c r="AA21" s="17">
        <v>5.8162013753467197E-2</v>
      </c>
      <c r="AB21" s="17">
        <v>4.8016086565508299E-2</v>
      </c>
      <c r="AC21" s="17">
        <v>6.6353953634518098E-2</v>
      </c>
      <c r="AD21" s="17">
        <v>7.7350411271243494E-2</v>
      </c>
      <c r="AE21" s="17"/>
      <c r="AF21" s="17">
        <v>6.6716612443808901E-2</v>
      </c>
      <c r="AG21" s="17">
        <v>3.8477539682349397E-2</v>
      </c>
      <c r="AH21" s="17">
        <v>1.02665123523085E-2</v>
      </c>
      <c r="AI21" s="17"/>
      <c r="AJ21" s="17">
        <v>5.9810482287638897E-2</v>
      </c>
      <c r="AK21" s="17">
        <v>4.2561597557429103E-2</v>
      </c>
      <c r="AL21" s="17">
        <v>3.9821802119530299E-2</v>
      </c>
      <c r="AM21" s="17">
        <v>9.0739514510916094E-2</v>
      </c>
      <c r="AN21" s="17">
        <v>1.4146251260976701E-2</v>
      </c>
      <c r="AO21" s="17"/>
      <c r="AP21" s="17">
        <v>6.6923350770703799E-2</v>
      </c>
      <c r="AQ21" s="17">
        <v>3.74368202213783E-2</v>
      </c>
      <c r="AR21" s="17">
        <v>4.16017637284967E-2</v>
      </c>
      <c r="AS21" s="17"/>
      <c r="AT21" s="17">
        <v>3.9433685655700899E-2</v>
      </c>
      <c r="AU21" s="17">
        <v>3.7788331235857002E-2</v>
      </c>
      <c r="AV21" s="17">
        <v>4.8098709914937199E-2</v>
      </c>
      <c r="AW21" s="17">
        <v>5.3166775326384398E-2</v>
      </c>
      <c r="AX21" s="17">
        <v>3.6438618093243898E-2</v>
      </c>
    </row>
    <row r="22" spans="2:50" ht="30">
      <c r="B22" s="18" t="s">
        <v>108</v>
      </c>
      <c r="C22" s="17">
        <v>4.17326016983601E-2</v>
      </c>
      <c r="D22" s="17">
        <v>5.4501592744832003E-2</v>
      </c>
      <c r="E22" s="17">
        <v>2.9433824750662901E-2</v>
      </c>
      <c r="F22" s="17"/>
      <c r="G22" s="17">
        <v>5.2240924254851502E-2</v>
      </c>
      <c r="H22" s="17">
        <v>6.2547080220368895E-2</v>
      </c>
      <c r="I22" s="17">
        <v>5.1927936268466098E-2</v>
      </c>
      <c r="J22" s="17">
        <v>2.35895098712261E-2</v>
      </c>
      <c r="K22" s="17">
        <v>3.5672768217324097E-2</v>
      </c>
      <c r="L22" s="17">
        <v>2.83619538052561E-2</v>
      </c>
      <c r="M22" s="17"/>
      <c r="N22" s="17">
        <v>5.3240836686001602E-2</v>
      </c>
      <c r="O22" s="17">
        <v>3.4742153583836699E-2</v>
      </c>
      <c r="P22" s="17">
        <v>5.1099445293144398E-2</v>
      </c>
      <c r="Q22" s="17">
        <v>2.9108473332464899E-2</v>
      </c>
      <c r="R22" s="17"/>
      <c r="S22" s="17">
        <v>5.0653844637237003E-2</v>
      </c>
      <c r="T22" s="17">
        <v>2.7803845294930501E-2</v>
      </c>
      <c r="U22" s="17">
        <v>4.8549226238250698E-2</v>
      </c>
      <c r="V22" s="17">
        <v>6.1407785990229898E-2</v>
      </c>
      <c r="W22" s="17">
        <v>2.81552406295748E-2</v>
      </c>
      <c r="X22" s="17">
        <v>3.4964890801308497E-2</v>
      </c>
      <c r="Y22" s="17">
        <v>3.56284339297709E-2</v>
      </c>
      <c r="Z22" s="17">
        <v>4.83482114436245E-2</v>
      </c>
      <c r="AA22" s="17">
        <v>4.4774839773446602E-2</v>
      </c>
      <c r="AB22" s="17">
        <v>5.737841277011E-2</v>
      </c>
      <c r="AC22" s="17">
        <v>8.2751100351414995E-3</v>
      </c>
      <c r="AD22" s="17">
        <v>4.0706694277752302E-2</v>
      </c>
      <c r="AE22" s="17"/>
      <c r="AF22" s="17">
        <v>2.98762548673767E-2</v>
      </c>
      <c r="AG22" s="17">
        <v>5.2274626444009098E-2</v>
      </c>
      <c r="AH22" s="17">
        <v>5.4475295154380501E-2</v>
      </c>
      <c r="AI22" s="17"/>
      <c r="AJ22" s="17">
        <v>3.3326889916281202E-2</v>
      </c>
      <c r="AK22" s="17">
        <v>4.6078171143802402E-2</v>
      </c>
      <c r="AL22" s="17">
        <v>5.4282601491962602E-2</v>
      </c>
      <c r="AM22" s="17">
        <v>3.56604060289515E-2</v>
      </c>
      <c r="AN22" s="17">
        <v>4.6497469571343097E-2</v>
      </c>
      <c r="AO22" s="17"/>
      <c r="AP22" s="17">
        <v>3.8866316532489002E-2</v>
      </c>
      <c r="AQ22" s="17">
        <v>4.9080172412963599E-2</v>
      </c>
      <c r="AR22" s="17">
        <v>4.8174962168877303E-2</v>
      </c>
      <c r="AS22" s="17"/>
      <c r="AT22" s="17">
        <v>2.7986291921717001E-2</v>
      </c>
      <c r="AU22" s="17">
        <v>4.5418041660072302E-2</v>
      </c>
      <c r="AV22" s="17">
        <v>6.3324444083525305E-2</v>
      </c>
      <c r="AW22" s="17">
        <v>2.4715845101020099E-2</v>
      </c>
      <c r="AX22" s="17">
        <v>4.3072583590469997E-2</v>
      </c>
    </row>
    <row r="23" spans="2:50" ht="45">
      <c r="B23" s="18" t="s">
        <v>109</v>
      </c>
      <c r="C23" s="17">
        <v>3.9363768643104799E-2</v>
      </c>
      <c r="D23" s="17">
        <v>4.7383453928680798E-2</v>
      </c>
      <c r="E23" s="17">
        <v>3.1690516659247998E-2</v>
      </c>
      <c r="F23" s="17"/>
      <c r="G23" s="17">
        <v>5.7301818901058697E-2</v>
      </c>
      <c r="H23" s="17">
        <v>7.1020707803095204E-2</v>
      </c>
      <c r="I23" s="17">
        <v>8.2508058212326194E-2</v>
      </c>
      <c r="J23" s="17">
        <v>1.6406710464577499E-2</v>
      </c>
      <c r="K23" s="17">
        <v>6.4547260115222303E-3</v>
      </c>
      <c r="L23" s="17">
        <v>7.2609722741029999E-3</v>
      </c>
      <c r="M23" s="17"/>
      <c r="N23" s="17">
        <v>5.1415645193183299E-2</v>
      </c>
      <c r="O23" s="17">
        <v>3.4854264797279703E-2</v>
      </c>
      <c r="P23" s="17">
        <v>4.2087900953465499E-2</v>
      </c>
      <c r="Q23" s="17">
        <v>2.7035682947318399E-2</v>
      </c>
      <c r="R23" s="17"/>
      <c r="S23" s="17">
        <v>6.5651296042281398E-2</v>
      </c>
      <c r="T23" s="17">
        <v>3.2288092274101503E-2</v>
      </c>
      <c r="U23" s="17">
        <v>1.8688521014776499E-2</v>
      </c>
      <c r="V23" s="17">
        <v>4.0871580123069698E-2</v>
      </c>
      <c r="W23" s="17">
        <v>2.0404417858793399E-2</v>
      </c>
      <c r="X23" s="17">
        <v>5.5653893306110903E-2</v>
      </c>
      <c r="Y23" s="17">
        <v>3.1155790730678899E-2</v>
      </c>
      <c r="Z23" s="17">
        <v>2.2937754431745901E-2</v>
      </c>
      <c r="AA23" s="17">
        <v>4.5676905684511403E-2</v>
      </c>
      <c r="AB23" s="17">
        <v>4.2558172382496297E-2</v>
      </c>
      <c r="AC23" s="17">
        <v>4.22522817527742E-2</v>
      </c>
      <c r="AD23" s="17">
        <v>0</v>
      </c>
      <c r="AE23" s="17"/>
      <c r="AF23" s="17">
        <v>2.7504763478538301E-2</v>
      </c>
      <c r="AG23" s="17">
        <v>4.89979127988917E-2</v>
      </c>
      <c r="AH23" s="17">
        <v>3.9356704679130897E-2</v>
      </c>
      <c r="AI23" s="17"/>
      <c r="AJ23" s="17">
        <v>2.16597806467809E-2</v>
      </c>
      <c r="AK23" s="17">
        <v>6.0003820494960503E-2</v>
      </c>
      <c r="AL23" s="17">
        <v>9.9753518232244001E-2</v>
      </c>
      <c r="AM23" s="17">
        <v>0</v>
      </c>
      <c r="AN23" s="17">
        <v>3.20459415634382E-2</v>
      </c>
      <c r="AO23" s="17"/>
      <c r="AP23" s="17">
        <v>2.9438706347672199E-2</v>
      </c>
      <c r="AQ23" s="17">
        <v>5.1455190592681499E-2</v>
      </c>
      <c r="AR23" s="17">
        <v>6.2292729831008399E-2</v>
      </c>
      <c r="AS23" s="17"/>
      <c r="AT23" s="17">
        <v>1.6795400517372199E-2</v>
      </c>
      <c r="AU23" s="17">
        <v>3.3795208787955403E-2</v>
      </c>
      <c r="AV23" s="17">
        <v>5.9678410785554199E-2</v>
      </c>
      <c r="AW23" s="17">
        <v>5.4394293073443102E-2</v>
      </c>
      <c r="AX23" s="17">
        <v>0.103724656439813</v>
      </c>
    </row>
    <row r="24" spans="2:50">
      <c r="B24" s="18" t="s">
        <v>94</v>
      </c>
      <c r="C24" s="17">
        <v>3.8244618800142701E-3</v>
      </c>
      <c r="D24" s="17">
        <v>4.7621984590920704E-3</v>
      </c>
      <c r="E24" s="17">
        <v>2.9242091251219498E-3</v>
      </c>
      <c r="F24" s="17"/>
      <c r="G24" s="17">
        <v>5.7564644952360702E-3</v>
      </c>
      <c r="H24" s="17">
        <v>7.1004102186297702E-3</v>
      </c>
      <c r="I24" s="17">
        <v>3.1884719985303101E-3</v>
      </c>
      <c r="J24" s="17">
        <v>2.49462000650345E-3</v>
      </c>
      <c r="K24" s="17">
        <v>6.05566905699412E-3</v>
      </c>
      <c r="L24" s="17">
        <v>0</v>
      </c>
      <c r="M24" s="17"/>
      <c r="N24" s="17">
        <v>0</v>
      </c>
      <c r="O24" s="17">
        <v>1.7129169314106501E-3</v>
      </c>
      <c r="P24" s="17">
        <v>0</v>
      </c>
      <c r="Q24" s="17">
        <v>1.3558507139243401E-2</v>
      </c>
      <c r="R24" s="17"/>
      <c r="S24" s="17">
        <v>3.03719838134925E-3</v>
      </c>
      <c r="T24" s="17">
        <v>1.38554201237355E-2</v>
      </c>
      <c r="U24" s="17">
        <v>0</v>
      </c>
      <c r="V24" s="17">
        <v>0</v>
      </c>
      <c r="W24" s="17">
        <v>0</v>
      </c>
      <c r="X24" s="17">
        <v>7.2134912172776202E-3</v>
      </c>
      <c r="Y24" s="17">
        <v>0</v>
      </c>
      <c r="Z24" s="17">
        <v>0</v>
      </c>
      <c r="AA24" s="17">
        <v>0</v>
      </c>
      <c r="AB24" s="17">
        <v>1.0563817638192899E-2</v>
      </c>
      <c r="AC24" s="17">
        <v>0</v>
      </c>
      <c r="AD24" s="17">
        <v>0</v>
      </c>
      <c r="AE24" s="17"/>
      <c r="AF24" s="17">
        <v>2.7009482141782601E-3</v>
      </c>
      <c r="AG24" s="17">
        <v>1.08220202365407E-3</v>
      </c>
      <c r="AH24" s="17">
        <v>1.8266586511153E-2</v>
      </c>
      <c r="AI24" s="17"/>
      <c r="AJ24" s="17">
        <v>1.21243780479533E-3</v>
      </c>
      <c r="AK24" s="17">
        <v>0</v>
      </c>
      <c r="AL24" s="17">
        <v>5.9849060750276298E-3</v>
      </c>
      <c r="AM24" s="17">
        <v>0</v>
      </c>
      <c r="AN24" s="17">
        <v>1.9741165155179801E-2</v>
      </c>
      <c r="AO24" s="17"/>
      <c r="AP24" s="17">
        <v>1.77658976512069E-3</v>
      </c>
      <c r="AQ24" s="17">
        <v>0</v>
      </c>
      <c r="AR24" s="17">
        <v>5.3115107939591E-3</v>
      </c>
      <c r="AS24" s="17"/>
      <c r="AT24" s="17">
        <v>6.9900093488729402E-3</v>
      </c>
      <c r="AU24" s="17">
        <v>6.3633101314317297E-3</v>
      </c>
      <c r="AV24" s="17">
        <v>0</v>
      </c>
      <c r="AW24" s="17">
        <v>0</v>
      </c>
      <c r="AX24" s="17">
        <v>0</v>
      </c>
    </row>
    <row r="25" spans="2:50">
      <c r="B25" s="18" t="s">
        <v>113</v>
      </c>
      <c r="C25" s="19">
        <v>2.4632951049943098E-2</v>
      </c>
      <c r="D25" s="19">
        <v>1.7632561721350401E-2</v>
      </c>
      <c r="E25" s="19">
        <v>3.0580021752765502E-2</v>
      </c>
      <c r="F25" s="19"/>
      <c r="G25" s="19">
        <v>4.2536904211924298E-2</v>
      </c>
      <c r="H25" s="19">
        <v>2.9268095498324698E-2</v>
      </c>
      <c r="I25" s="19">
        <v>2.45030518732915E-2</v>
      </c>
      <c r="J25" s="19">
        <v>2.99917948492196E-2</v>
      </c>
      <c r="K25" s="19">
        <v>8.8129812257352995E-3</v>
      </c>
      <c r="L25" s="19">
        <v>1.53526714342169E-2</v>
      </c>
      <c r="M25" s="19"/>
      <c r="N25" s="19">
        <v>1.98865502906252E-2</v>
      </c>
      <c r="O25" s="19">
        <v>2.9844176883072698E-2</v>
      </c>
      <c r="P25" s="19">
        <v>1.7662932632563501E-2</v>
      </c>
      <c r="Q25" s="19">
        <v>3.08933643863376E-2</v>
      </c>
      <c r="R25" s="19"/>
      <c r="S25" s="19">
        <v>1.11096202043736E-2</v>
      </c>
      <c r="T25" s="19">
        <v>1.24303935982563E-2</v>
      </c>
      <c r="U25" s="19">
        <v>4.5312591976158098E-2</v>
      </c>
      <c r="V25" s="19">
        <v>1.1977357079849101E-2</v>
      </c>
      <c r="W25" s="19">
        <v>2.0186867500708101E-2</v>
      </c>
      <c r="X25" s="19">
        <v>4.1642500222992998E-2</v>
      </c>
      <c r="Y25" s="19">
        <v>4.3678400950330799E-2</v>
      </c>
      <c r="Z25" s="19">
        <v>5.1860524273390898E-2</v>
      </c>
      <c r="AA25" s="19">
        <v>1.8775613981022898E-2</v>
      </c>
      <c r="AB25" s="19">
        <v>1.8616867583934001E-2</v>
      </c>
      <c r="AC25" s="19">
        <v>4.5555091613594299E-2</v>
      </c>
      <c r="AD25" s="19">
        <v>0</v>
      </c>
      <c r="AE25" s="19"/>
      <c r="AF25" s="19">
        <v>1.5778008526633299E-2</v>
      </c>
      <c r="AG25" s="19">
        <v>1.82080944709576E-2</v>
      </c>
      <c r="AH25" s="19">
        <v>5.8973194335420101E-2</v>
      </c>
      <c r="AI25" s="19"/>
      <c r="AJ25" s="19">
        <v>1.2955802514056701E-2</v>
      </c>
      <c r="AK25" s="19">
        <v>1.86568117964169E-2</v>
      </c>
      <c r="AL25" s="19">
        <v>1.18394077411496E-2</v>
      </c>
      <c r="AM25" s="19">
        <v>0</v>
      </c>
      <c r="AN25" s="19">
        <v>7.3827541692889007E-2</v>
      </c>
      <c r="AO25" s="19"/>
      <c r="AP25" s="19">
        <v>8.1087088492273005E-3</v>
      </c>
      <c r="AQ25" s="19">
        <v>1.6193478170143799E-2</v>
      </c>
      <c r="AR25" s="19">
        <v>6.1121736432998303E-3</v>
      </c>
      <c r="AS25" s="19"/>
      <c r="AT25" s="19">
        <v>2.2439901031382999E-2</v>
      </c>
      <c r="AU25" s="19">
        <v>2.9412517944694402E-2</v>
      </c>
      <c r="AV25" s="19">
        <v>1.8022551669922601E-2</v>
      </c>
      <c r="AW25" s="19">
        <v>2.29772872997752E-2</v>
      </c>
      <c r="AX25" s="19">
        <v>2.4887042469194699E-2</v>
      </c>
    </row>
    <row r="26" spans="2:50">
      <c r="B26" s="16"/>
    </row>
    <row r="27" spans="2:50">
      <c r="B27" t="s">
        <v>550</v>
      </c>
    </row>
    <row r="28" spans="2:50">
      <c r="B28" t="s">
        <v>551</v>
      </c>
    </row>
    <row r="30" spans="2:50">
      <c r="B3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255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0.102292037933672</v>
      </c>
      <c r="D9" s="17">
        <v>0.12639828008948401</v>
      </c>
      <c r="E9" s="17">
        <v>7.8002348830653198E-2</v>
      </c>
      <c r="F9" s="17"/>
      <c r="G9" s="17">
        <v>0.115353164278233</v>
      </c>
      <c r="H9" s="17">
        <v>0.12162797418091501</v>
      </c>
      <c r="I9" s="17">
        <v>0.12198438680380901</v>
      </c>
      <c r="J9" s="17">
        <v>9.2703798159671905E-2</v>
      </c>
      <c r="K9" s="17">
        <v>8.1873087119819804E-2</v>
      </c>
      <c r="L9" s="17">
        <v>8.3331335820344798E-2</v>
      </c>
      <c r="M9" s="17"/>
      <c r="N9" s="17">
        <v>0.112169488387416</v>
      </c>
      <c r="O9" s="17">
        <v>9.0694906548450305E-2</v>
      </c>
      <c r="P9" s="17">
        <v>0.110363235438329</v>
      </c>
      <c r="Q9" s="17">
        <v>9.5237373468769496E-2</v>
      </c>
      <c r="R9" s="17"/>
      <c r="S9" s="17">
        <v>0.145705101488351</v>
      </c>
      <c r="T9" s="17">
        <v>0.12996546114250701</v>
      </c>
      <c r="U9" s="17">
        <v>8.9055753148870306E-2</v>
      </c>
      <c r="V9" s="17">
        <v>7.5131726524295506E-2</v>
      </c>
      <c r="W9" s="17">
        <v>6.9901180579695396E-2</v>
      </c>
      <c r="X9" s="17">
        <v>0.12195938625408</v>
      </c>
      <c r="Y9" s="17">
        <v>8.9397112149251806E-2</v>
      </c>
      <c r="Z9" s="17">
        <v>8.3650732167583605E-2</v>
      </c>
      <c r="AA9" s="17">
        <v>9.5524697420252297E-2</v>
      </c>
      <c r="AB9" s="17">
        <v>0.10982610931822399</v>
      </c>
      <c r="AC9" s="17">
        <v>6.0566321248373502E-2</v>
      </c>
      <c r="AD9" s="17">
        <v>4.45567013123963E-2</v>
      </c>
      <c r="AE9" s="17"/>
      <c r="AF9" s="17">
        <v>9.5712661229734403E-2</v>
      </c>
      <c r="AG9" s="17">
        <v>0.121581552737418</v>
      </c>
      <c r="AH9" s="17">
        <v>5.8465226261427701E-2</v>
      </c>
      <c r="AI9" s="17"/>
      <c r="AJ9" s="17">
        <v>8.3124647513311903E-2</v>
      </c>
      <c r="AK9" s="17">
        <v>0.117387802301819</v>
      </c>
      <c r="AL9" s="17">
        <v>0.147997884545853</v>
      </c>
      <c r="AM9" s="17">
        <v>0.166961386867229</v>
      </c>
      <c r="AN9" s="17">
        <v>6.8541296743177701E-2</v>
      </c>
      <c r="AO9" s="17"/>
      <c r="AP9" s="17">
        <v>7.7406410970468797E-2</v>
      </c>
      <c r="AQ9" s="17">
        <v>0.122973109910301</v>
      </c>
      <c r="AR9" s="17">
        <v>0.144676293593444</v>
      </c>
      <c r="AS9" s="17"/>
      <c r="AT9" s="17">
        <v>7.70902619872217E-2</v>
      </c>
      <c r="AU9" s="17">
        <v>8.4691826362175496E-2</v>
      </c>
      <c r="AV9" s="17">
        <v>0.10046157110585401</v>
      </c>
      <c r="AW9" s="17">
        <v>0.123721876875842</v>
      </c>
      <c r="AX9" s="17">
        <v>0.29886038474471599</v>
      </c>
    </row>
    <row r="10" spans="2:50">
      <c r="B10" s="18" t="s">
        <v>245</v>
      </c>
      <c r="C10" s="17">
        <v>0.28425479759705302</v>
      </c>
      <c r="D10" s="17">
        <v>0.31999390910094</v>
      </c>
      <c r="E10" s="17">
        <v>0.24940912403957699</v>
      </c>
      <c r="F10" s="17"/>
      <c r="G10" s="17">
        <v>0.269021613621171</v>
      </c>
      <c r="H10" s="17">
        <v>0.33405587473107301</v>
      </c>
      <c r="I10" s="17">
        <v>0.29327369660403602</v>
      </c>
      <c r="J10" s="17">
        <v>0.24461624878385299</v>
      </c>
      <c r="K10" s="17">
        <v>0.283908671050351</v>
      </c>
      <c r="L10" s="17">
        <v>0.27894366851493002</v>
      </c>
      <c r="M10" s="17"/>
      <c r="N10" s="17">
        <v>0.31031464134476899</v>
      </c>
      <c r="O10" s="17">
        <v>0.28991496546072698</v>
      </c>
      <c r="P10" s="17">
        <v>0.28554933466223498</v>
      </c>
      <c r="Q10" s="17">
        <v>0.25020952598887802</v>
      </c>
      <c r="R10" s="17"/>
      <c r="S10" s="17">
        <v>0.286284586208706</v>
      </c>
      <c r="T10" s="17">
        <v>0.28727206656181797</v>
      </c>
      <c r="U10" s="17">
        <v>0.23707897761718799</v>
      </c>
      <c r="V10" s="17">
        <v>0.37117881771910599</v>
      </c>
      <c r="W10" s="17">
        <v>0.29145756536832401</v>
      </c>
      <c r="X10" s="17">
        <v>0.289530188273179</v>
      </c>
      <c r="Y10" s="17">
        <v>0.23201447320684601</v>
      </c>
      <c r="Z10" s="17">
        <v>0.33339158349029102</v>
      </c>
      <c r="AA10" s="17">
        <v>0.25683143480186199</v>
      </c>
      <c r="AB10" s="17">
        <v>0.28495260953089702</v>
      </c>
      <c r="AC10" s="17">
        <v>0.28971418440408098</v>
      </c>
      <c r="AD10" s="17">
        <v>0.25726957954040802</v>
      </c>
      <c r="AE10" s="17"/>
      <c r="AF10" s="17">
        <v>0.25464419919911002</v>
      </c>
      <c r="AG10" s="17">
        <v>0.33426089074043602</v>
      </c>
      <c r="AH10" s="17">
        <v>0.26619769951594602</v>
      </c>
      <c r="AI10" s="17"/>
      <c r="AJ10" s="17">
        <v>0.24910114138859901</v>
      </c>
      <c r="AK10" s="17">
        <v>0.36936289581334197</v>
      </c>
      <c r="AL10" s="17">
        <v>0.30250631699446201</v>
      </c>
      <c r="AM10" s="17">
        <v>0.15878384194652301</v>
      </c>
      <c r="AN10" s="17">
        <v>0.22740351457093699</v>
      </c>
      <c r="AO10" s="17"/>
      <c r="AP10" s="17">
        <v>0.266097801490981</v>
      </c>
      <c r="AQ10" s="17">
        <v>0.34535378769281999</v>
      </c>
      <c r="AR10" s="17">
        <v>0.31063495100243799</v>
      </c>
      <c r="AS10" s="17"/>
      <c r="AT10" s="17">
        <v>0.24427435868410799</v>
      </c>
      <c r="AU10" s="17">
        <v>0.25930939351655302</v>
      </c>
      <c r="AV10" s="17">
        <v>0.33895759036684903</v>
      </c>
      <c r="AW10" s="17">
        <v>0.38270368869696503</v>
      </c>
      <c r="AX10" s="17">
        <v>0.26101827926988302</v>
      </c>
    </row>
    <row r="11" spans="2:50">
      <c r="B11" s="18" t="s">
        <v>246</v>
      </c>
      <c r="C11" s="17">
        <v>0.34835901403113001</v>
      </c>
      <c r="D11" s="17">
        <v>0.31352250760872102</v>
      </c>
      <c r="E11" s="17">
        <v>0.38303891148379998</v>
      </c>
      <c r="F11" s="17"/>
      <c r="G11" s="17">
        <v>0.34356384328130701</v>
      </c>
      <c r="H11" s="17">
        <v>0.27596995942645097</v>
      </c>
      <c r="I11" s="17">
        <v>0.28152927107664399</v>
      </c>
      <c r="J11" s="17">
        <v>0.38515725275094098</v>
      </c>
      <c r="K11" s="17">
        <v>0.38685486542922598</v>
      </c>
      <c r="L11" s="17">
        <v>0.409176356798717</v>
      </c>
      <c r="M11" s="17"/>
      <c r="N11" s="17">
        <v>0.35454412125527501</v>
      </c>
      <c r="O11" s="17">
        <v>0.35047050587026701</v>
      </c>
      <c r="P11" s="17">
        <v>0.35718267349864302</v>
      </c>
      <c r="Q11" s="17">
        <v>0.33376263686725899</v>
      </c>
      <c r="R11" s="17"/>
      <c r="S11" s="17">
        <v>0.31444087924568798</v>
      </c>
      <c r="T11" s="17">
        <v>0.37163611290304199</v>
      </c>
      <c r="U11" s="17">
        <v>0.36158982786666499</v>
      </c>
      <c r="V11" s="17">
        <v>0.321049755353007</v>
      </c>
      <c r="W11" s="17">
        <v>0.35406109355199999</v>
      </c>
      <c r="X11" s="17">
        <v>0.31855977870633101</v>
      </c>
      <c r="Y11" s="17">
        <v>0.366396728383034</v>
      </c>
      <c r="Z11" s="17">
        <v>0.42376543948798501</v>
      </c>
      <c r="AA11" s="17">
        <v>0.35214512208631499</v>
      </c>
      <c r="AB11" s="17">
        <v>0.34561613693495802</v>
      </c>
      <c r="AC11" s="17">
        <v>0.31771898163761703</v>
      </c>
      <c r="AD11" s="17">
        <v>0.42430924845990498</v>
      </c>
      <c r="AE11" s="17"/>
      <c r="AF11" s="17">
        <v>0.373780804977137</v>
      </c>
      <c r="AG11" s="17">
        <v>0.31059031215315902</v>
      </c>
      <c r="AH11" s="17">
        <v>0.37945599234993499</v>
      </c>
      <c r="AI11" s="17"/>
      <c r="AJ11" s="17">
        <v>0.377677641328997</v>
      </c>
      <c r="AK11" s="17">
        <v>0.30015276449619299</v>
      </c>
      <c r="AL11" s="17">
        <v>0.33488589931764001</v>
      </c>
      <c r="AM11" s="17">
        <v>0.324771383869148</v>
      </c>
      <c r="AN11" s="17">
        <v>0.39459988446848199</v>
      </c>
      <c r="AO11" s="17"/>
      <c r="AP11" s="17">
        <v>0.363230242929374</v>
      </c>
      <c r="AQ11" s="17">
        <v>0.30699309903817601</v>
      </c>
      <c r="AR11" s="17">
        <v>0.33240454563806499</v>
      </c>
      <c r="AS11" s="17"/>
      <c r="AT11" s="17">
        <v>0.37977131730351099</v>
      </c>
      <c r="AU11" s="17">
        <v>0.37697843127555197</v>
      </c>
      <c r="AV11" s="17">
        <v>0.30568309649240399</v>
      </c>
      <c r="AW11" s="17">
        <v>0.25476729545833998</v>
      </c>
      <c r="AX11" s="17">
        <v>0.25345847813217798</v>
      </c>
    </row>
    <row r="12" spans="2:50">
      <c r="B12" s="18" t="s">
        <v>247</v>
      </c>
      <c r="C12" s="17">
        <v>0.13633396569041101</v>
      </c>
      <c r="D12" s="17">
        <v>0.124601524273509</v>
      </c>
      <c r="E12" s="17">
        <v>0.14831313250939701</v>
      </c>
      <c r="F12" s="17"/>
      <c r="G12" s="17">
        <v>0.14697955204719701</v>
      </c>
      <c r="H12" s="17">
        <v>0.16384930958153199</v>
      </c>
      <c r="I12" s="17">
        <v>0.13830252382202099</v>
      </c>
      <c r="J12" s="17">
        <v>0.147957042146006</v>
      </c>
      <c r="K12" s="17">
        <v>0.115510230377618</v>
      </c>
      <c r="L12" s="17">
        <v>0.109817105844761</v>
      </c>
      <c r="M12" s="17"/>
      <c r="N12" s="17">
        <v>0.113580994557235</v>
      </c>
      <c r="O12" s="17">
        <v>0.1427481782824</v>
      </c>
      <c r="P12" s="17">
        <v>0.13297571848322001</v>
      </c>
      <c r="Q12" s="17">
        <v>0.15525192326800799</v>
      </c>
      <c r="R12" s="17"/>
      <c r="S12" s="17">
        <v>0.114421847063459</v>
      </c>
      <c r="T12" s="17">
        <v>0.124115802856632</v>
      </c>
      <c r="U12" s="17">
        <v>0.15960423468055601</v>
      </c>
      <c r="V12" s="17">
        <v>0.115445737341727</v>
      </c>
      <c r="W12" s="17">
        <v>0.165796069112671</v>
      </c>
      <c r="X12" s="17">
        <v>0.14907574528559001</v>
      </c>
      <c r="Y12" s="17">
        <v>0.170799602375658</v>
      </c>
      <c r="Z12" s="17">
        <v>9.6923993656998997E-2</v>
      </c>
      <c r="AA12" s="17">
        <v>0.13503508465052499</v>
      </c>
      <c r="AB12" s="17">
        <v>0.13411325412637301</v>
      </c>
      <c r="AC12" s="17">
        <v>0.13586154185178101</v>
      </c>
      <c r="AD12" s="17">
        <v>0.158072805199137</v>
      </c>
      <c r="AE12" s="17"/>
      <c r="AF12" s="17">
        <v>0.14280264670613199</v>
      </c>
      <c r="AG12" s="17">
        <v>0.119927933783315</v>
      </c>
      <c r="AH12" s="17">
        <v>0.15641988830144599</v>
      </c>
      <c r="AI12" s="17"/>
      <c r="AJ12" s="17">
        <v>0.167130355161003</v>
      </c>
      <c r="AK12" s="17">
        <v>0.11220704128785799</v>
      </c>
      <c r="AL12" s="17">
        <v>0.132975428487972</v>
      </c>
      <c r="AM12" s="17">
        <v>0.121072361305638</v>
      </c>
      <c r="AN12" s="17">
        <v>0.106611780776746</v>
      </c>
      <c r="AO12" s="17"/>
      <c r="AP12" s="17">
        <v>0.17621924894702101</v>
      </c>
      <c r="AQ12" s="17">
        <v>0.113903831955391</v>
      </c>
      <c r="AR12" s="17">
        <v>0.110356125575896</v>
      </c>
      <c r="AS12" s="17"/>
      <c r="AT12" s="17">
        <v>0.15362951807498099</v>
      </c>
      <c r="AU12" s="17">
        <v>0.136354296944145</v>
      </c>
      <c r="AV12" s="17">
        <v>0.13104598151448699</v>
      </c>
      <c r="AW12" s="17">
        <v>0.13126762513524901</v>
      </c>
      <c r="AX12" s="17">
        <v>9.4824204886071795E-2</v>
      </c>
    </row>
    <row r="13" spans="2:50">
      <c r="B13" s="18" t="s">
        <v>248</v>
      </c>
      <c r="C13" s="17">
        <v>2.8412286299324199E-2</v>
      </c>
      <c r="D13" s="17">
        <v>3.2346951144017401E-2</v>
      </c>
      <c r="E13" s="17">
        <v>2.4682949146788698E-2</v>
      </c>
      <c r="F13" s="17"/>
      <c r="G13" s="17">
        <v>4.0530868104520799E-2</v>
      </c>
      <c r="H13" s="17">
        <v>2.9412870656593801E-2</v>
      </c>
      <c r="I13" s="17">
        <v>3.48224949871319E-2</v>
      </c>
      <c r="J13" s="17">
        <v>2.7702327856785999E-2</v>
      </c>
      <c r="K13" s="17">
        <v>3.0397545102380699E-2</v>
      </c>
      <c r="L13" s="17">
        <v>1.3633429400077701E-2</v>
      </c>
      <c r="M13" s="17"/>
      <c r="N13" s="17">
        <v>3.1372796819825903E-2</v>
      </c>
      <c r="O13" s="17">
        <v>1.8398818992387801E-2</v>
      </c>
      <c r="P13" s="17">
        <v>2.2871655498719699E-2</v>
      </c>
      <c r="Q13" s="17">
        <v>3.8914366272684901E-2</v>
      </c>
      <c r="R13" s="17"/>
      <c r="S13" s="17">
        <v>3.6276670553197998E-2</v>
      </c>
      <c r="T13" s="17">
        <v>1.5542518837439699E-2</v>
      </c>
      <c r="U13" s="17">
        <v>2.4528414073851101E-2</v>
      </c>
      <c r="V13" s="17">
        <v>1.6218077128108101E-2</v>
      </c>
      <c r="W13" s="17">
        <v>2.2884589271344399E-2</v>
      </c>
      <c r="X13" s="17">
        <v>2.2730026923334701E-2</v>
      </c>
      <c r="Y13" s="17">
        <v>4.4473232531132299E-2</v>
      </c>
      <c r="Z13" s="17">
        <v>9.8097212195784392E-3</v>
      </c>
      <c r="AA13" s="17">
        <v>2.47313769777266E-2</v>
      </c>
      <c r="AB13" s="17">
        <v>3.0409969335040699E-2</v>
      </c>
      <c r="AC13" s="17">
        <v>8.7562857598453198E-2</v>
      </c>
      <c r="AD13" s="17">
        <v>1.52511067680943E-2</v>
      </c>
      <c r="AE13" s="17"/>
      <c r="AF13" s="17">
        <v>2.5746070281720199E-2</v>
      </c>
      <c r="AG13" s="17">
        <v>2.73871948695463E-2</v>
      </c>
      <c r="AH13" s="17">
        <v>3.2695779941037298E-2</v>
      </c>
      <c r="AI13" s="17"/>
      <c r="AJ13" s="17">
        <v>2.9497885275631502E-2</v>
      </c>
      <c r="AK13" s="17">
        <v>3.3019260674041997E-2</v>
      </c>
      <c r="AL13" s="17">
        <v>2.4035445184352699E-2</v>
      </c>
      <c r="AM13" s="17">
        <v>5.6475222715991202E-2</v>
      </c>
      <c r="AN13" s="17">
        <v>2.9376438918716701E-2</v>
      </c>
      <c r="AO13" s="17"/>
      <c r="AP13" s="17">
        <v>3.9292930174715697E-2</v>
      </c>
      <c r="AQ13" s="17">
        <v>3.0021443606895001E-2</v>
      </c>
      <c r="AR13" s="17">
        <v>4.3636945457233699E-2</v>
      </c>
      <c r="AS13" s="17"/>
      <c r="AT13" s="17">
        <v>2.3010181198454001E-2</v>
      </c>
      <c r="AU13" s="17">
        <v>3.97396023929548E-2</v>
      </c>
      <c r="AV13" s="17">
        <v>2.9524151694080202E-2</v>
      </c>
      <c r="AW13" s="17">
        <v>4.4451534742550501E-2</v>
      </c>
      <c r="AX13" s="17">
        <v>3.4901732637045102E-2</v>
      </c>
    </row>
    <row r="14" spans="2:50">
      <c r="B14" s="18" t="s">
        <v>92</v>
      </c>
      <c r="C14" s="17">
        <v>0.10034789844840999</v>
      </c>
      <c r="D14" s="17">
        <v>8.3136827783328093E-2</v>
      </c>
      <c r="E14" s="17">
        <v>0.116553533989785</v>
      </c>
      <c r="F14" s="17"/>
      <c r="G14" s="17">
        <v>8.4550958667571799E-2</v>
      </c>
      <c r="H14" s="17">
        <v>7.5084011423435001E-2</v>
      </c>
      <c r="I14" s="17">
        <v>0.13008762670635901</v>
      </c>
      <c r="J14" s="17">
        <v>0.101863330302743</v>
      </c>
      <c r="K14" s="17">
        <v>0.101455600920604</v>
      </c>
      <c r="L14" s="17">
        <v>0.105098103621169</v>
      </c>
      <c r="M14" s="17"/>
      <c r="N14" s="17">
        <v>7.8017957635479196E-2</v>
      </c>
      <c r="O14" s="17">
        <v>0.10777262484576799</v>
      </c>
      <c r="P14" s="17">
        <v>9.1057382418853597E-2</v>
      </c>
      <c r="Q14" s="17">
        <v>0.126624174134401</v>
      </c>
      <c r="R14" s="17"/>
      <c r="S14" s="17">
        <v>0.102870915440598</v>
      </c>
      <c r="T14" s="17">
        <v>7.1468037698562095E-2</v>
      </c>
      <c r="U14" s="17">
        <v>0.12814279261287001</v>
      </c>
      <c r="V14" s="17">
        <v>0.100975885933756</v>
      </c>
      <c r="W14" s="17">
        <v>9.5899502115965901E-2</v>
      </c>
      <c r="X14" s="17">
        <v>9.8144874557485703E-2</v>
      </c>
      <c r="Y14" s="17">
        <v>9.6918851354077795E-2</v>
      </c>
      <c r="Z14" s="17">
        <v>5.2458529977563097E-2</v>
      </c>
      <c r="AA14" s="17">
        <v>0.135732284063319</v>
      </c>
      <c r="AB14" s="17">
        <v>9.5081920754508401E-2</v>
      </c>
      <c r="AC14" s="17">
        <v>0.108576113259694</v>
      </c>
      <c r="AD14" s="17">
        <v>0.10054055872006</v>
      </c>
      <c r="AE14" s="17"/>
      <c r="AF14" s="17">
        <v>0.10731361760616701</v>
      </c>
      <c r="AG14" s="17">
        <v>8.6252115716125996E-2</v>
      </c>
      <c r="AH14" s="17">
        <v>0.106765413630208</v>
      </c>
      <c r="AI14" s="17"/>
      <c r="AJ14" s="17">
        <v>9.3468329332457606E-2</v>
      </c>
      <c r="AK14" s="17">
        <v>6.7870235426746001E-2</v>
      </c>
      <c r="AL14" s="17">
        <v>5.7599025469721003E-2</v>
      </c>
      <c r="AM14" s="17">
        <v>0.17193580329547101</v>
      </c>
      <c r="AN14" s="17">
        <v>0.17346708452194001</v>
      </c>
      <c r="AO14" s="17"/>
      <c r="AP14" s="17">
        <v>7.7753365487438594E-2</v>
      </c>
      <c r="AQ14" s="17">
        <v>8.0754727796416403E-2</v>
      </c>
      <c r="AR14" s="17">
        <v>5.8291138732923499E-2</v>
      </c>
      <c r="AS14" s="17"/>
      <c r="AT14" s="17">
        <v>0.12222436275172401</v>
      </c>
      <c r="AU14" s="17">
        <v>0.102926449508619</v>
      </c>
      <c r="AV14" s="17">
        <v>9.4327608826326001E-2</v>
      </c>
      <c r="AW14" s="17">
        <v>6.3087979091054E-2</v>
      </c>
      <c r="AX14" s="17">
        <v>5.6936920330106701E-2</v>
      </c>
    </row>
    <row r="15" spans="2:50">
      <c r="B15" s="18" t="s">
        <v>249</v>
      </c>
      <c r="C15" s="21">
        <v>0.386546835530724</v>
      </c>
      <c r="D15" s="21">
        <v>0.446392189190425</v>
      </c>
      <c r="E15" s="21">
        <v>0.32741147287022998</v>
      </c>
      <c r="F15" s="21"/>
      <c r="G15" s="21">
        <v>0.384374777899403</v>
      </c>
      <c r="H15" s="21">
        <v>0.45568384891198799</v>
      </c>
      <c r="I15" s="21">
        <v>0.41525808340784498</v>
      </c>
      <c r="J15" s="21">
        <v>0.33732004694352402</v>
      </c>
      <c r="K15" s="21">
        <v>0.365781758170171</v>
      </c>
      <c r="L15" s="21">
        <v>0.36227500433527499</v>
      </c>
      <c r="M15" s="21"/>
      <c r="N15" s="21">
        <v>0.42248412973218502</v>
      </c>
      <c r="O15" s="21">
        <v>0.38060987200917701</v>
      </c>
      <c r="P15" s="21">
        <v>0.39591257010056302</v>
      </c>
      <c r="Q15" s="21">
        <v>0.345446899457648</v>
      </c>
      <c r="R15" s="21"/>
      <c r="S15" s="21">
        <v>0.43198968769705598</v>
      </c>
      <c r="T15" s="21">
        <v>0.41723752770432398</v>
      </c>
      <c r="U15" s="21">
        <v>0.32613473076605798</v>
      </c>
      <c r="V15" s="21">
        <v>0.446310544243402</v>
      </c>
      <c r="W15" s="21">
        <v>0.36135874594801898</v>
      </c>
      <c r="X15" s="21">
        <v>0.41148957452725898</v>
      </c>
      <c r="Y15" s="21">
        <v>0.32141158535609698</v>
      </c>
      <c r="Z15" s="21">
        <v>0.41704231565787497</v>
      </c>
      <c r="AA15" s="21">
        <v>0.35235613222211398</v>
      </c>
      <c r="AB15" s="21">
        <v>0.39477871884912102</v>
      </c>
      <c r="AC15" s="21">
        <v>0.350280505652455</v>
      </c>
      <c r="AD15" s="21">
        <v>0.301826280852805</v>
      </c>
      <c r="AE15" s="21"/>
      <c r="AF15" s="21">
        <v>0.35035686042884501</v>
      </c>
      <c r="AG15" s="21">
        <v>0.45584244347785402</v>
      </c>
      <c r="AH15" s="21">
        <v>0.32466292577737299</v>
      </c>
      <c r="AI15" s="21"/>
      <c r="AJ15" s="21">
        <v>0.33222578890191101</v>
      </c>
      <c r="AK15" s="21">
        <v>0.48675069811516097</v>
      </c>
      <c r="AL15" s="21">
        <v>0.45050420154031501</v>
      </c>
      <c r="AM15" s="21">
        <v>0.32574522881375301</v>
      </c>
      <c r="AN15" s="21">
        <v>0.29594481131411499</v>
      </c>
      <c r="AO15" s="21"/>
      <c r="AP15" s="21">
        <v>0.34350421246145002</v>
      </c>
      <c r="AQ15" s="21">
        <v>0.46832689760312202</v>
      </c>
      <c r="AR15" s="21">
        <v>0.45531124459588201</v>
      </c>
      <c r="AS15" s="21"/>
      <c r="AT15" s="21">
        <v>0.32136462067132998</v>
      </c>
      <c r="AU15" s="21">
        <v>0.344001219878729</v>
      </c>
      <c r="AV15" s="21">
        <v>0.43941916147270299</v>
      </c>
      <c r="AW15" s="21">
        <v>0.50642556557280605</v>
      </c>
      <c r="AX15" s="21">
        <v>0.55987866401459896</v>
      </c>
    </row>
    <row r="16" spans="2:50">
      <c r="B16" s="18" t="s">
        <v>250</v>
      </c>
      <c r="C16" s="21">
        <v>0.164746251989736</v>
      </c>
      <c r="D16" s="21">
        <v>0.15694847541752699</v>
      </c>
      <c r="E16" s="21">
        <v>0.17299608165618499</v>
      </c>
      <c r="F16" s="21"/>
      <c r="G16" s="21">
        <v>0.18751042015171801</v>
      </c>
      <c r="H16" s="21">
        <v>0.193262180238126</v>
      </c>
      <c r="I16" s="21">
        <v>0.17312501880915299</v>
      </c>
      <c r="J16" s="21">
        <v>0.175659370002792</v>
      </c>
      <c r="K16" s="21">
        <v>0.145907775479999</v>
      </c>
      <c r="L16" s="21">
        <v>0.123450535244839</v>
      </c>
      <c r="M16" s="21"/>
      <c r="N16" s="21">
        <v>0.14495379137706099</v>
      </c>
      <c r="O16" s="21">
        <v>0.16114699727478801</v>
      </c>
      <c r="P16" s="21">
        <v>0.15584737398194001</v>
      </c>
      <c r="Q16" s="21">
        <v>0.19416628954069301</v>
      </c>
      <c r="R16" s="21"/>
      <c r="S16" s="21">
        <v>0.15069851761665701</v>
      </c>
      <c r="T16" s="21">
        <v>0.139658321694072</v>
      </c>
      <c r="U16" s="21">
        <v>0.18413264875440699</v>
      </c>
      <c r="V16" s="21">
        <v>0.13166381446983599</v>
      </c>
      <c r="W16" s="21">
        <v>0.18868065838401499</v>
      </c>
      <c r="X16" s="21">
        <v>0.17180577220892401</v>
      </c>
      <c r="Y16" s="21">
        <v>0.215272834906791</v>
      </c>
      <c r="Z16" s="21">
        <v>0.106733714876577</v>
      </c>
      <c r="AA16" s="21">
        <v>0.15976646162825101</v>
      </c>
      <c r="AB16" s="21">
        <v>0.16452322346141299</v>
      </c>
      <c r="AC16" s="21">
        <v>0.22342439945023501</v>
      </c>
      <c r="AD16" s="21">
        <v>0.17332391196723099</v>
      </c>
      <c r="AE16" s="21"/>
      <c r="AF16" s="21">
        <v>0.16854871698785201</v>
      </c>
      <c r="AG16" s="21">
        <v>0.147315128652861</v>
      </c>
      <c r="AH16" s="21">
        <v>0.18911566824248299</v>
      </c>
      <c r="AI16" s="21"/>
      <c r="AJ16" s="21">
        <v>0.19662824043663499</v>
      </c>
      <c r="AK16" s="21">
        <v>0.14522630196190001</v>
      </c>
      <c r="AL16" s="21">
        <v>0.157010873672324</v>
      </c>
      <c r="AM16" s="21">
        <v>0.17754758402162901</v>
      </c>
      <c r="AN16" s="21">
        <v>0.13598821969546299</v>
      </c>
      <c r="AO16" s="21"/>
      <c r="AP16" s="21">
        <v>0.21551217912173701</v>
      </c>
      <c r="AQ16" s="21">
        <v>0.14392527556228599</v>
      </c>
      <c r="AR16" s="21">
        <v>0.15399307103313001</v>
      </c>
      <c r="AS16" s="21"/>
      <c r="AT16" s="21">
        <v>0.17663969927343501</v>
      </c>
      <c r="AU16" s="21">
        <v>0.17609389933710001</v>
      </c>
      <c r="AV16" s="21">
        <v>0.160570133208567</v>
      </c>
      <c r="AW16" s="21">
        <v>0.17571915987779901</v>
      </c>
      <c r="AX16" s="21">
        <v>0.12972593752311701</v>
      </c>
    </row>
    <row r="17" spans="2:50">
      <c r="B17" s="18" t="s">
        <v>251</v>
      </c>
      <c r="C17" s="22">
        <v>0.221800583540989</v>
      </c>
      <c r="D17" s="22">
        <v>0.28944371377289801</v>
      </c>
      <c r="E17" s="22">
        <v>0.15441539121404499</v>
      </c>
      <c r="F17" s="22"/>
      <c r="G17" s="22">
        <v>0.19686435774768599</v>
      </c>
      <c r="H17" s="22">
        <v>0.26242166867386202</v>
      </c>
      <c r="I17" s="22">
        <v>0.24213306459869299</v>
      </c>
      <c r="J17" s="22">
        <v>0.161660676940732</v>
      </c>
      <c r="K17" s="22">
        <v>0.219873982690172</v>
      </c>
      <c r="L17" s="22">
        <v>0.238824469090436</v>
      </c>
      <c r="M17" s="22"/>
      <c r="N17" s="22">
        <v>0.27753033835512397</v>
      </c>
      <c r="O17" s="22">
        <v>0.219462874734389</v>
      </c>
      <c r="P17" s="22">
        <v>0.24006519611862301</v>
      </c>
      <c r="Q17" s="22">
        <v>0.15128060991695499</v>
      </c>
      <c r="R17" s="22"/>
      <c r="S17" s="22">
        <v>0.281291170080399</v>
      </c>
      <c r="T17" s="22">
        <v>0.27757920601025299</v>
      </c>
      <c r="U17" s="22">
        <v>0.14200208201165199</v>
      </c>
      <c r="V17" s="22">
        <v>0.314646729773566</v>
      </c>
      <c r="W17" s="22">
        <v>0.17267808756400399</v>
      </c>
      <c r="X17" s="22">
        <v>0.239683802318335</v>
      </c>
      <c r="Y17" s="22">
        <v>0.106138750449307</v>
      </c>
      <c r="Z17" s="22">
        <v>0.31030860078129702</v>
      </c>
      <c r="AA17" s="22">
        <v>0.192589670593863</v>
      </c>
      <c r="AB17" s="22">
        <v>0.23025549538770801</v>
      </c>
      <c r="AC17" s="22">
        <v>0.12685610620221999</v>
      </c>
      <c r="AD17" s="22">
        <v>0.12850236888557401</v>
      </c>
      <c r="AE17" s="22"/>
      <c r="AF17" s="22">
        <v>0.181808143440992</v>
      </c>
      <c r="AG17" s="22">
        <v>0.30852731482499302</v>
      </c>
      <c r="AH17" s="22">
        <v>0.13554725753489</v>
      </c>
      <c r="AI17" s="22"/>
      <c r="AJ17" s="22">
        <v>0.135597548465276</v>
      </c>
      <c r="AK17" s="22">
        <v>0.34152439615326102</v>
      </c>
      <c r="AL17" s="22">
        <v>0.29349332786799098</v>
      </c>
      <c r="AM17" s="22">
        <v>0.14819764479212399</v>
      </c>
      <c r="AN17" s="22">
        <v>0.159956591618652</v>
      </c>
      <c r="AO17" s="22"/>
      <c r="AP17" s="22">
        <v>0.12799203333971301</v>
      </c>
      <c r="AQ17" s="22">
        <v>0.324401622040836</v>
      </c>
      <c r="AR17" s="22">
        <v>0.30131817356275198</v>
      </c>
      <c r="AS17" s="22"/>
      <c r="AT17" s="22">
        <v>0.144724921397895</v>
      </c>
      <c r="AU17" s="22">
        <v>0.16790732054162899</v>
      </c>
      <c r="AV17" s="22">
        <v>0.27884902826413599</v>
      </c>
      <c r="AW17" s="22">
        <v>0.33070640569500698</v>
      </c>
      <c r="AX17" s="22">
        <v>0.43015272649148201</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256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0.219730340457265</v>
      </c>
      <c r="D9" s="17">
        <v>0.24707299588689399</v>
      </c>
      <c r="E9" s="17">
        <v>0.192157987422961</v>
      </c>
      <c r="F9" s="17"/>
      <c r="G9" s="17">
        <v>0.213120550076319</v>
      </c>
      <c r="H9" s="17">
        <v>0.19178992413687401</v>
      </c>
      <c r="I9" s="17">
        <v>0.199466401930709</v>
      </c>
      <c r="J9" s="17">
        <v>0.164721786181177</v>
      </c>
      <c r="K9" s="17">
        <v>0.24464854289409499</v>
      </c>
      <c r="L9" s="17">
        <v>0.29130430735796597</v>
      </c>
      <c r="M9" s="17"/>
      <c r="N9" s="17">
        <v>0.26405706258553902</v>
      </c>
      <c r="O9" s="17">
        <v>0.20251052518770499</v>
      </c>
      <c r="P9" s="17">
        <v>0.22759571277384799</v>
      </c>
      <c r="Q9" s="17">
        <v>0.18319802948939001</v>
      </c>
      <c r="R9" s="17"/>
      <c r="S9" s="17">
        <v>0.23734726967256001</v>
      </c>
      <c r="T9" s="17">
        <v>0.25837132544754698</v>
      </c>
      <c r="U9" s="17">
        <v>0.171594025153705</v>
      </c>
      <c r="V9" s="17">
        <v>0.169737318812267</v>
      </c>
      <c r="W9" s="17">
        <v>0.185668569882215</v>
      </c>
      <c r="X9" s="17">
        <v>0.25270328036236001</v>
      </c>
      <c r="Y9" s="17">
        <v>0.23996485163037901</v>
      </c>
      <c r="Z9" s="17">
        <v>0.21683550733918699</v>
      </c>
      <c r="AA9" s="17">
        <v>0.22884937453295501</v>
      </c>
      <c r="AB9" s="17">
        <v>0.23141797344704601</v>
      </c>
      <c r="AC9" s="17">
        <v>0.19124860243436501</v>
      </c>
      <c r="AD9" s="17">
        <v>0.15798789986711201</v>
      </c>
      <c r="AE9" s="17"/>
      <c r="AF9" s="17">
        <v>0.26546231471210402</v>
      </c>
      <c r="AG9" s="17">
        <v>0.20929772710877101</v>
      </c>
      <c r="AH9" s="17">
        <v>0.148071282646937</v>
      </c>
      <c r="AI9" s="17"/>
      <c r="AJ9" s="17">
        <v>0.29628888560909999</v>
      </c>
      <c r="AK9" s="17">
        <v>0.197045710980324</v>
      </c>
      <c r="AL9" s="17">
        <v>0.25651952121957899</v>
      </c>
      <c r="AM9" s="17">
        <v>0.15773657453498199</v>
      </c>
      <c r="AN9" s="17">
        <v>0.129088659826711</v>
      </c>
      <c r="AO9" s="17"/>
      <c r="AP9" s="17">
        <v>0.31484273143299302</v>
      </c>
      <c r="AQ9" s="17">
        <v>0.212718862685288</v>
      </c>
      <c r="AR9" s="17">
        <v>0.21242117628260801</v>
      </c>
      <c r="AS9" s="17"/>
      <c r="AT9" s="17">
        <v>0.207904327809349</v>
      </c>
      <c r="AU9" s="17">
        <v>0.21365124673137501</v>
      </c>
      <c r="AV9" s="17">
        <v>0.218870537365732</v>
      </c>
      <c r="AW9" s="17">
        <v>0.24080846544284701</v>
      </c>
      <c r="AX9" s="17">
        <v>0.43650391006684303</v>
      </c>
    </row>
    <row r="10" spans="2:50">
      <c r="B10" s="18" t="s">
        <v>245</v>
      </c>
      <c r="C10" s="17">
        <v>0.48218555708350502</v>
      </c>
      <c r="D10" s="17">
        <v>0.48640864426575497</v>
      </c>
      <c r="E10" s="17">
        <v>0.47877554049112198</v>
      </c>
      <c r="F10" s="17"/>
      <c r="G10" s="17">
        <v>0.433414517544151</v>
      </c>
      <c r="H10" s="17">
        <v>0.46206420931244102</v>
      </c>
      <c r="I10" s="17">
        <v>0.48138319805241198</v>
      </c>
      <c r="J10" s="17">
        <v>0.51062471871377701</v>
      </c>
      <c r="K10" s="17">
        <v>0.49450789698212699</v>
      </c>
      <c r="L10" s="17">
        <v>0.50007493741405695</v>
      </c>
      <c r="M10" s="17"/>
      <c r="N10" s="17">
        <v>0.51611285390749895</v>
      </c>
      <c r="O10" s="17">
        <v>0.52058301856585398</v>
      </c>
      <c r="P10" s="17">
        <v>0.46414284902991199</v>
      </c>
      <c r="Q10" s="17">
        <v>0.42861536204329898</v>
      </c>
      <c r="R10" s="17"/>
      <c r="S10" s="17">
        <v>0.43538889071570003</v>
      </c>
      <c r="T10" s="17">
        <v>0.50151969442488498</v>
      </c>
      <c r="U10" s="17">
        <v>0.50473763654419901</v>
      </c>
      <c r="V10" s="17">
        <v>0.57496527697720401</v>
      </c>
      <c r="W10" s="17">
        <v>0.44760529378986802</v>
      </c>
      <c r="X10" s="17">
        <v>0.50374762666710704</v>
      </c>
      <c r="Y10" s="17">
        <v>0.47489863058925402</v>
      </c>
      <c r="Z10" s="17">
        <v>0.52870026711489704</v>
      </c>
      <c r="AA10" s="17">
        <v>0.44091687040094102</v>
      </c>
      <c r="AB10" s="17">
        <v>0.42096094672796502</v>
      </c>
      <c r="AC10" s="17">
        <v>0.47596973471603798</v>
      </c>
      <c r="AD10" s="17">
        <v>0.59717074091445599</v>
      </c>
      <c r="AE10" s="17"/>
      <c r="AF10" s="17">
        <v>0.46421961511714899</v>
      </c>
      <c r="AG10" s="17">
        <v>0.51423393758866298</v>
      </c>
      <c r="AH10" s="17">
        <v>0.44753269183217897</v>
      </c>
      <c r="AI10" s="17"/>
      <c r="AJ10" s="17">
        <v>0.48383565569123099</v>
      </c>
      <c r="AK10" s="17">
        <v>0.48715039022456702</v>
      </c>
      <c r="AL10" s="17">
        <v>0.50849441038833798</v>
      </c>
      <c r="AM10" s="17">
        <v>0.36071827794070299</v>
      </c>
      <c r="AN10" s="17">
        <v>0.42369832350751502</v>
      </c>
      <c r="AO10" s="17"/>
      <c r="AP10" s="17">
        <v>0.49193577723910797</v>
      </c>
      <c r="AQ10" s="17">
        <v>0.46405149486744202</v>
      </c>
      <c r="AR10" s="17">
        <v>0.56774682114866903</v>
      </c>
      <c r="AS10" s="17"/>
      <c r="AT10" s="17">
        <v>0.47005300983578202</v>
      </c>
      <c r="AU10" s="17">
        <v>0.48565399460759601</v>
      </c>
      <c r="AV10" s="17">
        <v>0.52184786589766696</v>
      </c>
      <c r="AW10" s="17">
        <v>0.51277935827976195</v>
      </c>
      <c r="AX10" s="17">
        <v>0.35912247843774803</v>
      </c>
    </row>
    <row r="11" spans="2:50">
      <c r="B11" s="18" t="s">
        <v>246</v>
      </c>
      <c r="C11" s="17">
        <v>0.208233263573741</v>
      </c>
      <c r="D11" s="17">
        <v>0.18628932219125299</v>
      </c>
      <c r="E11" s="17">
        <v>0.230456967219512</v>
      </c>
      <c r="F11" s="17"/>
      <c r="G11" s="17">
        <v>0.20718841536155599</v>
      </c>
      <c r="H11" s="17">
        <v>0.24134468691938801</v>
      </c>
      <c r="I11" s="17">
        <v>0.21316667362887701</v>
      </c>
      <c r="J11" s="17">
        <v>0.24139260846306901</v>
      </c>
      <c r="K11" s="17">
        <v>0.19806123220833799</v>
      </c>
      <c r="L11" s="17">
        <v>0.15790093452050899</v>
      </c>
      <c r="M11" s="17"/>
      <c r="N11" s="17">
        <v>0.163466706073914</v>
      </c>
      <c r="O11" s="17">
        <v>0.18401275180417101</v>
      </c>
      <c r="P11" s="17">
        <v>0.21286402785060601</v>
      </c>
      <c r="Q11" s="17">
        <v>0.27313046673665398</v>
      </c>
      <c r="R11" s="17"/>
      <c r="S11" s="17">
        <v>0.21460776243101401</v>
      </c>
      <c r="T11" s="17">
        <v>0.16478822847761801</v>
      </c>
      <c r="U11" s="17">
        <v>0.23549029798244001</v>
      </c>
      <c r="V11" s="17">
        <v>0.19344506693808999</v>
      </c>
      <c r="W11" s="17">
        <v>0.243587466097172</v>
      </c>
      <c r="X11" s="17">
        <v>0.14861972944363899</v>
      </c>
      <c r="Y11" s="17">
        <v>0.20627276274437201</v>
      </c>
      <c r="Z11" s="17">
        <v>0.204481312257629</v>
      </c>
      <c r="AA11" s="17">
        <v>0.22310806307262501</v>
      </c>
      <c r="AB11" s="17">
        <v>0.27369157649903098</v>
      </c>
      <c r="AC11" s="17">
        <v>0.219071676081702</v>
      </c>
      <c r="AD11" s="17">
        <v>0.17583991185895301</v>
      </c>
      <c r="AE11" s="17"/>
      <c r="AF11" s="17">
        <v>0.20549115061409101</v>
      </c>
      <c r="AG11" s="17">
        <v>0.194983699133639</v>
      </c>
      <c r="AH11" s="17">
        <v>0.25086102809327598</v>
      </c>
      <c r="AI11" s="17"/>
      <c r="AJ11" s="17">
        <v>0.16993825100757801</v>
      </c>
      <c r="AK11" s="17">
        <v>0.232391502686596</v>
      </c>
      <c r="AL11" s="17">
        <v>0.15241472546496601</v>
      </c>
      <c r="AM11" s="17">
        <v>0.385692575888955</v>
      </c>
      <c r="AN11" s="17">
        <v>0.26491716265387899</v>
      </c>
      <c r="AO11" s="17"/>
      <c r="AP11" s="17">
        <v>0.15376648812364399</v>
      </c>
      <c r="AQ11" s="17">
        <v>0.23157956496573701</v>
      </c>
      <c r="AR11" s="17">
        <v>0.144125775309728</v>
      </c>
      <c r="AS11" s="17"/>
      <c r="AT11" s="17">
        <v>0.23732726144501201</v>
      </c>
      <c r="AU11" s="17">
        <v>0.21507516516019401</v>
      </c>
      <c r="AV11" s="17">
        <v>0.17617739975232399</v>
      </c>
      <c r="AW11" s="17">
        <v>0.14877508612726301</v>
      </c>
      <c r="AX11" s="17">
        <v>0.16155610416680399</v>
      </c>
    </row>
    <row r="12" spans="2:50">
      <c r="B12" s="18" t="s">
        <v>247</v>
      </c>
      <c r="C12" s="17">
        <v>3.61052736109286E-2</v>
      </c>
      <c r="D12" s="17">
        <v>3.29516549183861E-2</v>
      </c>
      <c r="E12" s="17">
        <v>3.9323110201480799E-2</v>
      </c>
      <c r="F12" s="17"/>
      <c r="G12" s="17">
        <v>6.8471638226087497E-2</v>
      </c>
      <c r="H12" s="17">
        <v>4.2421749076052201E-2</v>
      </c>
      <c r="I12" s="17">
        <v>4.4993811940284602E-2</v>
      </c>
      <c r="J12" s="17">
        <v>2.2726582826547399E-2</v>
      </c>
      <c r="K12" s="17">
        <v>2.6863034538846701E-2</v>
      </c>
      <c r="L12" s="17">
        <v>1.93913259123739E-2</v>
      </c>
      <c r="M12" s="17"/>
      <c r="N12" s="17">
        <v>2.82888742201194E-2</v>
      </c>
      <c r="O12" s="17">
        <v>4.4532717317244598E-2</v>
      </c>
      <c r="P12" s="17">
        <v>2.9179952563121898E-2</v>
      </c>
      <c r="Q12" s="17">
        <v>3.8080281846956401E-2</v>
      </c>
      <c r="R12" s="17"/>
      <c r="S12" s="17">
        <v>4.3615023515027398E-2</v>
      </c>
      <c r="T12" s="17">
        <v>3.16614486180452E-2</v>
      </c>
      <c r="U12" s="17">
        <v>2.1672975941709E-2</v>
      </c>
      <c r="V12" s="17">
        <v>3.0482465852524999E-2</v>
      </c>
      <c r="W12" s="17">
        <v>6.0277044493923203E-2</v>
      </c>
      <c r="X12" s="17">
        <v>4.5623507108592698E-2</v>
      </c>
      <c r="Y12" s="17">
        <v>2.2877131472574402E-2</v>
      </c>
      <c r="Z12" s="17">
        <v>2.1027400405991398E-2</v>
      </c>
      <c r="AA12" s="17">
        <v>3.9001005370822898E-2</v>
      </c>
      <c r="AB12" s="17">
        <v>3.4547778060070401E-2</v>
      </c>
      <c r="AC12" s="17">
        <v>4.1065735247684303E-2</v>
      </c>
      <c r="AD12" s="17">
        <v>3.1898896983206901E-2</v>
      </c>
      <c r="AE12" s="17"/>
      <c r="AF12" s="17">
        <v>2.46327059921497E-2</v>
      </c>
      <c r="AG12" s="17">
        <v>3.7263886306531102E-2</v>
      </c>
      <c r="AH12" s="17">
        <v>5.3534191274823201E-2</v>
      </c>
      <c r="AI12" s="17"/>
      <c r="AJ12" s="17">
        <v>1.5023479458230101E-2</v>
      </c>
      <c r="AK12" s="17">
        <v>4.3665626344656698E-2</v>
      </c>
      <c r="AL12" s="17">
        <v>4.2727312187231699E-2</v>
      </c>
      <c r="AM12" s="17">
        <v>3.2620512840555199E-2</v>
      </c>
      <c r="AN12" s="17">
        <v>5.2784103973874702E-2</v>
      </c>
      <c r="AO12" s="17"/>
      <c r="AP12" s="17">
        <v>1.59942710002897E-2</v>
      </c>
      <c r="AQ12" s="17">
        <v>4.82777978327949E-2</v>
      </c>
      <c r="AR12" s="17">
        <v>3.76448145299366E-2</v>
      </c>
      <c r="AS12" s="17"/>
      <c r="AT12" s="17">
        <v>3.0660203274734898E-2</v>
      </c>
      <c r="AU12" s="17">
        <v>4.2061782469713302E-2</v>
      </c>
      <c r="AV12" s="17">
        <v>3.7055163303696098E-2</v>
      </c>
      <c r="AW12" s="17">
        <v>4.3264910096629701E-2</v>
      </c>
      <c r="AX12" s="17">
        <v>0</v>
      </c>
    </row>
    <row r="13" spans="2:50">
      <c r="B13" s="18" t="s">
        <v>248</v>
      </c>
      <c r="C13" s="17">
        <v>1.2309166438339099E-2</v>
      </c>
      <c r="D13" s="17">
        <v>1.4948714431861699E-2</v>
      </c>
      <c r="E13" s="17">
        <v>9.7811280518254398E-3</v>
      </c>
      <c r="F13" s="17"/>
      <c r="G13" s="17">
        <v>1.6586414323389101E-2</v>
      </c>
      <c r="H13" s="17">
        <v>2.25067851869683E-2</v>
      </c>
      <c r="I13" s="17">
        <v>1.25110590189778E-2</v>
      </c>
      <c r="J13" s="17">
        <v>5.5882437562186299E-3</v>
      </c>
      <c r="K13" s="17">
        <v>1.0655941863718E-2</v>
      </c>
      <c r="L13" s="17">
        <v>7.6001611825072604E-3</v>
      </c>
      <c r="M13" s="17"/>
      <c r="N13" s="17">
        <v>4.0052782983385996E-3</v>
      </c>
      <c r="O13" s="17">
        <v>1.2222566261075801E-2</v>
      </c>
      <c r="P13" s="17">
        <v>9.6097813605601594E-3</v>
      </c>
      <c r="Q13" s="17">
        <v>2.39284053136E-2</v>
      </c>
      <c r="R13" s="17"/>
      <c r="S13" s="17">
        <v>1.74985997153583E-2</v>
      </c>
      <c r="T13" s="17">
        <v>1.3944172280007499E-2</v>
      </c>
      <c r="U13" s="17">
        <v>2.9795846710270101E-2</v>
      </c>
      <c r="V13" s="17">
        <v>0</v>
      </c>
      <c r="W13" s="17">
        <v>6.9533155589005802E-3</v>
      </c>
      <c r="X13" s="17">
        <v>0</v>
      </c>
      <c r="Y13" s="17">
        <v>6.2394785399709904E-3</v>
      </c>
      <c r="Z13" s="17">
        <v>0</v>
      </c>
      <c r="AA13" s="17">
        <v>1.7822569523925001E-2</v>
      </c>
      <c r="AB13" s="17">
        <v>1.0767819733699301E-2</v>
      </c>
      <c r="AC13" s="17">
        <v>3.4908961348736403E-2</v>
      </c>
      <c r="AD13" s="17">
        <v>0</v>
      </c>
      <c r="AE13" s="17"/>
      <c r="AF13" s="17">
        <v>5.4651605319702701E-3</v>
      </c>
      <c r="AG13" s="17">
        <v>1.44826958192549E-2</v>
      </c>
      <c r="AH13" s="17">
        <v>3.3295348636911699E-2</v>
      </c>
      <c r="AI13" s="17"/>
      <c r="AJ13" s="17">
        <v>5.3283906040369304E-3</v>
      </c>
      <c r="AK13" s="17">
        <v>1.36326820905269E-2</v>
      </c>
      <c r="AL13" s="17">
        <v>1.8109600940736301E-2</v>
      </c>
      <c r="AM13" s="17">
        <v>0</v>
      </c>
      <c r="AN13" s="17">
        <v>3.16597271236582E-2</v>
      </c>
      <c r="AO13" s="17"/>
      <c r="AP13" s="17">
        <v>4.2176615577696197E-3</v>
      </c>
      <c r="AQ13" s="17">
        <v>9.4367244862523705E-3</v>
      </c>
      <c r="AR13" s="17">
        <v>2.56242663242498E-2</v>
      </c>
      <c r="AS13" s="17"/>
      <c r="AT13" s="17">
        <v>1.14771013545604E-2</v>
      </c>
      <c r="AU13" s="17">
        <v>1.5910019635061501E-2</v>
      </c>
      <c r="AV13" s="17">
        <v>1.0748212661360499E-2</v>
      </c>
      <c r="AW13" s="17">
        <v>5.5062321617198899E-3</v>
      </c>
      <c r="AX13" s="17">
        <v>1.79304648594115E-2</v>
      </c>
    </row>
    <row r="14" spans="2:50">
      <c r="B14" s="18" t="s">
        <v>92</v>
      </c>
      <c r="C14" s="17">
        <v>4.1436398836221799E-2</v>
      </c>
      <c r="D14" s="17">
        <v>3.2328668305849802E-2</v>
      </c>
      <c r="E14" s="17">
        <v>4.9505266613098398E-2</v>
      </c>
      <c r="F14" s="17"/>
      <c r="G14" s="17">
        <v>6.1218464468497401E-2</v>
      </c>
      <c r="H14" s="17">
        <v>3.9872645368276803E-2</v>
      </c>
      <c r="I14" s="17">
        <v>4.8478855428739302E-2</v>
      </c>
      <c r="J14" s="17">
        <v>5.49460600592113E-2</v>
      </c>
      <c r="K14" s="17">
        <v>2.52633515128745E-2</v>
      </c>
      <c r="L14" s="17">
        <v>2.3728333612586899E-2</v>
      </c>
      <c r="M14" s="17"/>
      <c r="N14" s="17">
        <v>2.4069224914589699E-2</v>
      </c>
      <c r="O14" s="17">
        <v>3.6138420863949798E-2</v>
      </c>
      <c r="P14" s="17">
        <v>5.6607676421951303E-2</v>
      </c>
      <c r="Q14" s="17">
        <v>5.3047454570101099E-2</v>
      </c>
      <c r="R14" s="17"/>
      <c r="S14" s="17">
        <v>5.1542453950340801E-2</v>
      </c>
      <c r="T14" s="17">
        <v>2.9715130751897498E-2</v>
      </c>
      <c r="U14" s="17">
        <v>3.6709217667677201E-2</v>
      </c>
      <c r="V14" s="17">
        <v>3.1369871419913903E-2</v>
      </c>
      <c r="W14" s="17">
        <v>5.5908310177921E-2</v>
      </c>
      <c r="X14" s="17">
        <v>4.9305856418301097E-2</v>
      </c>
      <c r="Y14" s="17">
        <v>4.97471450234497E-2</v>
      </c>
      <c r="Z14" s="17">
        <v>2.89555128822956E-2</v>
      </c>
      <c r="AA14" s="17">
        <v>5.0302117098730899E-2</v>
      </c>
      <c r="AB14" s="17">
        <v>2.86139055321885E-2</v>
      </c>
      <c r="AC14" s="17">
        <v>3.7735290171474499E-2</v>
      </c>
      <c r="AD14" s="17">
        <v>3.7102550376271602E-2</v>
      </c>
      <c r="AE14" s="17"/>
      <c r="AF14" s="17">
        <v>3.4729053032535699E-2</v>
      </c>
      <c r="AG14" s="17">
        <v>2.97380540431403E-2</v>
      </c>
      <c r="AH14" s="17">
        <v>6.6705457515873104E-2</v>
      </c>
      <c r="AI14" s="17"/>
      <c r="AJ14" s="17">
        <v>2.95853376298248E-2</v>
      </c>
      <c r="AK14" s="17">
        <v>2.6114087673329001E-2</v>
      </c>
      <c r="AL14" s="17">
        <v>2.1734429799148702E-2</v>
      </c>
      <c r="AM14" s="17">
        <v>6.3232058794805507E-2</v>
      </c>
      <c r="AN14" s="17">
        <v>9.7852022914362E-2</v>
      </c>
      <c r="AO14" s="17"/>
      <c r="AP14" s="17">
        <v>1.92430706461954E-2</v>
      </c>
      <c r="AQ14" s="17">
        <v>3.3935555162485698E-2</v>
      </c>
      <c r="AR14" s="17">
        <v>1.2437146404809399E-2</v>
      </c>
      <c r="AS14" s="17"/>
      <c r="AT14" s="17">
        <v>4.2578096280562701E-2</v>
      </c>
      <c r="AU14" s="17">
        <v>2.7647791396060099E-2</v>
      </c>
      <c r="AV14" s="17">
        <v>3.5300821019221301E-2</v>
      </c>
      <c r="AW14" s="17">
        <v>4.8865947891777901E-2</v>
      </c>
      <c r="AX14" s="17">
        <v>2.4887042469194699E-2</v>
      </c>
    </row>
    <row r="15" spans="2:50">
      <c r="B15" s="18" t="s">
        <v>249</v>
      </c>
      <c r="C15" s="21">
        <v>0.70191589754077</v>
      </c>
      <c r="D15" s="21">
        <v>0.73348164015264905</v>
      </c>
      <c r="E15" s="21">
        <v>0.67093352791408301</v>
      </c>
      <c r="F15" s="21"/>
      <c r="G15" s="21">
        <v>0.64653506762046997</v>
      </c>
      <c r="H15" s="21">
        <v>0.65385413344931498</v>
      </c>
      <c r="I15" s="21">
        <v>0.680849599983121</v>
      </c>
      <c r="J15" s="21">
        <v>0.67534650489495396</v>
      </c>
      <c r="K15" s="21">
        <v>0.73915643987622304</v>
      </c>
      <c r="L15" s="21">
        <v>0.79137924477202304</v>
      </c>
      <c r="M15" s="21"/>
      <c r="N15" s="21">
        <v>0.78016991649303802</v>
      </c>
      <c r="O15" s="21">
        <v>0.72309354375355905</v>
      </c>
      <c r="P15" s="21">
        <v>0.69173856180376003</v>
      </c>
      <c r="Q15" s="21">
        <v>0.61181339153268899</v>
      </c>
      <c r="R15" s="21"/>
      <c r="S15" s="21">
        <v>0.67273616038825901</v>
      </c>
      <c r="T15" s="21">
        <v>0.75989101987243202</v>
      </c>
      <c r="U15" s="21">
        <v>0.67633166169790404</v>
      </c>
      <c r="V15" s="21">
        <v>0.74470259578947096</v>
      </c>
      <c r="W15" s="21">
        <v>0.63327386367208405</v>
      </c>
      <c r="X15" s="21">
        <v>0.75645090702946705</v>
      </c>
      <c r="Y15" s="21">
        <v>0.71486348221963303</v>
      </c>
      <c r="Z15" s="21">
        <v>0.74553577445408403</v>
      </c>
      <c r="AA15" s="21">
        <v>0.66976624493389603</v>
      </c>
      <c r="AB15" s="21">
        <v>0.65237892017501098</v>
      </c>
      <c r="AC15" s="21">
        <v>0.66721833715040302</v>
      </c>
      <c r="AD15" s="21">
        <v>0.75515864078156802</v>
      </c>
      <c r="AE15" s="21"/>
      <c r="AF15" s="21">
        <v>0.72968192982925295</v>
      </c>
      <c r="AG15" s="21">
        <v>0.72353166469743402</v>
      </c>
      <c r="AH15" s="21">
        <v>0.59560397447911595</v>
      </c>
      <c r="AI15" s="21"/>
      <c r="AJ15" s="21">
        <v>0.78012454130033104</v>
      </c>
      <c r="AK15" s="21">
        <v>0.68419610120489105</v>
      </c>
      <c r="AL15" s="21">
        <v>0.76501393160791697</v>
      </c>
      <c r="AM15" s="21">
        <v>0.51845485247568501</v>
      </c>
      <c r="AN15" s="21">
        <v>0.55278698333422605</v>
      </c>
      <c r="AO15" s="21"/>
      <c r="AP15" s="21">
        <v>0.80677850867210099</v>
      </c>
      <c r="AQ15" s="21">
        <v>0.67677035755272996</v>
      </c>
      <c r="AR15" s="21">
        <v>0.78016799743127596</v>
      </c>
      <c r="AS15" s="21"/>
      <c r="AT15" s="21">
        <v>0.67795733764513</v>
      </c>
      <c r="AU15" s="21">
        <v>0.69930524133897098</v>
      </c>
      <c r="AV15" s="21">
        <v>0.740718403263398</v>
      </c>
      <c r="AW15" s="21">
        <v>0.75358782372260902</v>
      </c>
      <c r="AX15" s="21">
        <v>0.79562638850459</v>
      </c>
    </row>
    <row r="16" spans="2:50">
      <c r="B16" s="18" t="s">
        <v>250</v>
      </c>
      <c r="C16" s="21">
        <v>4.8414440049267697E-2</v>
      </c>
      <c r="D16" s="21">
        <v>4.7900369350247801E-2</v>
      </c>
      <c r="E16" s="21">
        <v>4.9104238253306197E-2</v>
      </c>
      <c r="F16" s="21"/>
      <c r="G16" s="21">
        <v>8.5058052549476598E-2</v>
      </c>
      <c r="H16" s="21">
        <v>6.4928534263020504E-2</v>
      </c>
      <c r="I16" s="21">
        <v>5.7504870959262398E-2</v>
      </c>
      <c r="J16" s="21">
        <v>2.8314826582766E-2</v>
      </c>
      <c r="K16" s="21">
        <v>3.7518976402564803E-2</v>
      </c>
      <c r="L16" s="21">
        <v>2.6991487094881202E-2</v>
      </c>
      <c r="M16" s="21"/>
      <c r="N16" s="21">
        <v>3.2294152518457998E-2</v>
      </c>
      <c r="O16" s="21">
        <v>5.6755283578320402E-2</v>
      </c>
      <c r="P16" s="21">
        <v>3.8789733923682103E-2</v>
      </c>
      <c r="Q16" s="21">
        <v>6.2008687160556401E-2</v>
      </c>
      <c r="R16" s="21"/>
      <c r="S16" s="21">
        <v>6.1113623230385702E-2</v>
      </c>
      <c r="T16" s="21">
        <v>4.5605620898052701E-2</v>
      </c>
      <c r="U16" s="21">
        <v>5.14688226519791E-2</v>
      </c>
      <c r="V16" s="21">
        <v>3.0482465852524999E-2</v>
      </c>
      <c r="W16" s="21">
        <v>6.7230360052823707E-2</v>
      </c>
      <c r="X16" s="21">
        <v>4.5623507108592698E-2</v>
      </c>
      <c r="Y16" s="21">
        <v>2.91166100125454E-2</v>
      </c>
      <c r="Z16" s="21">
        <v>2.1027400405991398E-2</v>
      </c>
      <c r="AA16" s="21">
        <v>5.6823574894747902E-2</v>
      </c>
      <c r="AB16" s="21">
        <v>4.5315597793769702E-2</v>
      </c>
      <c r="AC16" s="21">
        <v>7.5974696596420699E-2</v>
      </c>
      <c r="AD16" s="21">
        <v>3.1898896983206901E-2</v>
      </c>
      <c r="AE16" s="21"/>
      <c r="AF16" s="21">
        <v>3.0097866524119901E-2</v>
      </c>
      <c r="AG16" s="21">
        <v>5.1746582125785999E-2</v>
      </c>
      <c r="AH16" s="21">
        <v>8.6829539911734796E-2</v>
      </c>
      <c r="AI16" s="21"/>
      <c r="AJ16" s="21">
        <v>2.0351870062267002E-2</v>
      </c>
      <c r="AK16" s="21">
        <v>5.7298308435183597E-2</v>
      </c>
      <c r="AL16" s="21">
        <v>6.0836913127967997E-2</v>
      </c>
      <c r="AM16" s="21">
        <v>3.2620512840555199E-2</v>
      </c>
      <c r="AN16" s="21">
        <v>8.4443831097532798E-2</v>
      </c>
      <c r="AO16" s="21"/>
      <c r="AP16" s="21">
        <v>2.0211932558059299E-2</v>
      </c>
      <c r="AQ16" s="21">
        <v>5.77145223190473E-2</v>
      </c>
      <c r="AR16" s="21">
        <v>6.3269080854186394E-2</v>
      </c>
      <c r="AS16" s="21"/>
      <c r="AT16" s="21">
        <v>4.21373046292952E-2</v>
      </c>
      <c r="AU16" s="21">
        <v>5.7971802104774803E-2</v>
      </c>
      <c r="AV16" s="21">
        <v>4.7803375965056599E-2</v>
      </c>
      <c r="AW16" s="21">
        <v>4.8771142258349498E-2</v>
      </c>
      <c r="AX16" s="21">
        <v>1.79304648594115E-2</v>
      </c>
    </row>
    <row r="17" spans="2:50">
      <c r="B17" s="18" t="s">
        <v>251</v>
      </c>
      <c r="C17" s="22">
        <v>0.65350145749150201</v>
      </c>
      <c r="D17" s="22">
        <v>0.68558127080240105</v>
      </c>
      <c r="E17" s="22">
        <v>0.621829289660777</v>
      </c>
      <c r="F17" s="22"/>
      <c r="G17" s="22">
        <v>0.56147701507099301</v>
      </c>
      <c r="H17" s="22">
        <v>0.58892559918629395</v>
      </c>
      <c r="I17" s="22">
        <v>0.62334472902385896</v>
      </c>
      <c r="J17" s="22">
        <v>0.647031678312188</v>
      </c>
      <c r="K17" s="22">
        <v>0.70163746347365796</v>
      </c>
      <c r="L17" s="22">
        <v>0.76438775767714195</v>
      </c>
      <c r="M17" s="22"/>
      <c r="N17" s="22">
        <v>0.74787576397458</v>
      </c>
      <c r="O17" s="22">
        <v>0.66633826017523901</v>
      </c>
      <c r="P17" s="22">
        <v>0.65294882788007802</v>
      </c>
      <c r="Q17" s="22">
        <v>0.54980470437213302</v>
      </c>
      <c r="R17" s="22"/>
      <c r="S17" s="22">
        <v>0.61162253715787396</v>
      </c>
      <c r="T17" s="22">
        <v>0.71428539897437904</v>
      </c>
      <c r="U17" s="22">
        <v>0.62486283904592499</v>
      </c>
      <c r="V17" s="22">
        <v>0.71422012993694595</v>
      </c>
      <c r="W17" s="22">
        <v>0.56604350361926004</v>
      </c>
      <c r="X17" s="22">
        <v>0.71082739992087496</v>
      </c>
      <c r="Y17" s="22">
        <v>0.68574687220708797</v>
      </c>
      <c r="Z17" s="22">
        <v>0.72450837404809199</v>
      </c>
      <c r="AA17" s="22">
        <v>0.61294267003914804</v>
      </c>
      <c r="AB17" s="22">
        <v>0.60706332238124106</v>
      </c>
      <c r="AC17" s="22">
        <v>0.59124364055398204</v>
      </c>
      <c r="AD17" s="22">
        <v>0.723259743798361</v>
      </c>
      <c r="AE17" s="22"/>
      <c r="AF17" s="22">
        <v>0.69958406330513301</v>
      </c>
      <c r="AG17" s="22">
        <v>0.67178508257164804</v>
      </c>
      <c r="AH17" s="22">
        <v>0.50877443456738103</v>
      </c>
      <c r="AI17" s="22"/>
      <c r="AJ17" s="22">
        <v>0.75977267123806402</v>
      </c>
      <c r="AK17" s="22">
        <v>0.62689779276970803</v>
      </c>
      <c r="AL17" s="22">
        <v>0.70417701847994896</v>
      </c>
      <c r="AM17" s="22">
        <v>0.48583433963512901</v>
      </c>
      <c r="AN17" s="22">
        <v>0.46834315223669398</v>
      </c>
      <c r="AO17" s="22"/>
      <c r="AP17" s="22">
        <v>0.78656657611404202</v>
      </c>
      <c r="AQ17" s="22">
        <v>0.61905583523368302</v>
      </c>
      <c r="AR17" s="22">
        <v>0.71689891657709004</v>
      </c>
      <c r="AS17" s="22"/>
      <c r="AT17" s="22">
        <v>0.63582003301583501</v>
      </c>
      <c r="AU17" s="22">
        <v>0.64133343923419595</v>
      </c>
      <c r="AV17" s="22">
        <v>0.69291502729834198</v>
      </c>
      <c r="AW17" s="22">
        <v>0.70481668146426002</v>
      </c>
      <c r="AX17" s="22">
        <v>0.77769592364517903</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257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0.190475965427366</v>
      </c>
      <c r="D9" s="17">
        <v>0.203147007708251</v>
      </c>
      <c r="E9" s="17">
        <v>0.177107599128314</v>
      </c>
      <c r="F9" s="17"/>
      <c r="G9" s="17">
        <v>0.196698615428055</v>
      </c>
      <c r="H9" s="17">
        <v>0.18741791826969001</v>
      </c>
      <c r="I9" s="17">
        <v>0.184334677252391</v>
      </c>
      <c r="J9" s="17">
        <v>0.167397523420345</v>
      </c>
      <c r="K9" s="17">
        <v>0.199550604494035</v>
      </c>
      <c r="L9" s="17">
        <v>0.20653101579022001</v>
      </c>
      <c r="M9" s="17"/>
      <c r="N9" s="17">
        <v>0.21645341513597399</v>
      </c>
      <c r="O9" s="17">
        <v>0.18487801907850199</v>
      </c>
      <c r="P9" s="17">
        <v>0.19256189205889501</v>
      </c>
      <c r="Q9" s="17">
        <v>0.166200879838655</v>
      </c>
      <c r="R9" s="17"/>
      <c r="S9" s="17">
        <v>0.205449746407419</v>
      </c>
      <c r="T9" s="17">
        <v>0.19522460796380101</v>
      </c>
      <c r="U9" s="17">
        <v>0.187218726927532</v>
      </c>
      <c r="V9" s="17">
        <v>0.18998017464175901</v>
      </c>
      <c r="W9" s="17">
        <v>0.175262585437121</v>
      </c>
      <c r="X9" s="17">
        <v>0.25148656021691901</v>
      </c>
      <c r="Y9" s="17">
        <v>0.191370089023157</v>
      </c>
      <c r="Z9" s="17">
        <v>0.203614968964663</v>
      </c>
      <c r="AA9" s="17">
        <v>0.195416752058791</v>
      </c>
      <c r="AB9" s="17">
        <v>0.16713162996667799</v>
      </c>
      <c r="AC9" s="17">
        <v>0.103034203574401</v>
      </c>
      <c r="AD9" s="17">
        <v>0.140748402201747</v>
      </c>
      <c r="AE9" s="17"/>
      <c r="AF9" s="17">
        <v>0.235142159611504</v>
      </c>
      <c r="AG9" s="17">
        <v>0.17320722820735401</v>
      </c>
      <c r="AH9" s="17">
        <v>0.120389592452533</v>
      </c>
      <c r="AI9" s="17"/>
      <c r="AJ9" s="17">
        <v>0.27412296674836201</v>
      </c>
      <c r="AK9" s="17">
        <v>0.15583928967174401</v>
      </c>
      <c r="AL9" s="17">
        <v>0.23063006141876899</v>
      </c>
      <c r="AM9" s="17">
        <v>0.21457746776865699</v>
      </c>
      <c r="AN9" s="17">
        <v>6.9711683156428506E-2</v>
      </c>
      <c r="AO9" s="17"/>
      <c r="AP9" s="17">
        <v>0.30507887578967202</v>
      </c>
      <c r="AQ9" s="17">
        <v>0.16811726422708101</v>
      </c>
      <c r="AR9" s="17">
        <v>0.20408764792585299</v>
      </c>
      <c r="AS9" s="17"/>
      <c r="AT9" s="17">
        <v>0.19092366366334401</v>
      </c>
      <c r="AU9" s="17">
        <v>0.21589771450654699</v>
      </c>
      <c r="AV9" s="17">
        <v>0.18111467406918</v>
      </c>
      <c r="AW9" s="17">
        <v>0.197087568027868</v>
      </c>
      <c r="AX9" s="17">
        <v>0.40105069093950801</v>
      </c>
    </row>
    <row r="10" spans="2:50">
      <c r="B10" s="18" t="s">
        <v>245</v>
      </c>
      <c r="C10" s="17">
        <v>0.45111949684842301</v>
      </c>
      <c r="D10" s="17">
        <v>0.43415298967756</v>
      </c>
      <c r="E10" s="17">
        <v>0.46942965570960399</v>
      </c>
      <c r="F10" s="17"/>
      <c r="G10" s="17">
        <v>0.37765604728097102</v>
      </c>
      <c r="H10" s="17">
        <v>0.45434428995431098</v>
      </c>
      <c r="I10" s="17">
        <v>0.45474672960786799</v>
      </c>
      <c r="J10" s="17">
        <v>0.44413833254873403</v>
      </c>
      <c r="K10" s="17">
        <v>0.46365373887078998</v>
      </c>
      <c r="L10" s="17">
        <v>0.49135657055933302</v>
      </c>
      <c r="M10" s="17"/>
      <c r="N10" s="17">
        <v>0.49047236439076802</v>
      </c>
      <c r="O10" s="17">
        <v>0.46971073427833998</v>
      </c>
      <c r="P10" s="17">
        <v>0.438256146776005</v>
      </c>
      <c r="Q10" s="17">
        <v>0.40715659450698499</v>
      </c>
      <c r="R10" s="17"/>
      <c r="S10" s="17">
        <v>0.448283928280229</v>
      </c>
      <c r="T10" s="17">
        <v>0.46086878993250502</v>
      </c>
      <c r="U10" s="17">
        <v>0.429426324491815</v>
      </c>
      <c r="V10" s="17">
        <v>0.46130492237391701</v>
      </c>
      <c r="W10" s="17">
        <v>0.405432177313022</v>
      </c>
      <c r="X10" s="17">
        <v>0.43587187329118199</v>
      </c>
      <c r="Y10" s="17">
        <v>0.46946462792823401</v>
      </c>
      <c r="Z10" s="17">
        <v>0.53921068246830195</v>
      </c>
      <c r="AA10" s="17">
        <v>0.41898109444294401</v>
      </c>
      <c r="AB10" s="17">
        <v>0.42830537180064598</v>
      </c>
      <c r="AC10" s="17">
        <v>0.50026253356851802</v>
      </c>
      <c r="AD10" s="17">
        <v>0.539130845286792</v>
      </c>
      <c r="AE10" s="17"/>
      <c r="AF10" s="17">
        <v>0.43956763829185003</v>
      </c>
      <c r="AG10" s="17">
        <v>0.48114789010435899</v>
      </c>
      <c r="AH10" s="17">
        <v>0.460924736564639</v>
      </c>
      <c r="AI10" s="17"/>
      <c r="AJ10" s="17">
        <v>0.44748293443088999</v>
      </c>
      <c r="AK10" s="17">
        <v>0.47815306488654402</v>
      </c>
      <c r="AL10" s="17">
        <v>0.440100137482343</v>
      </c>
      <c r="AM10" s="17">
        <v>0.37294660610604502</v>
      </c>
      <c r="AN10" s="17">
        <v>0.44715146744370698</v>
      </c>
      <c r="AO10" s="17"/>
      <c r="AP10" s="17">
        <v>0.436178630675082</v>
      </c>
      <c r="AQ10" s="17">
        <v>0.48003157162722498</v>
      </c>
      <c r="AR10" s="17">
        <v>0.48108534506973499</v>
      </c>
      <c r="AS10" s="17"/>
      <c r="AT10" s="17">
        <v>0.42870748422812099</v>
      </c>
      <c r="AU10" s="17">
        <v>0.43014129809840002</v>
      </c>
      <c r="AV10" s="17">
        <v>0.476503974780072</v>
      </c>
      <c r="AW10" s="17">
        <v>0.45749358636864201</v>
      </c>
      <c r="AX10" s="17">
        <v>0.37224885851961298</v>
      </c>
    </row>
    <row r="11" spans="2:50">
      <c r="B11" s="18" t="s">
        <v>246</v>
      </c>
      <c r="C11" s="17">
        <v>0.250799950994751</v>
      </c>
      <c r="D11" s="17">
        <v>0.26891732063219798</v>
      </c>
      <c r="E11" s="17">
        <v>0.23293172780732899</v>
      </c>
      <c r="F11" s="17"/>
      <c r="G11" s="17">
        <v>0.27199207865631603</v>
      </c>
      <c r="H11" s="17">
        <v>0.251168157399074</v>
      </c>
      <c r="I11" s="17">
        <v>0.22014422318246499</v>
      </c>
      <c r="J11" s="17">
        <v>0.273617714279139</v>
      </c>
      <c r="K11" s="17">
        <v>0.25373730429985702</v>
      </c>
      <c r="L11" s="17">
        <v>0.24099795422009501</v>
      </c>
      <c r="M11" s="17"/>
      <c r="N11" s="17">
        <v>0.20733730538626999</v>
      </c>
      <c r="O11" s="17">
        <v>0.23734390021083901</v>
      </c>
      <c r="P11" s="17">
        <v>0.264816304732028</v>
      </c>
      <c r="Q11" s="17">
        <v>0.29368353283492699</v>
      </c>
      <c r="R11" s="17"/>
      <c r="S11" s="17">
        <v>0.20649917408724</v>
      </c>
      <c r="T11" s="17">
        <v>0.26136280196942302</v>
      </c>
      <c r="U11" s="17">
        <v>0.27967870361754399</v>
      </c>
      <c r="V11" s="17">
        <v>0.24057185587177099</v>
      </c>
      <c r="W11" s="17">
        <v>0.26138631448293997</v>
      </c>
      <c r="X11" s="17">
        <v>0.21448256772801899</v>
      </c>
      <c r="Y11" s="17">
        <v>0.244484182108198</v>
      </c>
      <c r="Z11" s="17">
        <v>0.217289592192212</v>
      </c>
      <c r="AA11" s="17">
        <v>0.28619622233372299</v>
      </c>
      <c r="AB11" s="17">
        <v>0.30070262195730102</v>
      </c>
      <c r="AC11" s="17">
        <v>0.28121929860253703</v>
      </c>
      <c r="AD11" s="17">
        <v>0.180911506365448</v>
      </c>
      <c r="AE11" s="17"/>
      <c r="AF11" s="17">
        <v>0.235368508015732</v>
      </c>
      <c r="AG11" s="17">
        <v>0.25536536452224701</v>
      </c>
      <c r="AH11" s="17">
        <v>0.25452851458470099</v>
      </c>
      <c r="AI11" s="17"/>
      <c r="AJ11" s="17">
        <v>0.20632886750308499</v>
      </c>
      <c r="AK11" s="17">
        <v>0.258576325672773</v>
      </c>
      <c r="AL11" s="17">
        <v>0.28686027076844201</v>
      </c>
      <c r="AM11" s="17">
        <v>0.25284274714765897</v>
      </c>
      <c r="AN11" s="17">
        <v>0.29171448922183801</v>
      </c>
      <c r="AO11" s="17"/>
      <c r="AP11" s="17">
        <v>0.19543645014727001</v>
      </c>
      <c r="AQ11" s="17">
        <v>0.24737444475502601</v>
      </c>
      <c r="AR11" s="17">
        <v>0.26708385686257702</v>
      </c>
      <c r="AS11" s="17"/>
      <c r="AT11" s="17">
        <v>0.25735280965087498</v>
      </c>
      <c r="AU11" s="17">
        <v>0.25258268719985999</v>
      </c>
      <c r="AV11" s="17">
        <v>0.24671627711817401</v>
      </c>
      <c r="AW11" s="17">
        <v>0.21697550530933901</v>
      </c>
      <c r="AX11" s="17">
        <v>0.20876998568146701</v>
      </c>
    </row>
    <row r="12" spans="2:50">
      <c r="B12" s="18" t="s">
        <v>247</v>
      </c>
      <c r="C12" s="17">
        <v>4.4164201090038498E-2</v>
      </c>
      <c r="D12" s="17">
        <v>4.3774460952529598E-2</v>
      </c>
      <c r="E12" s="17">
        <v>4.4716152556189402E-2</v>
      </c>
      <c r="F12" s="17"/>
      <c r="G12" s="17">
        <v>8.6419129263698102E-2</v>
      </c>
      <c r="H12" s="17">
        <v>4.94110693149813E-2</v>
      </c>
      <c r="I12" s="17">
        <v>5.3853476751650302E-2</v>
      </c>
      <c r="J12" s="17">
        <v>3.4813577007278898E-2</v>
      </c>
      <c r="K12" s="17">
        <v>3.3493136347134501E-2</v>
      </c>
      <c r="L12" s="17">
        <v>1.8821945513907399E-2</v>
      </c>
      <c r="M12" s="17"/>
      <c r="N12" s="17">
        <v>4.1098919126726599E-2</v>
      </c>
      <c r="O12" s="17">
        <v>4.99993478202444E-2</v>
      </c>
      <c r="P12" s="17">
        <v>4.15492184259173E-2</v>
      </c>
      <c r="Q12" s="17">
        <v>4.4489687281222601E-2</v>
      </c>
      <c r="R12" s="17"/>
      <c r="S12" s="17">
        <v>7.4278752901297901E-2</v>
      </c>
      <c r="T12" s="17">
        <v>5.26927372414078E-2</v>
      </c>
      <c r="U12" s="17">
        <v>2.1715544246617799E-2</v>
      </c>
      <c r="V12" s="17">
        <v>4.7673011015603499E-2</v>
      </c>
      <c r="W12" s="17">
        <v>8.41511318284629E-2</v>
      </c>
      <c r="X12" s="17">
        <v>1.4979085644286801E-2</v>
      </c>
      <c r="Y12" s="17">
        <v>1.7766077941146499E-2</v>
      </c>
      <c r="Z12" s="17">
        <v>0</v>
      </c>
      <c r="AA12" s="17">
        <v>4.2508062112033798E-2</v>
      </c>
      <c r="AB12" s="17">
        <v>4.6276398288652598E-2</v>
      </c>
      <c r="AC12" s="17">
        <v>3.1805628828425601E-2</v>
      </c>
      <c r="AD12" s="17">
        <v>6.0017009626175601E-2</v>
      </c>
      <c r="AE12" s="17"/>
      <c r="AF12" s="17">
        <v>3.56128124751834E-2</v>
      </c>
      <c r="AG12" s="17">
        <v>4.0319636612383997E-2</v>
      </c>
      <c r="AH12" s="17">
        <v>4.61294884596022E-2</v>
      </c>
      <c r="AI12" s="17"/>
      <c r="AJ12" s="17">
        <v>2.9670307645869701E-2</v>
      </c>
      <c r="AK12" s="17">
        <v>4.3596162537798799E-2</v>
      </c>
      <c r="AL12" s="17">
        <v>3.0402050108871599E-2</v>
      </c>
      <c r="AM12" s="17">
        <v>0.101570957731527</v>
      </c>
      <c r="AN12" s="17">
        <v>5.6395136353853299E-2</v>
      </c>
      <c r="AO12" s="17"/>
      <c r="AP12" s="17">
        <v>2.85171453229855E-2</v>
      </c>
      <c r="AQ12" s="17">
        <v>5.4971224414888401E-2</v>
      </c>
      <c r="AR12" s="17">
        <v>2.0593492092018498E-2</v>
      </c>
      <c r="AS12" s="17"/>
      <c r="AT12" s="17">
        <v>4.5769984807443001E-2</v>
      </c>
      <c r="AU12" s="17">
        <v>5.2138728832824201E-2</v>
      </c>
      <c r="AV12" s="17">
        <v>3.6280214956519501E-2</v>
      </c>
      <c r="AW12" s="17">
        <v>6.4286951502131207E-2</v>
      </c>
      <c r="AX12" s="17">
        <v>0</v>
      </c>
    </row>
    <row r="13" spans="2:50">
      <c r="B13" s="18" t="s">
        <v>248</v>
      </c>
      <c r="C13" s="17">
        <v>1.76804859477801E-2</v>
      </c>
      <c r="D13" s="17">
        <v>1.7943308139745401E-2</v>
      </c>
      <c r="E13" s="17">
        <v>1.7492707304599099E-2</v>
      </c>
      <c r="F13" s="17"/>
      <c r="G13" s="17">
        <v>1.8437934661936401E-2</v>
      </c>
      <c r="H13" s="17">
        <v>1.48086955130005E-2</v>
      </c>
      <c r="I13" s="17">
        <v>3.0728625371693699E-2</v>
      </c>
      <c r="J13" s="17">
        <v>2.6713351120959801E-2</v>
      </c>
      <c r="K13" s="17">
        <v>1.16319662366418E-2</v>
      </c>
      <c r="L13" s="17">
        <v>5.58789821759389E-3</v>
      </c>
      <c r="M13" s="17"/>
      <c r="N13" s="17">
        <v>1.20678982733046E-2</v>
      </c>
      <c r="O13" s="17">
        <v>1.84733857150274E-2</v>
      </c>
      <c r="P13" s="17">
        <v>1.53630228409523E-2</v>
      </c>
      <c r="Q13" s="17">
        <v>2.5249265868595099E-2</v>
      </c>
      <c r="R13" s="17"/>
      <c r="S13" s="17">
        <v>1.6980188235563101E-2</v>
      </c>
      <c r="T13" s="17">
        <v>0</v>
      </c>
      <c r="U13" s="17">
        <v>4.3327048294048202E-2</v>
      </c>
      <c r="V13" s="17">
        <v>1.15179959594458E-2</v>
      </c>
      <c r="W13" s="17">
        <v>2.4883457860124299E-2</v>
      </c>
      <c r="X13" s="17">
        <v>0</v>
      </c>
      <c r="Y13" s="17">
        <v>1.9318507203316699E-2</v>
      </c>
      <c r="Z13" s="17">
        <v>1.9781289912942E-2</v>
      </c>
      <c r="AA13" s="17">
        <v>2.1440401308017901E-2</v>
      </c>
      <c r="AB13" s="17">
        <v>1.6610362379401399E-2</v>
      </c>
      <c r="AC13" s="17">
        <v>3.4861766386910499E-2</v>
      </c>
      <c r="AD13" s="17">
        <v>3.73461587127163E-2</v>
      </c>
      <c r="AE13" s="17"/>
      <c r="AF13" s="17">
        <v>1.52441336848514E-2</v>
      </c>
      <c r="AG13" s="17">
        <v>1.5397504664901199E-2</v>
      </c>
      <c r="AH13" s="17">
        <v>3.8256255535201601E-2</v>
      </c>
      <c r="AI13" s="17"/>
      <c r="AJ13" s="17">
        <v>1.0123375045877601E-2</v>
      </c>
      <c r="AK13" s="17">
        <v>2.5959749854842999E-2</v>
      </c>
      <c r="AL13" s="17">
        <v>0</v>
      </c>
      <c r="AM13" s="17">
        <v>0</v>
      </c>
      <c r="AN13" s="17">
        <v>2.8142747980272699E-2</v>
      </c>
      <c r="AO13" s="17"/>
      <c r="AP13" s="17">
        <v>9.0182150648381604E-3</v>
      </c>
      <c r="AQ13" s="17">
        <v>1.8352568329598001E-2</v>
      </c>
      <c r="AR13" s="17">
        <v>1.4634106819557E-2</v>
      </c>
      <c r="AS13" s="17"/>
      <c r="AT13" s="17">
        <v>1.5739340829186401E-2</v>
      </c>
      <c r="AU13" s="17">
        <v>1.30849554978038E-2</v>
      </c>
      <c r="AV13" s="17">
        <v>2.0893135937862101E-2</v>
      </c>
      <c r="AW13" s="17">
        <v>2.4481427292321702E-2</v>
      </c>
      <c r="AX13" s="17">
        <v>1.79304648594115E-2</v>
      </c>
    </row>
    <row r="14" spans="2:50">
      <c r="B14" s="18" t="s">
        <v>92</v>
      </c>
      <c r="C14" s="17">
        <v>4.5759899691641397E-2</v>
      </c>
      <c r="D14" s="17">
        <v>3.2064912889716198E-2</v>
      </c>
      <c r="E14" s="17">
        <v>5.83221574939655E-2</v>
      </c>
      <c r="F14" s="17"/>
      <c r="G14" s="17">
        <v>4.8796194709023001E-2</v>
      </c>
      <c r="H14" s="17">
        <v>4.2849869548942598E-2</v>
      </c>
      <c r="I14" s="17">
        <v>5.61922678339319E-2</v>
      </c>
      <c r="J14" s="17">
        <v>5.3319501623543097E-2</v>
      </c>
      <c r="K14" s="17">
        <v>3.7933249751541699E-2</v>
      </c>
      <c r="L14" s="17">
        <v>3.67046156988508E-2</v>
      </c>
      <c r="M14" s="17"/>
      <c r="N14" s="17">
        <v>3.2570097686955901E-2</v>
      </c>
      <c r="O14" s="17">
        <v>3.9594612897046799E-2</v>
      </c>
      <c r="P14" s="17">
        <v>4.7453415166202599E-2</v>
      </c>
      <c r="Q14" s="17">
        <v>6.3220039669614495E-2</v>
      </c>
      <c r="R14" s="17"/>
      <c r="S14" s="17">
        <v>4.85082100882522E-2</v>
      </c>
      <c r="T14" s="17">
        <v>2.9851062892863801E-2</v>
      </c>
      <c r="U14" s="17">
        <v>3.8633652422442703E-2</v>
      </c>
      <c r="V14" s="17">
        <v>4.8952040137503899E-2</v>
      </c>
      <c r="W14" s="17">
        <v>4.8884333078328797E-2</v>
      </c>
      <c r="X14" s="17">
        <v>8.3179913119593094E-2</v>
      </c>
      <c r="Y14" s="17">
        <v>5.7596515795947302E-2</v>
      </c>
      <c r="Z14" s="17">
        <v>2.0103466461881998E-2</v>
      </c>
      <c r="AA14" s="17">
        <v>3.5457467744490601E-2</v>
      </c>
      <c r="AB14" s="17">
        <v>4.0973615607320303E-2</v>
      </c>
      <c r="AC14" s="17">
        <v>4.8816569039208002E-2</v>
      </c>
      <c r="AD14" s="17">
        <v>4.1846077807121899E-2</v>
      </c>
      <c r="AE14" s="17"/>
      <c r="AF14" s="17">
        <v>3.90647479208793E-2</v>
      </c>
      <c r="AG14" s="17">
        <v>3.4562375888755201E-2</v>
      </c>
      <c r="AH14" s="17">
        <v>7.9771412403322903E-2</v>
      </c>
      <c r="AI14" s="17"/>
      <c r="AJ14" s="17">
        <v>3.2271548625915497E-2</v>
      </c>
      <c r="AK14" s="17">
        <v>3.7875407376297701E-2</v>
      </c>
      <c r="AL14" s="17">
        <v>1.20074802215741E-2</v>
      </c>
      <c r="AM14" s="17">
        <v>5.80622212461121E-2</v>
      </c>
      <c r="AN14" s="17">
        <v>0.1068844758439</v>
      </c>
      <c r="AO14" s="17"/>
      <c r="AP14" s="17">
        <v>2.57706830001527E-2</v>
      </c>
      <c r="AQ14" s="17">
        <v>3.1152926646181599E-2</v>
      </c>
      <c r="AR14" s="17">
        <v>1.2515551230259899E-2</v>
      </c>
      <c r="AS14" s="17"/>
      <c r="AT14" s="17">
        <v>6.1506716821030399E-2</v>
      </c>
      <c r="AU14" s="17">
        <v>3.6154615864565802E-2</v>
      </c>
      <c r="AV14" s="17">
        <v>3.8491723138192102E-2</v>
      </c>
      <c r="AW14" s="17">
        <v>3.9674961499698902E-2</v>
      </c>
      <c r="AX14" s="17">
        <v>0</v>
      </c>
    </row>
    <row r="15" spans="2:50">
      <c r="B15" s="18" t="s">
        <v>249</v>
      </c>
      <c r="C15" s="21">
        <v>0.64159546227578901</v>
      </c>
      <c r="D15" s="21">
        <v>0.637299997385811</v>
      </c>
      <c r="E15" s="21">
        <v>0.64653725483791802</v>
      </c>
      <c r="F15" s="21"/>
      <c r="G15" s="21">
        <v>0.57435466270902602</v>
      </c>
      <c r="H15" s="21">
        <v>0.64176220822400099</v>
      </c>
      <c r="I15" s="21">
        <v>0.63908140686026005</v>
      </c>
      <c r="J15" s="21">
        <v>0.611535855969079</v>
      </c>
      <c r="K15" s="21">
        <v>0.66320434336482503</v>
      </c>
      <c r="L15" s="21">
        <v>0.69788758634955295</v>
      </c>
      <c r="M15" s="21"/>
      <c r="N15" s="21">
        <v>0.70692577952674296</v>
      </c>
      <c r="O15" s="21">
        <v>0.65458875335684197</v>
      </c>
      <c r="P15" s="21">
        <v>0.63081803883489995</v>
      </c>
      <c r="Q15" s="21">
        <v>0.57335747434563999</v>
      </c>
      <c r="R15" s="21"/>
      <c r="S15" s="21">
        <v>0.65373367468764698</v>
      </c>
      <c r="T15" s="21">
        <v>0.65609339789630505</v>
      </c>
      <c r="U15" s="21">
        <v>0.616645051419347</v>
      </c>
      <c r="V15" s="21">
        <v>0.65128509701567605</v>
      </c>
      <c r="W15" s="21">
        <v>0.58069476275014398</v>
      </c>
      <c r="X15" s="21">
        <v>0.687358433508101</v>
      </c>
      <c r="Y15" s="21">
        <v>0.66083471695139095</v>
      </c>
      <c r="Z15" s="21">
        <v>0.74282565143296397</v>
      </c>
      <c r="AA15" s="21">
        <v>0.61439784650173501</v>
      </c>
      <c r="AB15" s="21">
        <v>0.59543700176732395</v>
      </c>
      <c r="AC15" s="21">
        <v>0.60329673714291898</v>
      </c>
      <c r="AD15" s="21">
        <v>0.67987924748853901</v>
      </c>
      <c r="AE15" s="21"/>
      <c r="AF15" s="21">
        <v>0.67470979790335395</v>
      </c>
      <c r="AG15" s="21">
        <v>0.654355118311713</v>
      </c>
      <c r="AH15" s="21">
        <v>0.58131432901717195</v>
      </c>
      <c r="AI15" s="21"/>
      <c r="AJ15" s="21">
        <v>0.72160590117925205</v>
      </c>
      <c r="AK15" s="21">
        <v>0.63399235455828795</v>
      </c>
      <c r="AL15" s="21">
        <v>0.67073019890111196</v>
      </c>
      <c r="AM15" s="21">
        <v>0.58752407387470196</v>
      </c>
      <c r="AN15" s="21">
        <v>0.51686315060013599</v>
      </c>
      <c r="AO15" s="21"/>
      <c r="AP15" s="21">
        <v>0.74125750646475297</v>
      </c>
      <c r="AQ15" s="21">
        <v>0.64814883585430605</v>
      </c>
      <c r="AR15" s="21">
        <v>0.68517299299558798</v>
      </c>
      <c r="AS15" s="21"/>
      <c r="AT15" s="21">
        <v>0.61963114789146501</v>
      </c>
      <c r="AU15" s="21">
        <v>0.64603901260494601</v>
      </c>
      <c r="AV15" s="21">
        <v>0.65761864884925203</v>
      </c>
      <c r="AW15" s="21">
        <v>0.65458115439650899</v>
      </c>
      <c r="AX15" s="21">
        <v>0.77329954945912105</v>
      </c>
    </row>
    <row r="16" spans="2:50">
      <c r="B16" s="18" t="s">
        <v>250</v>
      </c>
      <c r="C16" s="21">
        <v>6.1844687037818598E-2</v>
      </c>
      <c r="D16" s="21">
        <v>6.1717769092274999E-2</v>
      </c>
      <c r="E16" s="21">
        <v>6.2208859860788501E-2</v>
      </c>
      <c r="F16" s="21"/>
      <c r="G16" s="21">
        <v>0.104857063925634</v>
      </c>
      <c r="H16" s="21">
        <v>6.4219764827981807E-2</v>
      </c>
      <c r="I16" s="21">
        <v>8.4582102123343994E-2</v>
      </c>
      <c r="J16" s="21">
        <v>6.1526928128238699E-2</v>
      </c>
      <c r="K16" s="21">
        <v>4.5125102583776298E-2</v>
      </c>
      <c r="L16" s="21">
        <v>2.4409843731501301E-2</v>
      </c>
      <c r="M16" s="21"/>
      <c r="N16" s="21">
        <v>5.3166817400031201E-2</v>
      </c>
      <c r="O16" s="21">
        <v>6.8472733535271793E-2</v>
      </c>
      <c r="P16" s="21">
        <v>5.6912241266869598E-2</v>
      </c>
      <c r="Q16" s="21">
        <v>6.9738953149817706E-2</v>
      </c>
      <c r="R16" s="21"/>
      <c r="S16" s="21">
        <v>9.1258941136861005E-2</v>
      </c>
      <c r="T16" s="21">
        <v>5.26927372414078E-2</v>
      </c>
      <c r="U16" s="21">
        <v>6.5042592540665994E-2</v>
      </c>
      <c r="V16" s="21">
        <v>5.9191006975049303E-2</v>
      </c>
      <c r="W16" s="21">
        <v>0.10903458968858699</v>
      </c>
      <c r="X16" s="21">
        <v>1.4979085644286801E-2</v>
      </c>
      <c r="Y16" s="21">
        <v>3.7084585144463202E-2</v>
      </c>
      <c r="Z16" s="21">
        <v>1.9781289912942E-2</v>
      </c>
      <c r="AA16" s="21">
        <v>6.3948463420051699E-2</v>
      </c>
      <c r="AB16" s="21">
        <v>6.2886760668054001E-2</v>
      </c>
      <c r="AC16" s="21">
        <v>6.66673952153361E-2</v>
      </c>
      <c r="AD16" s="21">
        <v>9.7363168338891901E-2</v>
      </c>
      <c r="AE16" s="21"/>
      <c r="AF16" s="21">
        <v>5.0856946160034798E-2</v>
      </c>
      <c r="AG16" s="21">
        <v>5.5717141277285102E-2</v>
      </c>
      <c r="AH16" s="21">
        <v>8.4385743994803905E-2</v>
      </c>
      <c r="AI16" s="21"/>
      <c r="AJ16" s="21">
        <v>3.9793682691747302E-2</v>
      </c>
      <c r="AK16" s="21">
        <v>6.9555912392641694E-2</v>
      </c>
      <c r="AL16" s="21">
        <v>3.0402050108871599E-2</v>
      </c>
      <c r="AM16" s="21">
        <v>0.101570957731527</v>
      </c>
      <c r="AN16" s="21">
        <v>8.4537884334126095E-2</v>
      </c>
      <c r="AO16" s="21"/>
      <c r="AP16" s="21">
        <v>3.75353603878237E-2</v>
      </c>
      <c r="AQ16" s="21">
        <v>7.3323792744486402E-2</v>
      </c>
      <c r="AR16" s="21">
        <v>3.5227598911575397E-2</v>
      </c>
      <c r="AS16" s="21"/>
      <c r="AT16" s="21">
        <v>6.1509325636629503E-2</v>
      </c>
      <c r="AU16" s="21">
        <v>6.5223684330628098E-2</v>
      </c>
      <c r="AV16" s="21">
        <v>5.7173350894381497E-2</v>
      </c>
      <c r="AW16" s="21">
        <v>8.8768378794452998E-2</v>
      </c>
      <c r="AX16" s="21">
        <v>1.79304648594115E-2</v>
      </c>
    </row>
    <row r="17" spans="2:50">
      <c r="B17" s="18" t="s">
        <v>251</v>
      </c>
      <c r="C17" s="22">
        <v>0.57975077523797003</v>
      </c>
      <c r="D17" s="22">
        <v>0.575582228293536</v>
      </c>
      <c r="E17" s="22">
        <v>0.58432839497712896</v>
      </c>
      <c r="F17" s="22"/>
      <c r="G17" s="22">
        <v>0.46949759878339198</v>
      </c>
      <c r="H17" s="22">
        <v>0.57754244339601901</v>
      </c>
      <c r="I17" s="22">
        <v>0.554499304736916</v>
      </c>
      <c r="J17" s="22">
        <v>0.55000892784083999</v>
      </c>
      <c r="K17" s="22">
        <v>0.61807924078104903</v>
      </c>
      <c r="L17" s="22">
        <v>0.67347774261805105</v>
      </c>
      <c r="M17" s="22"/>
      <c r="N17" s="22">
        <v>0.65375896212671103</v>
      </c>
      <c r="O17" s="22">
        <v>0.58611601982157002</v>
      </c>
      <c r="P17" s="22">
        <v>0.57390579756802995</v>
      </c>
      <c r="Q17" s="22">
        <v>0.50361852119582295</v>
      </c>
      <c r="R17" s="22"/>
      <c r="S17" s="22">
        <v>0.56247473355078603</v>
      </c>
      <c r="T17" s="22">
        <v>0.60340066065489795</v>
      </c>
      <c r="U17" s="22">
        <v>0.55160245887868098</v>
      </c>
      <c r="V17" s="22">
        <v>0.59209409004062696</v>
      </c>
      <c r="W17" s="22">
        <v>0.471660173061556</v>
      </c>
      <c r="X17" s="22">
        <v>0.67237934786381404</v>
      </c>
      <c r="Y17" s="22">
        <v>0.62375013180692795</v>
      </c>
      <c r="Z17" s="22">
        <v>0.72304436152002205</v>
      </c>
      <c r="AA17" s="22">
        <v>0.55044938308168301</v>
      </c>
      <c r="AB17" s="22">
        <v>0.53255024109926996</v>
      </c>
      <c r="AC17" s="22">
        <v>0.53662934192758305</v>
      </c>
      <c r="AD17" s="22">
        <v>0.58251607914964698</v>
      </c>
      <c r="AE17" s="22"/>
      <c r="AF17" s="22">
        <v>0.62385285174331895</v>
      </c>
      <c r="AG17" s="22">
        <v>0.598637977034428</v>
      </c>
      <c r="AH17" s="22">
        <v>0.49692858502236797</v>
      </c>
      <c r="AI17" s="22"/>
      <c r="AJ17" s="22">
        <v>0.68181221848750495</v>
      </c>
      <c r="AK17" s="22">
        <v>0.56443644216564604</v>
      </c>
      <c r="AL17" s="22">
        <v>0.64032814879223998</v>
      </c>
      <c r="AM17" s="22">
        <v>0.48595311614317499</v>
      </c>
      <c r="AN17" s="22">
        <v>0.43232526626600998</v>
      </c>
      <c r="AO17" s="22"/>
      <c r="AP17" s="22">
        <v>0.70372214607692996</v>
      </c>
      <c r="AQ17" s="22">
        <v>0.57482504310981897</v>
      </c>
      <c r="AR17" s="22">
        <v>0.64994539408401297</v>
      </c>
      <c r="AS17" s="22"/>
      <c r="AT17" s="22">
        <v>0.55812182225483498</v>
      </c>
      <c r="AU17" s="22">
        <v>0.58081532827431803</v>
      </c>
      <c r="AV17" s="22">
        <v>0.600445297954871</v>
      </c>
      <c r="AW17" s="22">
        <v>0.56581277560205601</v>
      </c>
      <c r="AX17" s="22">
        <v>0.75536908459970997</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258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244</v>
      </c>
      <c r="C9" s="17">
        <v>0.20896551273686301</v>
      </c>
      <c r="D9" s="17">
        <v>0.23534392380013999</v>
      </c>
      <c r="E9" s="17">
        <v>0.18229231180250399</v>
      </c>
      <c r="F9" s="17"/>
      <c r="G9" s="17">
        <v>0.240564552503998</v>
      </c>
      <c r="H9" s="17">
        <v>0.18585596688636599</v>
      </c>
      <c r="I9" s="17">
        <v>0.18999000664839999</v>
      </c>
      <c r="J9" s="17">
        <v>0.175605639346985</v>
      </c>
      <c r="K9" s="17">
        <v>0.22714005187768499</v>
      </c>
      <c r="L9" s="17">
        <v>0.23727215890758199</v>
      </c>
      <c r="M9" s="17"/>
      <c r="N9" s="17">
        <v>0.25328983143949302</v>
      </c>
      <c r="O9" s="17">
        <v>0.197987882474536</v>
      </c>
      <c r="P9" s="17">
        <v>0.21014871993648501</v>
      </c>
      <c r="Q9" s="17">
        <v>0.17370193931039299</v>
      </c>
      <c r="R9" s="17"/>
      <c r="S9" s="17">
        <v>0.25438664248624299</v>
      </c>
      <c r="T9" s="17">
        <v>0.20395123242471</v>
      </c>
      <c r="U9" s="17">
        <v>0.16841160729929</v>
      </c>
      <c r="V9" s="17">
        <v>0.213769894575631</v>
      </c>
      <c r="W9" s="17">
        <v>0.15035783409186099</v>
      </c>
      <c r="X9" s="17">
        <v>0.24515707962238201</v>
      </c>
      <c r="Y9" s="17">
        <v>0.207425906572722</v>
      </c>
      <c r="Z9" s="17">
        <v>0.183135829900481</v>
      </c>
      <c r="AA9" s="17">
        <v>0.23925355335735701</v>
      </c>
      <c r="AB9" s="17">
        <v>0.214427745366633</v>
      </c>
      <c r="AC9" s="17">
        <v>0.122018446883191</v>
      </c>
      <c r="AD9" s="17">
        <v>0.19791690316209901</v>
      </c>
      <c r="AE9" s="17"/>
      <c r="AF9" s="17">
        <v>0.23811788513347101</v>
      </c>
      <c r="AG9" s="17">
        <v>0.19961910132269201</v>
      </c>
      <c r="AH9" s="17">
        <v>0.14820518417188</v>
      </c>
      <c r="AI9" s="17"/>
      <c r="AJ9" s="17">
        <v>0.25491976850132397</v>
      </c>
      <c r="AK9" s="17">
        <v>0.19881410148331999</v>
      </c>
      <c r="AL9" s="17">
        <v>0.24679685579456301</v>
      </c>
      <c r="AM9" s="17">
        <v>0.24387891020285901</v>
      </c>
      <c r="AN9" s="17">
        <v>0.106126557553282</v>
      </c>
      <c r="AO9" s="17"/>
      <c r="AP9" s="17">
        <v>0.27437919784222897</v>
      </c>
      <c r="AQ9" s="17">
        <v>0.206822395905848</v>
      </c>
      <c r="AR9" s="17">
        <v>0.23734050724661501</v>
      </c>
      <c r="AS9" s="17"/>
      <c r="AT9" s="17">
        <v>0.20481761787515301</v>
      </c>
      <c r="AU9" s="17">
        <v>0.21731688084252301</v>
      </c>
      <c r="AV9" s="17">
        <v>0.218202029269916</v>
      </c>
      <c r="AW9" s="17">
        <v>0.20045973306193801</v>
      </c>
      <c r="AX9" s="17">
        <v>0.37978408845809902</v>
      </c>
    </row>
    <row r="10" spans="2:50">
      <c r="B10" s="18" t="s">
        <v>245</v>
      </c>
      <c r="C10" s="17">
        <v>0.49276003497943799</v>
      </c>
      <c r="D10" s="17">
        <v>0.48504117477890002</v>
      </c>
      <c r="E10" s="17">
        <v>0.50104495932636794</v>
      </c>
      <c r="F10" s="17"/>
      <c r="G10" s="17">
        <v>0.38476821264281003</v>
      </c>
      <c r="H10" s="17">
        <v>0.482095047996908</v>
      </c>
      <c r="I10" s="17">
        <v>0.48026629501559598</v>
      </c>
      <c r="J10" s="17">
        <v>0.53598809235854294</v>
      </c>
      <c r="K10" s="17">
        <v>0.48961966583886102</v>
      </c>
      <c r="L10" s="17">
        <v>0.54989311265733298</v>
      </c>
      <c r="M10" s="17"/>
      <c r="N10" s="17">
        <v>0.499332996487448</v>
      </c>
      <c r="O10" s="17">
        <v>0.51676339897378698</v>
      </c>
      <c r="P10" s="17">
        <v>0.486384251402112</v>
      </c>
      <c r="Q10" s="17">
        <v>0.46915996641890301</v>
      </c>
      <c r="R10" s="17"/>
      <c r="S10" s="17">
        <v>0.42034776050397599</v>
      </c>
      <c r="T10" s="17">
        <v>0.50470550858183705</v>
      </c>
      <c r="U10" s="17">
        <v>0.54399298426285503</v>
      </c>
      <c r="V10" s="17">
        <v>0.51010130539405196</v>
      </c>
      <c r="W10" s="17">
        <v>0.48721014589052503</v>
      </c>
      <c r="X10" s="17">
        <v>0.50901862434998002</v>
      </c>
      <c r="Y10" s="17">
        <v>0.49075351534749001</v>
      </c>
      <c r="Z10" s="17">
        <v>0.60367739604565895</v>
      </c>
      <c r="AA10" s="17">
        <v>0.44619030816661898</v>
      </c>
      <c r="AB10" s="17">
        <v>0.48523197414986502</v>
      </c>
      <c r="AC10" s="17">
        <v>0.48617813005978</v>
      </c>
      <c r="AD10" s="17">
        <v>0.61535805504898899</v>
      </c>
      <c r="AE10" s="17"/>
      <c r="AF10" s="17">
        <v>0.50003535150723699</v>
      </c>
      <c r="AG10" s="17">
        <v>0.521405158338894</v>
      </c>
      <c r="AH10" s="17">
        <v>0.45062307025600001</v>
      </c>
      <c r="AI10" s="17"/>
      <c r="AJ10" s="17">
        <v>0.51178593087234703</v>
      </c>
      <c r="AK10" s="17">
        <v>0.49616185345726099</v>
      </c>
      <c r="AL10" s="17">
        <v>0.49381738097115302</v>
      </c>
      <c r="AM10" s="17">
        <v>0.380926182433455</v>
      </c>
      <c r="AN10" s="17">
        <v>0.43793934211689201</v>
      </c>
      <c r="AO10" s="17"/>
      <c r="AP10" s="17">
        <v>0.49113970317296701</v>
      </c>
      <c r="AQ10" s="17">
        <v>0.51235954774994596</v>
      </c>
      <c r="AR10" s="17">
        <v>0.52696327635567797</v>
      </c>
      <c r="AS10" s="17"/>
      <c r="AT10" s="17">
        <v>0.47632601760047799</v>
      </c>
      <c r="AU10" s="17">
        <v>0.50044297181859798</v>
      </c>
      <c r="AV10" s="17">
        <v>0.51347004655633699</v>
      </c>
      <c r="AW10" s="17">
        <v>0.50965268798392704</v>
      </c>
      <c r="AX10" s="17">
        <v>0.44609961793318198</v>
      </c>
    </row>
    <row r="11" spans="2:50">
      <c r="B11" s="18" t="s">
        <v>246</v>
      </c>
      <c r="C11" s="17">
        <v>0.20748012726707399</v>
      </c>
      <c r="D11" s="17">
        <v>0.194382409093207</v>
      </c>
      <c r="E11" s="17">
        <v>0.22106809435466199</v>
      </c>
      <c r="F11" s="17"/>
      <c r="G11" s="17">
        <v>0.21639920699191001</v>
      </c>
      <c r="H11" s="17">
        <v>0.23893324560443899</v>
      </c>
      <c r="I11" s="17">
        <v>0.21050221971550601</v>
      </c>
      <c r="J11" s="17">
        <v>0.19065693693893701</v>
      </c>
      <c r="K11" s="17">
        <v>0.23781212944062399</v>
      </c>
      <c r="L11" s="17">
        <v>0.16703767648159201</v>
      </c>
      <c r="M11" s="17"/>
      <c r="N11" s="17">
        <v>0.18012937992508299</v>
      </c>
      <c r="O11" s="17">
        <v>0.19383421819687299</v>
      </c>
      <c r="P11" s="17">
        <v>0.212960437351812</v>
      </c>
      <c r="Q11" s="17">
        <v>0.244190314264012</v>
      </c>
      <c r="R11" s="17"/>
      <c r="S11" s="17">
        <v>0.249776055841991</v>
      </c>
      <c r="T11" s="17">
        <v>0.23483222459735101</v>
      </c>
      <c r="U11" s="17">
        <v>0.210082987859426</v>
      </c>
      <c r="V11" s="17">
        <v>0.18987292406013401</v>
      </c>
      <c r="W11" s="17">
        <v>0.20868734808468201</v>
      </c>
      <c r="X11" s="17">
        <v>0.13707993311356101</v>
      </c>
      <c r="Y11" s="17">
        <v>0.23543004117677199</v>
      </c>
      <c r="Z11" s="17">
        <v>0.13729863391949801</v>
      </c>
      <c r="AA11" s="17">
        <v>0.20810089172924601</v>
      </c>
      <c r="AB11" s="17">
        <v>0.199994417907987</v>
      </c>
      <c r="AC11" s="17">
        <v>0.26168461564464801</v>
      </c>
      <c r="AD11" s="17">
        <v>9.4477786386847895E-2</v>
      </c>
      <c r="AE11" s="17"/>
      <c r="AF11" s="17">
        <v>0.19392021823334199</v>
      </c>
      <c r="AG11" s="17">
        <v>0.20015118054596401</v>
      </c>
      <c r="AH11" s="17">
        <v>0.26033507027866498</v>
      </c>
      <c r="AI11" s="17"/>
      <c r="AJ11" s="17">
        <v>0.17407517604060599</v>
      </c>
      <c r="AK11" s="17">
        <v>0.23198270583887201</v>
      </c>
      <c r="AL11" s="17">
        <v>0.230950454574638</v>
      </c>
      <c r="AM11" s="17">
        <v>0.186627678763023</v>
      </c>
      <c r="AN11" s="17">
        <v>0.273817515512079</v>
      </c>
      <c r="AO11" s="17"/>
      <c r="AP11" s="17">
        <v>0.182165163210742</v>
      </c>
      <c r="AQ11" s="17">
        <v>0.198767260115464</v>
      </c>
      <c r="AR11" s="17">
        <v>0.208069485813309</v>
      </c>
      <c r="AS11" s="17"/>
      <c r="AT11" s="17">
        <v>0.21516845418323</v>
      </c>
      <c r="AU11" s="17">
        <v>0.21491428143538999</v>
      </c>
      <c r="AV11" s="17">
        <v>0.18527182570213999</v>
      </c>
      <c r="AW11" s="17">
        <v>0.18807643468875501</v>
      </c>
      <c r="AX11" s="17">
        <v>0.155858432559037</v>
      </c>
    </row>
    <row r="12" spans="2:50">
      <c r="B12" s="18" t="s">
        <v>247</v>
      </c>
      <c r="C12" s="17">
        <v>3.7824499232723602E-2</v>
      </c>
      <c r="D12" s="17">
        <v>3.7547522122610998E-2</v>
      </c>
      <c r="E12" s="17">
        <v>3.8241773173644002E-2</v>
      </c>
      <c r="F12" s="17"/>
      <c r="G12" s="17">
        <v>8.2963219836656998E-2</v>
      </c>
      <c r="H12" s="17">
        <v>4.3822363171329801E-2</v>
      </c>
      <c r="I12" s="17">
        <v>5.2308950781211998E-2</v>
      </c>
      <c r="J12" s="17">
        <v>2.5090143314220999E-2</v>
      </c>
      <c r="K12" s="17">
        <v>8.7897935261132595E-3</v>
      </c>
      <c r="L12" s="17">
        <v>2.1050033714179201E-2</v>
      </c>
      <c r="M12" s="17"/>
      <c r="N12" s="17">
        <v>2.8232516292360999E-2</v>
      </c>
      <c r="O12" s="17">
        <v>4.0656287875425398E-2</v>
      </c>
      <c r="P12" s="17">
        <v>4.1285502625021599E-2</v>
      </c>
      <c r="Q12" s="17">
        <v>3.8428103434184201E-2</v>
      </c>
      <c r="R12" s="17"/>
      <c r="S12" s="17">
        <v>3.25086858454042E-2</v>
      </c>
      <c r="T12" s="17">
        <v>1.9705378647923301E-2</v>
      </c>
      <c r="U12" s="17">
        <v>2.6214913605242099E-2</v>
      </c>
      <c r="V12" s="17">
        <v>4.8972876812220997E-2</v>
      </c>
      <c r="W12" s="17">
        <v>7.5090656563612607E-2</v>
      </c>
      <c r="X12" s="17">
        <v>6.0203042751465902E-2</v>
      </c>
      <c r="Y12" s="17">
        <v>1.22085214454563E-2</v>
      </c>
      <c r="Z12" s="17">
        <v>2.07251619838573E-2</v>
      </c>
      <c r="AA12" s="17">
        <v>4.5242671710677099E-2</v>
      </c>
      <c r="AB12" s="17">
        <v>2.6466485875731499E-2</v>
      </c>
      <c r="AC12" s="17">
        <v>6.7276187337334203E-2</v>
      </c>
      <c r="AD12" s="17">
        <v>3.34758833770743E-2</v>
      </c>
      <c r="AE12" s="17"/>
      <c r="AF12" s="17">
        <v>2.8986607983490099E-2</v>
      </c>
      <c r="AG12" s="17">
        <v>3.8040009449942201E-2</v>
      </c>
      <c r="AH12" s="17">
        <v>3.6015706568663201E-2</v>
      </c>
      <c r="AI12" s="17"/>
      <c r="AJ12" s="17">
        <v>2.7492103611296601E-2</v>
      </c>
      <c r="AK12" s="17">
        <v>4.2552039192612599E-2</v>
      </c>
      <c r="AL12" s="17">
        <v>4.5848014086220298E-3</v>
      </c>
      <c r="AM12" s="17">
        <v>3.2620512840555199E-2</v>
      </c>
      <c r="AN12" s="17">
        <v>4.1885930342318599E-2</v>
      </c>
      <c r="AO12" s="17"/>
      <c r="AP12" s="17">
        <v>2.70347565646177E-2</v>
      </c>
      <c r="AQ12" s="17">
        <v>5.2931354086844198E-2</v>
      </c>
      <c r="AR12" s="17">
        <v>7.1964843697999697E-3</v>
      </c>
      <c r="AS12" s="17"/>
      <c r="AT12" s="17">
        <v>3.2302573530940702E-2</v>
      </c>
      <c r="AU12" s="17">
        <v>3.6520319794840897E-2</v>
      </c>
      <c r="AV12" s="17">
        <v>4.4905786124496999E-2</v>
      </c>
      <c r="AW12" s="17">
        <v>3.3511797756785901E-2</v>
      </c>
      <c r="AX12" s="17">
        <v>1.82578610496834E-2</v>
      </c>
    </row>
    <row r="13" spans="2:50">
      <c r="B13" s="18" t="s">
        <v>248</v>
      </c>
      <c r="C13" s="17">
        <v>1.7456375624835301E-2</v>
      </c>
      <c r="D13" s="17">
        <v>2.18333616524089E-2</v>
      </c>
      <c r="E13" s="17">
        <v>1.32528155963404E-2</v>
      </c>
      <c r="F13" s="17"/>
      <c r="G13" s="17">
        <v>3.4672088398931003E-2</v>
      </c>
      <c r="H13" s="17">
        <v>1.3024756306052199E-2</v>
      </c>
      <c r="I13" s="17">
        <v>2.5733249470767199E-2</v>
      </c>
      <c r="J13" s="17">
        <v>2.28618714948013E-2</v>
      </c>
      <c r="K13" s="17">
        <v>6.23051969645428E-3</v>
      </c>
      <c r="L13" s="17">
        <v>6.0444119389636E-3</v>
      </c>
      <c r="M13" s="17"/>
      <c r="N13" s="17">
        <v>1.07732112842648E-2</v>
      </c>
      <c r="O13" s="17">
        <v>1.7265772689001001E-2</v>
      </c>
      <c r="P13" s="17">
        <v>1.5647435192356101E-2</v>
      </c>
      <c r="Q13" s="17">
        <v>2.6747780063783901E-2</v>
      </c>
      <c r="R13" s="17"/>
      <c r="S13" s="17">
        <v>1.2652242490397699E-2</v>
      </c>
      <c r="T13" s="17">
        <v>8.1959142844879006E-3</v>
      </c>
      <c r="U13" s="17">
        <v>2.7610877187132399E-2</v>
      </c>
      <c r="V13" s="17">
        <v>0</v>
      </c>
      <c r="W13" s="17">
        <v>2.2876378400782701E-2</v>
      </c>
      <c r="X13" s="17">
        <v>2.1204089895383499E-2</v>
      </c>
      <c r="Y13" s="17">
        <v>6.7920149759716098E-3</v>
      </c>
      <c r="Z13" s="17">
        <v>2.3915269740280399E-2</v>
      </c>
      <c r="AA13" s="17">
        <v>2.8237091670042701E-2</v>
      </c>
      <c r="AB13" s="17">
        <v>3.3349300661074298E-2</v>
      </c>
      <c r="AC13" s="17">
        <v>1.76432693492923E-2</v>
      </c>
      <c r="AD13" s="17">
        <v>1.3651847724520201E-2</v>
      </c>
      <c r="AE13" s="17"/>
      <c r="AF13" s="17">
        <v>1.6404035248472101E-2</v>
      </c>
      <c r="AG13" s="17">
        <v>1.45644091814815E-2</v>
      </c>
      <c r="AH13" s="17">
        <v>3.1658124903429501E-2</v>
      </c>
      <c r="AI13" s="17"/>
      <c r="AJ13" s="17">
        <v>1.0117701881852501E-2</v>
      </c>
      <c r="AK13" s="17">
        <v>1.9210754194634899E-2</v>
      </c>
      <c r="AL13" s="17">
        <v>1.61300098265982E-2</v>
      </c>
      <c r="AM13" s="17">
        <v>7.1979619173273501E-2</v>
      </c>
      <c r="AN13" s="17">
        <v>2.8573572088659401E-2</v>
      </c>
      <c r="AO13" s="17"/>
      <c r="AP13" s="17">
        <v>4.9296061760509399E-3</v>
      </c>
      <c r="AQ13" s="17">
        <v>9.3333399641122097E-3</v>
      </c>
      <c r="AR13" s="17">
        <v>1.4315132138518601E-2</v>
      </c>
      <c r="AS13" s="17"/>
      <c r="AT13" s="17">
        <v>2.2067011607043399E-2</v>
      </c>
      <c r="AU13" s="17">
        <v>9.6327999139714793E-3</v>
      </c>
      <c r="AV13" s="17">
        <v>1.38089635204967E-2</v>
      </c>
      <c r="AW13" s="17">
        <v>3.8586760872733501E-2</v>
      </c>
      <c r="AX13" s="17">
        <v>0</v>
      </c>
    </row>
    <row r="14" spans="2:50">
      <c r="B14" s="18" t="s">
        <v>92</v>
      </c>
      <c r="C14" s="17">
        <v>3.55134501590657E-2</v>
      </c>
      <c r="D14" s="17">
        <v>2.5851608552732299E-2</v>
      </c>
      <c r="E14" s="17">
        <v>4.4100045746482103E-2</v>
      </c>
      <c r="F14" s="17"/>
      <c r="G14" s="17">
        <v>4.0632719625693398E-2</v>
      </c>
      <c r="H14" s="17">
        <v>3.6268620034904303E-2</v>
      </c>
      <c r="I14" s="17">
        <v>4.1199278368519103E-2</v>
      </c>
      <c r="J14" s="17">
        <v>4.9797316546513502E-2</v>
      </c>
      <c r="K14" s="17">
        <v>3.0407839620262798E-2</v>
      </c>
      <c r="L14" s="17">
        <v>1.87026063003502E-2</v>
      </c>
      <c r="M14" s="17"/>
      <c r="N14" s="17">
        <v>2.8242064571349802E-2</v>
      </c>
      <c r="O14" s="17">
        <v>3.3492439790377401E-2</v>
      </c>
      <c r="P14" s="17">
        <v>3.3573653492214098E-2</v>
      </c>
      <c r="Q14" s="17">
        <v>4.7771896508724702E-2</v>
      </c>
      <c r="R14" s="17"/>
      <c r="S14" s="17">
        <v>3.03286128319884E-2</v>
      </c>
      <c r="T14" s="17">
        <v>2.8609741463690899E-2</v>
      </c>
      <c r="U14" s="17">
        <v>2.36866297860545E-2</v>
      </c>
      <c r="V14" s="17">
        <v>3.7282999157961801E-2</v>
      </c>
      <c r="W14" s="17">
        <v>5.5777636968537402E-2</v>
      </c>
      <c r="X14" s="17">
        <v>2.73372302672274E-2</v>
      </c>
      <c r="Y14" s="17">
        <v>4.7390000481587799E-2</v>
      </c>
      <c r="Z14" s="17">
        <v>3.1247708410224201E-2</v>
      </c>
      <c r="AA14" s="17">
        <v>3.2975483366058003E-2</v>
      </c>
      <c r="AB14" s="17">
        <v>4.0530076038709499E-2</v>
      </c>
      <c r="AC14" s="17">
        <v>4.5199350725753297E-2</v>
      </c>
      <c r="AD14" s="17">
        <v>4.5119524300469997E-2</v>
      </c>
      <c r="AE14" s="17"/>
      <c r="AF14" s="17">
        <v>2.2535901893986899E-2</v>
      </c>
      <c r="AG14" s="17">
        <v>2.6220141161025799E-2</v>
      </c>
      <c r="AH14" s="17">
        <v>7.3162843821361706E-2</v>
      </c>
      <c r="AI14" s="17"/>
      <c r="AJ14" s="17">
        <v>2.1609319092573898E-2</v>
      </c>
      <c r="AK14" s="17">
        <v>1.12785458332996E-2</v>
      </c>
      <c r="AL14" s="17">
        <v>7.7204974244261398E-3</v>
      </c>
      <c r="AM14" s="17">
        <v>8.3967096586834197E-2</v>
      </c>
      <c r="AN14" s="17">
        <v>0.111657082386769</v>
      </c>
      <c r="AO14" s="17"/>
      <c r="AP14" s="17">
        <v>2.0351573033393699E-2</v>
      </c>
      <c r="AQ14" s="17">
        <v>1.9786102177785699E-2</v>
      </c>
      <c r="AR14" s="17">
        <v>6.1151140760802398E-3</v>
      </c>
      <c r="AS14" s="17"/>
      <c r="AT14" s="17">
        <v>4.9318325203154399E-2</v>
      </c>
      <c r="AU14" s="17">
        <v>2.1172746194677301E-2</v>
      </c>
      <c r="AV14" s="17">
        <v>2.4341348826613599E-2</v>
      </c>
      <c r="AW14" s="17">
        <v>2.9712585635859899E-2</v>
      </c>
      <c r="AX14" s="17">
        <v>0</v>
      </c>
    </row>
    <row r="15" spans="2:50">
      <c r="B15" s="18" t="s">
        <v>249</v>
      </c>
      <c r="C15" s="21">
        <v>0.70172554771630102</v>
      </c>
      <c r="D15" s="21">
        <v>0.72038509857903998</v>
      </c>
      <c r="E15" s="21">
        <v>0.68333727112887199</v>
      </c>
      <c r="F15" s="21"/>
      <c r="G15" s="21">
        <v>0.62533276514680902</v>
      </c>
      <c r="H15" s="21">
        <v>0.66795101488327502</v>
      </c>
      <c r="I15" s="21">
        <v>0.67025630166399597</v>
      </c>
      <c r="J15" s="21">
        <v>0.71159373170552698</v>
      </c>
      <c r="K15" s="21">
        <v>0.71675971771654601</v>
      </c>
      <c r="L15" s="21">
        <v>0.787165271564915</v>
      </c>
      <c r="M15" s="21"/>
      <c r="N15" s="21">
        <v>0.75262282792694102</v>
      </c>
      <c r="O15" s="21">
        <v>0.71475128144832401</v>
      </c>
      <c r="P15" s="21">
        <v>0.69653297133859704</v>
      </c>
      <c r="Q15" s="21">
        <v>0.64286190572929502</v>
      </c>
      <c r="R15" s="21"/>
      <c r="S15" s="21">
        <v>0.67473440299021903</v>
      </c>
      <c r="T15" s="21">
        <v>0.70865674100654696</v>
      </c>
      <c r="U15" s="21">
        <v>0.71240459156214497</v>
      </c>
      <c r="V15" s="21">
        <v>0.72387119996968297</v>
      </c>
      <c r="W15" s="21">
        <v>0.63756797998238601</v>
      </c>
      <c r="X15" s="21">
        <v>0.754175703972362</v>
      </c>
      <c r="Y15" s="21">
        <v>0.69817942192021298</v>
      </c>
      <c r="Z15" s="21">
        <v>0.78681322594614</v>
      </c>
      <c r="AA15" s="21">
        <v>0.68544386152397596</v>
      </c>
      <c r="AB15" s="21">
        <v>0.69965971951649797</v>
      </c>
      <c r="AC15" s="21">
        <v>0.60819657694297202</v>
      </c>
      <c r="AD15" s="21">
        <v>0.81327495821108797</v>
      </c>
      <c r="AE15" s="21"/>
      <c r="AF15" s="21">
        <v>0.73815323664070898</v>
      </c>
      <c r="AG15" s="21">
        <v>0.72102425966158601</v>
      </c>
      <c r="AH15" s="21">
        <v>0.59882825442788001</v>
      </c>
      <c r="AI15" s="21"/>
      <c r="AJ15" s="21">
        <v>0.76670569937367095</v>
      </c>
      <c r="AK15" s="21">
        <v>0.69497595494058095</v>
      </c>
      <c r="AL15" s="21">
        <v>0.74061423676571603</v>
      </c>
      <c r="AM15" s="21">
        <v>0.62480509263631401</v>
      </c>
      <c r="AN15" s="21">
        <v>0.54406589967017405</v>
      </c>
      <c r="AO15" s="21"/>
      <c r="AP15" s="21">
        <v>0.76551890101519504</v>
      </c>
      <c r="AQ15" s="21">
        <v>0.71918194365579402</v>
      </c>
      <c r="AR15" s="21">
        <v>0.76430378360229201</v>
      </c>
      <c r="AS15" s="21"/>
      <c r="AT15" s="21">
        <v>0.68114363547563095</v>
      </c>
      <c r="AU15" s="21">
        <v>0.71775985266111997</v>
      </c>
      <c r="AV15" s="21">
        <v>0.73167207582625304</v>
      </c>
      <c r="AW15" s="21">
        <v>0.71011242104586503</v>
      </c>
      <c r="AX15" s="21">
        <v>0.82588370639127995</v>
      </c>
    </row>
    <row r="16" spans="2:50">
      <c r="B16" s="18" t="s">
        <v>250</v>
      </c>
      <c r="C16" s="21">
        <v>5.5280874857558802E-2</v>
      </c>
      <c r="D16" s="21">
        <v>5.9380883775019898E-2</v>
      </c>
      <c r="E16" s="21">
        <v>5.1494588769984397E-2</v>
      </c>
      <c r="F16" s="21"/>
      <c r="G16" s="21">
        <v>0.117635308235588</v>
      </c>
      <c r="H16" s="21">
        <v>5.6847119477381997E-2</v>
      </c>
      <c r="I16" s="21">
        <v>7.8042200251979194E-2</v>
      </c>
      <c r="J16" s="21">
        <v>4.7952014809022302E-2</v>
      </c>
      <c r="K16" s="21">
        <v>1.50203132225675E-2</v>
      </c>
      <c r="L16" s="21">
        <v>2.7094445653142799E-2</v>
      </c>
      <c r="M16" s="21"/>
      <c r="N16" s="21">
        <v>3.90057275766258E-2</v>
      </c>
      <c r="O16" s="21">
        <v>5.7922060564426302E-2</v>
      </c>
      <c r="P16" s="21">
        <v>5.6932937817377703E-2</v>
      </c>
      <c r="Q16" s="21">
        <v>6.5175883497968101E-2</v>
      </c>
      <c r="R16" s="21"/>
      <c r="S16" s="21">
        <v>4.5160928335801903E-2</v>
      </c>
      <c r="T16" s="21">
        <v>2.7901292932411101E-2</v>
      </c>
      <c r="U16" s="21">
        <v>5.3825790792374498E-2</v>
      </c>
      <c r="V16" s="21">
        <v>4.8972876812220997E-2</v>
      </c>
      <c r="W16" s="21">
        <v>9.7967034964395294E-2</v>
      </c>
      <c r="X16" s="21">
        <v>8.1407132646849401E-2</v>
      </c>
      <c r="Y16" s="21">
        <v>1.9000536421427901E-2</v>
      </c>
      <c r="Z16" s="21">
        <v>4.4640431724137702E-2</v>
      </c>
      <c r="AA16" s="21">
        <v>7.3479763380719806E-2</v>
      </c>
      <c r="AB16" s="21">
        <v>5.9815786536805797E-2</v>
      </c>
      <c r="AC16" s="21">
        <v>8.4919456686626496E-2</v>
      </c>
      <c r="AD16" s="21">
        <v>4.7127731101594503E-2</v>
      </c>
      <c r="AE16" s="21"/>
      <c r="AF16" s="21">
        <v>4.5390643231962201E-2</v>
      </c>
      <c r="AG16" s="21">
        <v>5.2604418631423698E-2</v>
      </c>
      <c r="AH16" s="21">
        <v>6.7673831472092799E-2</v>
      </c>
      <c r="AI16" s="21"/>
      <c r="AJ16" s="21">
        <v>3.7609805493149101E-2</v>
      </c>
      <c r="AK16" s="21">
        <v>6.1762793387247501E-2</v>
      </c>
      <c r="AL16" s="21">
        <v>2.0714811235220301E-2</v>
      </c>
      <c r="AM16" s="21">
        <v>0.10460013201382901</v>
      </c>
      <c r="AN16" s="21">
        <v>7.0459502430977997E-2</v>
      </c>
      <c r="AO16" s="21"/>
      <c r="AP16" s="21">
        <v>3.1964362740668599E-2</v>
      </c>
      <c r="AQ16" s="21">
        <v>6.2264694050956401E-2</v>
      </c>
      <c r="AR16" s="21">
        <v>2.1511616508318499E-2</v>
      </c>
      <c r="AS16" s="21"/>
      <c r="AT16" s="21">
        <v>5.4369585137984101E-2</v>
      </c>
      <c r="AU16" s="21">
        <v>4.61531197088123E-2</v>
      </c>
      <c r="AV16" s="21">
        <v>5.8714749644993701E-2</v>
      </c>
      <c r="AW16" s="21">
        <v>7.2098558629519305E-2</v>
      </c>
      <c r="AX16" s="21">
        <v>1.82578610496834E-2</v>
      </c>
    </row>
    <row r="17" spans="2:50">
      <c r="B17" s="18" t="s">
        <v>251</v>
      </c>
      <c r="C17" s="22">
        <v>0.64644467285874196</v>
      </c>
      <c r="D17" s="22">
        <v>0.66100421480402105</v>
      </c>
      <c r="E17" s="22">
        <v>0.63184268235888696</v>
      </c>
      <c r="F17" s="22"/>
      <c r="G17" s="22">
        <v>0.50769745691122103</v>
      </c>
      <c r="H17" s="22">
        <v>0.61110389540589205</v>
      </c>
      <c r="I17" s="22">
        <v>0.59221410141201702</v>
      </c>
      <c r="J17" s="22">
        <v>0.66364171689650497</v>
      </c>
      <c r="K17" s="22">
        <v>0.70173940449397798</v>
      </c>
      <c r="L17" s="22">
        <v>0.760070825911773</v>
      </c>
      <c r="M17" s="22"/>
      <c r="N17" s="22">
        <v>0.713617100350316</v>
      </c>
      <c r="O17" s="22">
        <v>0.65682922088389695</v>
      </c>
      <c r="P17" s="22">
        <v>0.63960003352121897</v>
      </c>
      <c r="Q17" s="22">
        <v>0.57768602223132703</v>
      </c>
      <c r="R17" s="22"/>
      <c r="S17" s="22">
        <v>0.62957347465441704</v>
      </c>
      <c r="T17" s="22">
        <v>0.68075544807413602</v>
      </c>
      <c r="U17" s="22">
        <v>0.65857880076977104</v>
      </c>
      <c r="V17" s="22">
        <v>0.67489832315746201</v>
      </c>
      <c r="W17" s="22">
        <v>0.53960094501799005</v>
      </c>
      <c r="X17" s="22">
        <v>0.67276857132551304</v>
      </c>
      <c r="Y17" s="22">
        <v>0.67917888549878502</v>
      </c>
      <c r="Z17" s="22">
        <v>0.742172794222003</v>
      </c>
      <c r="AA17" s="22">
        <v>0.61196409814325603</v>
      </c>
      <c r="AB17" s="22">
        <v>0.639843932979692</v>
      </c>
      <c r="AC17" s="22">
        <v>0.52327712025634499</v>
      </c>
      <c r="AD17" s="22">
        <v>0.76614722710949301</v>
      </c>
      <c r="AE17" s="22"/>
      <c r="AF17" s="22">
        <v>0.69276259340874702</v>
      </c>
      <c r="AG17" s="22">
        <v>0.66841984103016205</v>
      </c>
      <c r="AH17" s="22">
        <v>0.53115442295578796</v>
      </c>
      <c r="AI17" s="22"/>
      <c r="AJ17" s="22">
        <v>0.72909589388052198</v>
      </c>
      <c r="AK17" s="22">
        <v>0.63321316155333296</v>
      </c>
      <c r="AL17" s="22">
        <v>0.71989942553049602</v>
      </c>
      <c r="AM17" s="22">
        <v>0.520204960622485</v>
      </c>
      <c r="AN17" s="22">
        <v>0.47360639723919601</v>
      </c>
      <c r="AO17" s="22"/>
      <c r="AP17" s="22">
        <v>0.73355453827452699</v>
      </c>
      <c r="AQ17" s="22">
        <v>0.65691724960483799</v>
      </c>
      <c r="AR17" s="22">
        <v>0.742792167093974</v>
      </c>
      <c r="AS17" s="22"/>
      <c r="AT17" s="22">
        <v>0.62677405033764699</v>
      </c>
      <c r="AU17" s="22">
        <v>0.67160673295230799</v>
      </c>
      <c r="AV17" s="22">
        <v>0.67295732618125903</v>
      </c>
      <c r="AW17" s="22">
        <v>0.63801386241634594</v>
      </c>
      <c r="AX17" s="22">
        <v>0.80762584534159698</v>
      </c>
    </row>
    <row r="18" spans="2:50">
      <c r="B18" s="16"/>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AX24"/>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259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45">
      <c r="B9" s="18" t="s">
        <v>260</v>
      </c>
      <c r="C9" s="17">
        <v>0.50701917399329499</v>
      </c>
      <c r="D9" s="17">
        <v>0.47535016681822401</v>
      </c>
      <c r="E9" s="17">
        <v>0.53698869790926096</v>
      </c>
      <c r="F9" s="17"/>
      <c r="G9" s="17">
        <v>0.40165564081968502</v>
      </c>
      <c r="H9" s="17">
        <v>0.37978193548080902</v>
      </c>
      <c r="I9" s="17">
        <v>0.44856038259574499</v>
      </c>
      <c r="J9" s="17">
        <v>0.51058810192865101</v>
      </c>
      <c r="K9" s="17">
        <v>0.55674455494040698</v>
      </c>
      <c r="L9" s="17">
        <v>0.69141055587609801</v>
      </c>
      <c r="M9" s="17"/>
      <c r="N9" s="17">
        <v>0.57379651983094304</v>
      </c>
      <c r="O9" s="17">
        <v>0.51475612012421001</v>
      </c>
      <c r="P9" s="17">
        <v>0.487929205596003</v>
      </c>
      <c r="Q9" s="17">
        <v>0.44271169187835802</v>
      </c>
      <c r="R9" s="17"/>
      <c r="S9" s="17">
        <v>0.43601759577236698</v>
      </c>
      <c r="T9" s="17">
        <v>0.57867754500155399</v>
      </c>
      <c r="U9" s="17">
        <v>0.59180864641493403</v>
      </c>
      <c r="V9" s="17">
        <v>0.54350761770535605</v>
      </c>
      <c r="W9" s="17">
        <v>0.44977162195329401</v>
      </c>
      <c r="X9" s="17">
        <v>0.49826010306384799</v>
      </c>
      <c r="Y9" s="17">
        <v>0.492796862209122</v>
      </c>
      <c r="Z9" s="17">
        <v>0.56728243165512005</v>
      </c>
      <c r="AA9" s="17">
        <v>0.42402342451014802</v>
      </c>
      <c r="AB9" s="17">
        <v>0.52365859980428697</v>
      </c>
      <c r="AC9" s="17">
        <v>0.48740093220386699</v>
      </c>
      <c r="AD9" s="17">
        <v>0.59655544024153795</v>
      </c>
      <c r="AE9" s="17"/>
      <c r="AF9" s="17">
        <v>0.50820804890907001</v>
      </c>
      <c r="AG9" s="17">
        <v>0.55501416257235603</v>
      </c>
      <c r="AH9" s="17">
        <v>0.37835604925195299</v>
      </c>
      <c r="AI9" s="17"/>
      <c r="AJ9" s="17">
        <v>0.570472853208849</v>
      </c>
      <c r="AK9" s="17">
        <v>0.48840838956321098</v>
      </c>
      <c r="AL9" s="17">
        <v>0.57569961655622304</v>
      </c>
      <c r="AM9" s="17">
        <v>0.48802675478379898</v>
      </c>
      <c r="AN9" s="17">
        <v>0.37317719599489202</v>
      </c>
      <c r="AO9" s="17"/>
      <c r="AP9" s="17">
        <v>0.56988665376343794</v>
      </c>
      <c r="AQ9" s="17">
        <v>0.508707337368141</v>
      </c>
      <c r="AR9" s="17">
        <v>0.56242447000439699</v>
      </c>
      <c r="AS9" s="17"/>
      <c r="AT9" s="17">
        <v>0.49120317978542599</v>
      </c>
      <c r="AU9" s="17">
        <v>0.44827793146469402</v>
      </c>
      <c r="AV9" s="17">
        <v>0.54641730227716501</v>
      </c>
      <c r="AW9" s="17">
        <v>0.489182978034371</v>
      </c>
      <c r="AX9" s="17">
        <v>0.65971768721796997</v>
      </c>
    </row>
    <row r="10" spans="2:50" ht="30">
      <c r="B10" s="18" t="s">
        <v>261</v>
      </c>
      <c r="C10" s="17">
        <v>0.494092560916713</v>
      </c>
      <c r="D10" s="17">
        <v>0.50676312934106704</v>
      </c>
      <c r="E10" s="17">
        <v>0.480741961402882</v>
      </c>
      <c r="F10" s="17"/>
      <c r="G10" s="17">
        <v>0.39859342420448202</v>
      </c>
      <c r="H10" s="17">
        <v>0.45407198597303</v>
      </c>
      <c r="I10" s="17">
        <v>0.42405174589869699</v>
      </c>
      <c r="J10" s="17">
        <v>0.54217099599937701</v>
      </c>
      <c r="K10" s="17">
        <v>0.563919816875186</v>
      </c>
      <c r="L10" s="17">
        <v>0.561093539477859</v>
      </c>
      <c r="M10" s="17"/>
      <c r="N10" s="17">
        <v>0.53802923749409504</v>
      </c>
      <c r="O10" s="17">
        <v>0.51318520405058698</v>
      </c>
      <c r="P10" s="17">
        <v>0.47806276714715101</v>
      </c>
      <c r="Q10" s="17">
        <v>0.44260468675738401</v>
      </c>
      <c r="R10" s="17"/>
      <c r="S10" s="17">
        <v>0.4907737837965</v>
      </c>
      <c r="T10" s="17">
        <v>0.48804255540793001</v>
      </c>
      <c r="U10" s="17">
        <v>0.49391013141022</v>
      </c>
      <c r="V10" s="17">
        <v>0.51116303076365099</v>
      </c>
      <c r="W10" s="17">
        <v>0.53517069776533999</v>
      </c>
      <c r="X10" s="17">
        <v>0.45154712042929601</v>
      </c>
      <c r="Y10" s="17">
        <v>0.45021353722441099</v>
      </c>
      <c r="Z10" s="17">
        <v>0.51591425752754005</v>
      </c>
      <c r="AA10" s="17">
        <v>0.46726969864578499</v>
      </c>
      <c r="AB10" s="17">
        <v>0.55093364609668405</v>
      </c>
      <c r="AC10" s="17">
        <v>0.47522023599340202</v>
      </c>
      <c r="AD10" s="17">
        <v>0.56395935339578196</v>
      </c>
      <c r="AE10" s="17"/>
      <c r="AF10" s="17">
        <v>0.49538972306886597</v>
      </c>
      <c r="AG10" s="17">
        <v>0.53722192954362202</v>
      </c>
      <c r="AH10" s="17">
        <v>0.404234356092323</v>
      </c>
      <c r="AI10" s="17"/>
      <c r="AJ10" s="17">
        <v>0.55729503735050201</v>
      </c>
      <c r="AK10" s="17">
        <v>0.48032945125653698</v>
      </c>
      <c r="AL10" s="17">
        <v>0.57373309348320001</v>
      </c>
      <c r="AM10" s="17">
        <v>0.380445383719554</v>
      </c>
      <c r="AN10" s="17">
        <v>0.34568254599210801</v>
      </c>
      <c r="AO10" s="17"/>
      <c r="AP10" s="17">
        <v>0.55318789862441997</v>
      </c>
      <c r="AQ10" s="17">
        <v>0.47492658180133501</v>
      </c>
      <c r="AR10" s="17">
        <v>0.53904013643682802</v>
      </c>
      <c r="AS10" s="17"/>
      <c r="AT10" s="17">
        <v>0.44922727617733199</v>
      </c>
      <c r="AU10" s="17">
        <v>0.48448367153180999</v>
      </c>
      <c r="AV10" s="17">
        <v>0.51927236379641994</v>
      </c>
      <c r="AW10" s="17">
        <v>0.50559554994349698</v>
      </c>
      <c r="AX10" s="17">
        <v>0.48019676570617698</v>
      </c>
    </row>
    <row r="11" spans="2:50" ht="30">
      <c r="B11" s="18" t="s">
        <v>262</v>
      </c>
      <c r="C11" s="17">
        <v>0.48414832053499501</v>
      </c>
      <c r="D11" s="17">
        <v>0.497683659374623</v>
      </c>
      <c r="E11" s="17">
        <v>0.47215098442460401</v>
      </c>
      <c r="F11" s="17"/>
      <c r="G11" s="17">
        <v>0.35886596556031602</v>
      </c>
      <c r="H11" s="17">
        <v>0.34783817026263503</v>
      </c>
      <c r="I11" s="17">
        <v>0.44754831356084301</v>
      </c>
      <c r="J11" s="17">
        <v>0.51265784947967596</v>
      </c>
      <c r="K11" s="17">
        <v>0.54209981181487699</v>
      </c>
      <c r="L11" s="17">
        <v>0.64553195758320003</v>
      </c>
      <c r="M11" s="17"/>
      <c r="N11" s="17">
        <v>0.56432999224885905</v>
      </c>
      <c r="O11" s="17">
        <v>0.474879159444767</v>
      </c>
      <c r="P11" s="17">
        <v>0.46095232232587302</v>
      </c>
      <c r="Q11" s="17">
        <v>0.42637025056997602</v>
      </c>
      <c r="R11" s="17"/>
      <c r="S11" s="17">
        <v>0.44752339618966602</v>
      </c>
      <c r="T11" s="17">
        <v>0.53772066635210003</v>
      </c>
      <c r="U11" s="17">
        <v>0.48918222580135901</v>
      </c>
      <c r="V11" s="17">
        <v>0.54843156818380501</v>
      </c>
      <c r="W11" s="17">
        <v>0.46305460987602698</v>
      </c>
      <c r="X11" s="17">
        <v>0.49410869568450799</v>
      </c>
      <c r="Y11" s="17">
        <v>0.434830264423401</v>
      </c>
      <c r="Z11" s="17">
        <v>0.48011209378042502</v>
      </c>
      <c r="AA11" s="17">
        <v>0.466109695471847</v>
      </c>
      <c r="AB11" s="17">
        <v>0.49868310117859799</v>
      </c>
      <c r="AC11" s="17">
        <v>0.41898944585803299</v>
      </c>
      <c r="AD11" s="17">
        <v>0.50460909457341796</v>
      </c>
      <c r="AE11" s="17"/>
      <c r="AF11" s="17">
        <v>0.53618146785985699</v>
      </c>
      <c r="AG11" s="17">
        <v>0.48773985643665502</v>
      </c>
      <c r="AH11" s="17">
        <v>0.37199809462487798</v>
      </c>
      <c r="AI11" s="17"/>
      <c r="AJ11" s="17">
        <v>0.56757393770190601</v>
      </c>
      <c r="AK11" s="17">
        <v>0.48735539083353902</v>
      </c>
      <c r="AL11" s="17">
        <v>0.48041051382797301</v>
      </c>
      <c r="AM11" s="17">
        <v>0.41654032029229998</v>
      </c>
      <c r="AN11" s="17">
        <v>0.33950732177697501</v>
      </c>
      <c r="AO11" s="17"/>
      <c r="AP11" s="17">
        <v>0.57996608542387695</v>
      </c>
      <c r="AQ11" s="17">
        <v>0.49923440427078097</v>
      </c>
      <c r="AR11" s="17">
        <v>0.46608058391375601</v>
      </c>
      <c r="AS11" s="17"/>
      <c r="AT11" s="17">
        <v>0.47653223007342399</v>
      </c>
      <c r="AU11" s="17">
        <v>0.43296717626792097</v>
      </c>
      <c r="AV11" s="17">
        <v>0.52080199977355501</v>
      </c>
      <c r="AW11" s="17">
        <v>0.460151762390896</v>
      </c>
      <c r="AX11" s="17">
        <v>0.68961532517056501</v>
      </c>
    </row>
    <row r="12" spans="2:50" ht="45">
      <c r="B12" s="18" t="s">
        <v>263</v>
      </c>
      <c r="C12" s="17">
        <v>0.45183560535672601</v>
      </c>
      <c r="D12" s="17">
        <v>0.43349970993423098</v>
      </c>
      <c r="E12" s="17">
        <v>0.46857924301805598</v>
      </c>
      <c r="F12" s="17"/>
      <c r="G12" s="17">
        <v>0.37929013629922298</v>
      </c>
      <c r="H12" s="17">
        <v>0.35473510087980797</v>
      </c>
      <c r="I12" s="17">
        <v>0.35963928818608298</v>
      </c>
      <c r="J12" s="17">
        <v>0.48575273561198501</v>
      </c>
      <c r="K12" s="17">
        <v>0.53345730750932396</v>
      </c>
      <c r="L12" s="17">
        <v>0.57168477831516695</v>
      </c>
      <c r="M12" s="17"/>
      <c r="N12" s="17">
        <v>0.52716941738021506</v>
      </c>
      <c r="O12" s="17">
        <v>0.46733594629951503</v>
      </c>
      <c r="P12" s="17">
        <v>0.42053516513580402</v>
      </c>
      <c r="Q12" s="17">
        <v>0.38050069295921501</v>
      </c>
      <c r="R12" s="17"/>
      <c r="S12" s="17">
        <v>0.412637223332598</v>
      </c>
      <c r="T12" s="17">
        <v>0.51599866834330399</v>
      </c>
      <c r="U12" s="17">
        <v>0.432964906500796</v>
      </c>
      <c r="V12" s="17">
        <v>0.47762839802562201</v>
      </c>
      <c r="W12" s="17">
        <v>0.47610986318533099</v>
      </c>
      <c r="X12" s="17">
        <v>0.44238289525707902</v>
      </c>
      <c r="Y12" s="17">
        <v>0.489684139614598</v>
      </c>
      <c r="Z12" s="17">
        <v>0.398223843934915</v>
      </c>
      <c r="AA12" s="17">
        <v>0.38999149056827798</v>
      </c>
      <c r="AB12" s="17">
        <v>0.48266527966330502</v>
      </c>
      <c r="AC12" s="17">
        <v>0.379234114556811</v>
      </c>
      <c r="AD12" s="17">
        <v>0.52768136922026898</v>
      </c>
      <c r="AE12" s="17"/>
      <c r="AF12" s="17">
        <v>0.46022292524740299</v>
      </c>
      <c r="AG12" s="17">
        <v>0.48359171078590302</v>
      </c>
      <c r="AH12" s="17">
        <v>0.36269846673748501</v>
      </c>
      <c r="AI12" s="17"/>
      <c r="AJ12" s="17">
        <v>0.50341394269904105</v>
      </c>
      <c r="AK12" s="17">
        <v>0.41922872483386298</v>
      </c>
      <c r="AL12" s="17">
        <v>0.49952019598397102</v>
      </c>
      <c r="AM12" s="17">
        <v>0.27730258351812198</v>
      </c>
      <c r="AN12" s="17">
        <v>0.37429838853789599</v>
      </c>
      <c r="AO12" s="17"/>
      <c r="AP12" s="17">
        <v>0.49676402781373902</v>
      </c>
      <c r="AQ12" s="17">
        <v>0.42884929086346402</v>
      </c>
      <c r="AR12" s="17">
        <v>0.49984834387710098</v>
      </c>
      <c r="AS12" s="17"/>
      <c r="AT12" s="17">
        <v>0.38998132141320002</v>
      </c>
      <c r="AU12" s="17">
        <v>0.45017823896857301</v>
      </c>
      <c r="AV12" s="17">
        <v>0.49092161477386598</v>
      </c>
      <c r="AW12" s="17">
        <v>0.43581566965129898</v>
      </c>
      <c r="AX12" s="17">
        <v>0.57247102233950498</v>
      </c>
    </row>
    <row r="13" spans="2:50" ht="45">
      <c r="B13" s="18" t="s">
        <v>264</v>
      </c>
      <c r="C13" s="17">
        <v>0.44978715540390002</v>
      </c>
      <c r="D13" s="17">
        <v>0.47365568370700101</v>
      </c>
      <c r="E13" s="17">
        <v>0.427572394778235</v>
      </c>
      <c r="F13" s="17"/>
      <c r="G13" s="17">
        <v>0.29185242408669099</v>
      </c>
      <c r="H13" s="17">
        <v>0.33545316316214302</v>
      </c>
      <c r="I13" s="17">
        <v>0.38103373638097598</v>
      </c>
      <c r="J13" s="17">
        <v>0.494504178600776</v>
      </c>
      <c r="K13" s="17">
        <v>0.53759711843372104</v>
      </c>
      <c r="L13" s="17">
        <v>0.60801641644863003</v>
      </c>
      <c r="M13" s="17"/>
      <c r="N13" s="17">
        <v>0.51907754449211096</v>
      </c>
      <c r="O13" s="17">
        <v>0.45604132260000402</v>
      </c>
      <c r="P13" s="17">
        <v>0.435755453081484</v>
      </c>
      <c r="Q13" s="17">
        <v>0.37726078176022998</v>
      </c>
      <c r="R13" s="17"/>
      <c r="S13" s="17">
        <v>0.41149658128073402</v>
      </c>
      <c r="T13" s="17">
        <v>0.52363845499152395</v>
      </c>
      <c r="U13" s="17">
        <v>0.47325897216798601</v>
      </c>
      <c r="V13" s="17">
        <v>0.43891966948474098</v>
      </c>
      <c r="W13" s="17">
        <v>0.41681732776826702</v>
      </c>
      <c r="X13" s="17">
        <v>0.51322268915057401</v>
      </c>
      <c r="Y13" s="17">
        <v>0.37693917634555102</v>
      </c>
      <c r="Z13" s="17">
        <v>0.44363884258423603</v>
      </c>
      <c r="AA13" s="17">
        <v>0.39738379780934802</v>
      </c>
      <c r="AB13" s="17">
        <v>0.48914060150969002</v>
      </c>
      <c r="AC13" s="17">
        <v>0.39970590413608598</v>
      </c>
      <c r="AD13" s="17">
        <v>0.52577880311333602</v>
      </c>
      <c r="AE13" s="17"/>
      <c r="AF13" s="17">
        <v>0.488137327567713</v>
      </c>
      <c r="AG13" s="17">
        <v>0.48381984591240501</v>
      </c>
      <c r="AH13" s="17">
        <v>0.30612214653886699</v>
      </c>
      <c r="AI13" s="17"/>
      <c r="AJ13" s="17">
        <v>0.54568606511311901</v>
      </c>
      <c r="AK13" s="17">
        <v>0.40331063170047399</v>
      </c>
      <c r="AL13" s="17">
        <v>0.58347629443767801</v>
      </c>
      <c r="AM13" s="17">
        <v>0.40789580469363501</v>
      </c>
      <c r="AN13" s="17">
        <v>0.31342186179675002</v>
      </c>
      <c r="AO13" s="17"/>
      <c r="AP13" s="17">
        <v>0.54845541409718601</v>
      </c>
      <c r="AQ13" s="17">
        <v>0.41935564985568002</v>
      </c>
      <c r="AR13" s="17">
        <v>0.55618439676553799</v>
      </c>
      <c r="AS13" s="17"/>
      <c r="AT13" s="17">
        <v>0.40730625870360598</v>
      </c>
      <c r="AU13" s="17">
        <v>0.426817597381701</v>
      </c>
      <c r="AV13" s="17">
        <v>0.50705121534309705</v>
      </c>
      <c r="AW13" s="17">
        <v>0.47436802096360697</v>
      </c>
      <c r="AX13" s="17">
        <v>0.68583958947954704</v>
      </c>
    </row>
    <row r="14" spans="2:50" ht="30">
      <c r="B14" s="18" t="s">
        <v>265</v>
      </c>
      <c r="C14" s="17">
        <v>0.40734021205249199</v>
      </c>
      <c r="D14" s="17">
        <v>0.42432543420957303</v>
      </c>
      <c r="E14" s="17">
        <v>0.39051526628828598</v>
      </c>
      <c r="F14" s="17"/>
      <c r="G14" s="17">
        <v>0.37720781036177198</v>
      </c>
      <c r="H14" s="17">
        <v>0.34992223334796102</v>
      </c>
      <c r="I14" s="17">
        <v>0.303986006967846</v>
      </c>
      <c r="J14" s="17">
        <v>0.44744917964807401</v>
      </c>
      <c r="K14" s="17">
        <v>0.42548027139451</v>
      </c>
      <c r="L14" s="17">
        <v>0.51335354273896405</v>
      </c>
      <c r="M14" s="17"/>
      <c r="N14" s="17">
        <v>0.474698169756406</v>
      </c>
      <c r="O14" s="17">
        <v>0.402477718348973</v>
      </c>
      <c r="P14" s="17">
        <v>0.41314762473883798</v>
      </c>
      <c r="Q14" s="17">
        <v>0.33602445480628101</v>
      </c>
      <c r="R14" s="17"/>
      <c r="S14" s="17">
        <v>0.35401061691255797</v>
      </c>
      <c r="T14" s="17">
        <v>0.44744690472618698</v>
      </c>
      <c r="U14" s="17">
        <v>0.36474826910609698</v>
      </c>
      <c r="V14" s="17">
        <v>0.42769002735469303</v>
      </c>
      <c r="W14" s="17">
        <v>0.41356191481048399</v>
      </c>
      <c r="X14" s="17">
        <v>0.392208652559705</v>
      </c>
      <c r="Y14" s="17">
        <v>0.361330313032796</v>
      </c>
      <c r="Z14" s="17">
        <v>0.43317102792034301</v>
      </c>
      <c r="AA14" s="17">
        <v>0.38161750401429401</v>
      </c>
      <c r="AB14" s="17">
        <v>0.49936911356722702</v>
      </c>
      <c r="AC14" s="17">
        <v>0.37151119082206102</v>
      </c>
      <c r="AD14" s="17">
        <v>0.53236993715121295</v>
      </c>
      <c r="AE14" s="17"/>
      <c r="AF14" s="17">
        <v>0.41064144709969203</v>
      </c>
      <c r="AG14" s="17">
        <v>0.43180998771713802</v>
      </c>
      <c r="AH14" s="17">
        <v>0.32681982844600799</v>
      </c>
      <c r="AI14" s="17"/>
      <c r="AJ14" s="17">
        <v>0.45128468769101399</v>
      </c>
      <c r="AK14" s="17">
        <v>0.39906124329091502</v>
      </c>
      <c r="AL14" s="17">
        <v>0.48859123853717501</v>
      </c>
      <c r="AM14" s="17">
        <v>0.30668406100788598</v>
      </c>
      <c r="AN14" s="17">
        <v>0.28671862386225599</v>
      </c>
      <c r="AO14" s="17"/>
      <c r="AP14" s="17">
        <v>0.458052262775418</v>
      </c>
      <c r="AQ14" s="17">
        <v>0.40677934746162397</v>
      </c>
      <c r="AR14" s="17">
        <v>0.44231379867474802</v>
      </c>
      <c r="AS14" s="17"/>
      <c r="AT14" s="17">
        <v>0.35357029699988501</v>
      </c>
      <c r="AU14" s="17">
        <v>0.41648151683392198</v>
      </c>
      <c r="AV14" s="17">
        <v>0.43917687068164402</v>
      </c>
      <c r="AW14" s="17">
        <v>0.44631253875400401</v>
      </c>
      <c r="AX14" s="17">
        <v>0.54784590897050101</v>
      </c>
    </row>
    <row r="15" spans="2:50" ht="45">
      <c r="B15" s="18" t="s">
        <v>266</v>
      </c>
      <c r="C15" s="17">
        <v>0.372621267137072</v>
      </c>
      <c r="D15" s="17">
        <v>0.363131216178875</v>
      </c>
      <c r="E15" s="17">
        <v>0.38042465247150897</v>
      </c>
      <c r="F15" s="17"/>
      <c r="G15" s="17">
        <v>0.34120094417645203</v>
      </c>
      <c r="H15" s="17">
        <v>0.29568425909984802</v>
      </c>
      <c r="I15" s="17">
        <v>0.34699246411831097</v>
      </c>
      <c r="J15" s="17">
        <v>0.37417700160294498</v>
      </c>
      <c r="K15" s="17">
        <v>0.34781207314492502</v>
      </c>
      <c r="L15" s="17">
        <v>0.49195210569192999</v>
      </c>
      <c r="M15" s="17"/>
      <c r="N15" s="17">
        <v>0.43328400525411698</v>
      </c>
      <c r="O15" s="17">
        <v>0.38232573454893498</v>
      </c>
      <c r="P15" s="17">
        <v>0.356909832380568</v>
      </c>
      <c r="Q15" s="17">
        <v>0.31128424501044</v>
      </c>
      <c r="R15" s="17"/>
      <c r="S15" s="17">
        <v>0.38685785224055202</v>
      </c>
      <c r="T15" s="17">
        <v>0.387996041582929</v>
      </c>
      <c r="U15" s="17">
        <v>0.37917543013160698</v>
      </c>
      <c r="V15" s="17">
        <v>0.385142158820095</v>
      </c>
      <c r="W15" s="17">
        <v>0.36210718561140398</v>
      </c>
      <c r="X15" s="17">
        <v>0.40762888884464998</v>
      </c>
      <c r="Y15" s="17">
        <v>0.31891222767988697</v>
      </c>
      <c r="Z15" s="17">
        <v>0.32947723429071801</v>
      </c>
      <c r="AA15" s="17">
        <v>0.35474707496251001</v>
      </c>
      <c r="AB15" s="17">
        <v>0.366724771746756</v>
      </c>
      <c r="AC15" s="17">
        <v>0.324323262281415</v>
      </c>
      <c r="AD15" s="17">
        <v>0.46947623364211899</v>
      </c>
      <c r="AE15" s="17"/>
      <c r="AF15" s="17">
        <v>0.34560695084133503</v>
      </c>
      <c r="AG15" s="17">
        <v>0.42791403662840899</v>
      </c>
      <c r="AH15" s="17">
        <v>0.277239395767444</v>
      </c>
      <c r="AI15" s="17"/>
      <c r="AJ15" s="17">
        <v>0.39483629855810198</v>
      </c>
      <c r="AK15" s="17">
        <v>0.38406632032042898</v>
      </c>
      <c r="AL15" s="17">
        <v>0.46154668090491002</v>
      </c>
      <c r="AM15" s="17">
        <v>0.19286521924775901</v>
      </c>
      <c r="AN15" s="17">
        <v>0.253287555512689</v>
      </c>
      <c r="AO15" s="17"/>
      <c r="AP15" s="17">
        <v>0.37339443984126303</v>
      </c>
      <c r="AQ15" s="17">
        <v>0.39297632866639598</v>
      </c>
      <c r="AR15" s="17">
        <v>0.50400503745293901</v>
      </c>
      <c r="AS15" s="17"/>
      <c r="AT15" s="17">
        <v>0.31789730124337801</v>
      </c>
      <c r="AU15" s="17">
        <v>0.36937670309781701</v>
      </c>
      <c r="AV15" s="17">
        <v>0.42490507356216201</v>
      </c>
      <c r="AW15" s="17">
        <v>0.34791694055035299</v>
      </c>
      <c r="AX15" s="17">
        <v>0.50421625897528699</v>
      </c>
    </row>
    <row r="16" spans="2:50" ht="45">
      <c r="B16" s="18" t="s">
        <v>267</v>
      </c>
      <c r="C16" s="17">
        <v>0.32699503636970501</v>
      </c>
      <c r="D16" s="17">
        <v>0.36400960236539198</v>
      </c>
      <c r="E16" s="17">
        <v>0.29107075885646799</v>
      </c>
      <c r="F16" s="17"/>
      <c r="G16" s="17">
        <v>0.31398523820268298</v>
      </c>
      <c r="H16" s="17">
        <v>0.25878027646162899</v>
      </c>
      <c r="I16" s="17">
        <v>0.31933590596331601</v>
      </c>
      <c r="J16" s="17">
        <v>0.32227951759301598</v>
      </c>
      <c r="K16" s="17">
        <v>0.324362612024229</v>
      </c>
      <c r="L16" s="17">
        <v>0.40276875236322301</v>
      </c>
      <c r="M16" s="17"/>
      <c r="N16" s="17">
        <v>0.35597426614294703</v>
      </c>
      <c r="O16" s="17">
        <v>0.34020176559348803</v>
      </c>
      <c r="P16" s="17">
        <v>0.32402326553274702</v>
      </c>
      <c r="Q16" s="17">
        <v>0.28683878343313401</v>
      </c>
      <c r="R16" s="17"/>
      <c r="S16" s="17">
        <v>0.356996476389003</v>
      </c>
      <c r="T16" s="17">
        <v>0.33291999836015901</v>
      </c>
      <c r="U16" s="17">
        <v>0.35104522441165598</v>
      </c>
      <c r="V16" s="17">
        <v>0.31370341282629499</v>
      </c>
      <c r="W16" s="17">
        <v>0.30122864807468402</v>
      </c>
      <c r="X16" s="17">
        <v>0.36811925874856699</v>
      </c>
      <c r="Y16" s="17">
        <v>0.30531160459749401</v>
      </c>
      <c r="Z16" s="17">
        <v>0.31138934355685099</v>
      </c>
      <c r="AA16" s="17">
        <v>0.28656755775868697</v>
      </c>
      <c r="AB16" s="17">
        <v>0.37583889008080101</v>
      </c>
      <c r="AC16" s="17">
        <v>0.22104501148404301</v>
      </c>
      <c r="AD16" s="17">
        <v>0.33172887947600699</v>
      </c>
      <c r="AE16" s="17"/>
      <c r="AF16" s="17">
        <v>0.31721055577409202</v>
      </c>
      <c r="AG16" s="17">
        <v>0.35750674220094902</v>
      </c>
      <c r="AH16" s="17">
        <v>0.29017861609012502</v>
      </c>
      <c r="AI16" s="17"/>
      <c r="AJ16" s="17">
        <v>0.37389359277414302</v>
      </c>
      <c r="AK16" s="17">
        <v>0.30823745734410901</v>
      </c>
      <c r="AL16" s="17">
        <v>0.42019463773458299</v>
      </c>
      <c r="AM16" s="17">
        <v>0.27957423251770802</v>
      </c>
      <c r="AN16" s="17">
        <v>0.209051259997662</v>
      </c>
      <c r="AO16" s="17"/>
      <c r="AP16" s="17">
        <v>0.40106993797609503</v>
      </c>
      <c r="AQ16" s="17">
        <v>0.32151209293877597</v>
      </c>
      <c r="AR16" s="17">
        <v>0.44893431828198099</v>
      </c>
      <c r="AS16" s="17"/>
      <c r="AT16" s="17">
        <v>0.29629676631131502</v>
      </c>
      <c r="AU16" s="17">
        <v>0.30971925314903997</v>
      </c>
      <c r="AV16" s="17">
        <v>0.353438272761607</v>
      </c>
      <c r="AW16" s="17">
        <v>0.31951076687117602</v>
      </c>
      <c r="AX16" s="17">
        <v>0.45619250669467998</v>
      </c>
    </row>
    <row r="17" spans="2:50" ht="30">
      <c r="B17" s="18" t="s">
        <v>268</v>
      </c>
      <c r="C17" s="17">
        <v>0.21204645083647899</v>
      </c>
      <c r="D17" s="17">
        <v>0.246338117388744</v>
      </c>
      <c r="E17" s="17">
        <v>0.178243543336812</v>
      </c>
      <c r="F17" s="17"/>
      <c r="G17" s="17">
        <v>0.26862275614323</v>
      </c>
      <c r="H17" s="17">
        <v>0.23384430188083699</v>
      </c>
      <c r="I17" s="17">
        <v>0.20353589069709699</v>
      </c>
      <c r="J17" s="17">
        <v>0.22402574549134699</v>
      </c>
      <c r="K17" s="17">
        <v>0.18716407792110601</v>
      </c>
      <c r="L17" s="17">
        <v>0.17079786932802199</v>
      </c>
      <c r="M17" s="17"/>
      <c r="N17" s="17">
        <v>0.22346007180651101</v>
      </c>
      <c r="O17" s="17">
        <v>0.22069810740603801</v>
      </c>
      <c r="P17" s="17">
        <v>0.22895552358117</v>
      </c>
      <c r="Q17" s="17">
        <v>0.17773613933105301</v>
      </c>
      <c r="R17" s="17"/>
      <c r="S17" s="17">
        <v>0.24528608548865999</v>
      </c>
      <c r="T17" s="17">
        <v>0.26644433310123899</v>
      </c>
      <c r="U17" s="17">
        <v>0.20629482836587101</v>
      </c>
      <c r="V17" s="17">
        <v>0.179951418237496</v>
      </c>
      <c r="W17" s="17">
        <v>0.216958794116657</v>
      </c>
      <c r="X17" s="17">
        <v>0.22154766023842901</v>
      </c>
      <c r="Y17" s="17">
        <v>0.15256615440830401</v>
      </c>
      <c r="Z17" s="17">
        <v>0.27447869572073702</v>
      </c>
      <c r="AA17" s="17">
        <v>0.15687447232557</v>
      </c>
      <c r="AB17" s="17">
        <v>0.22335621256202901</v>
      </c>
      <c r="AC17" s="17">
        <v>0.16609774086968301</v>
      </c>
      <c r="AD17" s="17">
        <v>0.21259338003831399</v>
      </c>
      <c r="AE17" s="17"/>
      <c r="AF17" s="17">
        <v>0.20772237432482499</v>
      </c>
      <c r="AG17" s="17">
        <v>0.21819635496072101</v>
      </c>
      <c r="AH17" s="17">
        <v>0.18632459780066199</v>
      </c>
      <c r="AI17" s="17"/>
      <c r="AJ17" s="17">
        <v>0.23833838192961701</v>
      </c>
      <c r="AK17" s="17">
        <v>0.22260742834058</v>
      </c>
      <c r="AL17" s="17">
        <v>0.22016191206676</v>
      </c>
      <c r="AM17" s="17">
        <v>9.2176984239193599E-2</v>
      </c>
      <c r="AN17" s="17">
        <v>0.116564025564726</v>
      </c>
      <c r="AO17" s="17"/>
      <c r="AP17" s="17">
        <v>0.25831952024729798</v>
      </c>
      <c r="AQ17" s="17">
        <v>0.218975328271209</v>
      </c>
      <c r="AR17" s="17">
        <v>0.241549701303828</v>
      </c>
      <c r="AS17" s="17"/>
      <c r="AT17" s="17">
        <v>0.192200480931316</v>
      </c>
      <c r="AU17" s="17">
        <v>0.22935278844207699</v>
      </c>
      <c r="AV17" s="17">
        <v>0.22039178857276001</v>
      </c>
      <c r="AW17" s="17">
        <v>0.22218815698820801</v>
      </c>
      <c r="AX17" s="17">
        <v>0.26878578115047203</v>
      </c>
    </row>
    <row r="18" spans="2:50">
      <c r="B18" s="18" t="s">
        <v>92</v>
      </c>
      <c r="C18" s="17">
        <v>9.1390560404591398E-2</v>
      </c>
      <c r="D18" s="17">
        <v>7.3336066324775101E-2</v>
      </c>
      <c r="E18" s="17">
        <v>0.108384465435941</v>
      </c>
      <c r="F18" s="17"/>
      <c r="G18" s="17">
        <v>0.107524619120776</v>
      </c>
      <c r="H18" s="17">
        <v>7.8131272598571694E-2</v>
      </c>
      <c r="I18" s="17">
        <v>0.105177768955556</v>
      </c>
      <c r="J18" s="17">
        <v>0.10177341743747199</v>
      </c>
      <c r="K18" s="17">
        <v>0.108686342269446</v>
      </c>
      <c r="L18" s="17">
        <v>6.0321600104937902E-2</v>
      </c>
      <c r="M18" s="17"/>
      <c r="N18" s="17">
        <v>6.1249610379560199E-2</v>
      </c>
      <c r="O18" s="17">
        <v>8.61524463997142E-2</v>
      </c>
      <c r="P18" s="17">
        <v>8.0943874554334799E-2</v>
      </c>
      <c r="Q18" s="17">
        <v>0.13773546627552499</v>
      </c>
      <c r="R18" s="17"/>
      <c r="S18" s="17">
        <v>6.9563673374960694E-2</v>
      </c>
      <c r="T18" s="17">
        <v>7.0028731854169801E-2</v>
      </c>
      <c r="U18" s="17">
        <v>7.4604101661215394E-2</v>
      </c>
      <c r="V18" s="17">
        <v>8.2316958539916593E-2</v>
      </c>
      <c r="W18" s="17">
        <v>0.104430448015843</v>
      </c>
      <c r="X18" s="17">
        <v>8.5636336303719501E-2</v>
      </c>
      <c r="Y18" s="17">
        <v>9.6880605307963399E-2</v>
      </c>
      <c r="Z18" s="17">
        <v>7.9825041919831002E-2</v>
      </c>
      <c r="AA18" s="17">
        <v>0.117556260136314</v>
      </c>
      <c r="AB18" s="17">
        <v>0.12908976792882701</v>
      </c>
      <c r="AC18" s="17">
        <v>0.13067947829843399</v>
      </c>
      <c r="AD18" s="17">
        <v>7.09388770648616E-2</v>
      </c>
      <c r="AE18" s="17"/>
      <c r="AF18" s="17">
        <v>9.1107110346366302E-2</v>
      </c>
      <c r="AG18" s="17">
        <v>6.4078997031184498E-2</v>
      </c>
      <c r="AH18" s="17">
        <v>0.15567051381885599</v>
      </c>
      <c r="AI18" s="17"/>
      <c r="AJ18" s="17">
        <v>7.1963632485894005E-2</v>
      </c>
      <c r="AK18" s="17">
        <v>5.55738702565221E-2</v>
      </c>
      <c r="AL18" s="17">
        <v>3.8847335126762E-2</v>
      </c>
      <c r="AM18" s="17">
        <v>6.0878673372317803E-2</v>
      </c>
      <c r="AN18" s="17">
        <v>0.22777623213174999</v>
      </c>
      <c r="AO18" s="17"/>
      <c r="AP18" s="17">
        <v>4.7319493615920298E-2</v>
      </c>
      <c r="AQ18" s="17">
        <v>6.5384191380535306E-2</v>
      </c>
      <c r="AR18" s="17">
        <v>3.0707142188864701E-2</v>
      </c>
      <c r="AS18" s="17"/>
      <c r="AT18" s="17">
        <v>0.122250072608074</v>
      </c>
      <c r="AU18" s="17">
        <v>8.6733652315573603E-2</v>
      </c>
      <c r="AV18" s="17">
        <v>6.4317209141603701E-2</v>
      </c>
      <c r="AW18" s="17">
        <v>3.9186297213363697E-2</v>
      </c>
      <c r="AX18" s="17">
        <v>6.9425772164565094E-2</v>
      </c>
    </row>
    <row r="19" spans="2:50" ht="60">
      <c r="B19" s="18" t="s">
        <v>269</v>
      </c>
      <c r="C19" s="19">
        <v>3.3918360622912098E-2</v>
      </c>
      <c r="D19" s="19">
        <v>3.5149616734535101E-2</v>
      </c>
      <c r="E19" s="19">
        <v>3.2848608622813802E-2</v>
      </c>
      <c r="F19" s="19"/>
      <c r="G19" s="19">
        <v>5.0985231969067998E-2</v>
      </c>
      <c r="H19" s="19">
        <v>2.38852450783236E-2</v>
      </c>
      <c r="I19" s="19">
        <v>3.1015022447821301E-2</v>
      </c>
      <c r="J19" s="19">
        <v>4.58544153659085E-2</v>
      </c>
      <c r="K19" s="19">
        <v>3.5842130650613702E-2</v>
      </c>
      <c r="L19" s="19">
        <v>2.21906856090235E-2</v>
      </c>
      <c r="M19" s="19"/>
      <c r="N19" s="19">
        <v>1.50666569393359E-2</v>
      </c>
      <c r="O19" s="19">
        <v>3.0357501566029899E-2</v>
      </c>
      <c r="P19" s="19">
        <v>2.96754627057494E-2</v>
      </c>
      <c r="Q19" s="19">
        <v>6.2237361320852801E-2</v>
      </c>
      <c r="R19" s="19"/>
      <c r="S19" s="19">
        <v>3.9578198677176303E-2</v>
      </c>
      <c r="T19" s="19">
        <v>2.42065621436603E-2</v>
      </c>
      <c r="U19" s="19">
        <v>2.7357480776578399E-2</v>
      </c>
      <c r="V19" s="19">
        <v>3.2569683484276503E-2</v>
      </c>
      <c r="W19" s="19">
        <v>3.3398015889081097E-2</v>
      </c>
      <c r="X19" s="19">
        <v>2.0513837634272499E-2</v>
      </c>
      <c r="Y19" s="19">
        <v>3.0568258652783099E-2</v>
      </c>
      <c r="Z19" s="19">
        <v>3.9699204179001801E-2</v>
      </c>
      <c r="AA19" s="19">
        <v>4.6849579139357098E-2</v>
      </c>
      <c r="AB19" s="19">
        <v>4.7313079566396403E-2</v>
      </c>
      <c r="AC19" s="19">
        <v>3.2508605194627199E-2</v>
      </c>
      <c r="AD19" s="19">
        <v>2.8546794646646001E-2</v>
      </c>
      <c r="AE19" s="19"/>
      <c r="AF19" s="19">
        <v>3.6454138054198101E-2</v>
      </c>
      <c r="AG19" s="19">
        <v>3.0717779740169902E-2</v>
      </c>
      <c r="AH19" s="19">
        <v>3.23723489864087E-2</v>
      </c>
      <c r="AI19" s="19"/>
      <c r="AJ19" s="19">
        <v>1.48728871563297E-2</v>
      </c>
      <c r="AK19" s="19">
        <v>3.6318756200981898E-2</v>
      </c>
      <c r="AL19" s="19">
        <v>1.3934380221688599E-2</v>
      </c>
      <c r="AM19" s="19">
        <v>0.101570957731527</v>
      </c>
      <c r="AN19" s="19">
        <v>5.3706204270018598E-2</v>
      </c>
      <c r="AO19" s="19"/>
      <c r="AP19" s="19">
        <v>1.47408157321699E-2</v>
      </c>
      <c r="AQ19" s="19">
        <v>3.0713602371121401E-2</v>
      </c>
      <c r="AR19" s="19">
        <v>2.50592294817557E-2</v>
      </c>
      <c r="AS19" s="19"/>
      <c r="AT19" s="19">
        <v>5.0886391010041498E-2</v>
      </c>
      <c r="AU19" s="19">
        <v>4.0313898959010198E-2</v>
      </c>
      <c r="AV19" s="19">
        <v>2.0500840223258002E-2</v>
      </c>
      <c r="AW19" s="19">
        <v>1.9943620416325102E-2</v>
      </c>
      <c r="AX19" s="19">
        <v>1.79304648594115E-2</v>
      </c>
    </row>
    <row r="20" spans="2:50">
      <c r="B20" s="16"/>
    </row>
    <row r="21" spans="2:50">
      <c r="B21" t="s">
        <v>550</v>
      </c>
    </row>
    <row r="22" spans="2:50">
      <c r="B22" t="s">
        <v>551</v>
      </c>
    </row>
    <row r="24" spans="2:50">
      <c r="B24"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R18"/>
  <sheetViews>
    <sheetView showGridLines="0" workbookViewId="0">
      <pane xSplit="2" topLeftCell="C1" activePane="topRight" state="frozen"/>
      <selection pane="topRight"/>
    </sheetView>
  </sheetViews>
  <sheetFormatPr defaultColWidth="10.85546875" defaultRowHeight="15"/>
  <cols>
    <col min="2" max="2" width="25.7109375" customWidth="1"/>
    <col min="3" max="18" width="20.7109375" customWidth="1"/>
  </cols>
  <sheetData>
    <row r="2" spans="2:18" ht="39.950000000000003" customHeight="1">
      <c r="D2" s="33" t="s">
        <v>590</v>
      </c>
      <c r="E2" s="34"/>
      <c r="F2" s="34"/>
      <c r="G2" s="34"/>
      <c r="H2" s="34"/>
      <c r="I2" s="34"/>
      <c r="J2" s="34"/>
      <c r="K2" s="34"/>
      <c r="L2" s="34"/>
      <c r="M2" s="34"/>
      <c r="N2" s="34"/>
      <c r="O2" s="34"/>
      <c r="P2" s="34"/>
      <c r="Q2" s="34"/>
      <c r="R2" s="34"/>
    </row>
    <row r="6" spans="2:18" ht="50.1" customHeight="1">
      <c r="B6" s="20" t="s">
        <v>37</v>
      </c>
      <c r="C6" s="20" t="s">
        <v>591</v>
      </c>
      <c r="D6" s="20" t="s">
        <v>592</v>
      </c>
      <c r="E6" s="20" t="s">
        <v>593</v>
      </c>
      <c r="F6" s="20" t="s">
        <v>594</v>
      </c>
      <c r="G6" s="20" t="s">
        <v>595</v>
      </c>
      <c r="H6" s="20" t="s">
        <v>596</v>
      </c>
      <c r="I6" s="20" t="s">
        <v>597</v>
      </c>
      <c r="J6" s="20" t="s">
        <v>598</v>
      </c>
      <c r="K6" s="20" t="s">
        <v>599</v>
      </c>
      <c r="L6" s="20" t="s">
        <v>600</v>
      </c>
      <c r="M6" s="20" t="s">
        <v>601</v>
      </c>
      <c r="N6" s="20" t="s">
        <v>602</v>
      </c>
      <c r="O6" s="20" t="s">
        <v>603</v>
      </c>
      <c r="P6" s="20" t="s">
        <v>604</v>
      </c>
      <c r="Q6" s="20" t="s">
        <v>605</v>
      </c>
    </row>
    <row r="7" spans="2:18" ht="30">
      <c r="B7" s="18" t="s">
        <v>271</v>
      </c>
      <c r="C7" s="17">
        <v>0.21478696253506399</v>
      </c>
      <c r="D7" s="17">
        <v>0.15305595409307199</v>
      </c>
      <c r="E7" s="17">
        <v>0.14272759264348001</v>
      </c>
      <c r="F7" s="17">
        <v>0.18930859723992799</v>
      </c>
      <c r="G7" s="17">
        <v>0.34345902331657702</v>
      </c>
      <c r="H7" s="17">
        <v>0.14451451528360401</v>
      </c>
      <c r="I7" s="17">
        <v>0.115419467548858</v>
      </c>
      <c r="J7" s="17">
        <v>0.16853387291895</v>
      </c>
      <c r="K7" s="17">
        <v>0.12971452418491</v>
      </c>
      <c r="L7" s="17">
        <v>0.23589539391511299</v>
      </c>
      <c r="M7" s="17">
        <v>0.35536027431788803</v>
      </c>
      <c r="N7" s="17">
        <v>0.15706553958629299</v>
      </c>
      <c r="O7" s="17">
        <v>0.11761456673332001</v>
      </c>
      <c r="P7" s="17">
        <v>0.19904783783150301</v>
      </c>
      <c r="Q7" s="17">
        <v>0.19204299582318801</v>
      </c>
    </row>
    <row r="8" spans="2:18" ht="30">
      <c r="B8" s="18" t="s">
        <v>272</v>
      </c>
      <c r="C8" s="17">
        <v>0.32467481110294999</v>
      </c>
      <c r="D8" s="17">
        <v>0.24897564493025701</v>
      </c>
      <c r="E8" s="17">
        <v>0.28276005607004501</v>
      </c>
      <c r="F8" s="17">
        <v>0.348808898376887</v>
      </c>
      <c r="G8" s="17">
        <v>0.36752345411765802</v>
      </c>
      <c r="H8" s="17">
        <v>0.29666495726814701</v>
      </c>
      <c r="I8" s="17">
        <v>0.22673456719514701</v>
      </c>
      <c r="J8" s="17">
        <v>0.33815565527868902</v>
      </c>
      <c r="K8" s="17">
        <v>0.271200829575654</v>
      </c>
      <c r="L8" s="17">
        <v>0.39062047924753901</v>
      </c>
      <c r="M8" s="17">
        <v>0.32132996681883402</v>
      </c>
      <c r="N8" s="17">
        <v>0.35800129990160301</v>
      </c>
      <c r="O8" s="17">
        <v>0.253199626694185</v>
      </c>
      <c r="P8" s="17">
        <v>0.31068868863947602</v>
      </c>
      <c r="Q8" s="17">
        <v>0.33738593531014499</v>
      </c>
    </row>
    <row r="9" spans="2:18" ht="30">
      <c r="B9" s="18" t="s">
        <v>273</v>
      </c>
      <c r="C9" s="17">
        <v>0.201879996821788</v>
      </c>
      <c r="D9" s="17">
        <v>0.19208780008771001</v>
      </c>
      <c r="E9" s="17">
        <v>0.239702607778294</v>
      </c>
      <c r="F9" s="17">
        <v>0.209017155026296</v>
      </c>
      <c r="G9" s="17">
        <v>0.119279049675743</v>
      </c>
      <c r="H9" s="17">
        <v>0.25357528767224402</v>
      </c>
      <c r="I9" s="17">
        <v>0.20885170566557501</v>
      </c>
      <c r="J9" s="17">
        <v>0.23194851402265701</v>
      </c>
      <c r="K9" s="17">
        <v>0.23859213092953599</v>
      </c>
      <c r="L9" s="17">
        <v>0.169560305268568</v>
      </c>
      <c r="M9" s="17">
        <v>0.13051732330537699</v>
      </c>
      <c r="N9" s="17">
        <v>0.247225380603384</v>
      </c>
      <c r="O9" s="17">
        <v>0.25526572438196399</v>
      </c>
      <c r="P9" s="17">
        <v>0.19908909577265099</v>
      </c>
      <c r="Q9" s="17">
        <v>0.200491050212562</v>
      </c>
    </row>
    <row r="10" spans="2:18" ht="30">
      <c r="B10" s="18" t="s">
        <v>274</v>
      </c>
      <c r="C10" s="17">
        <v>0.112881968512644</v>
      </c>
      <c r="D10" s="17">
        <v>0.21203500554840199</v>
      </c>
      <c r="E10" s="17">
        <v>0.16148953696100399</v>
      </c>
      <c r="F10" s="17">
        <v>0.103915460216811</v>
      </c>
      <c r="G10" s="17">
        <v>4.8602866853323497E-2</v>
      </c>
      <c r="H10" s="17">
        <v>0.15034799656092501</v>
      </c>
      <c r="I10" s="17">
        <v>0.263161072859944</v>
      </c>
      <c r="J10" s="17">
        <v>0.10830741961849</v>
      </c>
      <c r="K10" s="17">
        <v>0.18075497144233901</v>
      </c>
      <c r="L10" s="17">
        <v>6.72657180710797E-2</v>
      </c>
      <c r="M10" s="17">
        <v>6.3295477172452902E-2</v>
      </c>
      <c r="N10" s="17">
        <v>9.2203680812812605E-2</v>
      </c>
      <c r="O10" s="17">
        <v>0.191713973584754</v>
      </c>
      <c r="P10" s="17">
        <v>0.127367508352425</v>
      </c>
      <c r="Q10" s="17">
        <v>9.9347487685014793E-2</v>
      </c>
    </row>
    <row r="11" spans="2:18">
      <c r="B11" s="18" t="s">
        <v>92</v>
      </c>
      <c r="C11" s="17">
        <v>0.145776261027554</v>
      </c>
      <c r="D11" s="17">
        <v>0.19384559534055901</v>
      </c>
      <c r="E11" s="17">
        <v>0.173320206547178</v>
      </c>
      <c r="F11" s="17">
        <v>0.14894988914007801</v>
      </c>
      <c r="G11" s="17">
        <v>0.121135606036698</v>
      </c>
      <c r="H11" s="17">
        <v>0.15489724321508</v>
      </c>
      <c r="I11" s="17">
        <v>0.185833186730475</v>
      </c>
      <c r="J11" s="17">
        <v>0.153054538161214</v>
      </c>
      <c r="K11" s="17">
        <v>0.17973754386756099</v>
      </c>
      <c r="L11" s="17">
        <v>0.1366581034977</v>
      </c>
      <c r="M11" s="17">
        <v>0.129496958385448</v>
      </c>
      <c r="N11" s="17">
        <v>0.145504099095907</v>
      </c>
      <c r="O11" s="17">
        <v>0.18220610860577699</v>
      </c>
      <c r="P11" s="17">
        <v>0.16380686940394401</v>
      </c>
      <c r="Q11" s="17">
        <v>0.17073253096909</v>
      </c>
    </row>
    <row r="12" spans="2:18">
      <c r="B12" s="16"/>
      <c r="C12" s="16"/>
      <c r="D12" s="16"/>
      <c r="E12" s="16"/>
      <c r="F12" s="16"/>
      <c r="G12" s="16"/>
      <c r="H12" s="16"/>
      <c r="I12" s="16"/>
      <c r="J12" s="16"/>
      <c r="K12" s="16"/>
      <c r="L12" s="16"/>
      <c r="M12" s="16"/>
      <c r="N12" s="16"/>
      <c r="O12" s="16"/>
      <c r="P12" s="16"/>
      <c r="Q12" s="16"/>
    </row>
    <row r="13" spans="2:18">
      <c r="B13" t="s">
        <v>550</v>
      </c>
    </row>
    <row r="14" spans="2:18">
      <c r="B14" t="s">
        <v>551</v>
      </c>
    </row>
    <row r="18" spans="2:2">
      <c r="B18" s="8" t="str">
        <f>HYPERLINK("#'Contents'!A1", "Return to Contents")</f>
        <v>Return to Contents</v>
      </c>
    </row>
  </sheetData>
  <mergeCells count="1">
    <mergeCell ref="D2:R2"/>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270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0.21478696253506399</v>
      </c>
      <c r="D9" s="17">
        <v>0.21338231807149599</v>
      </c>
      <c r="E9" s="17">
        <v>0.214756528873149</v>
      </c>
      <c r="F9" s="17"/>
      <c r="G9" s="17">
        <v>0.25507216443958602</v>
      </c>
      <c r="H9" s="17">
        <v>0.28579721239375599</v>
      </c>
      <c r="I9" s="17">
        <v>0.202523415984735</v>
      </c>
      <c r="J9" s="17">
        <v>0.20501208330267001</v>
      </c>
      <c r="K9" s="17">
        <v>0.16476859630589899</v>
      </c>
      <c r="L9" s="17">
        <v>0.181812360232878</v>
      </c>
      <c r="M9" s="17"/>
      <c r="N9" s="17">
        <v>0.21719715756609301</v>
      </c>
      <c r="O9" s="17">
        <v>0.19035598011746199</v>
      </c>
      <c r="P9" s="17">
        <v>0.23953823413459299</v>
      </c>
      <c r="Q9" s="17">
        <v>0.21508339039749999</v>
      </c>
      <c r="R9" s="17"/>
      <c r="S9" s="17">
        <v>0.24200225125107699</v>
      </c>
      <c r="T9" s="17">
        <v>0.26300399038252198</v>
      </c>
      <c r="U9" s="17">
        <v>0.23031637002359001</v>
      </c>
      <c r="V9" s="17">
        <v>0.12711332505768999</v>
      </c>
      <c r="W9" s="17">
        <v>0.13312579211770401</v>
      </c>
      <c r="X9" s="17">
        <v>0.20951650228176399</v>
      </c>
      <c r="Y9" s="17">
        <v>0.25918324607038701</v>
      </c>
      <c r="Z9" s="17">
        <v>0.289376691565014</v>
      </c>
      <c r="AA9" s="17">
        <v>0.18185311661397399</v>
      </c>
      <c r="AB9" s="17">
        <v>0.199947473252509</v>
      </c>
      <c r="AC9" s="17">
        <v>0.23373850636652699</v>
      </c>
      <c r="AD9" s="17">
        <v>0.22180769720107199</v>
      </c>
      <c r="AE9" s="17"/>
      <c r="AF9" s="17">
        <v>0.19575918882017301</v>
      </c>
      <c r="AG9" s="17">
        <v>0.223368438767127</v>
      </c>
      <c r="AH9" s="17">
        <v>0.21021724154943799</v>
      </c>
      <c r="AI9" s="17"/>
      <c r="AJ9" s="17">
        <v>0.210988863410452</v>
      </c>
      <c r="AK9" s="17">
        <v>0.25078567160906201</v>
      </c>
      <c r="AL9" s="17">
        <v>0.23535897560843599</v>
      </c>
      <c r="AM9" s="17">
        <v>0.202433897203284</v>
      </c>
      <c r="AN9" s="17">
        <v>0.14779369001275799</v>
      </c>
      <c r="AO9" s="17"/>
      <c r="AP9" s="17">
        <v>0.22159717046180899</v>
      </c>
      <c r="AQ9" s="17">
        <v>0.251085083394678</v>
      </c>
      <c r="AR9" s="17">
        <v>0.26570213324730402</v>
      </c>
      <c r="AS9" s="17"/>
      <c r="AT9" s="17">
        <v>0.20999319640608299</v>
      </c>
      <c r="AU9" s="17">
        <v>0.21772194037409601</v>
      </c>
      <c r="AV9" s="17">
        <v>0.217097289643954</v>
      </c>
      <c r="AW9" s="17">
        <v>0.26625654260667903</v>
      </c>
      <c r="AX9" s="17">
        <v>0.29772351417889698</v>
      </c>
    </row>
    <row r="10" spans="2:50" ht="30">
      <c r="B10" s="18" t="s">
        <v>272</v>
      </c>
      <c r="C10" s="17">
        <v>0.32467481110294999</v>
      </c>
      <c r="D10" s="17">
        <v>0.31392626879441499</v>
      </c>
      <c r="E10" s="17">
        <v>0.33642567203135998</v>
      </c>
      <c r="F10" s="17"/>
      <c r="G10" s="17">
        <v>0.30863344392619801</v>
      </c>
      <c r="H10" s="17">
        <v>0.320579027006968</v>
      </c>
      <c r="I10" s="17">
        <v>0.32704482675082402</v>
      </c>
      <c r="J10" s="17">
        <v>0.31350659138130399</v>
      </c>
      <c r="K10" s="17">
        <v>0.33762655978863598</v>
      </c>
      <c r="L10" s="17">
        <v>0.33708982218571798</v>
      </c>
      <c r="M10" s="17"/>
      <c r="N10" s="17">
        <v>0.364202063437645</v>
      </c>
      <c r="O10" s="17">
        <v>0.357967186070342</v>
      </c>
      <c r="P10" s="17">
        <v>0.30427231627019102</v>
      </c>
      <c r="Q10" s="17">
        <v>0.26928339611290297</v>
      </c>
      <c r="R10" s="17"/>
      <c r="S10" s="17">
        <v>0.366175452771413</v>
      </c>
      <c r="T10" s="17">
        <v>0.32434894119416802</v>
      </c>
      <c r="U10" s="17">
        <v>0.27730686283610001</v>
      </c>
      <c r="V10" s="17">
        <v>0.398890579814904</v>
      </c>
      <c r="W10" s="17">
        <v>0.35249613560485599</v>
      </c>
      <c r="X10" s="17">
        <v>0.31851930260587002</v>
      </c>
      <c r="Y10" s="17">
        <v>0.275047223574308</v>
      </c>
      <c r="Z10" s="17">
        <v>0.25999803115273601</v>
      </c>
      <c r="AA10" s="17">
        <v>0.30266543328898099</v>
      </c>
      <c r="AB10" s="17">
        <v>0.273319634802486</v>
      </c>
      <c r="AC10" s="17">
        <v>0.34263228790775402</v>
      </c>
      <c r="AD10" s="17">
        <v>0.41379790935348998</v>
      </c>
      <c r="AE10" s="17"/>
      <c r="AF10" s="17">
        <v>0.337925661222789</v>
      </c>
      <c r="AG10" s="17">
        <v>0.32403496944774002</v>
      </c>
      <c r="AH10" s="17">
        <v>0.30972562585211399</v>
      </c>
      <c r="AI10" s="17"/>
      <c r="AJ10" s="17">
        <v>0.35613754218650201</v>
      </c>
      <c r="AK10" s="17">
        <v>0.33033487246184001</v>
      </c>
      <c r="AL10" s="17">
        <v>0.29472886562662898</v>
      </c>
      <c r="AM10" s="17">
        <v>0.219645932274869</v>
      </c>
      <c r="AN10" s="17">
        <v>0.28481841596706797</v>
      </c>
      <c r="AO10" s="17"/>
      <c r="AP10" s="17">
        <v>0.36660160362498201</v>
      </c>
      <c r="AQ10" s="17">
        <v>0.33315135375140098</v>
      </c>
      <c r="AR10" s="17">
        <v>0.28459550172964698</v>
      </c>
      <c r="AS10" s="17"/>
      <c r="AT10" s="17">
        <v>0.295740015531338</v>
      </c>
      <c r="AU10" s="17">
        <v>0.35082391794400097</v>
      </c>
      <c r="AV10" s="17">
        <v>0.34713089540744502</v>
      </c>
      <c r="AW10" s="17">
        <v>0.34396221121220399</v>
      </c>
      <c r="AX10" s="17">
        <v>0.37243145614109502</v>
      </c>
    </row>
    <row r="11" spans="2:50" ht="30">
      <c r="B11" s="18" t="s">
        <v>273</v>
      </c>
      <c r="C11" s="17">
        <v>0.201879996821788</v>
      </c>
      <c r="D11" s="17">
        <v>0.22461460197729899</v>
      </c>
      <c r="E11" s="17">
        <v>0.17980848341332401</v>
      </c>
      <c r="F11" s="17"/>
      <c r="G11" s="17">
        <v>0.224305961992328</v>
      </c>
      <c r="H11" s="17">
        <v>0.18943871132943499</v>
      </c>
      <c r="I11" s="17">
        <v>0.172037275583142</v>
      </c>
      <c r="J11" s="17">
        <v>0.19153454806591899</v>
      </c>
      <c r="K11" s="17">
        <v>0.212314708021835</v>
      </c>
      <c r="L11" s="17">
        <v>0.22291398848661301</v>
      </c>
      <c r="M11" s="17"/>
      <c r="N11" s="17">
        <v>0.21651890041604199</v>
      </c>
      <c r="O11" s="17">
        <v>0.20831910681042501</v>
      </c>
      <c r="P11" s="17">
        <v>0.186353744342414</v>
      </c>
      <c r="Q11" s="17">
        <v>0.19334836925655999</v>
      </c>
      <c r="R11" s="17"/>
      <c r="S11" s="17">
        <v>0.16310994592674399</v>
      </c>
      <c r="T11" s="17">
        <v>0.211135327872399</v>
      </c>
      <c r="U11" s="17">
        <v>0.184490635758435</v>
      </c>
      <c r="V11" s="17">
        <v>0.24137585475213799</v>
      </c>
      <c r="W11" s="17">
        <v>0.20027891994923699</v>
      </c>
      <c r="X11" s="17">
        <v>0.22404579214832401</v>
      </c>
      <c r="Y11" s="17">
        <v>0.20850111982873601</v>
      </c>
      <c r="Z11" s="17">
        <v>0.25220213549585802</v>
      </c>
      <c r="AA11" s="17">
        <v>0.21441711245317899</v>
      </c>
      <c r="AB11" s="17">
        <v>0.18626984067615299</v>
      </c>
      <c r="AC11" s="17">
        <v>0.15622805475881499</v>
      </c>
      <c r="AD11" s="17">
        <v>0.199828834906499</v>
      </c>
      <c r="AE11" s="17"/>
      <c r="AF11" s="17">
        <v>0.20671747919451899</v>
      </c>
      <c r="AG11" s="17">
        <v>0.21133785032840699</v>
      </c>
      <c r="AH11" s="17">
        <v>0.15508499295311201</v>
      </c>
      <c r="AI11" s="17"/>
      <c r="AJ11" s="17">
        <v>0.21925237472248499</v>
      </c>
      <c r="AK11" s="17">
        <v>0.203037535838831</v>
      </c>
      <c r="AL11" s="17">
        <v>0.26842350851753399</v>
      </c>
      <c r="AM11" s="17">
        <v>0.12789989036121099</v>
      </c>
      <c r="AN11" s="17">
        <v>0.12541324506173501</v>
      </c>
      <c r="AO11" s="17"/>
      <c r="AP11" s="17">
        <v>0.22549993072192101</v>
      </c>
      <c r="AQ11" s="17">
        <v>0.197935459725711</v>
      </c>
      <c r="AR11" s="17">
        <v>0.26354435814278998</v>
      </c>
      <c r="AS11" s="17"/>
      <c r="AT11" s="17">
        <v>0.17714906652217899</v>
      </c>
      <c r="AU11" s="17">
        <v>0.20172954612087701</v>
      </c>
      <c r="AV11" s="17">
        <v>0.23382301876485501</v>
      </c>
      <c r="AW11" s="17">
        <v>0.21771049922556299</v>
      </c>
      <c r="AX11" s="17">
        <v>0.14027142251921701</v>
      </c>
    </row>
    <row r="12" spans="2:50" ht="30">
      <c r="B12" s="18" t="s">
        <v>274</v>
      </c>
      <c r="C12" s="17">
        <v>0.112881968512644</v>
      </c>
      <c r="D12" s="17">
        <v>0.12979185242579899</v>
      </c>
      <c r="E12" s="17">
        <v>9.6818669799892093E-2</v>
      </c>
      <c r="F12" s="17"/>
      <c r="G12" s="17">
        <v>6.4984895914148202E-2</v>
      </c>
      <c r="H12" s="17">
        <v>6.4891491339756996E-2</v>
      </c>
      <c r="I12" s="17">
        <v>0.113783476203247</v>
      </c>
      <c r="J12" s="17">
        <v>0.137539054021694</v>
      </c>
      <c r="K12" s="17">
        <v>0.13116194697081099</v>
      </c>
      <c r="L12" s="17">
        <v>0.15052576437432399</v>
      </c>
      <c r="M12" s="17"/>
      <c r="N12" s="17">
        <v>0.11194967244479601</v>
      </c>
      <c r="O12" s="17">
        <v>9.9524354046704094E-2</v>
      </c>
      <c r="P12" s="17">
        <v>0.120854493123784</v>
      </c>
      <c r="Q12" s="17">
        <v>0.121155466919246</v>
      </c>
      <c r="R12" s="17"/>
      <c r="S12" s="17">
        <v>8.2696188014539596E-2</v>
      </c>
      <c r="T12" s="17">
        <v>9.8741965701959103E-2</v>
      </c>
      <c r="U12" s="17">
        <v>0.11927524346247199</v>
      </c>
      <c r="V12" s="17">
        <v>0.10185225340224099</v>
      </c>
      <c r="W12" s="17">
        <v>0.179584863399462</v>
      </c>
      <c r="X12" s="17">
        <v>0.10046039068245199</v>
      </c>
      <c r="Y12" s="17">
        <v>0.11170600137629</v>
      </c>
      <c r="Z12" s="17">
        <v>9.6409567563472701E-2</v>
      </c>
      <c r="AA12" s="17">
        <v>0.117279561277608</v>
      </c>
      <c r="AB12" s="17">
        <v>0.16876591007171499</v>
      </c>
      <c r="AC12" s="17">
        <v>8.9759656100892607E-2</v>
      </c>
      <c r="AD12" s="17">
        <v>9.2386519265930306E-2</v>
      </c>
      <c r="AE12" s="17"/>
      <c r="AF12" s="17">
        <v>0.128980426707171</v>
      </c>
      <c r="AG12" s="17">
        <v>0.11422906753205</v>
      </c>
      <c r="AH12" s="17">
        <v>9.0082442891836201E-2</v>
      </c>
      <c r="AI12" s="17"/>
      <c r="AJ12" s="17">
        <v>9.3568385588833305E-2</v>
      </c>
      <c r="AK12" s="17">
        <v>0.101437046424732</v>
      </c>
      <c r="AL12" s="17">
        <v>0.11803877973031</v>
      </c>
      <c r="AM12" s="17">
        <v>0.26767826630044</v>
      </c>
      <c r="AN12" s="17">
        <v>0.14881200334174399</v>
      </c>
      <c r="AO12" s="17"/>
      <c r="AP12" s="17">
        <v>8.6619680972925203E-2</v>
      </c>
      <c r="AQ12" s="17">
        <v>0.102655816866513</v>
      </c>
      <c r="AR12" s="17">
        <v>0.104971820440911</v>
      </c>
      <c r="AS12" s="17"/>
      <c r="AT12" s="17">
        <v>0.12949574347708101</v>
      </c>
      <c r="AU12" s="17">
        <v>0.10426339507059899</v>
      </c>
      <c r="AV12" s="17">
        <v>0.105978985904712</v>
      </c>
      <c r="AW12" s="17">
        <v>8.3394330349355006E-2</v>
      </c>
      <c r="AX12" s="17">
        <v>5.0307738910595298E-2</v>
      </c>
    </row>
    <row r="13" spans="2:50">
      <c r="B13" s="18" t="s">
        <v>92</v>
      </c>
      <c r="C13" s="19">
        <v>0.145776261027554</v>
      </c>
      <c r="D13" s="19">
        <v>0.118284958730991</v>
      </c>
      <c r="E13" s="19">
        <v>0.17219064588227501</v>
      </c>
      <c r="F13" s="19"/>
      <c r="G13" s="19">
        <v>0.14700353372774</v>
      </c>
      <c r="H13" s="19">
        <v>0.139293557930083</v>
      </c>
      <c r="I13" s="19">
        <v>0.18461100547805201</v>
      </c>
      <c r="J13" s="19">
        <v>0.15240772322841301</v>
      </c>
      <c r="K13" s="19">
        <v>0.15412818891281899</v>
      </c>
      <c r="L13" s="19">
        <v>0.107658064720467</v>
      </c>
      <c r="M13" s="19"/>
      <c r="N13" s="19">
        <v>9.0132206135423998E-2</v>
      </c>
      <c r="O13" s="19">
        <v>0.14383337295506701</v>
      </c>
      <c r="P13" s="19">
        <v>0.14898121212901699</v>
      </c>
      <c r="Q13" s="19">
        <v>0.20112937731379099</v>
      </c>
      <c r="R13" s="19"/>
      <c r="S13" s="19">
        <v>0.146016162036227</v>
      </c>
      <c r="T13" s="19">
        <v>0.102769774848952</v>
      </c>
      <c r="U13" s="19">
        <v>0.188610887919402</v>
      </c>
      <c r="V13" s="19">
        <v>0.130767986973027</v>
      </c>
      <c r="W13" s="19">
        <v>0.13451428892874001</v>
      </c>
      <c r="X13" s="19">
        <v>0.14745801228159</v>
      </c>
      <c r="Y13" s="19">
        <v>0.14556240915027999</v>
      </c>
      <c r="Z13" s="19">
        <v>0.102013574222919</v>
      </c>
      <c r="AA13" s="19">
        <v>0.18378477636625801</v>
      </c>
      <c r="AB13" s="19">
        <v>0.171697141197137</v>
      </c>
      <c r="AC13" s="19">
        <v>0.177641494866012</v>
      </c>
      <c r="AD13" s="19">
        <v>7.2179039273008297E-2</v>
      </c>
      <c r="AE13" s="19"/>
      <c r="AF13" s="19">
        <v>0.130617244055349</v>
      </c>
      <c r="AG13" s="19">
        <v>0.12702967392467601</v>
      </c>
      <c r="AH13" s="19">
        <v>0.23488969675349999</v>
      </c>
      <c r="AI13" s="19"/>
      <c r="AJ13" s="19">
        <v>0.120052834091728</v>
      </c>
      <c r="AK13" s="19">
        <v>0.11440487366553601</v>
      </c>
      <c r="AL13" s="19">
        <v>8.3449870517090602E-2</v>
      </c>
      <c r="AM13" s="19">
        <v>0.182342013860195</v>
      </c>
      <c r="AN13" s="19">
        <v>0.29316264561669603</v>
      </c>
      <c r="AO13" s="19"/>
      <c r="AP13" s="19">
        <v>9.9681614218362996E-2</v>
      </c>
      <c r="AQ13" s="19">
        <v>0.115172286261697</v>
      </c>
      <c r="AR13" s="19">
        <v>8.1186186439346802E-2</v>
      </c>
      <c r="AS13" s="19"/>
      <c r="AT13" s="19">
        <v>0.18762197806332001</v>
      </c>
      <c r="AU13" s="19">
        <v>0.125461200490428</v>
      </c>
      <c r="AV13" s="19">
        <v>9.5969810279034604E-2</v>
      </c>
      <c r="AW13" s="19">
        <v>8.8676416606198794E-2</v>
      </c>
      <c r="AX13" s="19">
        <v>0.13926586825019599</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275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0.15305595409307199</v>
      </c>
      <c r="D9" s="17">
        <v>0.175216172991873</v>
      </c>
      <c r="E9" s="17">
        <v>0.13202509207715901</v>
      </c>
      <c r="F9" s="17"/>
      <c r="G9" s="17">
        <v>0.16626564537219701</v>
      </c>
      <c r="H9" s="17">
        <v>0.209840643077081</v>
      </c>
      <c r="I9" s="17">
        <v>0.17503129301451101</v>
      </c>
      <c r="J9" s="17">
        <v>0.107323051321855</v>
      </c>
      <c r="K9" s="17">
        <v>0.120585918611023</v>
      </c>
      <c r="L9" s="17">
        <v>0.139106739165274</v>
      </c>
      <c r="M9" s="17"/>
      <c r="N9" s="17">
        <v>0.17859525391756001</v>
      </c>
      <c r="O9" s="17">
        <v>0.124900278627087</v>
      </c>
      <c r="P9" s="17">
        <v>0.15822741536545301</v>
      </c>
      <c r="Q9" s="17">
        <v>0.14851743386959201</v>
      </c>
      <c r="R9" s="17"/>
      <c r="S9" s="17">
        <v>0.19940004596322</v>
      </c>
      <c r="T9" s="17">
        <v>0.15088595452856801</v>
      </c>
      <c r="U9" s="17">
        <v>0.176234836041266</v>
      </c>
      <c r="V9" s="17">
        <v>0.104504027326321</v>
      </c>
      <c r="W9" s="17">
        <v>9.9055684561792104E-2</v>
      </c>
      <c r="X9" s="17">
        <v>0.138777865591624</v>
      </c>
      <c r="Y9" s="17">
        <v>0.17484284201647601</v>
      </c>
      <c r="Z9" s="17">
        <v>0.1946142804065</v>
      </c>
      <c r="AA9" s="17">
        <v>0.13223585216144099</v>
      </c>
      <c r="AB9" s="17">
        <v>0.14797645277205401</v>
      </c>
      <c r="AC9" s="17">
        <v>0.124663144102934</v>
      </c>
      <c r="AD9" s="17">
        <v>0.22419326182378699</v>
      </c>
      <c r="AE9" s="17"/>
      <c r="AF9" s="17">
        <v>0.16292489641316599</v>
      </c>
      <c r="AG9" s="17">
        <v>0.15297248401265301</v>
      </c>
      <c r="AH9" s="17">
        <v>0.10890154953799</v>
      </c>
      <c r="AI9" s="17"/>
      <c r="AJ9" s="17">
        <v>0.17354345511252001</v>
      </c>
      <c r="AK9" s="17">
        <v>0.137232048636834</v>
      </c>
      <c r="AL9" s="17">
        <v>0.207205171497748</v>
      </c>
      <c r="AM9" s="17">
        <v>0.20063135938815899</v>
      </c>
      <c r="AN9" s="17">
        <v>0.114404875651011</v>
      </c>
      <c r="AO9" s="17"/>
      <c r="AP9" s="17">
        <v>0.18531793793585499</v>
      </c>
      <c r="AQ9" s="17">
        <v>0.14676527634079001</v>
      </c>
      <c r="AR9" s="17">
        <v>0.20079877140183999</v>
      </c>
      <c r="AS9" s="17"/>
      <c r="AT9" s="17">
        <v>0.14630213959492</v>
      </c>
      <c r="AU9" s="17">
        <v>0.140511497577194</v>
      </c>
      <c r="AV9" s="17">
        <v>0.15609538395404299</v>
      </c>
      <c r="AW9" s="17">
        <v>0.19443118535791601</v>
      </c>
      <c r="AX9" s="17">
        <v>0.26259331029336003</v>
      </c>
    </row>
    <row r="10" spans="2:50" ht="30">
      <c r="B10" s="18" t="s">
        <v>272</v>
      </c>
      <c r="C10" s="17">
        <v>0.24897564493025701</v>
      </c>
      <c r="D10" s="17">
        <v>0.239154814187687</v>
      </c>
      <c r="E10" s="17">
        <v>0.259527022502899</v>
      </c>
      <c r="F10" s="17"/>
      <c r="G10" s="17">
        <v>0.24882770717302999</v>
      </c>
      <c r="H10" s="17">
        <v>0.25632457437291301</v>
      </c>
      <c r="I10" s="17">
        <v>0.29021893883315403</v>
      </c>
      <c r="J10" s="17">
        <v>0.226997133135003</v>
      </c>
      <c r="K10" s="17">
        <v>0.222788643925623</v>
      </c>
      <c r="L10" s="17">
        <v>0.244815722579551</v>
      </c>
      <c r="M10" s="17"/>
      <c r="N10" s="17">
        <v>0.29099712649494502</v>
      </c>
      <c r="O10" s="17">
        <v>0.24299799706046499</v>
      </c>
      <c r="P10" s="17">
        <v>0.27837916284121</v>
      </c>
      <c r="Q10" s="17">
        <v>0.18852541230738801</v>
      </c>
      <c r="R10" s="17"/>
      <c r="S10" s="17">
        <v>0.243246147335616</v>
      </c>
      <c r="T10" s="17">
        <v>0.27085612000623599</v>
      </c>
      <c r="U10" s="17">
        <v>0.22791780161096301</v>
      </c>
      <c r="V10" s="17">
        <v>0.29105849528883598</v>
      </c>
      <c r="W10" s="17">
        <v>0.21525982194656601</v>
      </c>
      <c r="X10" s="17">
        <v>0.30848292467098898</v>
      </c>
      <c r="Y10" s="17">
        <v>0.188753456866641</v>
      </c>
      <c r="Z10" s="17">
        <v>0.26833143449514502</v>
      </c>
      <c r="AA10" s="17">
        <v>0.24623366655263901</v>
      </c>
      <c r="AB10" s="17">
        <v>0.24437221001141199</v>
      </c>
      <c r="AC10" s="17">
        <v>0.222451531256247</v>
      </c>
      <c r="AD10" s="17">
        <v>0.214364903634395</v>
      </c>
      <c r="AE10" s="17"/>
      <c r="AF10" s="17">
        <v>0.260216305436899</v>
      </c>
      <c r="AG10" s="17">
        <v>0.248075749742066</v>
      </c>
      <c r="AH10" s="17">
        <v>0.207329521270851</v>
      </c>
      <c r="AI10" s="17"/>
      <c r="AJ10" s="17">
        <v>0.276161642457874</v>
      </c>
      <c r="AK10" s="17">
        <v>0.27050062545841402</v>
      </c>
      <c r="AL10" s="17">
        <v>0.21716318195064599</v>
      </c>
      <c r="AM10" s="17">
        <v>0.20363547428555101</v>
      </c>
      <c r="AN10" s="17">
        <v>0.144190826566748</v>
      </c>
      <c r="AO10" s="17"/>
      <c r="AP10" s="17">
        <v>0.29908127480348101</v>
      </c>
      <c r="AQ10" s="17">
        <v>0.26385605381636601</v>
      </c>
      <c r="AR10" s="17">
        <v>0.230235348267571</v>
      </c>
      <c r="AS10" s="17"/>
      <c r="AT10" s="17">
        <v>0.22080354691783</v>
      </c>
      <c r="AU10" s="17">
        <v>0.251009950859441</v>
      </c>
      <c r="AV10" s="17">
        <v>0.28582334422321998</v>
      </c>
      <c r="AW10" s="17">
        <v>0.28346183867460401</v>
      </c>
      <c r="AX10" s="17">
        <v>0.275957302709887</v>
      </c>
    </row>
    <row r="11" spans="2:50" ht="30">
      <c r="B11" s="18" t="s">
        <v>273</v>
      </c>
      <c r="C11" s="17">
        <v>0.19208780008771001</v>
      </c>
      <c r="D11" s="17">
        <v>0.19847213744577599</v>
      </c>
      <c r="E11" s="17">
        <v>0.18660390029273699</v>
      </c>
      <c r="F11" s="17"/>
      <c r="G11" s="17">
        <v>0.19178106315903901</v>
      </c>
      <c r="H11" s="17">
        <v>0.19904125075436699</v>
      </c>
      <c r="I11" s="17">
        <v>0.179890545810622</v>
      </c>
      <c r="J11" s="17">
        <v>0.20586621229954999</v>
      </c>
      <c r="K11" s="17">
        <v>0.20750627566617799</v>
      </c>
      <c r="L11" s="17">
        <v>0.17512006051425799</v>
      </c>
      <c r="M11" s="17"/>
      <c r="N11" s="17">
        <v>0.18299916258328899</v>
      </c>
      <c r="O11" s="17">
        <v>0.21012421129661901</v>
      </c>
      <c r="P11" s="17">
        <v>0.17222795647912201</v>
      </c>
      <c r="Q11" s="17">
        <v>0.201936428345006</v>
      </c>
      <c r="R11" s="17"/>
      <c r="S11" s="17">
        <v>0.200770065946447</v>
      </c>
      <c r="T11" s="17">
        <v>0.18462144150492199</v>
      </c>
      <c r="U11" s="17">
        <v>0.14140162595636199</v>
      </c>
      <c r="V11" s="17">
        <v>0.2020987185584</v>
      </c>
      <c r="W11" s="17">
        <v>0.219846497407411</v>
      </c>
      <c r="X11" s="17">
        <v>0.184743347592983</v>
      </c>
      <c r="Y11" s="17">
        <v>0.24324172767610999</v>
      </c>
      <c r="Z11" s="17">
        <v>0.122325063684968</v>
      </c>
      <c r="AA11" s="17">
        <v>0.15173558137621601</v>
      </c>
      <c r="AB11" s="17">
        <v>0.18232604525007801</v>
      </c>
      <c r="AC11" s="17">
        <v>0.25032041975600799</v>
      </c>
      <c r="AD11" s="17">
        <v>0.28351386913981802</v>
      </c>
      <c r="AE11" s="17"/>
      <c r="AF11" s="17">
        <v>0.185516917644792</v>
      </c>
      <c r="AG11" s="17">
        <v>0.21344810943953399</v>
      </c>
      <c r="AH11" s="17">
        <v>0.20053359609576801</v>
      </c>
      <c r="AI11" s="17"/>
      <c r="AJ11" s="17">
        <v>0.21048336765484499</v>
      </c>
      <c r="AK11" s="17">
        <v>0.19823127014508099</v>
      </c>
      <c r="AL11" s="17">
        <v>0.21258173635828301</v>
      </c>
      <c r="AM11" s="17">
        <v>5.9134121215956299E-2</v>
      </c>
      <c r="AN11" s="17">
        <v>0.17715657919427699</v>
      </c>
      <c r="AO11" s="17"/>
      <c r="AP11" s="17">
        <v>0.224040675242975</v>
      </c>
      <c r="AQ11" s="17">
        <v>0.19810005270794701</v>
      </c>
      <c r="AR11" s="17">
        <v>0.161384476495021</v>
      </c>
      <c r="AS11" s="17"/>
      <c r="AT11" s="17">
        <v>0.18970330457603199</v>
      </c>
      <c r="AU11" s="17">
        <v>0.184544795482497</v>
      </c>
      <c r="AV11" s="17">
        <v>0.20875749246786399</v>
      </c>
      <c r="AW11" s="17">
        <v>0.19999532730515901</v>
      </c>
      <c r="AX11" s="17">
        <v>7.8648832374979299E-2</v>
      </c>
    </row>
    <row r="12" spans="2:50" ht="30">
      <c r="B12" s="18" t="s">
        <v>274</v>
      </c>
      <c r="C12" s="17">
        <v>0.21203500554840199</v>
      </c>
      <c r="D12" s="17">
        <v>0.232687787636363</v>
      </c>
      <c r="E12" s="17">
        <v>0.190468582330997</v>
      </c>
      <c r="F12" s="17"/>
      <c r="G12" s="17">
        <v>0.16347314993902401</v>
      </c>
      <c r="H12" s="17">
        <v>0.16214748733735601</v>
      </c>
      <c r="I12" s="17">
        <v>0.14410899743632</v>
      </c>
      <c r="J12" s="17">
        <v>0.226205382130094</v>
      </c>
      <c r="K12" s="17">
        <v>0.24787341113900799</v>
      </c>
      <c r="L12" s="17">
        <v>0.30450807691290899</v>
      </c>
      <c r="M12" s="17"/>
      <c r="N12" s="17">
        <v>0.21505371370621801</v>
      </c>
      <c r="O12" s="17">
        <v>0.21804979919571599</v>
      </c>
      <c r="P12" s="17">
        <v>0.213284224801641</v>
      </c>
      <c r="Q12" s="17">
        <v>0.20190770141113301</v>
      </c>
      <c r="R12" s="17"/>
      <c r="S12" s="17">
        <v>0.17922248775303801</v>
      </c>
      <c r="T12" s="17">
        <v>0.22535514307414301</v>
      </c>
      <c r="U12" s="17">
        <v>0.227374951733125</v>
      </c>
      <c r="V12" s="17">
        <v>0.21803314169024299</v>
      </c>
      <c r="W12" s="17">
        <v>0.27988576747892102</v>
      </c>
      <c r="X12" s="17">
        <v>0.186703709863944</v>
      </c>
      <c r="Y12" s="17">
        <v>0.20975987240055</v>
      </c>
      <c r="Z12" s="17">
        <v>0.22261519348654099</v>
      </c>
      <c r="AA12" s="17">
        <v>0.21969056885875199</v>
      </c>
      <c r="AB12" s="17">
        <v>0.235402688266247</v>
      </c>
      <c r="AC12" s="17">
        <v>0.14222806550170899</v>
      </c>
      <c r="AD12" s="17">
        <v>0.175782033220126</v>
      </c>
      <c r="AE12" s="17"/>
      <c r="AF12" s="17">
        <v>0.23047984977831501</v>
      </c>
      <c r="AG12" s="17">
        <v>0.21472593452865499</v>
      </c>
      <c r="AH12" s="17">
        <v>0.17589706868574001</v>
      </c>
      <c r="AI12" s="17"/>
      <c r="AJ12" s="17">
        <v>0.19481446542493799</v>
      </c>
      <c r="AK12" s="17">
        <v>0.21114068010067499</v>
      </c>
      <c r="AL12" s="17">
        <v>0.2461869495289</v>
      </c>
      <c r="AM12" s="17">
        <v>0.41949037227448499</v>
      </c>
      <c r="AN12" s="17">
        <v>0.19261707924602001</v>
      </c>
      <c r="AO12" s="17"/>
      <c r="AP12" s="17">
        <v>0.18126051112845801</v>
      </c>
      <c r="AQ12" s="17">
        <v>0.212430055647917</v>
      </c>
      <c r="AR12" s="17">
        <v>0.25926060227785902</v>
      </c>
      <c r="AS12" s="17"/>
      <c r="AT12" s="17">
        <v>0.207694135054557</v>
      </c>
      <c r="AU12" s="17">
        <v>0.22541867040361299</v>
      </c>
      <c r="AV12" s="17">
        <v>0.214364372550993</v>
      </c>
      <c r="AW12" s="17">
        <v>0.18797757105252</v>
      </c>
      <c r="AX12" s="17">
        <v>0.172464312283133</v>
      </c>
    </row>
    <row r="13" spans="2:50">
      <c r="B13" s="18" t="s">
        <v>92</v>
      </c>
      <c r="C13" s="19">
        <v>0.19384559534055901</v>
      </c>
      <c r="D13" s="19">
        <v>0.15446908773830101</v>
      </c>
      <c r="E13" s="19">
        <v>0.231375402796208</v>
      </c>
      <c r="F13" s="19"/>
      <c r="G13" s="19">
        <v>0.22965243435671001</v>
      </c>
      <c r="H13" s="19">
        <v>0.17264604445828299</v>
      </c>
      <c r="I13" s="19">
        <v>0.210750224905393</v>
      </c>
      <c r="J13" s="19">
        <v>0.23360822111349799</v>
      </c>
      <c r="K13" s="19">
        <v>0.20124575065816799</v>
      </c>
      <c r="L13" s="19">
        <v>0.13644940082800799</v>
      </c>
      <c r="M13" s="19"/>
      <c r="N13" s="19">
        <v>0.13235474329798799</v>
      </c>
      <c r="O13" s="19">
        <v>0.20392771382011199</v>
      </c>
      <c r="P13" s="19">
        <v>0.17788124051257501</v>
      </c>
      <c r="Q13" s="19">
        <v>0.25911302406688003</v>
      </c>
      <c r="R13" s="19"/>
      <c r="S13" s="19">
        <v>0.17736125300167899</v>
      </c>
      <c r="T13" s="19">
        <v>0.168281340886131</v>
      </c>
      <c r="U13" s="19">
        <v>0.22707078465828501</v>
      </c>
      <c r="V13" s="19">
        <v>0.184305617136199</v>
      </c>
      <c r="W13" s="19">
        <v>0.18595222860530999</v>
      </c>
      <c r="X13" s="19">
        <v>0.18129215228046</v>
      </c>
      <c r="Y13" s="19">
        <v>0.183402101040222</v>
      </c>
      <c r="Z13" s="19">
        <v>0.19211402792684601</v>
      </c>
      <c r="AA13" s="19">
        <v>0.25010433105095198</v>
      </c>
      <c r="AB13" s="19">
        <v>0.189922603700209</v>
      </c>
      <c r="AC13" s="19">
        <v>0.26033683938310198</v>
      </c>
      <c r="AD13" s="19">
        <v>0.102145932181874</v>
      </c>
      <c r="AE13" s="19"/>
      <c r="AF13" s="19">
        <v>0.160862030726828</v>
      </c>
      <c r="AG13" s="19">
        <v>0.17077772227709101</v>
      </c>
      <c r="AH13" s="19">
        <v>0.30733826440965101</v>
      </c>
      <c r="AI13" s="19"/>
      <c r="AJ13" s="19">
        <v>0.14499706934982301</v>
      </c>
      <c r="AK13" s="19">
        <v>0.18289537565899699</v>
      </c>
      <c r="AL13" s="19">
        <v>0.116862960664423</v>
      </c>
      <c r="AM13" s="19">
        <v>0.117108672835848</v>
      </c>
      <c r="AN13" s="19">
        <v>0.37163063934194401</v>
      </c>
      <c r="AO13" s="19"/>
      <c r="AP13" s="19">
        <v>0.11029960088923201</v>
      </c>
      <c r="AQ13" s="19">
        <v>0.178848561486981</v>
      </c>
      <c r="AR13" s="19">
        <v>0.14832080155770899</v>
      </c>
      <c r="AS13" s="19"/>
      <c r="AT13" s="19">
        <v>0.23549687385665999</v>
      </c>
      <c r="AU13" s="19">
        <v>0.19851508567725501</v>
      </c>
      <c r="AV13" s="19">
        <v>0.134959406803879</v>
      </c>
      <c r="AW13" s="19">
        <v>0.13413407760980001</v>
      </c>
      <c r="AX13" s="19">
        <v>0.21033624233864201</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276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0.14272759264348001</v>
      </c>
      <c r="D9" s="17">
        <v>0.14743331141603</v>
      </c>
      <c r="E9" s="17">
        <v>0.137616690097489</v>
      </c>
      <c r="F9" s="17"/>
      <c r="G9" s="17">
        <v>0.192559921471328</v>
      </c>
      <c r="H9" s="17">
        <v>0.195446031985818</v>
      </c>
      <c r="I9" s="17">
        <v>0.136899897562931</v>
      </c>
      <c r="J9" s="17">
        <v>0.12667816732113099</v>
      </c>
      <c r="K9" s="17">
        <v>0.11786682228275901</v>
      </c>
      <c r="L9" s="17">
        <v>0.101380820572933</v>
      </c>
      <c r="M9" s="17"/>
      <c r="N9" s="17">
        <v>0.16419607288657001</v>
      </c>
      <c r="O9" s="17">
        <v>0.100371280540303</v>
      </c>
      <c r="P9" s="17">
        <v>0.166243239265117</v>
      </c>
      <c r="Q9" s="17">
        <v>0.14336856591632899</v>
      </c>
      <c r="R9" s="17"/>
      <c r="S9" s="17">
        <v>0.17078169907705401</v>
      </c>
      <c r="T9" s="17">
        <v>0.18059728710256701</v>
      </c>
      <c r="U9" s="17">
        <v>0.14359836757837699</v>
      </c>
      <c r="V9" s="17">
        <v>0.100252269340994</v>
      </c>
      <c r="W9" s="17">
        <v>0.109246141229677</v>
      </c>
      <c r="X9" s="17">
        <v>0.15799630549952101</v>
      </c>
      <c r="Y9" s="17">
        <v>0.16837089886975201</v>
      </c>
      <c r="Z9" s="17">
        <v>0.15088134755827101</v>
      </c>
      <c r="AA9" s="17">
        <v>0.105441255708893</v>
      </c>
      <c r="AB9" s="17">
        <v>0.10816454877458601</v>
      </c>
      <c r="AC9" s="17">
        <v>0.13837868646788801</v>
      </c>
      <c r="AD9" s="17">
        <v>0.173323060540509</v>
      </c>
      <c r="AE9" s="17"/>
      <c r="AF9" s="17">
        <v>0.143869007670096</v>
      </c>
      <c r="AG9" s="17">
        <v>0.13675761698451</v>
      </c>
      <c r="AH9" s="17">
        <v>0.143308103504868</v>
      </c>
      <c r="AI9" s="17"/>
      <c r="AJ9" s="17">
        <v>0.13692585551023101</v>
      </c>
      <c r="AK9" s="17">
        <v>0.16324964735114</v>
      </c>
      <c r="AL9" s="17">
        <v>0.20223217200285901</v>
      </c>
      <c r="AM9" s="17">
        <v>0.207032737689792</v>
      </c>
      <c r="AN9" s="17">
        <v>9.5510396145976395E-2</v>
      </c>
      <c r="AO9" s="17"/>
      <c r="AP9" s="17">
        <v>0.15409965380962301</v>
      </c>
      <c r="AQ9" s="17">
        <v>0.157219057888423</v>
      </c>
      <c r="AR9" s="17">
        <v>0.16254841570855499</v>
      </c>
      <c r="AS9" s="17"/>
      <c r="AT9" s="17">
        <v>0.134723841906427</v>
      </c>
      <c r="AU9" s="17">
        <v>0.16074643431223101</v>
      </c>
      <c r="AV9" s="17">
        <v>0.126925882736004</v>
      </c>
      <c r="AW9" s="17">
        <v>0.19753133301774001</v>
      </c>
      <c r="AX9" s="17">
        <v>0.25714077697656301</v>
      </c>
    </row>
    <row r="10" spans="2:50" ht="30">
      <c r="B10" s="18" t="s">
        <v>272</v>
      </c>
      <c r="C10" s="17">
        <v>0.28276005607004501</v>
      </c>
      <c r="D10" s="17">
        <v>0.27626125530670398</v>
      </c>
      <c r="E10" s="17">
        <v>0.289038334486583</v>
      </c>
      <c r="F10" s="17"/>
      <c r="G10" s="17">
        <v>0.34058159048495101</v>
      </c>
      <c r="H10" s="17">
        <v>0.31437299022214898</v>
      </c>
      <c r="I10" s="17">
        <v>0.29959944609120498</v>
      </c>
      <c r="J10" s="17">
        <v>0.27619182709963602</v>
      </c>
      <c r="K10" s="17">
        <v>0.249136172944003</v>
      </c>
      <c r="L10" s="17">
        <v>0.23295947591687299</v>
      </c>
      <c r="M10" s="17"/>
      <c r="N10" s="17">
        <v>0.29217360166690298</v>
      </c>
      <c r="O10" s="17">
        <v>0.31545356646221501</v>
      </c>
      <c r="P10" s="17">
        <v>0.27235185823664199</v>
      </c>
      <c r="Q10" s="17">
        <v>0.246848402327044</v>
      </c>
      <c r="R10" s="17"/>
      <c r="S10" s="17">
        <v>0.29628882288165498</v>
      </c>
      <c r="T10" s="17">
        <v>0.28596819772473803</v>
      </c>
      <c r="U10" s="17">
        <v>0.267100921097008</v>
      </c>
      <c r="V10" s="17">
        <v>0.290350526470466</v>
      </c>
      <c r="W10" s="17">
        <v>0.25691841709512298</v>
      </c>
      <c r="X10" s="17">
        <v>0.26511913621480498</v>
      </c>
      <c r="Y10" s="17">
        <v>0.31421046772501898</v>
      </c>
      <c r="Z10" s="17">
        <v>0.27856203925694301</v>
      </c>
      <c r="AA10" s="17">
        <v>0.31106006155957899</v>
      </c>
      <c r="AB10" s="17">
        <v>0.24095601331470001</v>
      </c>
      <c r="AC10" s="17">
        <v>0.29351662517067201</v>
      </c>
      <c r="AD10" s="17">
        <v>0.26329299490313501</v>
      </c>
      <c r="AE10" s="17"/>
      <c r="AF10" s="17">
        <v>0.26952777745532103</v>
      </c>
      <c r="AG10" s="17">
        <v>0.291332035112215</v>
      </c>
      <c r="AH10" s="17">
        <v>0.27340880912154603</v>
      </c>
      <c r="AI10" s="17"/>
      <c r="AJ10" s="17">
        <v>0.32016201659462801</v>
      </c>
      <c r="AK10" s="17">
        <v>0.29210125034496098</v>
      </c>
      <c r="AL10" s="17">
        <v>0.21288603283584001</v>
      </c>
      <c r="AM10" s="17">
        <v>0.30075862461614</v>
      </c>
      <c r="AN10" s="17">
        <v>0.218379721171372</v>
      </c>
      <c r="AO10" s="17"/>
      <c r="AP10" s="17">
        <v>0.34263255682469701</v>
      </c>
      <c r="AQ10" s="17">
        <v>0.29469819746242598</v>
      </c>
      <c r="AR10" s="17">
        <v>0.25977362712060398</v>
      </c>
      <c r="AS10" s="17"/>
      <c r="AT10" s="17">
        <v>0.24919653078713699</v>
      </c>
      <c r="AU10" s="17">
        <v>0.27749754579709301</v>
      </c>
      <c r="AV10" s="17">
        <v>0.30280313963711503</v>
      </c>
      <c r="AW10" s="17">
        <v>0.321174571051561</v>
      </c>
      <c r="AX10" s="17">
        <v>0.36393824825832699</v>
      </c>
    </row>
    <row r="11" spans="2:50" ht="30">
      <c r="B11" s="18" t="s">
        <v>273</v>
      </c>
      <c r="C11" s="17">
        <v>0.239702607778294</v>
      </c>
      <c r="D11" s="17">
        <v>0.26310622595529498</v>
      </c>
      <c r="E11" s="17">
        <v>0.21712519264619701</v>
      </c>
      <c r="F11" s="17"/>
      <c r="G11" s="17">
        <v>0.215296995805074</v>
      </c>
      <c r="H11" s="17">
        <v>0.220664026520068</v>
      </c>
      <c r="I11" s="17">
        <v>0.20635178472784901</v>
      </c>
      <c r="J11" s="17">
        <v>0.22124690578780301</v>
      </c>
      <c r="K11" s="17">
        <v>0.26565582739673699</v>
      </c>
      <c r="L11" s="17">
        <v>0.29610210024626898</v>
      </c>
      <c r="M11" s="17"/>
      <c r="N11" s="17">
        <v>0.27001078687588698</v>
      </c>
      <c r="O11" s="17">
        <v>0.23526881102227701</v>
      </c>
      <c r="P11" s="17">
        <v>0.237608160369608</v>
      </c>
      <c r="Q11" s="17">
        <v>0.214455914447687</v>
      </c>
      <c r="R11" s="17"/>
      <c r="S11" s="17">
        <v>0.22059942444775599</v>
      </c>
      <c r="T11" s="17">
        <v>0.24213719415952101</v>
      </c>
      <c r="U11" s="17">
        <v>0.24231124124167699</v>
      </c>
      <c r="V11" s="17">
        <v>0.27873955980554199</v>
      </c>
      <c r="W11" s="17">
        <v>0.27437164828816502</v>
      </c>
      <c r="X11" s="17">
        <v>0.27259445556790801</v>
      </c>
      <c r="Y11" s="17">
        <v>0.17778956996742801</v>
      </c>
      <c r="Z11" s="17">
        <v>0.219280103021921</v>
      </c>
      <c r="AA11" s="17">
        <v>0.205622919785931</v>
      </c>
      <c r="AB11" s="17">
        <v>0.26370208595295003</v>
      </c>
      <c r="AC11" s="17">
        <v>0.23069099802496201</v>
      </c>
      <c r="AD11" s="17">
        <v>0.27546505202983801</v>
      </c>
      <c r="AE11" s="17"/>
      <c r="AF11" s="17">
        <v>0.23814025358062399</v>
      </c>
      <c r="AG11" s="17">
        <v>0.25693700087625099</v>
      </c>
      <c r="AH11" s="17">
        <v>0.218821392753803</v>
      </c>
      <c r="AI11" s="17"/>
      <c r="AJ11" s="17">
        <v>0.23947762374645301</v>
      </c>
      <c r="AK11" s="17">
        <v>0.23922662361802299</v>
      </c>
      <c r="AL11" s="17">
        <v>0.30127257709022398</v>
      </c>
      <c r="AM11" s="17">
        <v>9.4828326397460194E-2</v>
      </c>
      <c r="AN11" s="17">
        <v>0.19016316026324101</v>
      </c>
      <c r="AO11" s="17"/>
      <c r="AP11" s="17">
        <v>0.24856185488750199</v>
      </c>
      <c r="AQ11" s="17">
        <v>0.24533404740658599</v>
      </c>
      <c r="AR11" s="17">
        <v>0.31602280947970801</v>
      </c>
      <c r="AS11" s="17"/>
      <c r="AT11" s="17">
        <v>0.22203644351892199</v>
      </c>
      <c r="AU11" s="17">
        <v>0.24328604860692901</v>
      </c>
      <c r="AV11" s="17">
        <v>0.28454276336827</v>
      </c>
      <c r="AW11" s="17">
        <v>0.238495134002638</v>
      </c>
      <c r="AX11" s="17">
        <v>0.16775074636873999</v>
      </c>
    </row>
    <row r="12" spans="2:50" ht="30">
      <c r="B12" s="18" t="s">
        <v>274</v>
      </c>
      <c r="C12" s="17">
        <v>0.16148953696100399</v>
      </c>
      <c r="D12" s="17">
        <v>0.17127909031682101</v>
      </c>
      <c r="E12" s="17">
        <v>0.15256367220022199</v>
      </c>
      <c r="F12" s="17"/>
      <c r="G12" s="17">
        <v>7.5736230818355094E-2</v>
      </c>
      <c r="H12" s="17">
        <v>0.11017450785929001</v>
      </c>
      <c r="I12" s="17">
        <v>0.15224718603142701</v>
      </c>
      <c r="J12" s="17">
        <v>0.19348170368621601</v>
      </c>
      <c r="K12" s="17">
        <v>0.19710992427125201</v>
      </c>
      <c r="L12" s="17">
        <v>0.21757209778133499</v>
      </c>
      <c r="M12" s="17"/>
      <c r="N12" s="17">
        <v>0.16390285126515999</v>
      </c>
      <c r="O12" s="17">
        <v>0.17039397117453001</v>
      </c>
      <c r="P12" s="17">
        <v>0.15567312910094699</v>
      </c>
      <c r="Q12" s="17">
        <v>0.15762104086520101</v>
      </c>
      <c r="R12" s="17"/>
      <c r="S12" s="17">
        <v>0.13922567094216601</v>
      </c>
      <c r="T12" s="17">
        <v>0.143502159406692</v>
      </c>
      <c r="U12" s="17">
        <v>0.14752566149219901</v>
      </c>
      <c r="V12" s="17">
        <v>0.146706115151298</v>
      </c>
      <c r="W12" s="17">
        <v>0.209238911230817</v>
      </c>
      <c r="X12" s="17">
        <v>0.12835354803707999</v>
      </c>
      <c r="Y12" s="17">
        <v>0.18668692821689201</v>
      </c>
      <c r="Z12" s="17">
        <v>0.189123230744799</v>
      </c>
      <c r="AA12" s="17">
        <v>0.17912384487094399</v>
      </c>
      <c r="AB12" s="17">
        <v>0.20218678820712599</v>
      </c>
      <c r="AC12" s="17">
        <v>0.11603596271471001</v>
      </c>
      <c r="AD12" s="17">
        <v>0.197462293861116</v>
      </c>
      <c r="AE12" s="17"/>
      <c r="AF12" s="17">
        <v>0.18948434695071201</v>
      </c>
      <c r="AG12" s="17">
        <v>0.157329383476874</v>
      </c>
      <c r="AH12" s="17">
        <v>0.13581014369747399</v>
      </c>
      <c r="AI12" s="17"/>
      <c r="AJ12" s="17">
        <v>0.15787951075651699</v>
      </c>
      <c r="AK12" s="17">
        <v>0.15170563205225099</v>
      </c>
      <c r="AL12" s="17">
        <v>0.18451848387084299</v>
      </c>
      <c r="AM12" s="17">
        <v>0.28451637614456299</v>
      </c>
      <c r="AN12" s="17">
        <v>0.19021809318324401</v>
      </c>
      <c r="AO12" s="17"/>
      <c r="AP12" s="17">
        <v>0.14079363764427</v>
      </c>
      <c r="AQ12" s="17">
        <v>0.15638012255867101</v>
      </c>
      <c r="AR12" s="17">
        <v>0.14856290185073201</v>
      </c>
      <c r="AS12" s="17"/>
      <c r="AT12" s="17">
        <v>0.16313546448685401</v>
      </c>
      <c r="AU12" s="17">
        <v>0.169173433121765</v>
      </c>
      <c r="AV12" s="17">
        <v>0.156561261693591</v>
      </c>
      <c r="AW12" s="17">
        <v>0.14534733543514999</v>
      </c>
      <c r="AX12" s="17">
        <v>1.82578610496834E-2</v>
      </c>
    </row>
    <row r="13" spans="2:50">
      <c r="B13" s="18" t="s">
        <v>92</v>
      </c>
      <c r="C13" s="19">
        <v>0.173320206547178</v>
      </c>
      <c r="D13" s="19">
        <v>0.141920117005151</v>
      </c>
      <c r="E13" s="19">
        <v>0.203656110569509</v>
      </c>
      <c r="F13" s="19"/>
      <c r="G13" s="19">
        <v>0.17582526142029201</v>
      </c>
      <c r="H13" s="19">
        <v>0.15934244341267501</v>
      </c>
      <c r="I13" s="19">
        <v>0.204901685586587</v>
      </c>
      <c r="J13" s="19">
        <v>0.182401396105215</v>
      </c>
      <c r="K13" s="19">
        <v>0.170231253105249</v>
      </c>
      <c r="L13" s="19">
        <v>0.15198550548259099</v>
      </c>
      <c r="M13" s="19"/>
      <c r="N13" s="19">
        <v>0.10971668730548</v>
      </c>
      <c r="O13" s="19">
        <v>0.178512370800674</v>
      </c>
      <c r="P13" s="19">
        <v>0.168123613027686</v>
      </c>
      <c r="Q13" s="19">
        <v>0.23770607644373901</v>
      </c>
      <c r="R13" s="19"/>
      <c r="S13" s="19">
        <v>0.17310438265136899</v>
      </c>
      <c r="T13" s="19">
        <v>0.14779516160648101</v>
      </c>
      <c r="U13" s="19">
        <v>0.19946380859074</v>
      </c>
      <c r="V13" s="19">
        <v>0.18395152923170099</v>
      </c>
      <c r="W13" s="19">
        <v>0.15022488215621799</v>
      </c>
      <c r="X13" s="19">
        <v>0.175936554680686</v>
      </c>
      <c r="Y13" s="19">
        <v>0.15294213522090999</v>
      </c>
      <c r="Z13" s="19">
        <v>0.16215327941806701</v>
      </c>
      <c r="AA13" s="19">
        <v>0.19875191807465301</v>
      </c>
      <c r="AB13" s="19">
        <v>0.18499056375063799</v>
      </c>
      <c r="AC13" s="19">
        <v>0.22137772762176799</v>
      </c>
      <c r="AD13" s="19">
        <v>9.0456598665400997E-2</v>
      </c>
      <c r="AE13" s="19"/>
      <c r="AF13" s="19">
        <v>0.158978614343247</v>
      </c>
      <c r="AG13" s="19">
        <v>0.15764396355015001</v>
      </c>
      <c r="AH13" s="19">
        <v>0.22865155092230899</v>
      </c>
      <c r="AI13" s="19"/>
      <c r="AJ13" s="19">
        <v>0.14555499339217101</v>
      </c>
      <c r="AK13" s="19">
        <v>0.153716846633626</v>
      </c>
      <c r="AL13" s="19">
        <v>9.9090734200234107E-2</v>
      </c>
      <c r="AM13" s="19">
        <v>0.112863935152044</v>
      </c>
      <c r="AN13" s="19">
        <v>0.30572862923616601</v>
      </c>
      <c r="AO13" s="19"/>
      <c r="AP13" s="19">
        <v>0.113912296833907</v>
      </c>
      <c r="AQ13" s="19">
        <v>0.146368574683894</v>
      </c>
      <c r="AR13" s="19">
        <v>0.11309224584040101</v>
      </c>
      <c r="AS13" s="19"/>
      <c r="AT13" s="19">
        <v>0.23090771930066001</v>
      </c>
      <c r="AU13" s="19">
        <v>0.14929653816198099</v>
      </c>
      <c r="AV13" s="19">
        <v>0.12916695256502</v>
      </c>
      <c r="AW13" s="19">
        <v>9.7451626492910698E-2</v>
      </c>
      <c r="AX13" s="19">
        <v>0.19291236734668599</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277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0.18930859723992799</v>
      </c>
      <c r="D9" s="17">
        <v>0.203542927589631</v>
      </c>
      <c r="E9" s="17">
        <v>0.173917471499729</v>
      </c>
      <c r="F9" s="17"/>
      <c r="G9" s="17">
        <v>0.279463574817995</v>
      </c>
      <c r="H9" s="17">
        <v>0.25182866283551902</v>
      </c>
      <c r="I9" s="17">
        <v>0.19671305313652299</v>
      </c>
      <c r="J9" s="17">
        <v>0.16968157712041901</v>
      </c>
      <c r="K9" s="17">
        <v>0.11133894306464701</v>
      </c>
      <c r="L9" s="17">
        <v>0.140913911525575</v>
      </c>
      <c r="M9" s="17"/>
      <c r="N9" s="17">
        <v>0.22571023156953501</v>
      </c>
      <c r="O9" s="17">
        <v>0.16653004995537099</v>
      </c>
      <c r="P9" s="17">
        <v>0.20203370609194901</v>
      </c>
      <c r="Q9" s="17">
        <v>0.16592469816084299</v>
      </c>
      <c r="R9" s="17"/>
      <c r="S9" s="17">
        <v>0.22430660315012799</v>
      </c>
      <c r="T9" s="17">
        <v>0.196741720572604</v>
      </c>
      <c r="U9" s="17">
        <v>0.200772970779524</v>
      </c>
      <c r="V9" s="17">
        <v>0.163513043297075</v>
      </c>
      <c r="W9" s="17">
        <v>0.103347855846588</v>
      </c>
      <c r="X9" s="17">
        <v>0.15268334545849899</v>
      </c>
      <c r="Y9" s="17">
        <v>0.247702288872508</v>
      </c>
      <c r="Z9" s="17">
        <v>0.232252806360954</v>
      </c>
      <c r="AA9" s="17">
        <v>0.19742273000947599</v>
      </c>
      <c r="AB9" s="17">
        <v>0.181469306034822</v>
      </c>
      <c r="AC9" s="17">
        <v>0.13740478112162399</v>
      </c>
      <c r="AD9" s="17">
        <v>0.218391137868025</v>
      </c>
      <c r="AE9" s="17"/>
      <c r="AF9" s="17">
        <v>0.163177185081778</v>
      </c>
      <c r="AG9" s="17">
        <v>0.20373107085554101</v>
      </c>
      <c r="AH9" s="17">
        <v>0.178294471106479</v>
      </c>
      <c r="AI9" s="17"/>
      <c r="AJ9" s="17">
        <v>0.18224308991566701</v>
      </c>
      <c r="AK9" s="17">
        <v>0.22062126152919501</v>
      </c>
      <c r="AL9" s="17">
        <v>0.248143912115939</v>
      </c>
      <c r="AM9" s="17">
        <v>0.203263283541185</v>
      </c>
      <c r="AN9" s="17">
        <v>0.109973834783521</v>
      </c>
      <c r="AO9" s="17"/>
      <c r="AP9" s="17">
        <v>0.20831969523973301</v>
      </c>
      <c r="AQ9" s="17">
        <v>0.22772375980594001</v>
      </c>
      <c r="AR9" s="17">
        <v>0.221833020724446</v>
      </c>
      <c r="AS9" s="17"/>
      <c r="AT9" s="17">
        <v>0.13773643304108801</v>
      </c>
      <c r="AU9" s="17">
        <v>0.229907101067585</v>
      </c>
      <c r="AV9" s="17">
        <v>0.20705415457631901</v>
      </c>
      <c r="AW9" s="17">
        <v>0.263125278679333</v>
      </c>
      <c r="AX9" s="17">
        <v>0.29285944832043398</v>
      </c>
    </row>
    <row r="10" spans="2:50" ht="30">
      <c r="B10" s="18" t="s">
        <v>272</v>
      </c>
      <c r="C10" s="17">
        <v>0.348808898376887</v>
      </c>
      <c r="D10" s="17">
        <v>0.33613853163150198</v>
      </c>
      <c r="E10" s="17">
        <v>0.36252900064287502</v>
      </c>
      <c r="F10" s="17"/>
      <c r="G10" s="17">
        <v>0.295684227360279</v>
      </c>
      <c r="H10" s="17">
        <v>0.35615956830951101</v>
      </c>
      <c r="I10" s="17">
        <v>0.33527382268571299</v>
      </c>
      <c r="J10" s="17">
        <v>0.36195900653577101</v>
      </c>
      <c r="K10" s="17">
        <v>0.356331159073349</v>
      </c>
      <c r="L10" s="17">
        <v>0.37324869400420402</v>
      </c>
      <c r="M10" s="17"/>
      <c r="N10" s="17">
        <v>0.37235729246125299</v>
      </c>
      <c r="O10" s="17">
        <v>0.36114909156398201</v>
      </c>
      <c r="P10" s="17">
        <v>0.31919688672250202</v>
      </c>
      <c r="Q10" s="17">
        <v>0.33830063594005499</v>
      </c>
      <c r="R10" s="17"/>
      <c r="S10" s="17">
        <v>0.35474844833753899</v>
      </c>
      <c r="T10" s="17">
        <v>0.36858203797142303</v>
      </c>
      <c r="U10" s="17">
        <v>0.33120978984308103</v>
      </c>
      <c r="V10" s="17">
        <v>0.37707304666501901</v>
      </c>
      <c r="W10" s="17">
        <v>0.40053296182284898</v>
      </c>
      <c r="X10" s="17">
        <v>0.40667578937208199</v>
      </c>
      <c r="Y10" s="17">
        <v>0.29152426243922303</v>
      </c>
      <c r="Z10" s="17">
        <v>0.32797629507964898</v>
      </c>
      <c r="AA10" s="17">
        <v>0.30301827545752702</v>
      </c>
      <c r="AB10" s="17">
        <v>0.28277003552437202</v>
      </c>
      <c r="AC10" s="17">
        <v>0.381271689199768</v>
      </c>
      <c r="AD10" s="17">
        <v>0.395606147433615</v>
      </c>
      <c r="AE10" s="17"/>
      <c r="AF10" s="17">
        <v>0.35084661335467798</v>
      </c>
      <c r="AG10" s="17">
        <v>0.363297168983647</v>
      </c>
      <c r="AH10" s="17">
        <v>0.34455289759090502</v>
      </c>
      <c r="AI10" s="17"/>
      <c r="AJ10" s="17">
        <v>0.36625796535282801</v>
      </c>
      <c r="AK10" s="17">
        <v>0.379909515198604</v>
      </c>
      <c r="AL10" s="17">
        <v>0.33295135155087702</v>
      </c>
      <c r="AM10" s="17">
        <v>0.232616823842898</v>
      </c>
      <c r="AN10" s="17">
        <v>0.307544132307841</v>
      </c>
      <c r="AO10" s="17"/>
      <c r="AP10" s="17">
        <v>0.39471446971855101</v>
      </c>
      <c r="AQ10" s="17">
        <v>0.36835259585956598</v>
      </c>
      <c r="AR10" s="17">
        <v>0.340187610076289</v>
      </c>
      <c r="AS10" s="17"/>
      <c r="AT10" s="17">
        <v>0.33159462880621199</v>
      </c>
      <c r="AU10" s="17">
        <v>0.32780896195415399</v>
      </c>
      <c r="AV10" s="17">
        <v>0.36752693384260798</v>
      </c>
      <c r="AW10" s="17">
        <v>0.33624838128537099</v>
      </c>
      <c r="AX10" s="17">
        <v>0.39030692669959</v>
      </c>
    </row>
    <row r="11" spans="2:50" ht="30">
      <c r="B11" s="18" t="s">
        <v>273</v>
      </c>
      <c r="C11" s="17">
        <v>0.209017155026296</v>
      </c>
      <c r="D11" s="17">
        <v>0.22457812715772901</v>
      </c>
      <c r="E11" s="17">
        <v>0.194643789028183</v>
      </c>
      <c r="F11" s="17"/>
      <c r="G11" s="17">
        <v>0.190052553152606</v>
      </c>
      <c r="H11" s="17">
        <v>0.18825992633795799</v>
      </c>
      <c r="I11" s="17">
        <v>0.19438015093836999</v>
      </c>
      <c r="J11" s="17">
        <v>0.195115736809616</v>
      </c>
      <c r="K11" s="17">
        <v>0.237635637230415</v>
      </c>
      <c r="L11" s="17">
        <v>0.24250950087082901</v>
      </c>
      <c r="M11" s="17"/>
      <c r="N11" s="17">
        <v>0.21900950204693501</v>
      </c>
      <c r="O11" s="17">
        <v>0.23372321167714999</v>
      </c>
      <c r="P11" s="17">
        <v>0.18770115708285601</v>
      </c>
      <c r="Q11" s="17">
        <v>0.18820369076431701</v>
      </c>
      <c r="R11" s="17"/>
      <c r="S11" s="17">
        <v>0.20537625741738899</v>
      </c>
      <c r="T11" s="17">
        <v>0.21996030549527701</v>
      </c>
      <c r="U11" s="17">
        <v>0.19423201581187099</v>
      </c>
      <c r="V11" s="17">
        <v>0.194454004899106</v>
      </c>
      <c r="W11" s="17">
        <v>0.227693782826424</v>
      </c>
      <c r="X11" s="17">
        <v>0.20505337742678001</v>
      </c>
      <c r="Y11" s="17">
        <v>0.220488957372487</v>
      </c>
      <c r="Z11" s="17">
        <v>0.19383171481415501</v>
      </c>
      <c r="AA11" s="17">
        <v>0.21876882012219001</v>
      </c>
      <c r="AB11" s="17">
        <v>0.24845257575086599</v>
      </c>
      <c r="AC11" s="17">
        <v>0.14206948908268699</v>
      </c>
      <c r="AD11" s="17">
        <v>0.177377618445235</v>
      </c>
      <c r="AE11" s="17"/>
      <c r="AF11" s="17">
        <v>0.22743684221694599</v>
      </c>
      <c r="AG11" s="17">
        <v>0.213515383309381</v>
      </c>
      <c r="AH11" s="17">
        <v>0.17242630448307</v>
      </c>
      <c r="AI11" s="17"/>
      <c r="AJ11" s="17">
        <v>0.23684006170446301</v>
      </c>
      <c r="AK11" s="17">
        <v>0.18493244028039801</v>
      </c>
      <c r="AL11" s="17">
        <v>0.26742782480772398</v>
      </c>
      <c r="AM11" s="17">
        <v>0.238956713974952</v>
      </c>
      <c r="AN11" s="17">
        <v>0.16666886552457399</v>
      </c>
      <c r="AO11" s="17"/>
      <c r="AP11" s="17">
        <v>0.23649944100171699</v>
      </c>
      <c r="AQ11" s="17">
        <v>0.19242018101723801</v>
      </c>
      <c r="AR11" s="17">
        <v>0.21012476584328499</v>
      </c>
      <c r="AS11" s="17"/>
      <c r="AT11" s="17">
        <v>0.21738943491423801</v>
      </c>
      <c r="AU11" s="17">
        <v>0.205240569098007</v>
      </c>
      <c r="AV11" s="17">
        <v>0.22465892661472001</v>
      </c>
      <c r="AW11" s="17">
        <v>0.21816935030281501</v>
      </c>
      <c r="AX11" s="17">
        <v>9.3773264061468894E-2</v>
      </c>
    </row>
    <row r="12" spans="2:50" ht="30">
      <c r="B12" s="18" t="s">
        <v>274</v>
      </c>
      <c r="C12" s="17">
        <v>0.103915460216811</v>
      </c>
      <c r="D12" s="17">
        <v>0.117649023709501</v>
      </c>
      <c r="E12" s="17">
        <v>9.0917011737083706E-2</v>
      </c>
      <c r="F12" s="17"/>
      <c r="G12" s="17">
        <v>7.0820558993349297E-2</v>
      </c>
      <c r="H12" s="17">
        <v>6.9872016627735498E-2</v>
      </c>
      <c r="I12" s="17">
        <v>9.6195343708072395E-2</v>
      </c>
      <c r="J12" s="17">
        <v>0.117988602663527</v>
      </c>
      <c r="K12" s="17">
        <v>0.132619105745857</v>
      </c>
      <c r="L12" s="17">
        <v>0.12912907220096001</v>
      </c>
      <c r="M12" s="17"/>
      <c r="N12" s="17">
        <v>9.4244243959115098E-2</v>
      </c>
      <c r="O12" s="17">
        <v>9.4914226254744605E-2</v>
      </c>
      <c r="P12" s="17">
        <v>0.13445884439120101</v>
      </c>
      <c r="Q12" s="17">
        <v>9.8692419648193502E-2</v>
      </c>
      <c r="R12" s="17"/>
      <c r="S12" s="17">
        <v>8.1218294945714503E-2</v>
      </c>
      <c r="T12" s="17">
        <v>9.0876250656399593E-2</v>
      </c>
      <c r="U12" s="17">
        <v>9.8253029976939105E-2</v>
      </c>
      <c r="V12" s="17">
        <v>0.120046228779741</v>
      </c>
      <c r="W12" s="17">
        <v>0.124619956723</v>
      </c>
      <c r="X12" s="17">
        <v>7.8986609640870994E-2</v>
      </c>
      <c r="Y12" s="17">
        <v>9.8687469962490199E-2</v>
      </c>
      <c r="Z12" s="17">
        <v>0.10274962170618</v>
      </c>
      <c r="AA12" s="17">
        <v>9.7500722557463004E-2</v>
      </c>
      <c r="AB12" s="17">
        <v>0.14270235441060899</v>
      </c>
      <c r="AC12" s="17">
        <v>0.14026474879186701</v>
      </c>
      <c r="AD12" s="17">
        <v>0.121551110057991</v>
      </c>
      <c r="AE12" s="17"/>
      <c r="AF12" s="17">
        <v>0.115509867057542</v>
      </c>
      <c r="AG12" s="17">
        <v>9.6525126722289106E-2</v>
      </c>
      <c r="AH12" s="17">
        <v>8.0155460604369802E-2</v>
      </c>
      <c r="AI12" s="17"/>
      <c r="AJ12" s="17">
        <v>9.1891397036530001E-2</v>
      </c>
      <c r="AK12" s="17">
        <v>8.8775206287287606E-2</v>
      </c>
      <c r="AL12" s="17">
        <v>8.8587545728266798E-2</v>
      </c>
      <c r="AM12" s="17">
        <v>0.12142094357782</v>
      </c>
      <c r="AN12" s="17">
        <v>0.122743378639005</v>
      </c>
      <c r="AO12" s="17"/>
      <c r="AP12" s="17">
        <v>7.2016232929888194E-2</v>
      </c>
      <c r="AQ12" s="17">
        <v>8.4931148430381395E-2</v>
      </c>
      <c r="AR12" s="17">
        <v>0.15231931324737699</v>
      </c>
      <c r="AS12" s="17"/>
      <c r="AT12" s="17">
        <v>0.111532848917252</v>
      </c>
      <c r="AU12" s="17">
        <v>0.112756416552924</v>
      </c>
      <c r="AV12" s="17">
        <v>9.8355989937342E-2</v>
      </c>
      <c r="AW12" s="17">
        <v>0.102609852473484</v>
      </c>
      <c r="AX12" s="17">
        <v>5.5789602011971598E-2</v>
      </c>
    </row>
    <row r="13" spans="2:50">
      <c r="B13" s="18" t="s">
        <v>92</v>
      </c>
      <c r="C13" s="19">
        <v>0.14894988914007801</v>
      </c>
      <c r="D13" s="19">
        <v>0.11809138991163701</v>
      </c>
      <c r="E13" s="19">
        <v>0.17799272709212899</v>
      </c>
      <c r="F13" s="19"/>
      <c r="G13" s="19">
        <v>0.16397908567576999</v>
      </c>
      <c r="H13" s="19">
        <v>0.13387982588927599</v>
      </c>
      <c r="I13" s="19">
        <v>0.177437629531321</v>
      </c>
      <c r="J13" s="19">
        <v>0.155255076870666</v>
      </c>
      <c r="K13" s="19">
        <v>0.16207515488573099</v>
      </c>
      <c r="L13" s="19">
        <v>0.114198821398432</v>
      </c>
      <c r="M13" s="19"/>
      <c r="N13" s="19">
        <v>8.8678729963161604E-2</v>
      </c>
      <c r="O13" s="19">
        <v>0.14368342054875299</v>
      </c>
      <c r="P13" s="19">
        <v>0.15660940571149201</v>
      </c>
      <c r="Q13" s="19">
        <v>0.20887855548659201</v>
      </c>
      <c r="R13" s="19"/>
      <c r="S13" s="19">
        <v>0.13435039614923</v>
      </c>
      <c r="T13" s="19">
        <v>0.123839685304296</v>
      </c>
      <c r="U13" s="19">
        <v>0.17553219358858499</v>
      </c>
      <c r="V13" s="19">
        <v>0.144913676359058</v>
      </c>
      <c r="W13" s="19">
        <v>0.14380544278113799</v>
      </c>
      <c r="X13" s="19">
        <v>0.15660087810176901</v>
      </c>
      <c r="Y13" s="19">
        <v>0.141597021353292</v>
      </c>
      <c r="Z13" s="19">
        <v>0.143189562039062</v>
      </c>
      <c r="AA13" s="19">
        <v>0.183289451853344</v>
      </c>
      <c r="AB13" s="19">
        <v>0.14460572827933199</v>
      </c>
      <c r="AC13" s="19">
        <v>0.198989291804053</v>
      </c>
      <c r="AD13" s="19">
        <v>8.7073986195133998E-2</v>
      </c>
      <c r="AE13" s="19"/>
      <c r="AF13" s="19">
        <v>0.14302949228905501</v>
      </c>
      <c r="AG13" s="19">
        <v>0.122931250129141</v>
      </c>
      <c r="AH13" s="19">
        <v>0.224570866215176</v>
      </c>
      <c r="AI13" s="19"/>
      <c r="AJ13" s="19">
        <v>0.122767485990512</v>
      </c>
      <c r="AK13" s="19">
        <v>0.12576157670451499</v>
      </c>
      <c r="AL13" s="19">
        <v>6.2889365797192801E-2</v>
      </c>
      <c r="AM13" s="19">
        <v>0.20374223506314501</v>
      </c>
      <c r="AN13" s="19">
        <v>0.29306978874505801</v>
      </c>
      <c r="AO13" s="19"/>
      <c r="AP13" s="19">
        <v>8.8450161110110795E-2</v>
      </c>
      <c r="AQ13" s="19">
        <v>0.12657231488687401</v>
      </c>
      <c r="AR13" s="19">
        <v>7.5535290108602604E-2</v>
      </c>
      <c r="AS13" s="19"/>
      <c r="AT13" s="19">
        <v>0.20174665432121</v>
      </c>
      <c r="AU13" s="19">
        <v>0.12428695132733</v>
      </c>
      <c r="AV13" s="19">
        <v>0.102403995029012</v>
      </c>
      <c r="AW13" s="19">
        <v>7.9847137258997794E-2</v>
      </c>
      <c r="AX13" s="19">
        <v>0.167270758906536</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7"/>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9" width="20.7109375" customWidth="1"/>
  </cols>
  <sheetData>
    <row r="2" spans="2:9" ht="39.950000000000003" customHeight="1">
      <c r="D2" s="33" t="s">
        <v>552</v>
      </c>
      <c r="E2" s="34"/>
      <c r="F2" s="34"/>
      <c r="G2" s="34"/>
      <c r="H2" s="34"/>
      <c r="I2" s="34"/>
    </row>
    <row r="6" spans="2:9" ht="50.1" customHeight="1">
      <c r="B6" s="20" t="s">
        <v>37</v>
      </c>
      <c r="C6" s="20" t="s">
        <v>553</v>
      </c>
      <c r="D6" s="20" t="s">
        <v>554</v>
      </c>
      <c r="E6" s="20" t="s">
        <v>555</v>
      </c>
      <c r="F6" s="20" t="s">
        <v>556</v>
      </c>
      <c r="G6" s="20" t="s">
        <v>557</v>
      </c>
      <c r="H6" s="20" t="s">
        <v>558</v>
      </c>
    </row>
    <row r="7" spans="2:9">
      <c r="B7" s="18" t="s">
        <v>115</v>
      </c>
      <c r="C7" s="17">
        <v>0.37896299158304297</v>
      </c>
      <c r="D7" s="17">
        <v>0.19531645421570501</v>
      </c>
      <c r="E7" s="17">
        <v>0.380723978950118</v>
      </c>
      <c r="F7" s="17">
        <v>0.63290430084492599</v>
      </c>
      <c r="G7" s="17">
        <v>5.6033857057979801E-2</v>
      </c>
      <c r="H7" s="17">
        <v>8.7662487133187306E-2</v>
      </c>
    </row>
    <row r="8" spans="2:9" ht="45">
      <c r="B8" s="18" t="s">
        <v>116</v>
      </c>
      <c r="C8" s="17">
        <v>0.12520608991159499</v>
      </c>
      <c r="D8" s="17">
        <v>0.20801457870565199</v>
      </c>
      <c r="E8" s="17">
        <v>0.27417178244179302</v>
      </c>
      <c r="F8" s="17">
        <v>0.135196572037206</v>
      </c>
      <c r="G8" s="17">
        <v>0.10918102197469499</v>
      </c>
      <c r="H8" s="17">
        <v>0.14907998813391801</v>
      </c>
    </row>
    <row r="9" spans="2:9" ht="30">
      <c r="B9" s="18" t="s">
        <v>117</v>
      </c>
      <c r="C9" s="17">
        <v>0.37703017855919702</v>
      </c>
      <c r="D9" s="17">
        <v>0.45012836317750698</v>
      </c>
      <c r="E9" s="17">
        <v>0.25382444736785398</v>
      </c>
      <c r="F9" s="17">
        <v>0.16091061252382</v>
      </c>
      <c r="G9" s="17">
        <v>0.65517657183867795</v>
      </c>
      <c r="H9" s="17">
        <v>0.59430811317625998</v>
      </c>
    </row>
    <row r="10" spans="2:9">
      <c r="B10" s="18" t="s">
        <v>92</v>
      </c>
      <c r="C10" s="17">
        <v>0.118800739946165</v>
      </c>
      <c r="D10" s="17">
        <v>0.14654060390113599</v>
      </c>
      <c r="E10" s="17">
        <v>9.1279791240234595E-2</v>
      </c>
      <c r="F10" s="17">
        <v>7.0988514594047897E-2</v>
      </c>
      <c r="G10" s="17">
        <v>0.17960854912864699</v>
      </c>
      <c r="H10" s="17">
        <v>0.16894941155663501</v>
      </c>
    </row>
    <row r="11" spans="2:9">
      <c r="B11" s="16"/>
      <c r="C11" s="16"/>
      <c r="D11" s="16"/>
      <c r="E11" s="16"/>
      <c r="F11" s="16"/>
      <c r="G11" s="16"/>
      <c r="H11" s="16"/>
    </row>
    <row r="12" spans="2:9">
      <c r="B12" t="s">
        <v>550</v>
      </c>
    </row>
    <row r="13" spans="2:9">
      <c r="B13" t="s">
        <v>551</v>
      </c>
    </row>
    <row r="17" spans="2:2">
      <c r="B17"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278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0.34345902331657702</v>
      </c>
      <c r="D9" s="17">
        <v>0.33232731400628301</v>
      </c>
      <c r="E9" s="17">
        <v>0.353420986461705</v>
      </c>
      <c r="F9" s="17"/>
      <c r="G9" s="17">
        <v>0.39583152770588498</v>
      </c>
      <c r="H9" s="17">
        <v>0.33545532701090303</v>
      </c>
      <c r="I9" s="17">
        <v>0.30107639474401199</v>
      </c>
      <c r="J9" s="17">
        <v>0.313516684269461</v>
      </c>
      <c r="K9" s="17">
        <v>0.30297004220311602</v>
      </c>
      <c r="L9" s="17">
        <v>0.40117733803754002</v>
      </c>
      <c r="M9" s="17"/>
      <c r="N9" s="17">
        <v>0.39599687161562802</v>
      </c>
      <c r="O9" s="17">
        <v>0.31830033919197098</v>
      </c>
      <c r="P9" s="17">
        <v>0.33740282704065599</v>
      </c>
      <c r="Q9" s="17">
        <v>0.32192735075540102</v>
      </c>
      <c r="R9" s="17"/>
      <c r="S9" s="17">
        <v>0.33161980214861297</v>
      </c>
      <c r="T9" s="17">
        <v>0.35106199107547797</v>
      </c>
      <c r="U9" s="17">
        <v>0.32208867133774199</v>
      </c>
      <c r="V9" s="17">
        <v>0.31689992703833297</v>
      </c>
      <c r="W9" s="17">
        <v>0.30297673330592401</v>
      </c>
      <c r="X9" s="17">
        <v>0.35353746827430899</v>
      </c>
      <c r="Y9" s="17">
        <v>0.377382696455342</v>
      </c>
      <c r="Z9" s="17">
        <v>0.38213646352223801</v>
      </c>
      <c r="AA9" s="17">
        <v>0.32278071918743501</v>
      </c>
      <c r="AB9" s="17">
        <v>0.37320488315253297</v>
      </c>
      <c r="AC9" s="17">
        <v>0.36162444485133199</v>
      </c>
      <c r="AD9" s="17">
        <v>0.38087588228507402</v>
      </c>
      <c r="AE9" s="17"/>
      <c r="AF9" s="17">
        <v>0.33699538874822099</v>
      </c>
      <c r="AG9" s="17">
        <v>0.34117466965786702</v>
      </c>
      <c r="AH9" s="17">
        <v>0.33407203769785199</v>
      </c>
      <c r="AI9" s="17"/>
      <c r="AJ9" s="17">
        <v>0.35876442598943598</v>
      </c>
      <c r="AK9" s="17">
        <v>0.35156550912613099</v>
      </c>
      <c r="AL9" s="17">
        <v>0.33873028454882798</v>
      </c>
      <c r="AM9" s="17">
        <v>0.35916243090487099</v>
      </c>
      <c r="AN9" s="17">
        <v>0.26121209513430099</v>
      </c>
      <c r="AO9" s="17"/>
      <c r="AP9" s="17">
        <v>0.37165408430773</v>
      </c>
      <c r="AQ9" s="17">
        <v>0.36942443724762197</v>
      </c>
      <c r="AR9" s="17">
        <v>0.33195782596182</v>
      </c>
      <c r="AS9" s="17"/>
      <c r="AT9" s="17">
        <v>0.32702731927138301</v>
      </c>
      <c r="AU9" s="17">
        <v>0.36064221450516898</v>
      </c>
      <c r="AV9" s="17">
        <v>0.352343472360855</v>
      </c>
      <c r="AW9" s="17">
        <v>0.34894872036878</v>
      </c>
      <c r="AX9" s="17">
        <v>0.49122068184666101</v>
      </c>
    </row>
    <row r="10" spans="2:50" ht="30">
      <c r="B10" s="18" t="s">
        <v>272</v>
      </c>
      <c r="C10" s="17">
        <v>0.36752345411765802</v>
      </c>
      <c r="D10" s="17">
        <v>0.38386633581167701</v>
      </c>
      <c r="E10" s="17">
        <v>0.35233312435792702</v>
      </c>
      <c r="F10" s="17"/>
      <c r="G10" s="17">
        <v>0.28526856319923799</v>
      </c>
      <c r="H10" s="17">
        <v>0.34978824639828598</v>
      </c>
      <c r="I10" s="17">
        <v>0.370852360102569</v>
      </c>
      <c r="J10" s="17">
        <v>0.36070110955738999</v>
      </c>
      <c r="K10" s="17">
        <v>0.414599626344966</v>
      </c>
      <c r="L10" s="17">
        <v>0.40766801673592201</v>
      </c>
      <c r="M10" s="17"/>
      <c r="N10" s="17">
        <v>0.36948521401572998</v>
      </c>
      <c r="O10" s="17">
        <v>0.38380520584953198</v>
      </c>
      <c r="P10" s="17">
        <v>0.36846322707207302</v>
      </c>
      <c r="Q10" s="17">
        <v>0.342964397181868</v>
      </c>
      <c r="R10" s="17"/>
      <c r="S10" s="17">
        <v>0.381260575475311</v>
      </c>
      <c r="T10" s="17">
        <v>0.396961250056378</v>
      </c>
      <c r="U10" s="17">
        <v>0.389761198195473</v>
      </c>
      <c r="V10" s="17">
        <v>0.39750965066941202</v>
      </c>
      <c r="W10" s="17">
        <v>0.35337864959509901</v>
      </c>
      <c r="X10" s="17">
        <v>0.34073885949086502</v>
      </c>
      <c r="Y10" s="17">
        <v>0.32065958320355997</v>
      </c>
      <c r="Z10" s="17">
        <v>0.40213985110029399</v>
      </c>
      <c r="AA10" s="17">
        <v>0.366740632399783</v>
      </c>
      <c r="AB10" s="17">
        <v>0.33089612549030101</v>
      </c>
      <c r="AC10" s="17">
        <v>0.31332286117129199</v>
      </c>
      <c r="AD10" s="17">
        <v>0.42167938811954597</v>
      </c>
      <c r="AE10" s="17"/>
      <c r="AF10" s="17">
        <v>0.38822993015767399</v>
      </c>
      <c r="AG10" s="17">
        <v>0.37685507255565198</v>
      </c>
      <c r="AH10" s="17">
        <v>0.31516885331426497</v>
      </c>
      <c r="AI10" s="17"/>
      <c r="AJ10" s="17">
        <v>0.39096298534838198</v>
      </c>
      <c r="AK10" s="17">
        <v>0.34552852230335002</v>
      </c>
      <c r="AL10" s="17">
        <v>0.44379782669095202</v>
      </c>
      <c r="AM10" s="17">
        <v>0.27897950266251498</v>
      </c>
      <c r="AN10" s="17">
        <v>0.32992875828535501</v>
      </c>
      <c r="AO10" s="17"/>
      <c r="AP10" s="17">
        <v>0.40378840878658101</v>
      </c>
      <c r="AQ10" s="17">
        <v>0.34815411257704998</v>
      </c>
      <c r="AR10" s="17">
        <v>0.41408750541850098</v>
      </c>
      <c r="AS10" s="17"/>
      <c r="AT10" s="17">
        <v>0.34725068990896402</v>
      </c>
      <c r="AU10" s="17">
        <v>0.36063427856934899</v>
      </c>
      <c r="AV10" s="17">
        <v>0.39327715273825298</v>
      </c>
      <c r="AW10" s="17">
        <v>0.37330975905726099</v>
      </c>
      <c r="AX10" s="17">
        <v>0.31561786858185098</v>
      </c>
    </row>
    <row r="11" spans="2:50" ht="30">
      <c r="B11" s="18" t="s">
        <v>273</v>
      </c>
      <c r="C11" s="17">
        <v>0.119279049675743</v>
      </c>
      <c r="D11" s="17">
        <v>0.13459098972389899</v>
      </c>
      <c r="E11" s="17">
        <v>0.104800002628835</v>
      </c>
      <c r="F11" s="17"/>
      <c r="G11" s="17">
        <v>0.106752666708715</v>
      </c>
      <c r="H11" s="17">
        <v>0.15994962169597701</v>
      </c>
      <c r="I11" s="17">
        <v>0.11595800081459399</v>
      </c>
      <c r="J11" s="17">
        <v>0.13302599244421601</v>
      </c>
      <c r="K11" s="17">
        <v>0.116655178564243</v>
      </c>
      <c r="L11" s="17">
        <v>8.7834624513383502E-2</v>
      </c>
      <c r="M11" s="17"/>
      <c r="N11" s="17">
        <v>0.12632544928120601</v>
      </c>
      <c r="O11" s="17">
        <v>0.11821734862955099</v>
      </c>
      <c r="P11" s="17">
        <v>0.10921059540823</v>
      </c>
      <c r="Q11" s="17">
        <v>0.123745935340207</v>
      </c>
      <c r="R11" s="17"/>
      <c r="S11" s="17">
        <v>0.118689037116662</v>
      </c>
      <c r="T11" s="17">
        <v>0.11141618406500201</v>
      </c>
      <c r="U11" s="17">
        <v>0.112780829758861</v>
      </c>
      <c r="V11" s="17">
        <v>0.121765234588338</v>
      </c>
      <c r="W11" s="17">
        <v>0.17602977128559799</v>
      </c>
      <c r="X11" s="17">
        <v>0.157269576990031</v>
      </c>
      <c r="Y11" s="17">
        <v>0.102977294812997</v>
      </c>
      <c r="Z11" s="17">
        <v>0.120435372463049</v>
      </c>
      <c r="AA11" s="17">
        <v>9.7676180884462296E-2</v>
      </c>
      <c r="AB11" s="17">
        <v>0.115761204822648</v>
      </c>
      <c r="AC11" s="17">
        <v>0.113238271794411</v>
      </c>
      <c r="AD11" s="17">
        <v>6.1069573279758697E-2</v>
      </c>
      <c r="AE11" s="17"/>
      <c r="AF11" s="17">
        <v>0.13074004127591299</v>
      </c>
      <c r="AG11" s="17">
        <v>0.12594354552641099</v>
      </c>
      <c r="AH11" s="17">
        <v>7.5924985693448493E-2</v>
      </c>
      <c r="AI11" s="17"/>
      <c r="AJ11" s="17">
        <v>0.12419875500215199</v>
      </c>
      <c r="AK11" s="17">
        <v>0.13299640895110501</v>
      </c>
      <c r="AL11" s="17">
        <v>0.12755271806083601</v>
      </c>
      <c r="AM11" s="17">
        <v>0.13203708807919601</v>
      </c>
      <c r="AN11" s="17">
        <v>9.7152211736666896E-2</v>
      </c>
      <c r="AO11" s="17"/>
      <c r="AP11" s="17">
        <v>0.120506559207053</v>
      </c>
      <c r="AQ11" s="17">
        <v>0.120441506431123</v>
      </c>
      <c r="AR11" s="17">
        <v>0.14100620730046301</v>
      </c>
      <c r="AS11" s="17"/>
      <c r="AT11" s="17">
        <v>0.116115117325386</v>
      </c>
      <c r="AU11" s="17">
        <v>0.13235408596397799</v>
      </c>
      <c r="AV11" s="17">
        <v>0.133840611512415</v>
      </c>
      <c r="AW11" s="17">
        <v>0.134743846981764</v>
      </c>
      <c r="AX11" s="17">
        <v>5.0307738910595298E-2</v>
      </c>
    </row>
    <row r="12" spans="2:50" ht="30">
      <c r="B12" s="18" t="s">
        <v>274</v>
      </c>
      <c r="C12" s="17">
        <v>4.8602866853323497E-2</v>
      </c>
      <c r="D12" s="17">
        <v>5.3973527826614603E-2</v>
      </c>
      <c r="E12" s="17">
        <v>4.3550633437413097E-2</v>
      </c>
      <c r="F12" s="17"/>
      <c r="G12" s="17">
        <v>7.4750251346561103E-2</v>
      </c>
      <c r="H12" s="17">
        <v>2.9108147931529899E-2</v>
      </c>
      <c r="I12" s="17">
        <v>5.8152272729542598E-2</v>
      </c>
      <c r="J12" s="17">
        <v>5.65156809956937E-2</v>
      </c>
      <c r="K12" s="17">
        <v>3.3121166779041297E-2</v>
      </c>
      <c r="L12" s="17">
        <v>4.3286509848395299E-2</v>
      </c>
      <c r="M12" s="17"/>
      <c r="N12" s="17">
        <v>3.91707877208805E-2</v>
      </c>
      <c r="O12" s="17">
        <v>5.2776643421934603E-2</v>
      </c>
      <c r="P12" s="17">
        <v>6.68486191225236E-2</v>
      </c>
      <c r="Q12" s="17">
        <v>3.9271345836403897E-2</v>
      </c>
      <c r="R12" s="17"/>
      <c r="S12" s="17">
        <v>6.1138191312296197E-2</v>
      </c>
      <c r="T12" s="17">
        <v>4.7381211170702799E-2</v>
      </c>
      <c r="U12" s="17">
        <v>1.57045764665747E-2</v>
      </c>
      <c r="V12" s="17">
        <v>4.8658532466142101E-2</v>
      </c>
      <c r="W12" s="17">
        <v>7.0841814878371503E-2</v>
      </c>
      <c r="X12" s="17">
        <v>2.8127982852696898E-2</v>
      </c>
      <c r="Y12" s="17">
        <v>4.9126601512485102E-2</v>
      </c>
      <c r="Z12" s="17">
        <v>0</v>
      </c>
      <c r="AA12" s="17">
        <v>5.91240355626729E-2</v>
      </c>
      <c r="AB12" s="17">
        <v>5.9690162520671303E-2</v>
      </c>
      <c r="AC12" s="17">
        <v>6.0076219205606698E-2</v>
      </c>
      <c r="AD12" s="17">
        <v>6.5235589227930005E-2</v>
      </c>
      <c r="AE12" s="17"/>
      <c r="AF12" s="17">
        <v>4.1398252016400003E-2</v>
      </c>
      <c r="AG12" s="17">
        <v>5.5332612352708102E-2</v>
      </c>
      <c r="AH12" s="17">
        <v>5.3626666936595603E-2</v>
      </c>
      <c r="AI12" s="17"/>
      <c r="AJ12" s="17">
        <v>3.4946277371519001E-2</v>
      </c>
      <c r="AK12" s="17">
        <v>5.8588501160791902E-2</v>
      </c>
      <c r="AL12" s="17">
        <v>4.4925523830497097E-2</v>
      </c>
      <c r="AM12" s="17">
        <v>0.112712305517569</v>
      </c>
      <c r="AN12" s="17">
        <v>4.5826347972969E-2</v>
      </c>
      <c r="AO12" s="17"/>
      <c r="AP12" s="17">
        <v>3.1521405904822102E-2</v>
      </c>
      <c r="AQ12" s="17">
        <v>6.0196751194223803E-2</v>
      </c>
      <c r="AR12" s="17">
        <v>4.6783256439693499E-2</v>
      </c>
      <c r="AS12" s="17"/>
      <c r="AT12" s="17">
        <v>5.1177682155219201E-2</v>
      </c>
      <c r="AU12" s="17">
        <v>4.2779642174102503E-2</v>
      </c>
      <c r="AV12" s="17">
        <v>3.9090691650726803E-2</v>
      </c>
      <c r="AW12" s="17">
        <v>6.9789173954491607E-2</v>
      </c>
      <c r="AX12" s="17">
        <v>2.80484007824831E-2</v>
      </c>
    </row>
    <row r="13" spans="2:50">
      <c r="B13" s="18" t="s">
        <v>92</v>
      </c>
      <c r="C13" s="19">
        <v>0.121135606036698</v>
      </c>
      <c r="D13" s="19">
        <v>9.5241832631526802E-2</v>
      </c>
      <c r="E13" s="19">
        <v>0.14589525311411999</v>
      </c>
      <c r="F13" s="19"/>
      <c r="G13" s="19">
        <v>0.13739699103960101</v>
      </c>
      <c r="H13" s="19">
        <v>0.12569865696330401</v>
      </c>
      <c r="I13" s="19">
        <v>0.15396097160928199</v>
      </c>
      <c r="J13" s="19">
        <v>0.13624053273323899</v>
      </c>
      <c r="K13" s="19">
        <v>0.13265398610863399</v>
      </c>
      <c r="L13" s="19">
        <v>6.0033510864759602E-2</v>
      </c>
      <c r="M13" s="19"/>
      <c r="N13" s="19">
        <v>6.9021677366555997E-2</v>
      </c>
      <c r="O13" s="19">
        <v>0.12690046290701201</v>
      </c>
      <c r="P13" s="19">
        <v>0.118074731356517</v>
      </c>
      <c r="Q13" s="19">
        <v>0.17209097088611999</v>
      </c>
      <c r="R13" s="19"/>
      <c r="S13" s="19">
        <v>0.107292393947117</v>
      </c>
      <c r="T13" s="19">
        <v>9.3179363632439102E-2</v>
      </c>
      <c r="U13" s="19">
        <v>0.159664724241349</v>
      </c>
      <c r="V13" s="19">
        <v>0.115166655237774</v>
      </c>
      <c r="W13" s="19">
        <v>9.6773030935007998E-2</v>
      </c>
      <c r="X13" s="19">
        <v>0.120326112392099</v>
      </c>
      <c r="Y13" s="19">
        <v>0.14985382401561601</v>
      </c>
      <c r="Z13" s="19">
        <v>9.5288312914419193E-2</v>
      </c>
      <c r="AA13" s="19">
        <v>0.15367843196564701</v>
      </c>
      <c r="AB13" s="19">
        <v>0.120447624013847</v>
      </c>
      <c r="AC13" s="19">
        <v>0.15173820297735899</v>
      </c>
      <c r="AD13" s="19">
        <v>7.1139567087691494E-2</v>
      </c>
      <c r="AE13" s="19"/>
      <c r="AF13" s="19">
        <v>0.102636387801793</v>
      </c>
      <c r="AG13" s="19">
        <v>0.100694099907362</v>
      </c>
      <c r="AH13" s="19">
        <v>0.22120745635783901</v>
      </c>
      <c r="AI13" s="19"/>
      <c r="AJ13" s="19">
        <v>9.1127556288510395E-2</v>
      </c>
      <c r="AK13" s="19">
        <v>0.111321058458622</v>
      </c>
      <c r="AL13" s="19">
        <v>4.4993646868887197E-2</v>
      </c>
      <c r="AM13" s="19">
        <v>0.117108672835848</v>
      </c>
      <c r="AN13" s="19">
        <v>0.26588058687070798</v>
      </c>
      <c r="AO13" s="19"/>
      <c r="AP13" s="19">
        <v>7.2529541793813601E-2</v>
      </c>
      <c r="AQ13" s="19">
        <v>0.101783192549982</v>
      </c>
      <c r="AR13" s="19">
        <v>6.6165204879522502E-2</v>
      </c>
      <c r="AS13" s="19"/>
      <c r="AT13" s="19">
        <v>0.15842919133904801</v>
      </c>
      <c r="AU13" s="19">
        <v>0.103589778787401</v>
      </c>
      <c r="AV13" s="19">
        <v>8.1448071737749803E-2</v>
      </c>
      <c r="AW13" s="19">
        <v>7.3208499637703303E-2</v>
      </c>
      <c r="AX13" s="19">
        <v>0.11480530987840901</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279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0.14451451528360401</v>
      </c>
      <c r="D9" s="17">
        <v>0.15094702166513099</v>
      </c>
      <c r="E9" s="17">
        <v>0.13772542714420699</v>
      </c>
      <c r="F9" s="17"/>
      <c r="G9" s="17">
        <v>0.188771182918862</v>
      </c>
      <c r="H9" s="17">
        <v>0.234421972564199</v>
      </c>
      <c r="I9" s="17">
        <v>0.14932213946399001</v>
      </c>
      <c r="J9" s="17">
        <v>0.115850967910905</v>
      </c>
      <c r="K9" s="17">
        <v>8.8383436226631501E-2</v>
      </c>
      <c r="L9" s="17">
        <v>9.90823370531278E-2</v>
      </c>
      <c r="M9" s="17"/>
      <c r="N9" s="17">
        <v>0.15114503973728999</v>
      </c>
      <c r="O9" s="17">
        <v>0.124945164218078</v>
      </c>
      <c r="P9" s="17">
        <v>0.15016642441317099</v>
      </c>
      <c r="Q9" s="17">
        <v>0.15331785017680399</v>
      </c>
      <c r="R9" s="17"/>
      <c r="S9" s="17">
        <v>0.200047836235939</v>
      </c>
      <c r="T9" s="17">
        <v>0.139553032632906</v>
      </c>
      <c r="U9" s="17">
        <v>0.139690072696041</v>
      </c>
      <c r="V9" s="17">
        <v>0.105160408456135</v>
      </c>
      <c r="W9" s="17">
        <v>0.105404947777511</v>
      </c>
      <c r="X9" s="17">
        <v>0.14320773525915001</v>
      </c>
      <c r="Y9" s="17">
        <v>0.16914535354354601</v>
      </c>
      <c r="Z9" s="17">
        <v>0.16872951147041301</v>
      </c>
      <c r="AA9" s="17">
        <v>0.14158881546864999</v>
      </c>
      <c r="AB9" s="17">
        <v>0.10471517411106</v>
      </c>
      <c r="AC9" s="17">
        <v>0.14648859825083599</v>
      </c>
      <c r="AD9" s="17">
        <v>0.16163972088165801</v>
      </c>
      <c r="AE9" s="17"/>
      <c r="AF9" s="17">
        <v>0.12612666255315999</v>
      </c>
      <c r="AG9" s="17">
        <v>0.15467456504746199</v>
      </c>
      <c r="AH9" s="17">
        <v>0.15083338568941501</v>
      </c>
      <c r="AI9" s="17"/>
      <c r="AJ9" s="17">
        <v>0.118117183722364</v>
      </c>
      <c r="AK9" s="17">
        <v>0.183981731863718</v>
      </c>
      <c r="AL9" s="17">
        <v>0.221453619222092</v>
      </c>
      <c r="AM9" s="17">
        <v>0.172478881111156</v>
      </c>
      <c r="AN9" s="17">
        <v>9.7844693409172998E-2</v>
      </c>
      <c r="AO9" s="17"/>
      <c r="AP9" s="17">
        <v>0.13381688311443399</v>
      </c>
      <c r="AQ9" s="17">
        <v>0.17499254332900299</v>
      </c>
      <c r="AR9" s="17">
        <v>0.203950795219283</v>
      </c>
      <c r="AS9" s="17"/>
      <c r="AT9" s="17">
        <v>0.13262256515411799</v>
      </c>
      <c r="AU9" s="17">
        <v>0.16338179505009601</v>
      </c>
      <c r="AV9" s="17">
        <v>0.13916672462205701</v>
      </c>
      <c r="AW9" s="17">
        <v>0.20266691786003499</v>
      </c>
      <c r="AX9" s="17">
        <v>0.230767227141773</v>
      </c>
    </row>
    <row r="10" spans="2:50" ht="30">
      <c r="B10" s="18" t="s">
        <v>272</v>
      </c>
      <c r="C10" s="17">
        <v>0.29666495726814701</v>
      </c>
      <c r="D10" s="17">
        <v>0.30597321952676199</v>
      </c>
      <c r="E10" s="17">
        <v>0.28873403865348901</v>
      </c>
      <c r="F10" s="17"/>
      <c r="G10" s="17">
        <v>0.34656548391630598</v>
      </c>
      <c r="H10" s="17">
        <v>0.30362817064542502</v>
      </c>
      <c r="I10" s="17">
        <v>0.31737239792878302</v>
      </c>
      <c r="J10" s="17">
        <v>0.25425981888926902</v>
      </c>
      <c r="K10" s="17">
        <v>0.27039240834878397</v>
      </c>
      <c r="L10" s="17">
        <v>0.29313372010250399</v>
      </c>
      <c r="M10" s="17"/>
      <c r="N10" s="17">
        <v>0.31560048474121699</v>
      </c>
      <c r="O10" s="17">
        <v>0.27956869364389902</v>
      </c>
      <c r="P10" s="17">
        <v>0.31854408018643299</v>
      </c>
      <c r="Q10" s="17">
        <v>0.27394257271401301</v>
      </c>
      <c r="R10" s="17"/>
      <c r="S10" s="17">
        <v>0.315556621321819</v>
      </c>
      <c r="T10" s="17">
        <v>0.31072438823826198</v>
      </c>
      <c r="U10" s="17">
        <v>0.28934368345931999</v>
      </c>
      <c r="V10" s="17">
        <v>0.300019403385755</v>
      </c>
      <c r="W10" s="17">
        <v>0.30888002126598602</v>
      </c>
      <c r="X10" s="17">
        <v>0.31122966510174899</v>
      </c>
      <c r="Y10" s="17">
        <v>0.27743311277717198</v>
      </c>
      <c r="Z10" s="17">
        <v>0.27620091372741001</v>
      </c>
      <c r="AA10" s="17">
        <v>0.30509091141901501</v>
      </c>
      <c r="AB10" s="17">
        <v>0.288894217852251</v>
      </c>
      <c r="AC10" s="17">
        <v>0.19838307459392299</v>
      </c>
      <c r="AD10" s="17">
        <v>0.32010282923808098</v>
      </c>
      <c r="AE10" s="17"/>
      <c r="AF10" s="17">
        <v>0.30893553756415998</v>
      </c>
      <c r="AG10" s="17">
        <v>0.28861055681665898</v>
      </c>
      <c r="AH10" s="17">
        <v>0.27416480245578201</v>
      </c>
      <c r="AI10" s="17"/>
      <c r="AJ10" s="17">
        <v>0.316858892274481</v>
      </c>
      <c r="AK10" s="17">
        <v>0.340992920008514</v>
      </c>
      <c r="AL10" s="17">
        <v>0.20359162660245</v>
      </c>
      <c r="AM10" s="17">
        <v>0.11930900058511699</v>
      </c>
      <c r="AN10" s="17">
        <v>0.23179610314391999</v>
      </c>
      <c r="AO10" s="17"/>
      <c r="AP10" s="17">
        <v>0.35672255873480002</v>
      </c>
      <c r="AQ10" s="17">
        <v>0.31871337082896001</v>
      </c>
      <c r="AR10" s="17">
        <v>0.248765227057241</v>
      </c>
      <c r="AS10" s="17"/>
      <c r="AT10" s="17">
        <v>0.31020851545922401</v>
      </c>
      <c r="AU10" s="17">
        <v>0.29278395302733701</v>
      </c>
      <c r="AV10" s="17">
        <v>0.332946787167546</v>
      </c>
      <c r="AW10" s="17">
        <v>0.26298488139960902</v>
      </c>
      <c r="AX10" s="17">
        <v>0.335766092235249</v>
      </c>
    </row>
    <row r="11" spans="2:50" ht="30">
      <c r="B11" s="18" t="s">
        <v>273</v>
      </c>
      <c r="C11" s="17">
        <v>0.25357528767224402</v>
      </c>
      <c r="D11" s="17">
        <v>0.25169740002601498</v>
      </c>
      <c r="E11" s="17">
        <v>0.254560881938247</v>
      </c>
      <c r="F11" s="17"/>
      <c r="G11" s="17">
        <v>0.19825476829870001</v>
      </c>
      <c r="H11" s="17">
        <v>0.21777765085258699</v>
      </c>
      <c r="I11" s="17">
        <v>0.24324902890564101</v>
      </c>
      <c r="J11" s="17">
        <v>0.27480985874753899</v>
      </c>
      <c r="K11" s="17">
        <v>0.28553102555649401</v>
      </c>
      <c r="L11" s="17">
        <v>0.28902783795540199</v>
      </c>
      <c r="M11" s="17"/>
      <c r="N11" s="17">
        <v>0.26427137117919702</v>
      </c>
      <c r="O11" s="17">
        <v>0.277747338139821</v>
      </c>
      <c r="P11" s="17">
        <v>0.22559478197705801</v>
      </c>
      <c r="Q11" s="17">
        <v>0.242743104018942</v>
      </c>
      <c r="R11" s="17"/>
      <c r="S11" s="17">
        <v>0.23630754988838801</v>
      </c>
      <c r="T11" s="17">
        <v>0.25932445926931602</v>
      </c>
      <c r="U11" s="17">
        <v>0.247500689769072</v>
      </c>
      <c r="V11" s="17">
        <v>0.280468928362337</v>
      </c>
      <c r="W11" s="17">
        <v>0.28217936344515698</v>
      </c>
      <c r="X11" s="17">
        <v>0.28527273470519698</v>
      </c>
      <c r="Y11" s="17">
        <v>0.22977517444882301</v>
      </c>
      <c r="Z11" s="17">
        <v>0.29236167204541802</v>
      </c>
      <c r="AA11" s="17">
        <v>0.198092356624713</v>
      </c>
      <c r="AB11" s="17">
        <v>0.242716302420209</v>
      </c>
      <c r="AC11" s="17">
        <v>0.30318782864684701</v>
      </c>
      <c r="AD11" s="17">
        <v>0.247499517935344</v>
      </c>
      <c r="AE11" s="17"/>
      <c r="AF11" s="17">
        <v>0.25682072713398002</v>
      </c>
      <c r="AG11" s="17">
        <v>0.26792011231785801</v>
      </c>
      <c r="AH11" s="17">
        <v>0.240831294759489</v>
      </c>
      <c r="AI11" s="17"/>
      <c r="AJ11" s="17">
        <v>0.28603764728205</v>
      </c>
      <c r="AK11" s="17">
        <v>0.21679278773563901</v>
      </c>
      <c r="AL11" s="17">
        <v>0.361766108803111</v>
      </c>
      <c r="AM11" s="17">
        <v>0.24785647406452499</v>
      </c>
      <c r="AN11" s="17">
        <v>0.22701907619658901</v>
      </c>
      <c r="AO11" s="17"/>
      <c r="AP11" s="17">
        <v>0.26460705991067301</v>
      </c>
      <c r="AQ11" s="17">
        <v>0.24198237908017001</v>
      </c>
      <c r="AR11" s="17">
        <v>0.31338622374017999</v>
      </c>
      <c r="AS11" s="17"/>
      <c r="AT11" s="17">
        <v>0.230527600191339</v>
      </c>
      <c r="AU11" s="17">
        <v>0.24977868606512199</v>
      </c>
      <c r="AV11" s="17">
        <v>0.27330629495248998</v>
      </c>
      <c r="AW11" s="17">
        <v>0.31233869260583302</v>
      </c>
      <c r="AX11" s="17">
        <v>0.141409068402885</v>
      </c>
    </row>
    <row r="12" spans="2:50" ht="30">
      <c r="B12" s="18" t="s">
        <v>274</v>
      </c>
      <c r="C12" s="17">
        <v>0.15034799656092501</v>
      </c>
      <c r="D12" s="17">
        <v>0.16914133185060601</v>
      </c>
      <c r="E12" s="17">
        <v>0.13259227021490599</v>
      </c>
      <c r="F12" s="17"/>
      <c r="G12" s="17">
        <v>9.3813896418918796E-2</v>
      </c>
      <c r="H12" s="17">
        <v>8.9218643818012602E-2</v>
      </c>
      <c r="I12" s="17">
        <v>0.11140624113507</v>
      </c>
      <c r="J12" s="17">
        <v>0.19248860995939601</v>
      </c>
      <c r="K12" s="17">
        <v>0.19020219665651</v>
      </c>
      <c r="L12" s="17">
        <v>0.20823287140788799</v>
      </c>
      <c r="M12" s="17"/>
      <c r="N12" s="17">
        <v>0.16062709898782901</v>
      </c>
      <c r="O12" s="17">
        <v>0.168677302544397</v>
      </c>
      <c r="P12" s="17">
        <v>0.14614516628133101</v>
      </c>
      <c r="Q12" s="17">
        <v>0.12661843158639999</v>
      </c>
      <c r="R12" s="17"/>
      <c r="S12" s="17">
        <v>0.115601240189061</v>
      </c>
      <c r="T12" s="17">
        <v>0.16778016627794301</v>
      </c>
      <c r="U12" s="17">
        <v>0.15935024648537499</v>
      </c>
      <c r="V12" s="17">
        <v>0.16297964475580401</v>
      </c>
      <c r="W12" s="17">
        <v>0.166498767092637</v>
      </c>
      <c r="X12" s="17">
        <v>0.100549901547086</v>
      </c>
      <c r="Y12" s="17">
        <v>0.173613405551405</v>
      </c>
      <c r="Z12" s="17">
        <v>0.10531371710752099</v>
      </c>
      <c r="AA12" s="17">
        <v>0.166559640117865</v>
      </c>
      <c r="AB12" s="17">
        <v>0.19202417185944101</v>
      </c>
      <c r="AC12" s="17">
        <v>0.120561324046776</v>
      </c>
      <c r="AD12" s="17">
        <v>0.15015882885183299</v>
      </c>
      <c r="AE12" s="17"/>
      <c r="AF12" s="17">
        <v>0.17146471689567599</v>
      </c>
      <c r="AG12" s="17">
        <v>0.15322273727514699</v>
      </c>
      <c r="AH12" s="17">
        <v>0.100270673566244</v>
      </c>
      <c r="AI12" s="17"/>
      <c r="AJ12" s="17">
        <v>0.153157360761254</v>
      </c>
      <c r="AK12" s="17">
        <v>0.123329380712859</v>
      </c>
      <c r="AL12" s="17">
        <v>0.140950893699296</v>
      </c>
      <c r="AM12" s="17">
        <v>0.221668829760959</v>
      </c>
      <c r="AN12" s="17">
        <v>0.17013934218670801</v>
      </c>
      <c r="AO12" s="17"/>
      <c r="AP12" s="17">
        <v>0.13993970296617</v>
      </c>
      <c r="AQ12" s="17">
        <v>0.134468586850258</v>
      </c>
      <c r="AR12" s="17">
        <v>0.14005011973336401</v>
      </c>
      <c r="AS12" s="17"/>
      <c r="AT12" s="17">
        <v>0.14669095967047699</v>
      </c>
      <c r="AU12" s="17">
        <v>0.153132816586524</v>
      </c>
      <c r="AV12" s="17">
        <v>0.147941264285255</v>
      </c>
      <c r="AW12" s="17">
        <v>0.13570317532908999</v>
      </c>
      <c r="AX12" s="17">
        <v>7.1140354217067506E-2</v>
      </c>
    </row>
    <row r="13" spans="2:50">
      <c r="B13" s="18" t="s">
        <v>92</v>
      </c>
      <c r="C13" s="19">
        <v>0.15489724321508</v>
      </c>
      <c r="D13" s="19">
        <v>0.122241026931486</v>
      </c>
      <c r="E13" s="19">
        <v>0.18638738204915101</v>
      </c>
      <c r="F13" s="19"/>
      <c r="G13" s="19">
        <v>0.172594668447213</v>
      </c>
      <c r="H13" s="19">
        <v>0.15495356211977601</v>
      </c>
      <c r="I13" s="19">
        <v>0.17865019256651599</v>
      </c>
      <c r="J13" s="19">
        <v>0.16259074449289199</v>
      </c>
      <c r="K13" s="19">
        <v>0.16549093321158101</v>
      </c>
      <c r="L13" s="19">
        <v>0.110523233481078</v>
      </c>
      <c r="M13" s="19"/>
      <c r="N13" s="19">
        <v>0.108356005354468</v>
      </c>
      <c r="O13" s="19">
        <v>0.14906150145380501</v>
      </c>
      <c r="P13" s="19">
        <v>0.159549547142007</v>
      </c>
      <c r="Q13" s="19">
        <v>0.20337804150384101</v>
      </c>
      <c r="R13" s="19"/>
      <c r="S13" s="19">
        <v>0.13248675236479199</v>
      </c>
      <c r="T13" s="19">
        <v>0.122617953581573</v>
      </c>
      <c r="U13" s="19">
        <v>0.16411530759019199</v>
      </c>
      <c r="V13" s="19">
        <v>0.15137161503996899</v>
      </c>
      <c r="W13" s="19">
        <v>0.13703690041871</v>
      </c>
      <c r="X13" s="19">
        <v>0.15973996338681801</v>
      </c>
      <c r="Y13" s="19">
        <v>0.150032953679054</v>
      </c>
      <c r="Z13" s="19">
        <v>0.15739418564923799</v>
      </c>
      <c r="AA13" s="19">
        <v>0.188668276369757</v>
      </c>
      <c r="AB13" s="19">
        <v>0.171650133757039</v>
      </c>
      <c r="AC13" s="19">
        <v>0.23137917446161799</v>
      </c>
      <c r="AD13" s="19">
        <v>0.120599103093084</v>
      </c>
      <c r="AE13" s="19"/>
      <c r="AF13" s="19">
        <v>0.13665235585302399</v>
      </c>
      <c r="AG13" s="19">
        <v>0.13557202854287401</v>
      </c>
      <c r="AH13" s="19">
        <v>0.23389984352907001</v>
      </c>
      <c r="AI13" s="19"/>
      <c r="AJ13" s="19">
        <v>0.12582891595985099</v>
      </c>
      <c r="AK13" s="19">
        <v>0.13490317967927001</v>
      </c>
      <c r="AL13" s="19">
        <v>7.2237751673050299E-2</v>
      </c>
      <c r="AM13" s="19">
        <v>0.238686814478242</v>
      </c>
      <c r="AN13" s="19">
        <v>0.27320078506360901</v>
      </c>
      <c r="AO13" s="19"/>
      <c r="AP13" s="19">
        <v>0.104913795273923</v>
      </c>
      <c r="AQ13" s="19">
        <v>0.12984311991160799</v>
      </c>
      <c r="AR13" s="19">
        <v>9.3847634249932296E-2</v>
      </c>
      <c r="AS13" s="19"/>
      <c r="AT13" s="19">
        <v>0.17995035952484201</v>
      </c>
      <c r="AU13" s="19">
        <v>0.14092274927092199</v>
      </c>
      <c r="AV13" s="19">
        <v>0.10663892897265299</v>
      </c>
      <c r="AW13" s="19">
        <v>8.6306332805431998E-2</v>
      </c>
      <c r="AX13" s="19">
        <v>0.220917258003026</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280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0.115419467548858</v>
      </c>
      <c r="D9" s="17">
        <v>0.12564185079490101</v>
      </c>
      <c r="E9" s="17">
        <v>0.105892195256576</v>
      </c>
      <c r="F9" s="17"/>
      <c r="G9" s="17">
        <v>0.174882184838595</v>
      </c>
      <c r="H9" s="17">
        <v>0.15885238767130999</v>
      </c>
      <c r="I9" s="17">
        <v>0.10842705469738199</v>
      </c>
      <c r="J9" s="17">
        <v>0.107026701119343</v>
      </c>
      <c r="K9" s="17">
        <v>7.4720883050852699E-2</v>
      </c>
      <c r="L9" s="17">
        <v>8.0542902449527401E-2</v>
      </c>
      <c r="M9" s="17"/>
      <c r="N9" s="17">
        <v>0.13097375268200201</v>
      </c>
      <c r="O9" s="17">
        <v>9.4162766899584305E-2</v>
      </c>
      <c r="P9" s="17">
        <v>0.134983362759304</v>
      </c>
      <c r="Q9" s="17">
        <v>0.101172855578301</v>
      </c>
      <c r="R9" s="17"/>
      <c r="S9" s="17">
        <v>0.16392402870228301</v>
      </c>
      <c r="T9" s="17">
        <v>0.109933831192963</v>
      </c>
      <c r="U9" s="17">
        <v>9.3692909263161206E-2</v>
      </c>
      <c r="V9" s="17">
        <v>7.3419629551631602E-2</v>
      </c>
      <c r="W9" s="17">
        <v>7.7661202123064696E-2</v>
      </c>
      <c r="X9" s="17">
        <v>0.103786409442901</v>
      </c>
      <c r="Y9" s="17">
        <v>0.17818092557057399</v>
      </c>
      <c r="Z9" s="17">
        <v>0.121244118479504</v>
      </c>
      <c r="AA9" s="17">
        <v>9.8012441387247198E-2</v>
      </c>
      <c r="AB9" s="17">
        <v>9.5537815707562895E-2</v>
      </c>
      <c r="AC9" s="17">
        <v>0.12805205824069699</v>
      </c>
      <c r="AD9" s="17">
        <v>0.147006733988786</v>
      </c>
      <c r="AE9" s="17"/>
      <c r="AF9" s="17">
        <v>0.12906811544948399</v>
      </c>
      <c r="AG9" s="17">
        <v>0.102608911870735</v>
      </c>
      <c r="AH9" s="17">
        <v>9.3025453462784402E-2</v>
      </c>
      <c r="AI9" s="17"/>
      <c r="AJ9" s="17">
        <v>0.12408779277988199</v>
      </c>
      <c r="AK9" s="17">
        <v>0.105384995775388</v>
      </c>
      <c r="AL9" s="17">
        <v>0.14380504645653999</v>
      </c>
      <c r="AM9" s="17">
        <v>0.17603563587080501</v>
      </c>
      <c r="AN9" s="17">
        <v>7.7128650606895194E-2</v>
      </c>
      <c r="AO9" s="17"/>
      <c r="AP9" s="17">
        <v>0.132404863268409</v>
      </c>
      <c r="AQ9" s="17">
        <v>0.12505701352632101</v>
      </c>
      <c r="AR9" s="17">
        <v>0.128841426940009</v>
      </c>
      <c r="AS9" s="17"/>
      <c r="AT9" s="17">
        <v>0.11923296301928001</v>
      </c>
      <c r="AU9" s="17">
        <v>0.119155123448214</v>
      </c>
      <c r="AV9" s="17">
        <v>0.10709612846766101</v>
      </c>
      <c r="AW9" s="17">
        <v>0.18885881628079601</v>
      </c>
      <c r="AX9" s="17">
        <v>0.17403016015235501</v>
      </c>
    </row>
    <row r="10" spans="2:50" ht="30">
      <c r="B10" s="18" t="s">
        <v>272</v>
      </c>
      <c r="C10" s="17">
        <v>0.22673456719514701</v>
      </c>
      <c r="D10" s="17">
        <v>0.21749195838118399</v>
      </c>
      <c r="E10" s="17">
        <v>0.23663524769917499</v>
      </c>
      <c r="F10" s="17"/>
      <c r="G10" s="17">
        <v>0.28367421126280701</v>
      </c>
      <c r="H10" s="17">
        <v>0.32249061919434702</v>
      </c>
      <c r="I10" s="17">
        <v>0.28112864855945502</v>
      </c>
      <c r="J10" s="17">
        <v>0.18090231313972299</v>
      </c>
      <c r="K10" s="17">
        <v>0.176583722118829</v>
      </c>
      <c r="L10" s="17">
        <v>0.137753219735816</v>
      </c>
      <c r="M10" s="17"/>
      <c r="N10" s="17">
        <v>0.23589528957393499</v>
      </c>
      <c r="O10" s="17">
        <v>0.21526552570694699</v>
      </c>
      <c r="P10" s="17">
        <v>0.22986222885357299</v>
      </c>
      <c r="Q10" s="17">
        <v>0.227973682204685</v>
      </c>
      <c r="R10" s="17"/>
      <c r="S10" s="17">
        <v>0.29114999583326101</v>
      </c>
      <c r="T10" s="17">
        <v>0.24425392276278299</v>
      </c>
      <c r="U10" s="17">
        <v>0.17786139522059699</v>
      </c>
      <c r="V10" s="17">
        <v>0.21030132452056</v>
      </c>
      <c r="W10" s="17">
        <v>0.243973044472404</v>
      </c>
      <c r="X10" s="17">
        <v>0.307417033374566</v>
      </c>
      <c r="Y10" s="17">
        <v>0.21351088135837701</v>
      </c>
      <c r="Z10" s="17">
        <v>0.23045578486262</v>
      </c>
      <c r="AA10" s="17">
        <v>0.223126340993028</v>
      </c>
      <c r="AB10" s="17">
        <v>0.13552412455405299</v>
      </c>
      <c r="AC10" s="17">
        <v>0.132627093644093</v>
      </c>
      <c r="AD10" s="17">
        <v>0.22167043297830799</v>
      </c>
      <c r="AE10" s="17"/>
      <c r="AF10" s="17">
        <v>0.22755097190222201</v>
      </c>
      <c r="AG10" s="17">
        <v>0.21908746122377401</v>
      </c>
      <c r="AH10" s="17">
        <v>0.22308081682193101</v>
      </c>
      <c r="AI10" s="17"/>
      <c r="AJ10" s="17">
        <v>0.23694829814058799</v>
      </c>
      <c r="AK10" s="17">
        <v>0.26015166828804298</v>
      </c>
      <c r="AL10" s="17">
        <v>0.20746511871296899</v>
      </c>
      <c r="AM10" s="17">
        <v>0.25381612863731301</v>
      </c>
      <c r="AN10" s="17">
        <v>0.164066566322184</v>
      </c>
      <c r="AO10" s="17"/>
      <c r="AP10" s="17">
        <v>0.27053658223459498</v>
      </c>
      <c r="AQ10" s="17">
        <v>0.21676303575320599</v>
      </c>
      <c r="AR10" s="17">
        <v>0.203124452560838</v>
      </c>
      <c r="AS10" s="17"/>
      <c r="AT10" s="17">
        <v>0.20574164553843999</v>
      </c>
      <c r="AU10" s="17">
        <v>0.23628018977290599</v>
      </c>
      <c r="AV10" s="17">
        <v>0.220242406311214</v>
      </c>
      <c r="AW10" s="17">
        <v>0.27943194295089502</v>
      </c>
      <c r="AX10" s="17">
        <v>0.29409837953107598</v>
      </c>
    </row>
    <row r="11" spans="2:50" ht="30">
      <c r="B11" s="18" t="s">
        <v>273</v>
      </c>
      <c r="C11" s="17">
        <v>0.20885170566557501</v>
      </c>
      <c r="D11" s="17">
        <v>0.20961110120075299</v>
      </c>
      <c r="E11" s="17">
        <v>0.20708985325639401</v>
      </c>
      <c r="F11" s="17"/>
      <c r="G11" s="17">
        <v>0.21142163929310601</v>
      </c>
      <c r="H11" s="17">
        <v>0.19721508042430599</v>
      </c>
      <c r="I11" s="17">
        <v>0.21221432309772101</v>
      </c>
      <c r="J11" s="17">
        <v>0.19319453417923199</v>
      </c>
      <c r="K11" s="17">
        <v>0.21500961767944801</v>
      </c>
      <c r="L11" s="17">
        <v>0.22246391714355301</v>
      </c>
      <c r="M11" s="17"/>
      <c r="N11" s="17">
        <v>0.22819808642224801</v>
      </c>
      <c r="O11" s="17">
        <v>0.23106440475656601</v>
      </c>
      <c r="P11" s="17">
        <v>0.18859362010804701</v>
      </c>
      <c r="Q11" s="17">
        <v>0.18646235293879401</v>
      </c>
      <c r="R11" s="17"/>
      <c r="S11" s="17">
        <v>0.191581077346963</v>
      </c>
      <c r="T11" s="17">
        <v>0.240575240974681</v>
      </c>
      <c r="U11" s="17">
        <v>0.188759184118931</v>
      </c>
      <c r="V11" s="17">
        <v>0.22374717554859899</v>
      </c>
      <c r="W11" s="17">
        <v>0.23650490861016599</v>
      </c>
      <c r="X11" s="17">
        <v>0.189218362674971</v>
      </c>
      <c r="Y11" s="17">
        <v>0.17962395437871001</v>
      </c>
      <c r="Z11" s="17">
        <v>0.15986517912863299</v>
      </c>
      <c r="AA11" s="17">
        <v>0.176359832298327</v>
      </c>
      <c r="AB11" s="17">
        <v>0.25247681487593598</v>
      </c>
      <c r="AC11" s="17">
        <v>0.205927543589983</v>
      </c>
      <c r="AD11" s="17">
        <v>0.29210318861413198</v>
      </c>
      <c r="AE11" s="17"/>
      <c r="AF11" s="17">
        <v>0.20319741298046701</v>
      </c>
      <c r="AG11" s="17">
        <v>0.221081198865064</v>
      </c>
      <c r="AH11" s="17">
        <v>0.188944775081822</v>
      </c>
      <c r="AI11" s="17"/>
      <c r="AJ11" s="17">
        <v>0.214311539896891</v>
      </c>
      <c r="AK11" s="17">
        <v>0.21496614740037601</v>
      </c>
      <c r="AL11" s="17">
        <v>0.24571219147652601</v>
      </c>
      <c r="AM11" s="17">
        <v>6.5728981845126003E-2</v>
      </c>
      <c r="AN11" s="17">
        <v>0.16720716918979001</v>
      </c>
      <c r="AO11" s="17"/>
      <c r="AP11" s="17">
        <v>0.21786254687690701</v>
      </c>
      <c r="AQ11" s="17">
        <v>0.22817471684415599</v>
      </c>
      <c r="AR11" s="17">
        <v>0.26241149666851799</v>
      </c>
      <c r="AS11" s="17"/>
      <c r="AT11" s="17">
        <v>0.181453268914882</v>
      </c>
      <c r="AU11" s="17">
        <v>0.216090141233585</v>
      </c>
      <c r="AV11" s="17">
        <v>0.252345830478439</v>
      </c>
      <c r="AW11" s="17">
        <v>0.210250699248545</v>
      </c>
      <c r="AX11" s="17">
        <v>0.140427095432828</v>
      </c>
    </row>
    <row r="12" spans="2:50" ht="30">
      <c r="B12" s="18" t="s">
        <v>274</v>
      </c>
      <c r="C12" s="17">
        <v>0.263161072859944</v>
      </c>
      <c r="D12" s="17">
        <v>0.30629897528358002</v>
      </c>
      <c r="E12" s="17">
        <v>0.221013136370867</v>
      </c>
      <c r="F12" s="17"/>
      <c r="G12" s="17">
        <v>0.14628605699904301</v>
      </c>
      <c r="H12" s="17">
        <v>0.15006576657145801</v>
      </c>
      <c r="I12" s="17">
        <v>0.18809150316426099</v>
      </c>
      <c r="J12" s="17">
        <v>0.30152777742340398</v>
      </c>
      <c r="K12" s="17">
        <v>0.34632199839663202</v>
      </c>
      <c r="L12" s="17">
        <v>0.40667438689965302</v>
      </c>
      <c r="M12" s="17"/>
      <c r="N12" s="17">
        <v>0.27992782103854502</v>
      </c>
      <c r="O12" s="17">
        <v>0.269523715032633</v>
      </c>
      <c r="P12" s="17">
        <v>0.27111927286544202</v>
      </c>
      <c r="Q12" s="17">
        <v>0.23288501897081501</v>
      </c>
      <c r="R12" s="17"/>
      <c r="S12" s="17">
        <v>0.200475420372067</v>
      </c>
      <c r="T12" s="17">
        <v>0.245567836976198</v>
      </c>
      <c r="U12" s="17">
        <v>0.30066785765078702</v>
      </c>
      <c r="V12" s="17">
        <v>0.29995917861971</v>
      </c>
      <c r="W12" s="17">
        <v>0.29182607352966999</v>
      </c>
      <c r="X12" s="17">
        <v>0.24288248894549899</v>
      </c>
      <c r="Y12" s="17">
        <v>0.26046022288631898</v>
      </c>
      <c r="Z12" s="17">
        <v>0.303614751111212</v>
      </c>
      <c r="AA12" s="17">
        <v>0.26576807002820002</v>
      </c>
      <c r="AB12" s="17">
        <v>0.29140441991367899</v>
      </c>
      <c r="AC12" s="17">
        <v>0.28605957755699601</v>
      </c>
      <c r="AD12" s="17">
        <v>0.23572386095039</v>
      </c>
      <c r="AE12" s="17"/>
      <c r="AF12" s="17">
        <v>0.286116605685106</v>
      </c>
      <c r="AG12" s="17">
        <v>0.28710177730408998</v>
      </c>
      <c r="AH12" s="17">
        <v>0.17585251127204099</v>
      </c>
      <c r="AI12" s="17"/>
      <c r="AJ12" s="17">
        <v>0.267402372127578</v>
      </c>
      <c r="AK12" s="17">
        <v>0.25328335226600501</v>
      </c>
      <c r="AL12" s="17">
        <v>0.28471254759652898</v>
      </c>
      <c r="AM12" s="17">
        <v>0.44701734462527398</v>
      </c>
      <c r="AN12" s="17">
        <v>0.22166699758023301</v>
      </c>
      <c r="AO12" s="17"/>
      <c r="AP12" s="17">
        <v>0.25848575790357198</v>
      </c>
      <c r="AQ12" s="17">
        <v>0.26640162426840303</v>
      </c>
      <c r="AR12" s="17">
        <v>0.271404859335235</v>
      </c>
      <c r="AS12" s="17"/>
      <c r="AT12" s="17">
        <v>0.26897845849666702</v>
      </c>
      <c r="AU12" s="17">
        <v>0.25366988017113501</v>
      </c>
      <c r="AV12" s="17">
        <v>0.27512998924430099</v>
      </c>
      <c r="AW12" s="17">
        <v>0.19712771407690899</v>
      </c>
      <c r="AX12" s="17">
        <v>0.140188176204636</v>
      </c>
    </row>
    <row r="13" spans="2:50">
      <c r="B13" s="18" t="s">
        <v>92</v>
      </c>
      <c r="C13" s="19">
        <v>0.185833186730475</v>
      </c>
      <c r="D13" s="19">
        <v>0.14095611433958</v>
      </c>
      <c r="E13" s="19">
        <v>0.229369567416987</v>
      </c>
      <c r="F13" s="19"/>
      <c r="G13" s="19">
        <v>0.18373590760644801</v>
      </c>
      <c r="H13" s="19">
        <v>0.17137614613857999</v>
      </c>
      <c r="I13" s="19">
        <v>0.210138470481182</v>
      </c>
      <c r="J13" s="19">
        <v>0.217348674138297</v>
      </c>
      <c r="K13" s="19">
        <v>0.18736377875423799</v>
      </c>
      <c r="L13" s="19">
        <v>0.15256557377145</v>
      </c>
      <c r="M13" s="19"/>
      <c r="N13" s="19">
        <v>0.12500505028327</v>
      </c>
      <c r="O13" s="19">
        <v>0.18998358760427</v>
      </c>
      <c r="P13" s="19">
        <v>0.17544151541363501</v>
      </c>
      <c r="Q13" s="19">
        <v>0.25150609030740501</v>
      </c>
      <c r="R13" s="19"/>
      <c r="S13" s="19">
        <v>0.152869477745426</v>
      </c>
      <c r="T13" s="19">
        <v>0.159669168093374</v>
      </c>
      <c r="U13" s="19">
        <v>0.23901865374652401</v>
      </c>
      <c r="V13" s="19">
        <v>0.19257269175950001</v>
      </c>
      <c r="W13" s="19">
        <v>0.150034771264695</v>
      </c>
      <c r="X13" s="19">
        <v>0.156695705562063</v>
      </c>
      <c r="Y13" s="19">
        <v>0.16822401580601901</v>
      </c>
      <c r="Z13" s="19">
        <v>0.18482016641803101</v>
      </c>
      <c r="AA13" s="19">
        <v>0.23673331529319799</v>
      </c>
      <c r="AB13" s="19">
        <v>0.225056824948769</v>
      </c>
      <c r="AC13" s="19">
        <v>0.24733372696823</v>
      </c>
      <c r="AD13" s="19">
        <v>0.10349578346838401</v>
      </c>
      <c r="AE13" s="19"/>
      <c r="AF13" s="19">
        <v>0.154066893982721</v>
      </c>
      <c r="AG13" s="19">
        <v>0.170120650736337</v>
      </c>
      <c r="AH13" s="19">
        <v>0.31909644336142201</v>
      </c>
      <c r="AI13" s="19"/>
      <c r="AJ13" s="19">
        <v>0.15724999705506101</v>
      </c>
      <c r="AK13" s="19">
        <v>0.16621383627018901</v>
      </c>
      <c r="AL13" s="19">
        <v>0.118305095757436</v>
      </c>
      <c r="AM13" s="19">
        <v>5.7401909021481998E-2</v>
      </c>
      <c r="AN13" s="19">
        <v>0.36993061630089802</v>
      </c>
      <c r="AO13" s="19"/>
      <c r="AP13" s="19">
        <v>0.120710249716517</v>
      </c>
      <c r="AQ13" s="19">
        <v>0.16360360960791401</v>
      </c>
      <c r="AR13" s="19">
        <v>0.13421776449539999</v>
      </c>
      <c r="AS13" s="19"/>
      <c r="AT13" s="19">
        <v>0.224593664030732</v>
      </c>
      <c r="AU13" s="19">
        <v>0.17480466537415901</v>
      </c>
      <c r="AV13" s="19">
        <v>0.145185645498385</v>
      </c>
      <c r="AW13" s="19">
        <v>0.12433082744285399</v>
      </c>
      <c r="AX13" s="19">
        <v>0.25125618867910599</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281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0.16853387291895</v>
      </c>
      <c r="D9" s="17">
        <v>0.17408745708265</v>
      </c>
      <c r="E9" s="17">
        <v>0.162695837867849</v>
      </c>
      <c r="F9" s="17"/>
      <c r="G9" s="17">
        <v>0.20246021353358701</v>
      </c>
      <c r="H9" s="17">
        <v>0.20085461141962299</v>
      </c>
      <c r="I9" s="17">
        <v>0.151012800829777</v>
      </c>
      <c r="J9" s="17">
        <v>0.16192974592154799</v>
      </c>
      <c r="K9" s="17">
        <v>0.12899647111663401</v>
      </c>
      <c r="L9" s="17">
        <v>0.16588211826008301</v>
      </c>
      <c r="M9" s="17"/>
      <c r="N9" s="17">
        <v>0.206977812144365</v>
      </c>
      <c r="O9" s="17">
        <v>0.14295009127292199</v>
      </c>
      <c r="P9" s="17">
        <v>0.156116730646468</v>
      </c>
      <c r="Q9" s="17">
        <v>0.16314809414235401</v>
      </c>
      <c r="R9" s="17"/>
      <c r="S9" s="17">
        <v>0.20363667831069401</v>
      </c>
      <c r="T9" s="17">
        <v>0.16937573489108301</v>
      </c>
      <c r="U9" s="17">
        <v>0.180173346022657</v>
      </c>
      <c r="V9" s="17">
        <v>0.13603684027257601</v>
      </c>
      <c r="W9" s="17">
        <v>0.146978936826756</v>
      </c>
      <c r="X9" s="17">
        <v>0.112688700469143</v>
      </c>
      <c r="Y9" s="17">
        <v>0.229954847607935</v>
      </c>
      <c r="Z9" s="17">
        <v>0.210161245174212</v>
      </c>
      <c r="AA9" s="17">
        <v>0.13064484528841699</v>
      </c>
      <c r="AB9" s="17">
        <v>0.17663339583226301</v>
      </c>
      <c r="AC9" s="17">
        <v>0.11914572621556301</v>
      </c>
      <c r="AD9" s="17">
        <v>0.262666199892781</v>
      </c>
      <c r="AE9" s="17"/>
      <c r="AF9" s="17">
        <v>0.151266221809461</v>
      </c>
      <c r="AG9" s="17">
        <v>0.19023310083867601</v>
      </c>
      <c r="AH9" s="17">
        <v>0.14472916048235501</v>
      </c>
      <c r="AI9" s="17"/>
      <c r="AJ9" s="17">
        <v>0.16771368067702999</v>
      </c>
      <c r="AK9" s="17">
        <v>0.17477259797549799</v>
      </c>
      <c r="AL9" s="17">
        <v>0.26395126584853201</v>
      </c>
      <c r="AM9" s="17">
        <v>0.2487469423425</v>
      </c>
      <c r="AN9" s="17">
        <v>0.100814888601616</v>
      </c>
      <c r="AO9" s="17"/>
      <c r="AP9" s="17">
        <v>0.16084802347305899</v>
      </c>
      <c r="AQ9" s="17">
        <v>0.183859063401627</v>
      </c>
      <c r="AR9" s="17">
        <v>0.27612566334352401</v>
      </c>
      <c r="AS9" s="17"/>
      <c r="AT9" s="17">
        <v>0.17931419855261199</v>
      </c>
      <c r="AU9" s="17">
        <v>0.15248611118819699</v>
      </c>
      <c r="AV9" s="17">
        <v>0.189608755964885</v>
      </c>
      <c r="AW9" s="17">
        <v>0.20542650645873101</v>
      </c>
      <c r="AX9" s="17">
        <v>0.26509058474805403</v>
      </c>
    </row>
    <row r="10" spans="2:50" ht="30">
      <c r="B10" s="18" t="s">
        <v>272</v>
      </c>
      <c r="C10" s="17">
        <v>0.33815565527868902</v>
      </c>
      <c r="D10" s="17">
        <v>0.31844210753584201</v>
      </c>
      <c r="E10" s="17">
        <v>0.35687529154689701</v>
      </c>
      <c r="F10" s="17"/>
      <c r="G10" s="17">
        <v>0.28200588779726299</v>
      </c>
      <c r="H10" s="17">
        <v>0.36054754129330802</v>
      </c>
      <c r="I10" s="17">
        <v>0.32475916787378301</v>
      </c>
      <c r="J10" s="17">
        <v>0.32024485699537403</v>
      </c>
      <c r="K10" s="17">
        <v>0.38814862985752802</v>
      </c>
      <c r="L10" s="17">
        <v>0.34917038659383298</v>
      </c>
      <c r="M10" s="17"/>
      <c r="N10" s="17">
        <v>0.34689047741346402</v>
      </c>
      <c r="O10" s="17">
        <v>0.35270813179284299</v>
      </c>
      <c r="P10" s="17">
        <v>0.32895100594276699</v>
      </c>
      <c r="Q10" s="17">
        <v>0.32077496806390698</v>
      </c>
      <c r="R10" s="17"/>
      <c r="S10" s="17">
        <v>0.353581586369001</v>
      </c>
      <c r="T10" s="17">
        <v>0.40037288103167701</v>
      </c>
      <c r="U10" s="17">
        <v>0.30244862103292802</v>
      </c>
      <c r="V10" s="17">
        <v>0.34096484419307999</v>
      </c>
      <c r="W10" s="17">
        <v>0.29291713851801099</v>
      </c>
      <c r="X10" s="17">
        <v>0.39900595397816502</v>
      </c>
      <c r="Y10" s="17">
        <v>0.31749824827138601</v>
      </c>
      <c r="Z10" s="17">
        <v>0.28996732977733702</v>
      </c>
      <c r="AA10" s="17">
        <v>0.33060802060482303</v>
      </c>
      <c r="AB10" s="17">
        <v>0.27640287210403602</v>
      </c>
      <c r="AC10" s="17">
        <v>0.33428764856433302</v>
      </c>
      <c r="AD10" s="17">
        <v>0.34570795504955099</v>
      </c>
      <c r="AE10" s="17"/>
      <c r="AF10" s="17">
        <v>0.35317216739214302</v>
      </c>
      <c r="AG10" s="17">
        <v>0.34473401292745098</v>
      </c>
      <c r="AH10" s="17">
        <v>0.302921619980632</v>
      </c>
      <c r="AI10" s="17"/>
      <c r="AJ10" s="17">
        <v>0.35768101392457602</v>
      </c>
      <c r="AK10" s="17">
        <v>0.35979444259724802</v>
      </c>
      <c r="AL10" s="17">
        <v>0.353343302793654</v>
      </c>
      <c r="AM10" s="17">
        <v>0.23823394816454699</v>
      </c>
      <c r="AN10" s="17">
        <v>0.27741869620183202</v>
      </c>
      <c r="AO10" s="17"/>
      <c r="AP10" s="17">
        <v>0.400358315157126</v>
      </c>
      <c r="AQ10" s="17">
        <v>0.34971647864537603</v>
      </c>
      <c r="AR10" s="17">
        <v>0.33154450122506401</v>
      </c>
      <c r="AS10" s="17"/>
      <c r="AT10" s="17">
        <v>0.28871440192519099</v>
      </c>
      <c r="AU10" s="17">
        <v>0.36184778743242102</v>
      </c>
      <c r="AV10" s="17">
        <v>0.35986674738473301</v>
      </c>
      <c r="AW10" s="17">
        <v>0.34840472219457103</v>
      </c>
      <c r="AX10" s="17">
        <v>0.39018872034955498</v>
      </c>
    </row>
    <row r="11" spans="2:50" ht="30">
      <c r="B11" s="18" t="s">
        <v>273</v>
      </c>
      <c r="C11" s="17">
        <v>0.23194851402265701</v>
      </c>
      <c r="D11" s="17">
        <v>0.27147617942153102</v>
      </c>
      <c r="E11" s="17">
        <v>0.194275752897489</v>
      </c>
      <c r="F11" s="17"/>
      <c r="G11" s="17">
        <v>0.239123910095487</v>
      </c>
      <c r="H11" s="17">
        <v>0.211055512411809</v>
      </c>
      <c r="I11" s="17">
        <v>0.24569847330255501</v>
      </c>
      <c r="J11" s="17">
        <v>0.229899118710998</v>
      </c>
      <c r="K11" s="17">
        <v>0.22544039883226499</v>
      </c>
      <c r="L11" s="17">
        <v>0.238974624712494</v>
      </c>
      <c r="M11" s="17"/>
      <c r="N11" s="17">
        <v>0.26638858540066401</v>
      </c>
      <c r="O11" s="17">
        <v>0.23117750700529799</v>
      </c>
      <c r="P11" s="17">
        <v>0.23230848196777201</v>
      </c>
      <c r="Q11" s="17">
        <v>0.199457554528683</v>
      </c>
      <c r="R11" s="17"/>
      <c r="S11" s="17">
        <v>0.24075371613841401</v>
      </c>
      <c r="T11" s="17">
        <v>0.17937771887267201</v>
      </c>
      <c r="U11" s="17">
        <v>0.247894015068747</v>
      </c>
      <c r="V11" s="17">
        <v>0.254730931698259</v>
      </c>
      <c r="W11" s="17">
        <v>0.27786541084543398</v>
      </c>
      <c r="X11" s="17">
        <v>0.27694942266418798</v>
      </c>
      <c r="Y11" s="17">
        <v>0.192126072525382</v>
      </c>
      <c r="Z11" s="17">
        <v>0.24439384990399299</v>
      </c>
      <c r="AA11" s="17">
        <v>0.222644598169046</v>
      </c>
      <c r="AB11" s="17">
        <v>0.23010777042764799</v>
      </c>
      <c r="AC11" s="17">
        <v>0.20260679136840001</v>
      </c>
      <c r="AD11" s="17">
        <v>0.24401539038028</v>
      </c>
      <c r="AE11" s="17"/>
      <c r="AF11" s="17">
        <v>0.23571466109711001</v>
      </c>
      <c r="AG11" s="17">
        <v>0.23714888330359701</v>
      </c>
      <c r="AH11" s="17">
        <v>0.191097182927046</v>
      </c>
      <c r="AI11" s="17"/>
      <c r="AJ11" s="17">
        <v>0.25453447761405901</v>
      </c>
      <c r="AK11" s="17">
        <v>0.21929029749880899</v>
      </c>
      <c r="AL11" s="17">
        <v>0.28003221709710302</v>
      </c>
      <c r="AM11" s="17">
        <v>0.241956772561392</v>
      </c>
      <c r="AN11" s="17">
        <v>0.188233546956142</v>
      </c>
      <c r="AO11" s="17"/>
      <c r="AP11" s="17">
        <v>0.25522549974980802</v>
      </c>
      <c r="AQ11" s="17">
        <v>0.22860815128450199</v>
      </c>
      <c r="AR11" s="17">
        <v>0.25548635778029399</v>
      </c>
      <c r="AS11" s="17"/>
      <c r="AT11" s="17">
        <v>0.20546563991747099</v>
      </c>
      <c r="AU11" s="17">
        <v>0.21893375793103501</v>
      </c>
      <c r="AV11" s="17">
        <v>0.27013852341219502</v>
      </c>
      <c r="AW11" s="17">
        <v>0.265707885775538</v>
      </c>
      <c r="AX11" s="17">
        <v>0.170887599687266</v>
      </c>
    </row>
    <row r="12" spans="2:50" ht="30">
      <c r="B12" s="18" t="s">
        <v>274</v>
      </c>
      <c r="C12" s="17">
        <v>0.10830741961849</v>
      </c>
      <c r="D12" s="17">
        <v>0.12042624285433</v>
      </c>
      <c r="E12" s="17">
        <v>9.6901822463642304E-2</v>
      </c>
      <c r="F12" s="17"/>
      <c r="G12" s="17">
        <v>9.1613616542487605E-2</v>
      </c>
      <c r="H12" s="17">
        <v>6.9505598933474605E-2</v>
      </c>
      <c r="I12" s="17">
        <v>0.10330007174611</v>
      </c>
      <c r="J12" s="17">
        <v>0.119247992022463</v>
      </c>
      <c r="K12" s="17">
        <v>0.109215005888449</v>
      </c>
      <c r="L12" s="17">
        <v>0.145415767777445</v>
      </c>
      <c r="M12" s="17"/>
      <c r="N12" s="17">
        <v>9.2637079038904294E-2</v>
      </c>
      <c r="O12" s="17">
        <v>0.12316923805463</v>
      </c>
      <c r="P12" s="17">
        <v>0.131635537137853</v>
      </c>
      <c r="Q12" s="17">
        <v>9.1200971476991702E-2</v>
      </c>
      <c r="R12" s="17"/>
      <c r="S12" s="17">
        <v>7.2924261420438105E-2</v>
      </c>
      <c r="T12" s="17">
        <v>0.116532747119659</v>
      </c>
      <c r="U12" s="17">
        <v>0.117362634381109</v>
      </c>
      <c r="V12" s="17">
        <v>0.115218707814539</v>
      </c>
      <c r="W12" s="17">
        <v>0.109643068042355</v>
      </c>
      <c r="X12" s="17">
        <v>7.1340134278924494E-2</v>
      </c>
      <c r="Y12" s="17">
        <v>0.122034041383918</v>
      </c>
      <c r="Z12" s="17">
        <v>0.12760873687000099</v>
      </c>
      <c r="AA12" s="17">
        <v>0.122789811198329</v>
      </c>
      <c r="AB12" s="17">
        <v>0.15240203355902199</v>
      </c>
      <c r="AC12" s="17">
        <v>0.11452175456194801</v>
      </c>
      <c r="AD12" s="17">
        <v>4.2244256847217297E-2</v>
      </c>
      <c r="AE12" s="17"/>
      <c r="AF12" s="17">
        <v>0.11748177710400801</v>
      </c>
      <c r="AG12" s="17">
        <v>0.106990597980654</v>
      </c>
      <c r="AH12" s="17">
        <v>9.0408132860121004E-2</v>
      </c>
      <c r="AI12" s="17"/>
      <c r="AJ12" s="17">
        <v>9.5047969407724101E-2</v>
      </c>
      <c r="AK12" s="17">
        <v>0.124960916248938</v>
      </c>
      <c r="AL12" s="17">
        <v>4.9823020750783001E-2</v>
      </c>
      <c r="AM12" s="17">
        <v>0.18689696128126901</v>
      </c>
      <c r="AN12" s="17">
        <v>0.118467165915021</v>
      </c>
      <c r="AO12" s="17"/>
      <c r="AP12" s="17">
        <v>9.0684884357723802E-2</v>
      </c>
      <c r="AQ12" s="17">
        <v>0.109003055540871</v>
      </c>
      <c r="AR12" s="17">
        <v>7.2371843731700705E-2</v>
      </c>
      <c r="AS12" s="17"/>
      <c r="AT12" s="17">
        <v>0.11687968697333399</v>
      </c>
      <c r="AU12" s="17">
        <v>0.12938789277853199</v>
      </c>
      <c r="AV12" s="17">
        <v>8.2116311381056004E-2</v>
      </c>
      <c r="AW12" s="17">
        <v>8.9467179368644498E-2</v>
      </c>
      <c r="AX12" s="17">
        <v>6.6522168551726907E-2</v>
      </c>
    </row>
    <row r="13" spans="2:50">
      <c r="B13" s="18" t="s">
        <v>92</v>
      </c>
      <c r="C13" s="19">
        <v>0.153054538161214</v>
      </c>
      <c r="D13" s="19">
        <v>0.115568013105647</v>
      </c>
      <c r="E13" s="19">
        <v>0.18925129522412301</v>
      </c>
      <c r="F13" s="19"/>
      <c r="G13" s="19">
        <v>0.18479637203117499</v>
      </c>
      <c r="H13" s="19">
        <v>0.15803673594178599</v>
      </c>
      <c r="I13" s="19">
        <v>0.17522948624777501</v>
      </c>
      <c r="J13" s="19">
        <v>0.16867828634961701</v>
      </c>
      <c r="K13" s="19">
        <v>0.148199494305124</v>
      </c>
      <c r="L13" s="19">
        <v>0.10055710265614499</v>
      </c>
      <c r="M13" s="19"/>
      <c r="N13" s="19">
        <v>8.7106046002602897E-2</v>
      </c>
      <c r="O13" s="19">
        <v>0.14999503187430599</v>
      </c>
      <c r="P13" s="19">
        <v>0.15098824430513999</v>
      </c>
      <c r="Q13" s="19">
        <v>0.22541841178806299</v>
      </c>
      <c r="R13" s="19"/>
      <c r="S13" s="19">
        <v>0.129103757761453</v>
      </c>
      <c r="T13" s="19">
        <v>0.13434091808491</v>
      </c>
      <c r="U13" s="19">
        <v>0.15212138349456</v>
      </c>
      <c r="V13" s="19">
        <v>0.15304867602154501</v>
      </c>
      <c r="W13" s="19">
        <v>0.17259544576744401</v>
      </c>
      <c r="X13" s="19">
        <v>0.140015788609579</v>
      </c>
      <c r="Y13" s="19">
        <v>0.13838679021137801</v>
      </c>
      <c r="Z13" s="19">
        <v>0.127868838274458</v>
      </c>
      <c r="AA13" s="19">
        <v>0.19331272473938499</v>
      </c>
      <c r="AB13" s="19">
        <v>0.16445392807702999</v>
      </c>
      <c r="AC13" s="19">
        <v>0.22943807928975599</v>
      </c>
      <c r="AD13" s="19">
        <v>0.10536619783017</v>
      </c>
      <c r="AE13" s="19"/>
      <c r="AF13" s="19">
        <v>0.14236517259727799</v>
      </c>
      <c r="AG13" s="19">
        <v>0.120893404949622</v>
      </c>
      <c r="AH13" s="19">
        <v>0.27084390374984602</v>
      </c>
      <c r="AI13" s="19"/>
      <c r="AJ13" s="19">
        <v>0.12502285837661101</v>
      </c>
      <c r="AK13" s="19">
        <v>0.121181745679507</v>
      </c>
      <c r="AL13" s="19">
        <v>5.2850193509928402E-2</v>
      </c>
      <c r="AM13" s="19">
        <v>8.4165375650292695E-2</v>
      </c>
      <c r="AN13" s="19">
        <v>0.31506570232539</v>
      </c>
      <c r="AO13" s="19"/>
      <c r="AP13" s="19">
        <v>9.2883277262284E-2</v>
      </c>
      <c r="AQ13" s="19">
        <v>0.12881325112762301</v>
      </c>
      <c r="AR13" s="19">
        <v>6.4471633919418098E-2</v>
      </c>
      <c r="AS13" s="19"/>
      <c r="AT13" s="19">
        <v>0.20962607263139199</v>
      </c>
      <c r="AU13" s="19">
        <v>0.13734445066981499</v>
      </c>
      <c r="AV13" s="19">
        <v>9.8269661857131096E-2</v>
      </c>
      <c r="AW13" s="19">
        <v>9.0993706202515706E-2</v>
      </c>
      <c r="AX13" s="19">
        <v>0.107310926663399</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282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0.12971452418491</v>
      </c>
      <c r="D9" s="17">
        <v>0.13552491284068499</v>
      </c>
      <c r="E9" s="17">
        <v>0.124548355964319</v>
      </c>
      <c r="F9" s="17"/>
      <c r="G9" s="17">
        <v>0.18265107852331899</v>
      </c>
      <c r="H9" s="17">
        <v>0.20509890674582601</v>
      </c>
      <c r="I9" s="17">
        <v>0.14801353282396501</v>
      </c>
      <c r="J9" s="17">
        <v>9.3151807477555804E-2</v>
      </c>
      <c r="K9" s="17">
        <v>0.100224656377947</v>
      </c>
      <c r="L9" s="17">
        <v>6.8008266509130402E-2</v>
      </c>
      <c r="M9" s="17"/>
      <c r="N9" s="17">
        <v>0.13739588812091899</v>
      </c>
      <c r="O9" s="17">
        <v>0.12190664095875101</v>
      </c>
      <c r="P9" s="17">
        <v>0.13687221096066601</v>
      </c>
      <c r="Q9" s="17">
        <v>0.12349144839658099</v>
      </c>
      <c r="R9" s="17"/>
      <c r="S9" s="17">
        <v>0.15680203005419999</v>
      </c>
      <c r="T9" s="17">
        <v>0.15528349708333</v>
      </c>
      <c r="U9" s="17">
        <v>0.101670045375738</v>
      </c>
      <c r="V9" s="17">
        <v>9.0532180910129101E-2</v>
      </c>
      <c r="W9" s="17">
        <v>0.102079198092006</v>
      </c>
      <c r="X9" s="17">
        <v>0.120735952188553</v>
      </c>
      <c r="Y9" s="17">
        <v>0.16105129214123501</v>
      </c>
      <c r="Z9" s="17">
        <v>0.11797871049542601</v>
      </c>
      <c r="AA9" s="17">
        <v>0.12613358650631601</v>
      </c>
      <c r="AB9" s="17">
        <v>0.10536102136841601</v>
      </c>
      <c r="AC9" s="17">
        <v>0.16824150176746699</v>
      </c>
      <c r="AD9" s="17">
        <v>0.13011857259736001</v>
      </c>
      <c r="AE9" s="17"/>
      <c r="AF9" s="17">
        <v>0.119335007710555</v>
      </c>
      <c r="AG9" s="17">
        <v>0.13182337087750401</v>
      </c>
      <c r="AH9" s="17">
        <v>0.12705394167405801</v>
      </c>
      <c r="AI9" s="17"/>
      <c r="AJ9" s="17">
        <v>0.12654545124163799</v>
      </c>
      <c r="AK9" s="17">
        <v>0.15229074108292401</v>
      </c>
      <c r="AL9" s="17">
        <v>0.153711273182569</v>
      </c>
      <c r="AM9" s="17">
        <v>0.26492861725476002</v>
      </c>
      <c r="AN9" s="17">
        <v>8.8573087645210699E-2</v>
      </c>
      <c r="AO9" s="17"/>
      <c r="AP9" s="17">
        <v>0.14609653210802001</v>
      </c>
      <c r="AQ9" s="17">
        <v>0.147068247039221</v>
      </c>
      <c r="AR9" s="17">
        <v>0.13083670997831201</v>
      </c>
      <c r="AS9" s="17"/>
      <c r="AT9" s="17">
        <v>0.117091386617221</v>
      </c>
      <c r="AU9" s="17">
        <v>0.14929188052281001</v>
      </c>
      <c r="AV9" s="17">
        <v>0.13473697698377601</v>
      </c>
      <c r="AW9" s="17">
        <v>0.19191261546299301</v>
      </c>
      <c r="AX9" s="17">
        <v>0.26651038639667202</v>
      </c>
    </row>
    <row r="10" spans="2:50" ht="30">
      <c r="B10" s="18" t="s">
        <v>272</v>
      </c>
      <c r="C10" s="17">
        <v>0.271200829575654</v>
      </c>
      <c r="D10" s="17">
        <v>0.26993796440617301</v>
      </c>
      <c r="E10" s="17">
        <v>0.271251250620762</v>
      </c>
      <c r="F10" s="17"/>
      <c r="G10" s="17">
        <v>0.31860266799524001</v>
      </c>
      <c r="H10" s="17">
        <v>0.29074889861558201</v>
      </c>
      <c r="I10" s="17">
        <v>0.33210539451277599</v>
      </c>
      <c r="J10" s="17">
        <v>0.21584272267304799</v>
      </c>
      <c r="K10" s="17">
        <v>0.255949264086406</v>
      </c>
      <c r="L10" s="17">
        <v>0.22953948759603099</v>
      </c>
      <c r="M10" s="17"/>
      <c r="N10" s="17">
        <v>0.29139726769622099</v>
      </c>
      <c r="O10" s="17">
        <v>0.26349141366117201</v>
      </c>
      <c r="P10" s="17">
        <v>0.29097739177766602</v>
      </c>
      <c r="Q10" s="17">
        <v>0.23729898019631099</v>
      </c>
      <c r="R10" s="17"/>
      <c r="S10" s="17">
        <v>0.31245537009587598</v>
      </c>
      <c r="T10" s="17">
        <v>0.26831142780317502</v>
      </c>
      <c r="U10" s="17">
        <v>0.291811723577593</v>
      </c>
      <c r="V10" s="17">
        <v>0.26403520373005401</v>
      </c>
      <c r="W10" s="17">
        <v>0.26753510722735102</v>
      </c>
      <c r="X10" s="17">
        <v>0.33235603694267601</v>
      </c>
      <c r="Y10" s="17">
        <v>0.25234350350037399</v>
      </c>
      <c r="Z10" s="17">
        <v>0.25985898651329897</v>
      </c>
      <c r="AA10" s="17">
        <v>0.25813078476995699</v>
      </c>
      <c r="AB10" s="17">
        <v>0.229977287391635</v>
      </c>
      <c r="AC10" s="17">
        <v>0.13436903094566</v>
      </c>
      <c r="AD10" s="17">
        <v>0.348651768545156</v>
      </c>
      <c r="AE10" s="17"/>
      <c r="AF10" s="17">
        <v>0.27732270417647598</v>
      </c>
      <c r="AG10" s="17">
        <v>0.27227423398002898</v>
      </c>
      <c r="AH10" s="17">
        <v>0.234711971483685</v>
      </c>
      <c r="AI10" s="17"/>
      <c r="AJ10" s="17">
        <v>0.30613328603387102</v>
      </c>
      <c r="AK10" s="17">
        <v>0.26394971118834698</v>
      </c>
      <c r="AL10" s="17">
        <v>0.242540737418173</v>
      </c>
      <c r="AM10" s="17">
        <v>0.166126327929776</v>
      </c>
      <c r="AN10" s="17">
        <v>0.210662385784877</v>
      </c>
      <c r="AO10" s="17"/>
      <c r="AP10" s="17">
        <v>0.33265312908453998</v>
      </c>
      <c r="AQ10" s="17">
        <v>0.27126153711302298</v>
      </c>
      <c r="AR10" s="17">
        <v>0.21479022604444301</v>
      </c>
      <c r="AS10" s="17"/>
      <c r="AT10" s="17">
        <v>0.26428430471234499</v>
      </c>
      <c r="AU10" s="17">
        <v>0.26022549378320597</v>
      </c>
      <c r="AV10" s="17">
        <v>0.27373953805600598</v>
      </c>
      <c r="AW10" s="17">
        <v>0.2945535121126</v>
      </c>
      <c r="AX10" s="17">
        <v>0.24071364100415699</v>
      </c>
    </row>
    <row r="11" spans="2:50" ht="30">
      <c r="B11" s="18" t="s">
        <v>273</v>
      </c>
      <c r="C11" s="17">
        <v>0.23859213092953599</v>
      </c>
      <c r="D11" s="17">
        <v>0.25353663649080299</v>
      </c>
      <c r="E11" s="17">
        <v>0.22426543907303101</v>
      </c>
      <c r="F11" s="17"/>
      <c r="G11" s="17">
        <v>0.231858516536809</v>
      </c>
      <c r="H11" s="17">
        <v>0.22517667499059599</v>
      </c>
      <c r="I11" s="17">
        <v>0.17210497901204699</v>
      </c>
      <c r="J11" s="17">
        <v>0.26053064546152499</v>
      </c>
      <c r="K11" s="17">
        <v>0.25049614195702002</v>
      </c>
      <c r="L11" s="17">
        <v>0.28232622003045799</v>
      </c>
      <c r="M11" s="17"/>
      <c r="N11" s="17">
        <v>0.256956754413038</v>
      </c>
      <c r="O11" s="17">
        <v>0.24946087556476301</v>
      </c>
      <c r="P11" s="17">
        <v>0.21514772120824799</v>
      </c>
      <c r="Q11" s="17">
        <v>0.23235248220083701</v>
      </c>
      <c r="R11" s="17"/>
      <c r="S11" s="17">
        <v>0.26750335492208499</v>
      </c>
      <c r="T11" s="17">
        <v>0.25318016003610699</v>
      </c>
      <c r="U11" s="17">
        <v>0.19288972867401499</v>
      </c>
      <c r="V11" s="17">
        <v>0.25961353054397701</v>
      </c>
      <c r="W11" s="17">
        <v>0.21748014409387501</v>
      </c>
      <c r="X11" s="17">
        <v>0.23651166144038699</v>
      </c>
      <c r="Y11" s="17">
        <v>0.19502262316708099</v>
      </c>
      <c r="Z11" s="17">
        <v>0.20980759130113399</v>
      </c>
      <c r="AA11" s="17">
        <v>0.24729163843051799</v>
      </c>
      <c r="AB11" s="17">
        <v>0.25143279760692699</v>
      </c>
      <c r="AC11" s="17">
        <v>0.195060024812411</v>
      </c>
      <c r="AD11" s="17">
        <v>0.31239227686236398</v>
      </c>
      <c r="AE11" s="17"/>
      <c r="AF11" s="17">
        <v>0.23261427178333599</v>
      </c>
      <c r="AG11" s="17">
        <v>0.25447797959913598</v>
      </c>
      <c r="AH11" s="17">
        <v>0.23570356776579901</v>
      </c>
      <c r="AI11" s="17"/>
      <c r="AJ11" s="17">
        <v>0.234052304908204</v>
      </c>
      <c r="AK11" s="17">
        <v>0.246053433602375</v>
      </c>
      <c r="AL11" s="17">
        <v>0.34558954529059999</v>
      </c>
      <c r="AM11" s="17">
        <v>0.13144474099734199</v>
      </c>
      <c r="AN11" s="17">
        <v>0.20566607603203901</v>
      </c>
      <c r="AO11" s="17"/>
      <c r="AP11" s="17">
        <v>0.238088241273893</v>
      </c>
      <c r="AQ11" s="17">
        <v>0.246112580590827</v>
      </c>
      <c r="AR11" s="17">
        <v>0.36434027503101102</v>
      </c>
      <c r="AS11" s="17"/>
      <c r="AT11" s="17">
        <v>0.21941652718788801</v>
      </c>
      <c r="AU11" s="17">
        <v>0.240023192512791</v>
      </c>
      <c r="AV11" s="17">
        <v>0.24646416945288699</v>
      </c>
      <c r="AW11" s="17">
        <v>0.28163643992770898</v>
      </c>
      <c r="AX11" s="17">
        <v>0.23394915032708899</v>
      </c>
    </row>
    <row r="12" spans="2:50" ht="30">
      <c r="B12" s="18" t="s">
        <v>274</v>
      </c>
      <c r="C12" s="17">
        <v>0.18075497144233901</v>
      </c>
      <c r="D12" s="17">
        <v>0.20820275319117601</v>
      </c>
      <c r="E12" s="17">
        <v>0.15467174100823</v>
      </c>
      <c r="F12" s="17"/>
      <c r="G12" s="17">
        <v>9.24646970818543E-2</v>
      </c>
      <c r="H12" s="17">
        <v>0.116703291319744</v>
      </c>
      <c r="I12" s="17">
        <v>0.158320094972943</v>
      </c>
      <c r="J12" s="17">
        <v>0.21260777550227</v>
      </c>
      <c r="K12" s="17">
        <v>0.221118973156502</v>
      </c>
      <c r="L12" s="17">
        <v>0.25654374098749799</v>
      </c>
      <c r="M12" s="17"/>
      <c r="N12" s="17">
        <v>0.19520766501286901</v>
      </c>
      <c r="O12" s="17">
        <v>0.17957331242553601</v>
      </c>
      <c r="P12" s="17">
        <v>0.174196159638972</v>
      </c>
      <c r="Q12" s="17">
        <v>0.17133549192120701</v>
      </c>
      <c r="R12" s="17"/>
      <c r="S12" s="17">
        <v>0.12892939223036801</v>
      </c>
      <c r="T12" s="17">
        <v>0.16939817951220701</v>
      </c>
      <c r="U12" s="17">
        <v>0.20439996605230801</v>
      </c>
      <c r="V12" s="17">
        <v>0.17740144722644499</v>
      </c>
      <c r="W12" s="17">
        <v>0.22318543329699</v>
      </c>
      <c r="X12" s="17">
        <v>0.139406551623703</v>
      </c>
      <c r="Y12" s="17">
        <v>0.21644797537729701</v>
      </c>
      <c r="Z12" s="17">
        <v>0.26808370135287402</v>
      </c>
      <c r="AA12" s="17">
        <v>0.18358844301119701</v>
      </c>
      <c r="AB12" s="17">
        <v>0.21264952802957299</v>
      </c>
      <c r="AC12" s="17">
        <v>0.20197214037344499</v>
      </c>
      <c r="AD12" s="17">
        <v>8.9333362244902695E-2</v>
      </c>
      <c r="AE12" s="17"/>
      <c r="AF12" s="17">
        <v>0.20322568187796999</v>
      </c>
      <c r="AG12" s="17">
        <v>0.19052396653192699</v>
      </c>
      <c r="AH12" s="17">
        <v>0.121719120085397</v>
      </c>
      <c r="AI12" s="17"/>
      <c r="AJ12" s="17">
        <v>0.17434984945020501</v>
      </c>
      <c r="AK12" s="17">
        <v>0.19357192308762</v>
      </c>
      <c r="AL12" s="17">
        <v>0.16026194924565501</v>
      </c>
      <c r="AM12" s="17">
        <v>0.35588660265377497</v>
      </c>
      <c r="AN12" s="17">
        <v>0.16032363589700599</v>
      </c>
      <c r="AO12" s="17"/>
      <c r="AP12" s="17">
        <v>0.150318960070838</v>
      </c>
      <c r="AQ12" s="17">
        <v>0.19185358917787099</v>
      </c>
      <c r="AR12" s="17">
        <v>0.172483368013642</v>
      </c>
      <c r="AS12" s="17"/>
      <c r="AT12" s="17">
        <v>0.17474721029092299</v>
      </c>
      <c r="AU12" s="17">
        <v>0.195776986056859</v>
      </c>
      <c r="AV12" s="17">
        <v>0.206614205462511</v>
      </c>
      <c r="AW12" s="17">
        <v>0.14670917547210299</v>
      </c>
      <c r="AX12" s="17">
        <v>6.5914454925395702E-2</v>
      </c>
    </row>
    <row r="13" spans="2:50">
      <c r="B13" s="18" t="s">
        <v>92</v>
      </c>
      <c r="C13" s="19">
        <v>0.17973754386756099</v>
      </c>
      <c r="D13" s="19">
        <v>0.13279773307116199</v>
      </c>
      <c r="E13" s="19">
        <v>0.22526321333365701</v>
      </c>
      <c r="F13" s="19"/>
      <c r="G13" s="19">
        <v>0.17442303986277699</v>
      </c>
      <c r="H13" s="19">
        <v>0.162272228328252</v>
      </c>
      <c r="I13" s="19">
        <v>0.18945599867826801</v>
      </c>
      <c r="J13" s="19">
        <v>0.21786704888560099</v>
      </c>
      <c r="K13" s="19">
        <v>0.17221096442212699</v>
      </c>
      <c r="L13" s="19">
        <v>0.16358228487688201</v>
      </c>
      <c r="M13" s="19"/>
      <c r="N13" s="19">
        <v>0.11904242475695399</v>
      </c>
      <c r="O13" s="19">
        <v>0.18556775738977799</v>
      </c>
      <c r="P13" s="19">
        <v>0.18280651641444801</v>
      </c>
      <c r="Q13" s="19">
        <v>0.235521597285064</v>
      </c>
      <c r="R13" s="19"/>
      <c r="S13" s="19">
        <v>0.134309852697471</v>
      </c>
      <c r="T13" s="19">
        <v>0.15382673556518001</v>
      </c>
      <c r="U13" s="19">
        <v>0.20922853632034699</v>
      </c>
      <c r="V13" s="19">
        <v>0.20841763758939499</v>
      </c>
      <c r="W13" s="19">
        <v>0.189720117289777</v>
      </c>
      <c r="X13" s="19">
        <v>0.17098979780468199</v>
      </c>
      <c r="Y13" s="19">
        <v>0.175134605814012</v>
      </c>
      <c r="Z13" s="19">
        <v>0.144271010337267</v>
      </c>
      <c r="AA13" s="19">
        <v>0.18485554728201101</v>
      </c>
      <c r="AB13" s="19">
        <v>0.20057936560344899</v>
      </c>
      <c r="AC13" s="19">
        <v>0.30035730210101602</v>
      </c>
      <c r="AD13" s="19">
        <v>0.119504019750217</v>
      </c>
      <c r="AE13" s="19"/>
      <c r="AF13" s="19">
        <v>0.16750233445166399</v>
      </c>
      <c r="AG13" s="19">
        <v>0.15090044901140501</v>
      </c>
      <c r="AH13" s="19">
        <v>0.280811398991062</v>
      </c>
      <c r="AI13" s="19"/>
      <c r="AJ13" s="19">
        <v>0.158919108366081</v>
      </c>
      <c r="AK13" s="19">
        <v>0.14413419103873401</v>
      </c>
      <c r="AL13" s="19">
        <v>9.7896494863002906E-2</v>
      </c>
      <c r="AM13" s="19">
        <v>8.1613711164346403E-2</v>
      </c>
      <c r="AN13" s="19">
        <v>0.334774814640868</v>
      </c>
      <c r="AO13" s="19"/>
      <c r="AP13" s="19">
        <v>0.13284313746270901</v>
      </c>
      <c r="AQ13" s="19">
        <v>0.14370404607905801</v>
      </c>
      <c r="AR13" s="19">
        <v>0.11754942093259201</v>
      </c>
      <c r="AS13" s="19"/>
      <c r="AT13" s="19">
        <v>0.22446057119162299</v>
      </c>
      <c r="AU13" s="19">
        <v>0.15468244712433499</v>
      </c>
      <c r="AV13" s="19">
        <v>0.13844511004481999</v>
      </c>
      <c r="AW13" s="19">
        <v>8.5188257024595898E-2</v>
      </c>
      <c r="AX13" s="19">
        <v>0.19291236734668599</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283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0.23589539391511299</v>
      </c>
      <c r="D9" s="17">
        <v>0.252624067195586</v>
      </c>
      <c r="E9" s="17">
        <v>0.22048694104976399</v>
      </c>
      <c r="F9" s="17"/>
      <c r="G9" s="17">
        <v>0.31560371580769903</v>
      </c>
      <c r="H9" s="17">
        <v>0.248929448430526</v>
      </c>
      <c r="I9" s="17">
        <v>0.18128279858407201</v>
      </c>
      <c r="J9" s="17">
        <v>0.20740402681387199</v>
      </c>
      <c r="K9" s="17">
        <v>0.21315463029731399</v>
      </c>
      <c r="L9" s="17">
        <v>0.25544378641635801</v>
      </c>
      <c r="M9" s="17"/>
      <c r="N9" s="17">
        <v>0.28913119716734498</v>
      </c>
      <c r="O9" s="17">
        <v>0.208379481685803</v>
      </c>
      <c r="P9" s="17">
        <v>0.22797085389508001</v>
      </c>
      <c r="Q9" s="17">
        <v>0.21264384265363101</v>
      </c>
      <c r="R9" s="17"/>
      <c r="S9" s="17">
        <v>0.257855446768609</v>
      </c>
      <c r="T9" s="17">
        <v>0.25846239106362001</v>
      </c>
      <c r="U9" s="17">
        <v>0.21634250278056999</v>
      </c>
      <c r="V9" s="17">
        <v>0.21208712633961099</v>
      </c>
      <c r="W9" s="17">
        <v>0.18591526190619001</v>
      </c>
      <c r="X9" s="17">
        <v>0.231439146290256</v>
      </c>
      <c r="Y9" s="17">
        <v>0.203757185493291</v>
      </c>
      <c r="Z9" s="17">
        <v>0.240219401719593</v>
      </c>
      <c r="AA9" s="17">
        <v>0.23061995597021101</v>
      </c>
      <c r="AB9" s="17">
        <v>0.27263621494574503</v>
      </c>
      <c r="AC9" s="17">
        <v>0.24750228309757999</v>
      </c>
      <c r="AD9" s="17">
        <v>0.25929033509524402</v>
      </c>
      <c r="AE9" s="17"/>
      <c r="AF9" s="17">
        <v>0.23231845799213799</v>
      </c>
      <c r="AG9" s="17">
        <v>0.24065435876673799</v>
      </c>
      <c r="AH9" s="17">
        <v>0.20603957795795799</v>
      </c>
      <c r="AI9" s="17"/>
      <c r="AJ9" s="17">
        <v>0.25777874047942101</v>
      </c>
      <c r="AK9" s="17">
        <v>0.24889977428391699</v>
      </c>
      <c r="AL9" s="17">
        <v>0.23927295148414099</v>
      </c>
      <c r="AM9" s="17">
        <v>0.21397142337436301</v>
      </c>
      <c r="AN9" s="17">
        <v>0.17779487032117799</v>
      </c>
      <c r="AO9" s="17"/>
      <c r="AP9" s="17">
        <v>0.28083504544202098</v>
      </c>
      <c r="AQ9" s="17">
        <v>0.24933433134399399</v>
      </c>
      <c r="AR9" s="17">
        <v>0.25364450333355698</v>
      </c>
      <c r="AS9" s="17"/>
      <c r="AT9" s="17">
        <v>0.212372384376668</v>
      </c>
      <c r="AU9" s="17">
        <v>0.250838225844352</v>
      </c>
      <c r="AV9" s="17">
        <v>0.24640037434751999</v>
      </c>
      <c r="AW9" s="17">
        <v>0.26741622075594301</v>
      </c>
      <c r="AX9" s="17">
        <v>0.452122507406027</v>
      </c>
    </row>
    <row r="10" spans="2:50" ht="30">
      <c r="B10" s="18" t="s">
        <v>272</v>
      </c>
      <c r="C10" s="17">
        <v>0.39062047924753901</v>
      </c>
      <c r="D10" s="17">
        <v>0.39878305409277998</v>
      </c>
      <c r="E10" s="17">
        <v>0.38242953828384202</v>
      </c>
      <c r="F10" s="17"/>
      <c r="G10" s="17">
        <v>0.30935035322330701</v>
      </c>
      <c r="H10" s="17">
        <v>0.36429298651702602</v>
      </c>
      <c r="I10" s="17">
        <v>0.450161395947759</v>
      </c>
      <c r="J10" s="17">
        <v>0.40040754460769301</v>
      </c>
      <c r="K10" s="17">
        <v>0.38667363124499499</v>
      </c>
      <c r="L10" s="17">
        <v>0.41184658146748798</v>
      </c>
      <c r="M10" s="17"/>
      <c r="N10" s="17">
        <v>0.41115283540451297</v>
      </c>
      <c r="O10" s="17">
        <v>0.42211526448430198</v>
      </c>
      <c r="P10" s="17">
        <v>0.38243467716393198</v>
      </c>
      <c r="Q10" s="17">
        <v>0.34577534667410398</v>
      </c>
      <c r="R10" s="17"/>
      <c r="S10" s="17">
        <v>0.41600538679858201</v>
      </c>
      <c r="T10" s="17">
        <v>0.39705757656062901</v>
      </c>
      <c r="U10" s="17">
        <v>0.371104827213521</v>
      </c>
      <c r="V10" s="17">
        <v>0.42890766993070101</v>
      </c>
      <c r="W10" s="17">
        <v>0.36783671520039501</v>
      </c>
      <c r="X10" s="17">
        <v>0.37804278516397199</v>
      </c>
      <c r="Y10" s="17">
        <v>0.41353323858394098</v>
      </c>
      <c r="Z10" s="17">
        <v>0.43610572400190301</v>
      </c>
      <c r="AA10" s="17">
        <v>0.39075630622232499</v>
      </c>
      <c r="AB10" s="17">
        <v>0.33537120814999999</v>
      </c>
      <c r="AC10" s="17">
        <v>0.31904740315046098</v>
      </c>
      <c r="AD10" s="17">
        <v>0.43504179343776</v>
      </c>
      <c r="AE10" s="17"/>
      <c r="AF10" s="17">
        <v>0.38819277904447902</v>
      </c>
      <c r="AG10" s="17">
        <v>0.414874236298445</v>
      </c>
      <c r="AH10" s="17">
        <v>0.36024858916501901</v>
      </c>
      <c r="AI10" s="17"/>
      <c r="AJ10" s="17">
        <v>0.43084180499680702</v>
      </c>
      <c r="AK10" s="17">
        <v>0.395419969619413</v>
      </c>
      <c r="AL10" s="17">
        <v>0.42966554300759402</v>
      </c>
      <c r="AM10" s="17">
        <v>0.25396735409517601</v>
      </c>
      <c r="AN10" s="17">
        <v>0.27840937441490499</v>
      </c>
      <c r="AO10" s="17"/>
      <c r="AP10" s="17">
        <v>0.42670215979480602</v>
      </c>
      <c r="AQ10" s="17">
        <v>0.39812267145716801</v>
      </c>
      <c r="AR10" s="17">
        <v>0.42870391911711803</v>
      </c>
      <c r="AS10" s="17"/>
      <c r="AT10" s="17">
        <v>0.35785861357944998</v>
      </c>
      <c r="AU10" s="17">
        <v>0.39810009354848702</v>
      </c>
      <c r="AV10" s="17">
        <v>0.42855124214799301</v>
      </c>
      <c r="AW10" s="17">
        <v>0.389008345034072</v>
      </c>
      <c r="AX10" s="17">
        <v>0.391410929415829</v>
      </c>
    </row>
    <row r="11" spans="2:50" ht="30">
      <c r="B11" s="18" t="s">
        <v>273</v>
      </c>
      <c r="C11" s="17">
        <v>0.169560305268568</v>
      </c>
      <c r="D11" s="17">
        <v>0.161792533062873</v>
      </c>
      <c r="E11" s="17">
        <v>0.176637068669625</v>
      </c>
      <c r="F11" s="17"/>
      <c r="G11" s="17">
        <v>0.161163617231841</v>
      </c>
      <c r="H11" s="17">
        <v>0.191806489062438</v>
      </c>
      <c r="I11" s="17">
        <v>0.15297454488662701</v>
      </c>
      <c r="J11" s="17">
        <v>0.16199466678876701</v>
      </c>
      <c r="K11" s="17">
        <v>0.15112693315729001</v>
      </c>
      <c r="L11" s="17">
        <v>0.18897783222893499</v>
      </c>
      <c r="M11" s="17"/>
      <c r="N11" s="17">
        <v>0.18012356943907601</v>
      </c>
      <c r="O11" s="17">
        <v>0.16474808564900401</v>
      </c>
      <c r="P11" s="17">
        <v>0.157222032798955</v>
      </c>
      <c r="Q11" s="17">
        <v>0.17542676823107201</v>
      </c>
      <c r="R11" s="17"/>
      <c r="S11" s="17">
        <v>0.18232960866783199</v>
      </c>
      <c r="T11" s="17">
        <v>0.15310694035150399</v>
      </c>
      <c r="U11" s="17">
        <v>0.14023669567770899</v>
      </c>
      <c r="V11" s="17">
        <v>0.19003330181495001</v>
      </c>
      <c r="W11" s="17">
        <v>0.195539836306799</v>
      </c>
      <c r="X11" s="17">
        <v>0.19378422105291401</v>
      </c>
      <c r="Y11" s="17">
        <v>0.16965678653471</v>
      </c>
      <c r="Z11" s="17">
        <v>0.156749249444912</v>
      </c>
      <c r="AA11" s="17">
        <v>0.13219566084707501</v>
      </c>
      <c r="AB11" s="17">
        <v>0.17065632145287499</v>
      </c>
      <c r="AC11" s="17">
        <v>0.20366309522932399</v>
      </c>
      <c r="AD11" s="17">
        <v>0.158600177673347</v>
      </c>
      <c r="AE11" s="17"/>
      <c r="AF11" s="17">
        <v>0.179761675135612</v>
      </c>
      <c r="AG11" s="17">
        <v>0.16897875399505999</v>
      </c>
      <c r="AH11" s="17">
        <v>0.13868159595090601</v>
      </c>
      <c r="AI11" s="17"/>
      <c r="AJ11" s="17">
        <v>0.16287175891524899</v>
      </c>
      <c r="AK11" s="17">
        <v>0.17196052754866001</v>
      </c>
      <c r="AL11" s="17">
        <v>0.18793464107607</v>
      </c>
      <c r="AM11" s="17">
        <v>0.12884123685474499</v>
      </c>
      <c r="AN11" s="17">
        <v>0.155416671956392</v>
      </c>
      <c r="AO11" s="17"/>
      <c r="AP11" s="17">
        <v>0.171914678459613</v>
      </c>
      <c r="AQ11" s="17">
        <v>0.16976073623444801</v>
      </c>
      <c r="AR11" s="17">
        <v>0.182898835689984</v>
      </c>
      <c r="AS11" s="17"/>
      <c r="AT11" s="17">
        <v>0.154317338803869</v>
      </c>
      <c r="AU11" s="17">
        <v>0.159370775752538</v>
      </c>
      <c r="AV11" s="17">
        <v>0.18411412374876701</v>
      </c>
      <c r="AW11" s="17">
        <v>0.204713380648543</v>
      </c>
      <c r="AX11" s="17">
        <v>0</v>
      </c>
    </row>
    <row r="12" spans="2:50" ht="30">
      <c r="B12" s="18" t="s">
        <v>274</v>
      </c>
      <c r="C12" s="17">
        <v>6.72657180710797E-2</v>
      </c>
      <c r="D12" s="17">
        <v>7.3699563489393202E-2</v>
      </c>
      <c r="E12" s="17">
        <v>6.1248469608273702E-2</v>
      </c>
      <c r="F12" s="17"/>
      <c r="G12" s="17">
        <v>4.90011889621993E-2</v>
      </c>
      <c r="H12" s="17">
        <v>6.6202975098642203E-2</v>
      </c>
      <c r="I12" s="17">
        <v>5.1868000331389601E-2</v>
      </c>
      <c r="J12" s="17">
        <v>7.3914786892520595E-2</v>
      </c>
      <c r="K12" s="17">
        <v>9.3372112484950698E-2</v>
      </c>
      <c r="L12" s="17">
        <v>6.9927237441001405E-2</v>
      </c>
      <c r="M12" s="17"/>
      <c r="N12" s="17">
        <v>4.6584534309385799E-2</v>
      </c>
      <c r="O12" s="17">
        <v>6.3587511076718894E-2</v>
      </c>
      <c r="P12" s="17">
        <v>8.7454368184258696E-2</v>
      </c>
      <c r="Q12" s="17">
        <v>7.6817442708553105E-2</v>
      </c>
      <c r="R12" s="17"/>
      <c r="S12" s="17">
        <v>5.55426814860316E-2</v>
      </c>
      <c r="T12" s="17">
        <v>5.86414801348287E-2</v>
      </c>
      <c r="U12" s="17">
        <v>9.8078442050571604E-2</v>
      </c>
      <c r="V12" s="17">
        <v>4.9955102646013702E-2</v>
      </c>
      <c r="W12" s="17">
        <v>9.4493902157352802E-2</v>
      </c>
      <c r="X12" s="17">
        <v>3.9087883449096701E-2</v>
      </c>
      <c r="Y12" s="17">
        <v>6.3541508661711696E-2</v>
      </c>
      <c r="Z12" s="17">
        <v>7.2142540767132807E-2</v>
      </c>
      <c r="AA12" s="17">
        <v>8.0566592767145201E-2</v>
      </c>
      <c r="AB12" s="17">
        <v>8.8919527963884804E-2</v>
      </c>
      <c r="AC12" s="17">
        <v>4.6038005104745199E-2</v>
      </c>
      <c r="AD12" s="17">
        <v>7.4888654520640696E-2</v>
      </c>
      <c r="AE12" s="17"/>
      <c r="AF12" s="17">
        <v>8.7707095776241195E-2</v>
      </c>
      <c r="AG12" s="17">
        <v>5.6131793730088198E-2</v>
      </c>
      <c r="AH12" s="17">
        <v>5.7448904869492598E-2</v>
      </c>
      <c r="AI12" s="17"/>
      <c r="AJ12" s="17">
        <v>5.1458115802026597E-2</v>
      </c>
      <c r="AK12" s="17">
        <v>6.6974395601527098E-2</v>
      </c>
      <c r="AL12" s="17">
        <v>7.2703195351906696E-2</v>
      </c>
      <c r="AM12" s="17">
        <v>0.20045461010562701</v>
      </c>
      <c r="AN12" s="17">
        <v>7.6837619752501599E-2</v>
      </c>
      <c r="AO12" s="17"/>
      <c r="AP12" s="17">
        <v>4.7399774013657199E-2</v>
      </c>
      <c r="AQ12" s="17">
        <v>6.22840422474365E-2</v>
      </c>
      <c r="AR12" s="17">
        <v>7.8781884233952895E-2</v>
      </c>
      <c r="AS12" s="17"/>
      <c r="AT12" s="17">
        <v>8.7674326074537706E-2</v>
      </c>
      <c r="AU12" s="17">
        <v>8.1963667123810494E-2</v>
      </c>
      <c r="AV12" s="17">
        <v>5.3778115793291101E-2</v>
      </c>
      <c r="AW12" s="17">
        <v>5.9424027417657503E-2</v>
      </c>
      <c r="AX12" s="17">
        <v>4.9155636514745499E-2</v>
      </c>
    </row>
    <row r="13" spans="2:50">
      <c r="B13" s="18" t="s">
        <v>92</v>
      </c>
      <c r="C13" s="19">
        <v>0.1366581034977</v>
      </c>
      <c r="D13" s="19">
        <v>0.113100782159368</v>
      </c>
      <c r="E13" s="19">
        <v>0.159197982388496</v>
      </c>
      <c r="F13" s="19"/>
      <c r="G13" s="19">
        <v>0.16488112477495401</v>
      </c>
      <c r="H13" s="19">
        <v>0.128768100891368</v>
      </c>
      <c r="I13" s="19">
        <v>0.16371326025015201</v>
      </c>
      <c r="J13" s="19">
        <v>0.15627897489714801</v>
      </c>
      <c r="K13" s="19">
        <v>0.15567269281545101</v>
      </c>
      <c r="L13" s="19">
        <v>7.38045624462174E-2</v>
      </c>
      <c r="M13" s="19"/>
      <c r="N13" s="19">
        <v>7.3007863679680499E-2</v>
      </c>
      <c r="O13" s="19">
        <v>0.14116965710417201</v>
      </c>
      <c r="P13" s="19">
        <v>0.14491806795777501</v>
      </c>
      <c r="Q13" s="19">
        <v>0.18933659973264</v>
      </c>
      <c r="R13" s="19"/>
      <c r="S13" s="19">
        <v>8.8266876278945999E-2</v>
      </c>
      <c r="T13" s="19">
        <v>0.13273161188941801</v>
      </c>
      <c r="U13" s="19">
        <v>0.174237532277629</v>
      </c>
      <c r="V13" s="19">
        <v>0.11901679926872399</v>
      </c>
      <c r="W13" s="19">
        <v>0.156214284429263</v>
      </c>
      <c r="X13" s="19">
        <v>0.15764596404376099</v>
      </c>
      <c r="Y13" s="19">
        <v>0.14951128072634601</v>
      </c>
      <c r="Z13" s="19">
        <v>9.4783084066458204E-2</v>
      </c>
      <c r="AA13" s="19">
        <v>0.16586148419324401</v>
      </c>
      <c r="AB13" s="19">
        <v>0.132416727487495</v>
      </c>
      <c r="AC13" s="19">
        <v>0.18374921341788999</v>
      </c>
      <c r="AD13" s="19">
        <v>7.2179039273008297E-2</v>
      </c>
      <c r="AE13" s="19"/>
      <c r="AF13" s="19">
        <v>0.11201999205153</v>
      </c>
      <c r="AG13" s="19">
        <v>0.11936085720966801</v>
      </c>
      <c r="AH13" s="19">
        <v>0.23758133205662499</v>
      </c>
      <c r="AI13" s="19"/>
      <c r="AJ13" s="19">
        <v>9.7049579806495298E-2</v>
      </c>
      <c r="AK13" s="19">
        <v>0.116745332946483</v>
      </c>
      <c r="AL13" s="19">
        <v>7.0423669080288895E-2</v>
      </c>
      <c r="AM13" s="19">
        <v>0.20276537557009</v>
      </c>
      <c r="AN13" s="19">
        <v>0.31154146355502399</v>
      </c>
      <c r="AO13" s="19"/>
      <c r="AP13" s="19">
        <v>7.3148342289902302E-2</v>
      </c>
      <c r="AQ13" s="19">
        <v>0.120498218716953</v>
      </c>
      <c r="AR13" s="19">
        <v>5.5970857625388101E-2</v>
      </c>
      <c r="AS13" s="19"/>
      <c r="AT13" s="19">
        <v>0.18777733716547501</v>
      </c>
      <c r="AU13" s="19">
        <v>0.109727237730813</v>
      </c>
      <c r="AV13" s="19">
        <v>8.7156143962428503E-2</v>
      </c>
      <c r="AW13" s="19">
        <v>7.9438026143785298E-2</v>
      </c>
      <c r="AX13" s="19">
        <v>0.107310926663399</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284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0.35536027431788803</v>
      </c>
      <c r="D9" s="17">
        <v>0.36678445611362098</v>
      </c>
      <c r="E9" s="17">
        <v>0.34268690522837902</v>
      </c>
      <c r="F9" s="17"/>
      <c r="G9" s="17">
        <v>0.33351213981975703</v>
      </c>
      <c r="H9" s="17">
        <v>0.32421559739331701</v>
      </c>
      <c r="I9" s="17">
        <v>0.31932948395662902</v>
      </c>
      <c r="J9" s="17">
        <v>0.40070786833918998</v>
      </c>
      <c r="K9" s="17">
        <v>0.33562716991268599</v>
      </c>
      <c r="L9" s="17">
        <v>0.40075269976397099</v>
      </c>
      <c r="M9" s="17"/>
      <c r="N9" s="17">
        <v>0.43833018761992398</v>
      </c>
      <c r="O9" s="17">
        <v>0.35022131677679103</v>
      </c>
      <c r="P9" s="17">
        <v>0.28449263197240099</v>
      </c>
      <c r="Q9" s="17">
        <v>0.33156428289587597</v>
      </c>
      <c r="R9" s="17"/>
      <c r="S9" s="17">
        <v>0.30551384506399498</v>
      </c>
      <c r="T9" s="17">
        <v>0.37351876399401202</v>
      </c>
      <c r="U9" s="17">
        <v>0.38363413785464301</v>
      </c>
      <c r="V9" s="17">
        <v>0.363473737193239</v>
      </c>
      <c r="W9" s="17">
        <v>0.34662749136194498</v>
      </c>
      <c r="X9" s="17">
        <v>0.32121490866949998</v>
      </c>
      <c r="Y9" s="17">
        <v>0.34810048951078698</v>
      </c>
      <c r="Z9" s="17">
        <v>0.39655578752350501</v>
      </c>
      <c r="AA9" s="17">
        <v>0.36921252883078298</v>
      </c>
      <c r="AB9" s="17">
        <v>0.338216583005925</v>
      </c>
      <c r="AC9" s="17">
        <v>0.37297624349388198</v>
      </c>
      <c r="AD9" s="17">
        <v>0.46752016545876901</v>
      </c>
      <c r="AE9" s="17"/>
      <c r="AF9" s="17">
        <v>0.33788580649072197</v>
      </c>
      <c r="AG9" s="17">
        <v>0.391253855105472</v>
      </c>
      <c r="AH9" s="17">
        <v>0.309243561428582</v>
      </c>
      <c r="AI9" s="17"/>
      <c r="AJ9" s="17">
        <v>0.35332075749413699</v>
      </c>
      <c r="AK9" s="17">
        <v>0.37964336183373398</v>
      </c>
      <c r="AL9" s="17">
        <v>0.41053176405763298</v>
      </c>
      <c r="AM9" s="17">
        <v>0.31635013685923502</v>
      </c>
      <c r="AN9" s="17">
        <v>0.27871231696138499</v>
      </c>
      <c r="AO9" s="17"/>
      <c r="AP9" s="17">
        <v>0.35088432088882998</v>
      </c>
      <c r="AQ9" s="17">
        <v>0.38149574270341302</v>
      </c>
      <c r="AR9" s="17">
        <v>0.48057280459581703</v>
      </c>
      <c r="AS9" s="17"/>
      <c r="AT9" s="17">
        <v>0.30360509590767498</v>
      </c>
      <c r="AU9" s="17">
        <v>0.37854659156229897</v>
      </c>
      <c r="AV9" s="17">
        <v>0.39339750233468801</v>
      </c>
      <c r="AW9" s="17">
        <v>0.44570753017110398</v>
      </c>
      <c r="AX9" s="17">
        <v>0.54069737443228505</v>
      </c>
    </row>
    <row r="10" spans="2:50" ht="30">
      <c r="B10" s="18" t="s">
        <v>272</v>
      </c>
      <c r="C10" s="17">
        <v>0.32132996681883402</v>
      </c>
      <c r="D10" s="17">
        <v>0.31702158861600899</v>
      </c>
      <c r="E10" s="17">
        <v>0.32678303375707402</v>
      </c>
      <c r="F10" s="17"/>
      <c r="G10" s="17">
        <v>0.269118214087472</v>
      </c>
      <c r="H10" s="17">
        <v>0.33990727716878399</v>
      </c>
      <c r="I10" s="17">
        <v>0.32132600146537899</v>
      </c>
      <c r="J10" s="17">
        <v>0.28830101105241401</v>
      </c>
      <c r="K10" s="17">
        <v>0.353217055764735</v>
      </c>
      <c r="L10" s="17">
        <v>0.346272704627479</v>
      </c>
      <c r="M10" s="17"/>
      <c r="N10" s="17">
        <v>0.31775216623048302</v>
      </c>
      <c r="O10" s="17">
        <v>0.35414440015638798</v>
      </c>
      <c r="P10" s="17">
        <v>0.34051895138765498</v>
      </c>
      <c r="Q10" s="17">
        <v>0.27621173651404002</v>
      </c>
      <c r="R10" s="17"/>
      <c r="S10" s="17">
        <v>0.37964181988565598</v>
      </c>
      <c r="T10" s="17">
        <v>0.34995633703742601</v>
      </c>
      <c r="U10" s="17">
        <v>0.30639312414391001</v>
      </c>
      <c r="V10" s="17">
        <v>0.360532069817877</v>
      </c>
      <c r="W10" s="17">
        <v>0.28226607533607401</v>
      </c>
      <c r="X10" s="17">
        <v>0.29149870558789298</v>
      </c>
      <c r="Y10" s="17">
        <v>0.28910278416482599</v>
      </c>
      <c r="Z10" s="17">
        <v>0.29042726140229402</v>
      </c>
      <c r="AA10" s="17">
        <v>0.30005118265876402</v>
      </c>
      <c r="AB10" s="17">
        <v>0.308051100200471</v>
      </c>
      <c r="AC10" s="17">
        <v>0.28553618579386902</v>
      </c>
      <c r="AD10" s="17">
        <v>0.333403959038991</v>
      </c>
      <c r="AE10" s="17"/>
      <c r="AF10" s="17">
        <v>0.32196578376274299</v>
      </c>
      <c r="AG10" s="17">
        <v>0.33708360762883299</v>
      </c>
      <c r="AH10" s="17">
        <v>0.28244133654533998</v>
      </c>
      <c r="AI10" s="17"/>
      <c r="AJ10" s="17">
        <v>0.34489865956639498</v>
      </c>
      <c r="AK10" s="17">
        <v>0.31581449030208097</v>
      </c>
      <c r="AL10" s="17">
        <v>0.37364129117439299</v>
      </c>
      <c r="AM10" s="17">
        <v>0.25972270480418802</v>
      </c>
      <c r="AN10" s="17">
        <v>0.27974900815881798</v>
      </c>
      <c r="AO10" s="17"/>
      <c r="AP10" s="17">
        <v>0.35804232010513398</v>
      </c>
      <c r="AQ10" s="17">
        <v>0.331568559193746</v>
      </c>
      <c r="AR10" s="17">
        <v>0.29042057513985298</v>
      </c>
      <c r="AS10" s="17"/>
      <c r="AT10" s="17">
        <v>0.306858854165173</v>
      </c>
      <c r="AU10" s="17">
        <v>0.33439343714386</v>
      </c>
      <c r="AV10" s="17">
        <v>0.35735700271526499</v>
      </c>
      <c r="AW10" s="17">
        <v>0.28231479778204899</v>
      </c>
      <c r="AX10" s="17">
        <v>0.21330611040319</v>
      </c>
    </row>
    <row r="11" spans="2:50" ht="30">
      <c r="B11" s="18" t="s">
        <v>273</v>
      </c>
      <c r="C11" s="17">
        <v>0.13051732330537699</v>
      </c>
      <c r="D11" s="17">
        <v>0.13568536749245799</v>
      </c>
      <c r="E11" s="17">
        <v>0.12598112265938799</v>
      </c>
      <c r="F11" s="17"/>
      <c r="G11" s="17">
        <v>0.177818975706687</v>
      </c>
      <c r="H11" s="17">
        <v>0.14626129686600201</v>
      </c>
      <c r="I11" s="17">
        <v>0.12559268031305601</v>
      </c>
      <c r="J11" s="17">
        <v>0.115849513766021</v>
      </c>
      <c r="K11" s="17">
        <v>0.105553303648573</v>
      </c>
      <c r="L11" s="17">
        <v>0.119064324700018</v>
      </c>
      <c r="M11" s="17"/>
      <c r="N11" s="17">
        <v>0.11706149924616401</v>
      </c>
      <c r="O11" s="17">
        <v>0.13392139306321801</v>
      </c>
      <c r="P11" s="17">
        <v>0.13677727205912199</v>
      </c>
      <c r="Q11" s="17">
        <v>0.138291161422672</v>
      </c>
      <c r="R11" s="17"/>
      <c r="S11" s="17">
        <v>0.14977295800559901</v>
      </c>
      <c r="T11" s="17">
        <v>0.109802474149336</v>
      </c>
      <c r="U11" s="17">
        <v>9.9318868670701096E-2</v>
      </c>
      <c r="V11" s="17">
        <v>0.11385277966412</v>
      </c>
      <c r="W11" s="17">
        <v>0.141797908736399</v>
      </c>
      <c r="X11" s="17">
        <v>0.206321748795747</v>
      </c>
      <c r="Y11" s="17">
        <v>0.16091648306048401</v>
      </c>
      <c r="Z11" s="17">
        <v>7.83947378816955E-2</v>
      </c>
      <c r="AA11" s="17">
        <v>0.11818592282023101</v>
      </c>
      <c r="AB11" s="17">
        <v>0.12998241227768401</v>
      </c>
      <c r="AC11" s="17">
        <v>0.12872307486330101</v>
      </c>
      <c r="AD11" s="17">
        <v>4.8751397675274602E-2</v>
      </c>
      <c r="AE11" s="17"/>
      <c r="AF11" s="17">
        <v>0.15407659781990901</v>
      </c>
      <c r="AG11" s="17">
        <v>0.111969966057824</v>
      </c>
      <c r="AH11" s="17">
        <v>0.112969752012285</v>
      </c>
      <c r="AI11" s="17"/>
      <c r="AJ11" s="17">
        <v>0.13865505612300399</v>
      </c>
      <c r="AK11" s="17">
        <v>0.14131870320998799</v>
      </c>
      <c r="AL11" s="17">
        <v>0.13094531899178999</v>
      </c>
      <c r="AM11" s="17">
        <v>6.8683109995253802E-2</v>
      </c>
      <c r="AN11" s="17">
        <v>0.101201769929358</v>
      </c>
      <c r="AO11" s="17"/>
      <c r="AP11" s="17">
        <v>0.15829995066095801</v>
      </c>
      <c r="AQ11" s="17">
        <v>0.126235821509531</v>
      </c>
      <c r="AR11" s="17">
        <v>0.119970104068946</v>
      </c>
      <c r="AS11" s="17"/>
      <c r="AT11" s="17">
        <v>0.125954794377554</v>
      </c>
      <c r="AU11" s="17">
        <v>0.139384473851346</v>
      </c>
      <c r="AV11" s="17">
        <v>0.12972785506488099</v>
      </c>
      <c r="AW11" s="17">
        <v>0.13639527875861299</v>
      </c>
      <c r="AX11" s="17">
        <v>0.12802984697282799</v>
      </c>
    </row>
    <row r="12" spans="2:50" ht="30">
      <c r="B12" s="18" t="s">
        <v>274</v>
      </c>
      <c r="C12" s="17">
        <v>6.3295477172452902E-2</v>
      </c>
      <c r="D12" s="17">
        <v>7.5317999968513405E-2</v>
      </c>
      <c r="E12" s="17">
        <v>5.1808949343960298E-2</v>
      </c>
      <c r="F12" s="17"/>
      <c r="G12" s="17">
        <v>4.6480561181820701E-2</v>
      </c>
      <c r="H12" s="17">
        <v>5.9524572307088602E-2</v>
      </c>
      <c r="I12" s="17">
        <v>6.9344512862154706E-2</v>
      </c>
      <c r="J12" s="17">
        <v>6.2498598087431599E-2</v>
      </c>
      <c r="K12" s="17">
        <v>7.3540438529865901E-2</v>
      </c>
      <c r="L12" s="17">
        <v>6.6349345545702001E-2</v>
      </c>
      <c r="M12" s="17"/>
      <c r="N12" s="17">
        <v>5.3508082000298503E-2</v>
      </c>
      <c r="O12" s="17">
        <v>4.5881813032029498E-2</v>
      </c>
      <c r="P12" s="17">
        <v>8.7984114653437501E-2</v>
      </c>
      <c r="Q12" s="17">
        <v>6.9757189410739398E-2</v>
      </c>
      <c r="R12" s="17"/>
      <c r="S12" s="17">
        <v>4.7398100273174301E-2</v>
      </c>
      <c r="T12" s="17">
        <v>6.0677225977473603E-2</v>
      </c>
      <c r="U12" s="17">
        <v>5.7516692972325097E-2</v>
      </c>
      <c r="V12" s="17">
        <v>4.0829498998312001E-2</v>
      </c>
      <c r="W12" s="17">
        <v>8.4070812116811597E-2</v>
      </c>
      <c r="X12" s="17">
        <v>5.7440163331790701E-2</v>
      </c>
      <c r="Y12" s="17">
        <v>7.2092401427371597E-2</v>
      </c>
      <c r="Z12" s="17">
        <v>9.9051110506361298E-2</v>
      </c>
      <c r="AA12" s="17">
        <v>5.4042838158320797E-2</v>
      </c>
      <c r="AB12" s="17">
        <v>0.10116759512946299</v>
      </c>
      <c r="AC12" s="17">
        <v>4.5504906610229302E-2</v>
      </c>
      <c r="AD12" s="17">
        <v>7.9184910739273806E-2</v>
      </c>
      <c r="AE12" s="17"/>
      <c r="AF12" s="17">
        <v>8.5040096245069294E-2</v>
      </c>
      <c r="AG12" s="17">
        <v>5.1190333720095599E-2</v>
      </c>
      <c r="AH12" s="17">
        <v>5.31670844583432E-2</v>
      </c>
      <c r="AI12" s="17"/>
      <c r="AJ12" s="17">
        <v>7.3857889100561694E-2</v>
      </c>
      <c r="AK12" s="17">
        <v>4.01023351230567E-2</v>
      </c>
      <c r="AL12" s="17">
        <v>3.415333830127E-2</v>
      </c>
      <c r="AM12" s="17">
        <v>0.215616646560468</v>
      </c>
      <c r="AN12" s="17">
        <v>6.6221210890721E-2</v>
      </c>
      <c r="AO12" s="17"/>
      <c r="AP12" s="17">
        <v>6.3559077528322794E-2</v>
      </c>
      <c r="AQ12" s="17">
        <v>4.5279014563997397E-2</v>
      </c>
      <c r="AR12" s="17">
        <v>5.8148042676809501E-2</v>
      </c>
      <c r="AS12" s="17"/>
      <c r="AT12" s="17">
        <v>8.5205114267699E-2</v>
      </c>
      <c r="AU12" s="17">
        <v>4.1103642212080599E-2</v>
      </c>
      <c r="AV12" s="17">
        <v>3.5386390688662499E-2</v>
      </c>
      <c r="AW12" s="17">
        <v>6.5488421032486102E-2</v>
      </c>
      <c r="AX12" s="17">
        <v>2.80484007824831E-2</v>
      </c>
    </row>
    <row r="13" spans="2:50">
      <c r="B13" s="18" t="s">
        <v>92</v>
      </c>
      <c r="C13" s="19">
        <v>0.129496958385448</v>
      </c>
      <c r="D13" s="19">
        <v>0.10519058780939899</v>
      </c>
      <c r="E13" s="19">
        <v>0.15273998901119901</v>
      </c>
      <c r="F13" s="19"/>
      <c r="G13" s="19">
        <v>0.17307010920426399</v>
      </c>
      <c r="H13" s="19">
        <v>0.130091256264809</v>
      </c>
      <c r="I13" s="19">
        <v>0.164407321402781</v>
      </c>
      <c r="J13" s="19">
        <v>0.132643008754944</v>
      </c>
      <c r="K13" s="19">
        <v>0.13206203214414</v>
      </c>
      <c r="L13" s="19">
        <v>6.7560925362830399E-2</v>
      </c>
      <c r="M13" s="19"/>
      <c r="N13" s="19">
        <v>7.33480649031302E-2</v>
      </c>
      <c r="O13" s="19">
        <v>0.11583107697157401</v>
      </c>
      <c r="P13" s="19">
        <v>0.15022702992738399</v>
      </c>
      <c r="Q13" s="19">
        <v>0.18417562975667201</v>
      </c>
      <c r="R13" s="19"/>
      <c r="S13" s="19">
        <v>0.117673276771576</v>
      </c>
      <c r="T13" s="19">
        <v>0.10604519884175199</v>
      </c>
      <c r="U13" s="19">
        <v>0.15313717635842</v>
      </c>
      <c r="V13" s="19">
        <v>0.121311914326452</v>
      </c>
      <c r="W13" s="19">
        <v>0.14523771244877001</v>
      </c>
      <c r="X13" s="19">
        <v>0.12352447361506801</v>
      </c>
      <c r="Y13" s="19">
        <v>0.129787841836531</v>
      </c>
      <c r="Z13" s="19">
        <v>0.135571102686145</v>
      </c>
      <c r="AA13" s="19">
        <v>0.158507527531902</v>
      </c>
      <c r="AB13" s="19">
        <v>0.12258230938645601</v>
      </c>
      <c r="AC13" s="19">
        <v>0.167259589238719</v>
      </c>
      <c r="AD13" s="19">
        <v>7.1139567087691494E-2</v>
      </c>
      <c r="AE13" s="19"/>
      <c r="AF13" s="19">
        <v>0.101031715681557</v>
      </c>
      <c r="AG13" s="19">
        <v>0.108502237487775</v>
      </c>
      <c r="AH13" s="19">
        <v>0.242178265555449</v>
      </c>
      <c r="AI13" s="19"/>
      <c r="AJ13" s="19">
        <v>8.9267637715902695E-2</v>
      </c>
      <c r="AK13" s="19">
        <v>0.12312110953114</v>
      </c>
      <c r="AL13" s="19">
        <v>5.0728287474914098E-2</v>
      </c>
      <c r="AM13" s="19">
        <v>0.139627401780855</v>
      </c>
      <c r="AN13" s="19">
        <v>0.27411569405971797</v>
      </c>
      <c r="AO13" s="19"/>
      <c r="AP13" s="19">
        <v>6.9214330816755099E-2</v>
      </c>
      <c r="AQ13" s="19">
        <v>0.115420862029312</v>
      </c>
      <c r="AR13" s="19">
        <v>5.0888473518573701E-2</v>
      </c>
      <c r="AS13" s="19"/>
      <c r="AT13" s="19">
        <v>0.17837614128189999</v>
      </c>
      <c r="AU13" s="19">
        <v>0.106571855230414</v>
      </c>
      <c r="AV13" s="19">
        <v>8.4131249196503805E-2</v>
      </c>
      <c r="AW13" s="19">
        <v>7.0093972255747594E-2</v>
      </c>
      <c r="AX13" s="19">
        <v>8.9918267409214395E-2</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285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0.15706553958629299</v>
      </c>
      <c r="D9" s="17">
        <v>0.17096313415850301</v>
      </c>
      <c r="E9" s="17">
        <v>0.14187773552917601</v>
      </c>
      <c r="F9" s="17"/>
      <c r="G9" s="17">
        <v>0.18960582197494599</v>
      </c>
      <c r="H9" s="17">
        <v>0.225084794722517</v>
      </c>
      <c r="I9" s="17">
        <v>0.153325724786634</v>
      </c>
      <c r="J9" s="17">
        <v>0.12917858202208701</v>
      </c>
      <c r="K9" s="17">
        <v>0.112827836932054</v>
      </c>
      <c r="L9" s="17">
        <v>0.13553631625992199</v>
      </c>
      <c r="M9" s="17"/>
      <c r="N9" s="17">
        <v>0.171042463346739</v>
      </c>
      <c r="O9" s="17">
        <v>0.148231945232532</v>
      </c>
      <c r="P9" s="17">
        <v>0.167809474613802</v>
      </c>
      <c r="Q9" s="17">
        <v>0.14452955880179399</v>
      </c>
      <c r="R9" s="17"/>
      <c r="S9" s="17">
        <v>0.19116279688847199</v>
      </c>
      <c r="T9" s="17">
        <v>0.15090629793356999</v>
      </c>
      <c r="U9" s="17">
        <v>0.143114196680386</v>
      </c>
      <c r="V9" s="17">
        <v>0.13234772865226499</v>
      </c>
      <c r="W9" s="17">
        <v>0.12512414341349701</v>
      </c>
      <c r="X9" s="17">
        <v>0.18472625539135601</v>
      </c>
      <c r="Y9" s="17">
        <v>0.16349117638753199</v>
      </c>
      <c r="Z9" s="17">
        <v>0.18660795177735001</v>
      </c>
      <c r="AA9" s="17">
        <v>0.17255924804381201</v>
      </c>
      <c r="AB9" s="17">
        <v>0.168066275102007</v>
      </c>
      <c r="AC9" s="17">
        <v>7.3620775585595696E-2</v>
      </c>
      <c r="AD9" s="17">
        <v>0.12058899306578801</v>
      </c>
      <c r="AE9" s="17"/>
      <c r="AF9" s="17">
        <v>0.145788908275443</v>
      </c>
      <c r="AG9" s="17">
        <v>0.17152127969214201</v>
      </c>
      <c r="AH9" s="17">
        <v>0.146483635424207</v>
      </c>
      <c r="AI9" s="17"/>
      <c r="AJ9" s="17">
        <v>0.15175133424954201</v>
      </c>
      <c r="AK9" s="17">
        <v>0.17060848315778199</v>
      </c>
      <c r="AL9" s="17">
        <v>0.21013444884417001</v>
      </c>
      <c r="AM9" s="17">
        <v>0.21800572470787499</v>
      </c>
      <c r="AN9" s="17">
        <v>0.125967220447711</v>
      </c>
      <c r="AO9" s="17"/>
      <c r="AP9" s="17">
        <v>0.18345675354215699</v>
      </c>
      <c r="AQ9" s="17">
        <v>0.17125974045226</v>
      </c>
      <c r="AR9" s="17">
        <v>0.178671899737784</v>
      </c>
      <c r="AS9" s="17"/>
      <c r="AT9" s="17">
        <v>0.136681759047457</v>
      </c>
      <c r="AU9" s="17">
        <v>0.13268994476309801</v>
      </c>
      <c r="AV9" s="17">
        <v>0.17164445829168301</v>
      </c>
      <c r="AW9" s="17">
        <v>0.23848099325719199</v>
      </c>
      <c r="AX9" s="17">
        <v>0.26512323642658198</v>
      </c>
    </row>
    <row r="10" spans="2:50" ht="30">
      <c r="B10" s="18" t="s">
        <v>272</v>
      </c>
      <c r="C10" s="17">
        <v>0.35800129990160301</v>
      </c>
      <c r="D10" s="17">
        <v>0.37281200591847102</v>
      </c>
      <c r="E10" s="17">
        <v>0.34426918112821803</v>
      </c>
      <c r="F10" s="17"/>
      <c r="G10" s="17">
        <v>0.33248201712060899</v>
      </c>
      <c r="H10" s="17">
        <v>0.35920856782829003</v>
      </c>
      <c r="I10" s="17">
        <v>0.35731795341494199</v>
      </c>
      <c r="J10" s="17">
        <v>0.36418671990321699</v>
      </c>
      <c r="K10" s="17">
        <v>0.37281512815177298</v>
      </c>
      <c r="L10" s="17">
        <v>0.35953117031609999</v>
      </c>
      <c r="M10" s="17"/>
      <c r="N10" s="17">
        <v>0.420775052730469</v>
      </c>
      <c r="O10" s="17">
        <v>0.36228661581160498</v>
      </c>
      <c r="P10" s="17">
        <v>0.31170028885488499</v>
      </c>
      <c r="Q10" s="17">
        <v>0.32488290938789499</v>
      </c>
      <c r="R10" s="17"/>
      <c r="S10" s="17">
        <v>0.41126882080275201</v>
      </c>
      <c r="T10" s="17">
        <v>0.35463816261537601</v>
      </c>
      <c r="U10" s="17">
        <v>0.359290612521036</v>
      </c>
      <c r="V10" s="17">
        <v>0.35397649210761101</v>
      </c>
      <c r="W10" s="17">
        <v>0.28757553574901501</v>
      </c>
      <c r="X10" s="17">
        <v>0.385436956152027</v>
      </c>
      <c r="Y10" s="17">
        <v>0.33048655342690803</v>
      </c>
      <c r="Z10" s="17">
        <v>0.27811874046556301</v>
      </c>
      <c r="AA10" s="17">
        <v>0.30366068677536001</v>
      </c>
      <c r="AB10" s="17">
        <v>0.383014092027331</v>
      </c>
      <c r="AC10" s="17">
        <v>0.392710723852503</v>
      </c>
      <c r="AD10" s="17">
        <v>0.46255390669909102</v>
      </c>
      <c r="AE10" s="17"/>
      <c r="AF10" s="17">
        <v>0.36148321621059198</v>
      </c>
      <c r="AG10" s="17">
        <v>0.36445352268032899</v>
      </c>
      <c r="AH10" s="17">
        <v>0.34347664763376201</v>
      </c>
      <c r="AI10" s="17"/>
      <c r="AJ10" s="17">
        <v>0.37917699475595701</v>
      </c>
      <c r="AK10" s="17">
        <v>0.38151468198763999</v>
      </c>
      <c r="AL10" s="17">
        <v>0.27695339003360098</v>
      </c>
      <c r="AM10" s="17">
        <v>0.171475074529819</v>
      </c>
      <c r="AN10" s="17">
        <v>0.29994728935194698</v>
      </c>
      <c r="AO10" s="17"/>
      <c r="AP10" s="17">
        <v>0.39696526374931301</v>
      </c>
      <c r="AQ10" s="17">
        <v>0.36947328504962701</v>
      </c>
      <c r="AR10" s="17">
        <v>0.28785486858994203</v>
      </c>
      <c r="AS10" s="17"/>
      <c r="AT10" s="17">
        <v>0.312477671360887</v>
      </c>
      <c r="AU10" s="17">
        <v>0.39605892862183401</v>
      </c>
      <c r="AV10" s="17">
        <v>0.41046278034058298</v>
      </c>
      <c r="AW10" s="17">
        <v>0.35010673566425998</v>
      </c>
      <c r="AX10" s="17">
        <v>0.42894773021433003</v>
      </c>
    </row>
    <row r="11" spans="2:50" ht="30">
      <c r="B11" s="18" t="s">
        <v>273</v>
      </c>
      <c r="C11" s="17">
        <v>0.247225380603384</v>
      </c>
      <c r="D11" s="17">
        <v>0.25029615452024701</v>
      </c>
      <c r="E11" s="17">
        <v>0.245189359456953</v>
      </c>
      <c r="F11" s="17"/>
      <c r="G11" s="17">
        <v>0.21981820148845199</v>
      </c>
      <c r="H11" s="17">
        <v>0.21945849926209099</v>
      </c>
      <c r="I11" s="17">
        <v>0.23237531072836001</v>
      </c>
      <c r="J11" s="17">
        <v>0.244413810257082</v>
      </c>
      <c r="K11" s="17">
        <v>0.244766506056357</v>
      </c>
      <c r="L11" s="17">
        <v>0.30386795783561898</v>
      </c>
      <c r="M11" s="17"/>
      <c r="N11" s="17">
        <v>0.26356657007971301</v>
      </c>
      <c r="O11" s="17">
        <v>0.25550154742866299</v>
      </c>
      <c r="P11" s="17">
        <v>0.25654551916099499</v>
      </c>
      <c r="Q11" s="17">
        <v>0.21565331907997301</v>
      </c>
      <c r="R11" s="17"/>
      <c r="S11" s="17">
        <v>0.224812877441467</v>
      </c>
      <c r="T11" s="17">
        <v>0.29142126119546702</v>
      </c>
      <c r="U11" s="17">
        <v>0.242307238553996</v>
      </c>
      <c r="V11" s="17">
        <v>0.26081379246903602</v>
      </c>
      <c r="W11" s="17">
        <v>0.32187423975984703</v>
      </c>
      <c r="X11" s="17">
        <v>0.200473493635316</v>
      </c>
      <c r="Y11" s="17">
        <v>0.24637466774959599</v>
      </c>
      <c r="Z11" s="17">
        <v>0.30313452269493901</v>
      </c>
      <c r="AA11" s="17">
        <v>0.23781744841065</v>
      </c>
      <c r="AB11" s="17">
        <v>0.180375635064499</v>
      </c>
      <c r="AC11" s="17">
        <v>0.25057932036446601</v>
      </c>
      <c r="AD11" s="17">
        <v>0.25418315693928201</v>
      </c>
      <c r="AE11" s="17"/>
      <c r="AF11" s="17">
        <v>0.24687116260776801</v>
      </c>
      <c r="AG11" s="17">
        <v>0.27011933052512899</v>
      </c>
      <c r="AH11" s="17">
        <v>0.20764553987637899</v>
      </c>
      <c r="AI11" s="17"/>
      <c r="AJ11" s="17">
        <v>0.27947917871630001</v>
      </c>
      <c r="AK11" s="17">
        <v>0.21944806302412401</v>
      </c>
      <c r="AL11" s="17">
        <v>0.37614329115403999</v>
      </c>
      <c r="AM11" s="17">
        <v>0.156948777269734</v>
      </c>
      <c r="AN11" s="17">
        <v>0.19234779323034701</v>
      </c>
      <c r="AO11" s="17"/>
      <c r="AP11" s="17">
        <v>0.27826288595959697</v>
      </c>
      <c r="AQ11" s="17">
        <v>0.23478341527917401</v>
      </c>
      <c r="AR11" s="17">
        <v>0.32516612594055799</v>
      </c>
      <c r="AS11" s="17"/>
      <c r="AT11" s="17">
        <v>0.23820536233402501</v>
      </c>
      <c r="AU11" s="17">
        <v>0.25560197966314802</v>
      </c>
      <c r="AV11" s="17">
        <v>0.27012883836496299</v>
      </c>
      <c r="AW11" s="17">
        <v>0.25568472853804203</v>
      </c>
      <c r="AX11" s="17">
        <v>0.146344621993799</v>
      </c>
    </row>
    <row r="12" spans="2:50" ht="30">
      <c r="B12" s="18" t="s">
        <v>274</v>
      </c>
      <c r="C12" s="17">
        <v>9.2203680812812605E-2</v>
      </c>
      <c r="D12" s="17">
        <v>9.4865251475807502E-2</v>
      </c>
      <c r="E12" s="17">
        <v>8.9964606005670897E-2</v>
      </c>
      <c r="F12" s="17"/>
      <c r="G12" s="17">
        <v>7.7638171058792005E-2</v>
      </c>
      <c r="H12" s="17">
        <v>6.8542798948870096E-2</v>
      </c>
      <c r="I12" s="17">
        <v>8.3162268261037398E-2</v>
      </c>
      <c r="J12" s="17">
        <v>0.10471144813000299</v>
      </c>
      <c r="K12" s="17">
        <v>0.114702944079111</v>
      </c>
      <c r="L12" s="17">
        <v>0.103239471506209</v>
      </c>
      <c r="M12" s="17"/>
      <c r="N12" s="17">
        <v>6.8463180725904793E-2</v>
      </c>
      <c r="O12" s="17">
        <v>9.2922405355795101E-2</v>
      </c>
      <c r="P12" s="17">
        <v>0.111024933729285</v>
      </c>
      <c r="Q12" s="17">
        <v>9.8086768838723401E-2</v>
      </c>
      <c r="R12" s="17"/>
      <c r="S12" s="17">
        <v>5.3530731065750903E-2</v>
      </c>
      <c r="T12" s="17">
        <v>7.2995407949557903E-2</v>
      </c>
      <c r="U12" s="17">
        <v>9.2927267594683602E-2</v>
      </c>
      <c r="V12" s="17">
        <v>0.10013166537689799</v>
      </c>
      <c r="W12" s="17">
        <v>0.123359221606626</v>
      </c>
      <c r="X12" s="17">
        <v>8.5662038406787794E-2</v>
      </c>
      <c r="Y12" s="17">
        <v>0.110641397417081</v>
      </c>
      <c r="Z12" s="17">
        <v>8.3342700048012905E-2</v>
      </c>
      <c r="AA12" s="17">
        <v>0.124561245468746</v>
      </c>
      <c r="AB12" s="17">
        <v>0.130731693595462</v>
      </c>
      <c r="AC12" s="17">
        <v>5.1341123508653101E-2</v>
      </c>
      <c r="AD12" s="17">
        <v>7.3760638983223603E-2</v>
      </c>
      <c r="AE12" s="17"/>
      <c r="AF12" s="17">
        <v>0.11541183568246401</v>
      </c>
      <c r="AG12" s="17">
        <v>8.2735145075931299E-2</v>
      </c>
      <c r="AH12" s="17">
        <v>5.4016999510087198E-2</v>
      </c>
      <c r="AI12" s="17"/>
      <c r="AJ12" s="17">
        <v>7.8247939103409006E-2</v>
      </c>
      <c r="AK12" s="17">
        <v>9.51562494059221E-2</v>
      </c>
      <c r="AL12" s="17">
        <v>8.80976409967653E-2</v>
      </c>
      <c r="AM12" s="17">
        <v>0.24024133109721099</v>
      </c>
      <c r="AN12" s="17">
        <v>8.6741054690718702E-2</v>
      </c>
      <c r="AO12" s="17"/>
      <c r="AP12" s="17">
        <v>6.7310972328565102E-2</v>
      </c>
      <c r="AQ12" s="17">
        <v>8.4529735617578899E-2</v>
      </c>
      <c r="AR12" s="17">
        <v>0.14051130769490799</v>
      </c>
      <c r="AS12" s="17"/>
      <c r="AT12" s="17">
        <v>0.106542291040562</v>
      </c>
      <c r="AU12" s="17">
        <v>9.8001795384319704E-2</v>
      </c>
      <c r="AV12" s="17">
        <v>6.0853864691879103E-2</v>
      </c>
      <c r="AW12" s="17">
        <v>7.6245721900875599E-2</v>
      </c>
      <c r="AX12" s="17">
        <v>4.9155636514745499E-2</v>
      </c>
    </row>
    <row r="13" spans="2:50">
      <c r="B13" s="18" t="s">
        <v>92</v>
      </c>
      <c r="C13" s="19">
        <v>0.145504099095907</v>
      </c>
      <c r="D13" s="19">
        <v>0.11106345392697101</v>
      </c>
      <c r="E13" s="19">
        <v>0.17869911787998199</v>
      </c>
      <c r="F13" s="19"/>
      <c r="G13" s="19">
        <v>0.180455788357201</v>
      </c>
      <c r="H13" s="19">
        <v>0.12770533923823199</v>
      </c>
      <c r="I13" s="19">
        <v>0.17381874280902601</v>
      </c>
      <c r="J13" s="19">
        <v>0.157509439687612</v>
      </c>
      <c r="K13" s="19">
        <v>0.154887584780705</v>
      </c>
      <c r="L13" s="19">
        <v>9.7825084082150002E-2</v>
      </c>
      <c r="M13" s="19"/>
      <c r="N13" s="19">
        <v>7.6152733117174201E-2</v>
      </c>
      <c r="O13" s="19">
        <v>0.14105748617140401</v>
      </c>
      <c r="P13" s="19">
        <v>0.15291978364103301</v>
      </c>
      <c r="Q13" s="19">
        <v>0.21684744389161401</v>
      </c>
      <c r="R13" s="19"/>
      <c r="S13" s="19">
        <v>0.11922477380155801</v>
      </c>
      <c r="T13" s="19">
        <v>0.13003887030602901</v>
      </c>
      <c r="U13" s="19">
        <v>0.162360684649899</v>
      </c>
      <c r="V13" s="19">
        <v>0.15273032139418999</v>
      </c>
      <c r="W13" s="19">
        <v>0.14206685947101599</v>
      </c>
      <c r="X13" s="19">
        <v>0.14370125641451301</v>
      </c>
      <c r="Y13" s="19">
        <v>0.14900620501888501</v>
      </c>
      <c r="Z13" s="19">
        <v>0.14879608501413599</v>
      </c>
      <c r="AA13" s="19">
        <v>0.16140137130143101</v>
      </c>
      <c r="AB13" s="19">
        <v>0.13781230421070101</v>
      </c>
      <c r="AC13" s="19">
        <v>0.23174805668878201</v>
      </c>
      <c r="AD13" s="19">
        <v>8.8913304312615404E-2</v>
      </c>
      <c r="AE13" s="19"/>
      <c r="AF13" s="19">
        <v>0.13044487722373299</v>
      </c>
      <c r="AG13" s="19">
        <v>0.11117072202646799</v>
      </c>
      <c r="AH13" s="19">
        <v>0.24837717755556499</v>
      </c>
      <c r="AI13" s="19"/>
      <c r="AJ13" s="19">
        <v>0.111344553174793</v>
      </c>
      <c r="AK13" s="19">
        <v>0.133272522424531</v>
      </c>
      <c r="AL13" s="19">
        <v>4.8671228971424202E-2</v>
      </c>
      <c r="AM13" s="19">
        <v>0.21332909239536199</v>
      </c>
      <c r="AN13" s="19">
        <v>0.29499664227927602</v>
      </c>
      <c r="AO13" s="19"/>
      <c r="AP13" s="19">
        <v>7.4004124420367606E-2</v>
      </c>
      <c r="AQ13" s="19">
        <v>0.13995382360135999</v>
      </c>
      <c r="AR13" s="19">
        <v>6.7795798036808103E-2</v>
      </c>
      <c r="AS13" s="19"/>
      <c r="AT13" s="19">
        <v>0.20609291621706899</v>
      </c>
      <c r="AU13" s="19">
        <v>0.11764735156760101</v>
      </c>
      <c r="AV13" s="19">
        <v>8.6910058310892296E-2</v>
      </c>
      <c r="AW13" s="19">
        <v>7.9481820639630496E-2</v>
      </c>
      <c r="AX13" s="19">
        <v>0.110428774850544</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286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0.11761456673332001</v>
      </c>
      <c r="D9" s="17">
        <v>0.12016214982013899</v>
      </c>
      <c r="E9" s="17">
        <v>0.11442297922156</v>
      </c>
      <c r="F9" s="17"/>
      <c r="G9" s="17">
        <v>0.164470176671766</v>
      </c>
      <c r="H9" s="17">
        <v>0.192656516281801</v>
      </c>
      <c r="I9" s="17">
        <v>0.12835249756968001</v>
      </c>
      <c r="J9" s="17">
        <v>8.7509952267357402E-2</v>
      </c>
      <c r="K9" s="17">
        <v>8.0608702291938797E-2</v>
      </c>
      <c r="L9" s="17">
        <v>6.6125910574916694E-2</v>
      </c>
      <c r="M9" s="17"/>
      <c r="N9" s="17">
        <v>0.116562682081004</v>
      </c>
      <c r="O9" s="17">
        <v>0.113382938626911</v>
      </c>
      <c r="P9" s="17">
        <v>0.14020255253411901</v>
      </c>
      <c r="Q9" s="17">
        <v>0.10538964222611</v>
      </c>
      <c r="R9" s="17"/>
      <c r="S9" s="17">
        <v>0.134880149762971</v>
      </c>
      <c r="T9" s="17">
        <v>0.14198296209407199</v>
      </c>
      <c r="U9" s="17">
        <v>8.8818543916461101E-2</v>
      </c>
      <c r="V9" s="17">
        <v>8.4576472091718202E-2</v>
      </c>
      <c r="W9" s="17">
        <v>8.3211063518592795E-2</v>
      </c>
      <c r="X9" s="17">
        <v>0.10020456055138401</v>
      </c>
      <c r="Y9" s="17">
        <v>0.164492137940978</v>
      </c>
      <c r="Z9" s="17">
        <v>0.11054006055976399</v>
      </c>
      <c r="AA9" s="17">
        <v>0.10231662225178501</v>
      </c>
      <c r="AB9" s="17">
        <v>0.106805014073848</v>
      </c>
      <c r="AC9" s="17">
        <v>0.149289471407375</v>
      </c>
      <c r="AD9" s="17">
        <v>0.159921109490096</v>
      </c>
      <c r="AE9" s="17"/>
      <c r="AF9" s="17">
        <v>0.10926885617024699</v>
      </c>
      <c r="AG9" s="17">
        <v>0.11694233814251299</v>
      </c>
      <c r="AH9" s="17">
        <v>0.114193741397331</v>
      </c>
      <c r="AI9" s="17"/>
      <c r="AJ9" s="17">
        <v>0.108847238425163</v>
      </c>
      <c r="AK9" s="17">
        <v>0.13866193408486199</v>
      </c>
      <c r="AL9" s="17">
        <v>0.14161017409204099</v>
      </c>
      <c r="AM9" s="17">
        <v>0.12656889633482099</v>
      </c>
      <c r="AN9" s="17">
        <v>6.9119993525960599E-2</v>
      </c>
      <c r="AO9" s="17"/>
      <c r="AP9" s="17">
        <v>0.126510424819408</v>
      </c>
      <c r="AQ9" s="17">
        <v>0.13476015385245499</v>
      </c>
      <c r="AR9" s="17">
        <v>0.13066165362475601</v>
      </c>
      <c r="AS9" s="17"/>
      <c r="AT9" s="17">
        <v>8.9301621178769802E-2</v>
      </c>
      <c r="AU9" s="17">
        <v>0.13022008897898199</v>
      </c>
      <c r="AV9" s="17">
        <v>0.112601471549578</v>
      </c>
      <c r="AW9" s="17">
        <v>0.191128279905318</v>
      </c>
      <c r="AX9" s="17">
        <v>0.24688840402074</v>
      </c>
    </row>
    <row r="10" spans="2:50" ht="30">
      <c r="B10" s="18" t="s">
        <v>272</v>
      </c>
      <c r="C10" s="17">
        <v>0.253199626694185</v>
      </c>
      <c r="D10" s="17">
        <v>0.246572941146849</v>
      </c>
      <c r="E10" s="17">
        <v>0.26065033071759702</v>
      </c>
      <c r="F10" s="17"/>
      <c r="G10" s="17">
        <v>0.358741609254007</v>
      </c>
      <c r="H10" s="17">
        <v>0.283614151061713</v>
      </c>
      <c r="I10" s="17">
        <v>0.262896534881568</v>
      </c>
      <c r="J10" s="17">
        <v>0.19127204078069099</v>
      </c>
      <c r="K10" s="17">
        <v>0.22282512757765999</v>
      </c>
      <c r="L10" s="17">
        <v>0.22144434532999999</v>
      </c>
      <c r="M10" s="17"/>
      <c r="N10" s="17">
        <v>0.26184012412553598</v>
      </c>
      <c r="O10" s="17">
        <v>0.25807162734071398</v>
      </c>
      <c r="P10" s="17">
        <v>0.23992206346970099</v>
      </c>
      <c r="Q10" s="17">
        <v>0.25252243275446601</v>
      </c>
      <c r="R10" s="17"/>
      <c r="S10" s="17">
        <v>0.29881741069200901</v>
      </c>
      <c r="T10" s="17">
        <v>0.228810859722135</v>
      </c>
      <c r="U10" s="17">
        <v>0.25853272619668699</v>
      </c>
      <c r="V10" s="17">
        <v>0.25643884389730098</v>
      </c>
      <c r="W10" s="17">
        <v>0.28575931704305302</v>
      </c>
      <c r="X10" s="17">
        <v>0.26965970426511499</v>
      </c>
      <c r="Y10" s="17">
        <v>0.19125294884952099</v>
      </c>
      <c r="Z10" s="17">
        <v>0.28192659453936098</v>
      </c>
      <c r="AA10" s="17">
        <v>0.27644072904980199</v>
      </c>
      <c r="AB10" s="17">
        <v>0.20609197771197199</v>
      </c>
      <c r="AC10" s="17">
        <v>0.19430503745629699</v>
      </c>
      <c r="AD10" s="17">
        <v>0.27771311443834901</v>
      </c>
      <c r="AE10" s="17"/>
      <c r="AF10" s="17">
        <v>0.245243161361578</v>
      </c>
      <c r="AG10" s="17">
        <v>0.24930541021797201</v>
      </c>
      <c r="AH10" s="17">
        <v>0.25547102785398701</v>
      </c>
      <c r="AI10" s="17"/>
      <c r="AJ10" s="17">
        <v>0.274850466846495</v>
      </c>
      <c r="AK10" s="17">
        <v>0.27915383766982699</v>
      </c>
      <c r="AL10" s="17">
        <v>0.207864667905757</v>
      </c>
      <c r="AM10" s="17">
        <v>0.20750684301689101</v>
      </c>
      <c r="AN10" s="17">
        <v>0.17770502730243901</v>
      </c>
      <c r="AO10" s="17"/>
      <c r="AP10" s="17">
        <v>0.30406209376944399</v>
      </c>
      <c r="AQ10" s="17">
        <v>0.274575346317664</v>
      </c>
      <c r="AR10" s="17">
        <v>0.19651329075757901</v>
      </c>
      <c r="AS10" s="17"/>
      <c r="AT10" s="17">
        <v>0.253739092682566</v>
      </c>
      <c r="AU10" s="17">
        <v>0.28805239299943702</v>
      </c>
      <c r="AV10" s="17">
        <v>0.25750149868939798</v>
      </c>
      <c r="AW10" s="17">
        <v>0.28545764817420999</v>
      </c>
      <c r="AX10" s="17">
        <v>0.23680196141835</v>
      </c>
    </row>
    <row r="11" spans="2:50" ht="30">
      <c r="B11" s="18" t="s">
        <v>273</v>
      </c>
      <c r="C11" s="17">
        <v>0.25526572438196399</v>
      </c>
      <c r="D11" s="17">
        <v>0.262591107354821</v>
      </c>
      <c r="E11" s="17">
        <v>0.248439135879192</v>
      </c>
      <c r="F11" s="17"/>
      <c r="G11" s="17">
        <v>0.19120935698073199</v>
      </c>
      <c r="H11" s="17">
        <v>0.24906285990367799</v>
      </c>
      <c r="I11" s="17">
        <v>0.255531909600206</v>
      </c>
      <c r="J11" s="17">
        <v>0.29324203817717898</v>
      </c>
      <c r="K11" s="17">
        <v>0.25592311927774403</v>
      </c>
      <c r="L11" s="17">
        <v>0.27111378391097901</v>
      </c>
      <c r="M11" s="17"/>
      <c r="N11" s="17">
        <v>0.27074061851005998</v>
      </c>
      <c r="O11" s="17">
        <v>0.28209751968422098</v>
      </c>
      <c r="P11" s="17">
        <v>0.245743807538123</v>
      </c>
      <c r="Q11" s="17">
        <v>0.21570438564942401</v>
      </c>
      <c r="R11" s="17"/>
      <c r="S11" s="17">
        <v>0.24818709198269201</v>
      </c>
      <c r="T11" s="17">
        <v>0.30022750585401897</v>
      </c>
      <c r="U11" s="17">
        <v>0.22801449606472901</v>
      </c>
      <c r="V11" s="17">
        <v>0.23869930181224</v>
      </c>
      <c r="W11" s="17">
        <v>0.23650882921740299</v>
      </c>
      <c r="X11" s="17">
        <v>0.32074295321721602</v>
      </c>
      <c r="Y11" s="17">
        <v>0.233855224396742</v>
      </c>
      <c r="Z11" s="17">
        <v>0.22335840541674201</v>
      </c>
      <c r="AA11" s="17">
        <v>0.24680192415685001</v>
      </c>
      <c r="AB11" s="17">
        <v>0.25510919717150199</v>
      </c>
      <c r="AC11" s="17">
        <v>0.217653065570379</v>
      </c>
      <c r="AD11" s="17">
        <v>0.25761925009209802</v>
      </c>
      <c r="AE11" s="17"/>
      <c r="AF11" s="17">
        <v>0.252438280338947</v>
      </c>
      <c r="AG11" s="17">
        <v>0.28274162036417499</v>
      </c>
      <c r="AH11" s="17">
        <v>0.21329924050742999</v>
      </c>
      <c r="AI11" s="17"/>
      <c r="AJ11" s="17">
        <v>0.26658049273510098</v>
      </c>
      <c r="AK11" s="17">
        <v>0.245688787001728</v>
      </c>
      <c r="AL11" s="17">
        <v>0.395530399848806</v>
      </c>
      <c r="AM11" s="17">
        <v>0.168417957316254</v>
      </c>
      <c r="AN11" s="17">
        <v>0.22678284507340099</v>
      </c>
      <c r="AO11" s="17"/>
      <c r="AP11" s="17">
        <v>0.26251452643203199</v>
      </c>
      <c r="AQ11" s="17">
        <v>0.24562714745453099</v>
      </c>
      <c r="AR11" s="17">
        <v>0.36257791784433402</v>
      </c>
      <c r="AS11" s="17"/>
      <c r="AT11" s="17">
        <v>0.233651166044305</v>
      </c>
      <c r="AU11" s="17">
        <v>0.22656943212415701</v>
      </c>
      <c r="AV11" s="17">
        <v>0.29298422792975098</v>
      </c>
      <c r="AW11" s="17">
        <v>0.25215928244208502</v>
      </c>
      <c r="AX11" s="17">
        <v>0.21091098568842301</v>
      </c>
    </row>
    <row r="12" spans="2:50" ht="30">
      <c r="B12" s="18" t="s">
        <v>274</v>
      </c>
      <c r="C12" s="17">
        <v>0.191713973584754</v>
      </c>
      <c r="D12" s="17">
        <v>0.23020932439599801</v>
      </c>
      <c r="E12" s="17">
        <v>0.15381895826720501</v>
      </c>
      <c r="F12" s="17"/>
      <c r="G12" s="17">
        <v>9.5205496339394097E-2</v>
      </c>
      <c r="H12" s="17">
        <v>0.102188923733624</v>
      </c>
      <c r="I12" s="17">
        <v>0.164640231561138</v>
      </c>
      <c r="J12" s="17">
        <v>0.23751351031624299</v>
      </c>
      <c r="K12" s="17">
        <v>0.24008878031606401</v>
      </c>
      <c r="L12" s="17">
        <v>0.28072369385298601</v>
      </c>
      <c r="M12" s="17"/>
      <c r="N12" s="17">
        <v>0.21661864635223399</v>
      </c>
      <c r="O12" s="17">
        <v>0.17166596648841501</v>
      </c>
      <c r="P12" s="17">
        <v>0.18502369634815299</v>
      </c>
      <c r="Q12" s="17">
        <v>0.19166855822152901</v>
      </c>
      <c r="R12" s="17"/>
      <c r="S12" s="17">
        <v>0.148660366546922</v>
      </c>
      <c r="T12" s="17">
        <v>0.17971659629462</v>
      </c>
      <c r="U12" s="17">
        <v>0.22169393216296299</v>
      </c>
      <c r="V12" s="17">
        <v>0.23990149412362699</v>
      </c>
      <c r="W12" s="17">
        <v>0.18879545725244501</v>
      </c>
      <c r="X12" s="17">
        <v>0.14743628267884101</v>
      </c>
      <c r="Y12" s="17">
        <v>0.22243380643426899</v>
      </c>
      <c r="Z12" s="17">
        <v>0.20809674835382899</v>
      </c>
      <c r="AA12" s="17">
        <v>0.19524578103336701</v>
      </c>
      <c r="AB12" s="17">
        <v>0.23286194502459701</v>
      </c>
      <c r="AC12" s="17">
        <v>0.143019324560167</v>
      </c>
      <c r="AD12" s="17">
        <v>0.20088168792598099</v>
      </c>
      <c r="AE12" s="17"/>
      <c r="AF12" s="17">
        <v>0.22790439444091501</v>
      </c>
      <c r="AG12" s="17">
        <v>0.18265971033437201</v>
      </c>
      <c r="AH12" s="17">
        <v>0.1561056307159</v>
      </c>
      <c r="AI12" s="17"/>
      <c r="AJ12" s="17">
        <v>0.19838014679942001</v>
      </c>
      <c r="AK12" s="17">
        <v>0.16374627791830201</v>
      </c>
      <c r="AL12" s="17">
        <v>0.17273628409869099</v>
      </c>
      <c r="AM12" s="17">
        <v>0.25979634834684701</v>
      </c>
      <c r="AN12" s="17">
        <v>0.209884514592489</v>
      </c>
      <c r="AO12" s="17"/>
      <c r="AP12" s="17">
        <v>0.190296741659982</v>
      </c>
      <c r="AQ12" s="17">
        <v>0.175652548719054</v>
      </c>
      <c r="AR12" s="17">
        <v>0.19182121488381701</v>
      </c>
      <c r="AS12" s="17"/>
      <c r="AT12" s="17">
        <v>0.196255184324161</v>
      </c>
      <c r="AU12" s="17">
        <v>0.19499616429403999</v>
      </c>
      <c r="AV12" s="17">
        <v>0.20010788358256701</v>
      </c>
      <c r="AW12" s="17">
        <v>0.165748066120636</v>
      </c>
      <c r="AX12" s="17">
        <v>0.11186341673516099</v>
      </c>
    </row>
    <row r="13" spans="2:50">
      <c r="B13" s="18" t="s">
        <v>92</v>
      </c>
      <c r="C13" s="19">
        <v>0.18220610860577699</v>
      </c>
      <c r="D13" s="19">
        <v>0.140464477282192</v>
      </c>
      <c r="E13" s="19">
        <v>0.22266859591444699</v>
      </c>
      <c r="F13" s="19"/>
      <c r="G13" s="19">
        <v>0.190373360754101</v>
      </c>
      <c r="H13" s="19">
        <v>0.172477549019183</v>
      </c>
      <c r="I13" s="19">
        <v>0.188578826387408</v>
      </c>
      <c r="J13" s="19">
        <v>0.19046245845853099</v>
      </c>
      <c r="K13" s="19">
        <v>0.200554270536593</v>
      </c>
      <c r="L13" s="19">
        <v>0.16059226633111801</v>
      </c>
      <c r="M13" s="19"/>
      <c r="N13" s="19">
        <v>0.13423792893116601</v>
      </c>
      <c r="O13" s="19">
        <v>0.174781947859739</v>
      </c>
      <c r="P13" s="19">
        <v>0.18910788010990401</v>
      </c>
      <c r="Q13" s="19">
        <v>0.23471498114847</v>
      </c>
      <c r="R13" s="19"/>
      <c r="S13" s="19">
        <v>0.16945498101540599</v>
      </c>
      <c r="T13" s="19">
        <v>0.14926207603515301</v>
      </c>
      <c r="U13" s="19">
        <v>0.20294030165915999</v>
      </c>
      <c r="V13" s="19">
        <v>0.18038388807511399</v>
      </c>
      <c r="W13" s="19">
        <v>0.20572533296850601</v>
      </c>
      <c r="X13" s="19">
        <v>0.16195649928744399</v>
      </c>
      <c r="Y13" s="19">
        <v>0.18796588237848999</v>
      </c>
      <c r="Z13" s="19">
        <v>0.17607819113030401</v>
      </c>
      <c r="AA13" s="19">
        <v>0.17919494350819701</v>
      </c>
      <c r="AB13" s="19">
        <v>0.199131866018081</v>
      </c>
      <c r="AC13" s="19">
        <v>0.29573310100578298</v>
      </c>
      <c r="AD13" s="19">
        <v>0.103864838053477</v>
      </c>
      <c r="AE13" s="19"/>
      <c r="AF13" s="19">
        <v>0.16514530768831301</v>
      </c>
      <c r="AG13" s="19">
        <v>0.16835092094096801</v>
      </c>
      <c r="AH13" s="19">
        <v>0.26093035952535298</v>
      </c>
      <c r="AI13" s="19"/>
      <c r="AJ13" s="19">
        <v>0.15134165519382101</v>
      </c>
      <c r="AK13" s="19">
        <v>0.17274916332528201</v>
      </c>
      <c r="AL13" s="19">
        <v>8.2258474054705405E-2</v>
      </c>
      <c r="AM13" s="19">
        <v>0.23770995498518699</v>
      </c>
      <c r="AN13" s="19">
        <v>0.31650761950570999</v>
      </c>
      <c r="AO13" s="19"/>
      <c r="AP13" s="19">
        <v>0.11661621331913399</v>
      </c>
      <c r="AQ13" s="19">
        <v>0.16938480365629699</v>
      </c>
      <c r="AR13" s="19">
        <v>0.11842592288951399</v>
      </c>
      <c r="AS13" s="19"/>
      <c r="AT13" s="19">
        <v>0.227052935770198</v>
      </c>
      <c r="AU13" s="19">
        <v>0.16016192160338399</v>
      </c>
      <c r="AV13" s="19">
        <v>0.136804918248705</v>
      </c>
      <c r="AW13" s="19">
        <v>0.10550672335775101</v>
      </c>
      <c r="AX13" s="19">
        <v>0.19353523213732601</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287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0.19904783783150301</v>
      </c>
      <c r="D9" s="17">
        <v>0.20254140340128099</v>
      </c>
      <c r="E9" s="17">
        <v>0.19533869536793899</v>
      </c>
      <c r="F9" s="17"/>
      <c r="G9" s="17">
        <v>0.196764001375903</v>
      </c>
      <c r="H9" s="17">
        <v>0.227066783732461</v>
      </c>
      <c r="I9" s="17">
        <v>0.22353159756781901</v>
      </c>
      <c r="J9" s="17">
        <v>0.19147031207901499</v>
      </c>
      <c r="K9" s="17">
        <v>0.14806516867229999</v>
      </c>
      <c r="L9" s="17">
        <v>0.19800741230812399</v>
      </c>
      <c r="M9" s="17"/>
      <c r="N9" s="17">
        <v>0.229002965275521</v>
      </c>
      <c r="O9" s="17">
        <v>0.161284930639124</v>
      </c>
      <c r="P9" s="17">
        <v>0.21695007500442001</v>
      </c>
      <c r="Q9" s="17">
        <v>0.185704982349049</v>
      </c>
      <c r="R9" s="17"/>
      <c r="S9" s="17">
        <v>0.22976347522873999</v>
      </c>
      <c r="T9" s="17">
        <v>0.224797644514907</v>
      </c>
      <c r="U9" s="17">
        <v>0.20638854187337899</v>
      </c>
      <c r="V9" s="17">
        <v>0.16438987502619401</v>
      </c>
      <c r="W9" s="17">
        <v>0.176280817918616</v>
      </c>
      <c r="X9" s="17">
        <v>0.182943219347037</v>
      </c>
      <c r="Y9" s="17">
        <v>0.23874531639580199</v>
      </c>
      <c r="Z9" s="17">
        <v>0.195058811286621</v>
      </c>
      <c r="AA9" s="17">
        <v>0.188412949198207</v>
      </c>
      <c r="AB9" s="17">
        <v>0.15943564003234101</v>
      </c>
      <c r="AC9" s="17">
        <v>0.15733420052442099</v>
      </c>
      <c r="AD9" s="17">
        <v>0.25664673771843999</v>
      </c>
      <c r="AE9" s="17"/>
      <c r="AF9" s="17">
        <v>0.21343865808953599</v>
      </c>
      <c r="AG9" s="17">
        <v>0.177695187765714</v>
      </c>
      <c r="AH9" s="17">
        <v>0.21615930350478299</v>
      </c>
      <c r="AI9" s="17"/>
      <c r="AJ9" s="17">
        <v>0.226196958658404</v>
      </c>
      <c r="AK9" s="17">
        <v>0.203208827358237</v>
      </c>
      <c r="AL9" s="17">
        <v>0.22055096194916499</v>
      </c>
      <c r="AM9" s="17">
        <v>0.17987546494805501</v>
      </c>
      <c r="AN9" s="17">
        <v>0.156648850039768</v>
      </c>
      <c r="AO9" s="17"/>
      <c r="AP9" s="17">
        <v>0.239845586495294</v>
      </c>
      <c r="AQ9" s="17">
        <v>0.21522480044273901</v>
      </c>
      <c r="AR9" s="17">
        <v>0.24097194665591501</v>
      </c>
      <c r="AS9" s="17"/>
      <c r="AT9" s="17">
        <v>0.212673893308576</v>
      </c>
      <c r="AU9" s="17">
        <v>0.19523464352843101</v>
      </c>
      <c r="AV9" s="17">
        <v>0.19585488974829399</v>
      </c>
      <c r="AW9" s="17">
        <v>0.22652538318743801</v>
      </c>
      <c r="AX9" s="17">
        <v>0.27862737004126698</v>
      </c>
    </row>
    <row r="10" spans="2:50" ht="30">
      <c r="B10" s="18" t="s">
        <v>272</v>
      </c>
      <c r="C10" s="17">
        <v>0.31068868863947602</v>
      </c>
      <c r="D10" s="17">
        <v>0.28204914908154699</v>
      </c>
      <c r="E10" s="17">
        <v>0.33868209075968903</v>
      </c>
      <c r="F10" s="17"/>
      <c r="G10" s="17">
        <v>0.303911577600397</v>
      </c>
      <c r="H10" s="17">
        <v>0.311555950726431</v>
      </c>
      <c r="I10" s="17">
        <v>0.32702644273608</v>
      </c>
      <c r="J10" s="17">
        <v>0.24301735220819401</v>
      </c>
      <c r="K10" s="17">
        <v>0.36651797562588401</v>
      </c>
      <c r="L10" s="17">
        <v>0.318861088719815</v>
      </c>
      <c r="M10" s="17"/>
      <c r="N10" s="17">
        <v>0.32878545337457199</v>
      </c>
      <c r="O10" s="17">
        <v>0.33624259748917901</v>
      </c>
      <c r="P10" s="17">
        <v>0.26436138430639999</v>
      </c>
      <c r="Q10" s="17">
        <v>0.306947629268567</v>
      </c>
      <c r="R10" s="17"/>
      <c r="S10" s="17">
        <v>0.33064151688328203</v>
      </c>
      <c r="T10" s="17">
        <v>0.35672108431997401</v>
      </c>
      <c r="U10" s="17">
        <v>0.30163192411237</v>
      </c>
      <c r="V10" s="17">
        <v>0.34719153004136499</v>
      </c>
      <c r="W10" s="17">
        <v>0.30902231304008199</v>
      </c>
      <c r="X10" s="17">
        <v>0.310881196664124</v>
      </c>
      <c r="Y10" s="17">
        <v>0.26576688578489999</v>
      </c>
      <c r="Z10" s="17">
        <v>0.28646788457636002</v>
      </c>
      <c r="AA10" s="17">
        <v>0.32900018186781599</v>
      </c>
      <c r="AB10" s="17">
        <v>0.22667894131327501</v>
      </c>
      <c r="AC10" s="17">
        <v>0.31857630633619999</v>
      </c>
      <c r="AD10" s="17">
        <v>0.25970854320687098</v>
      </c>
      <c r="AE10" s="17"/>
      <c r="AF10" s="17">
        <v>0.31233853799583</v>
      </c>
      <c r="AG10" s="17">
        <v>0.32829868400808199</v>
      </c>
      <c r="AH10" s="17">
        <v>0.27827390371975302</v>
      </c>
      <c r="AI10" s="17"/>
      <c r="AJ10" s="17">
        <v>0.33174484697704998</v>
      </c>
      <c r="AK10" s="17">
        <v>0.332436623693246</v>
      </c>
      <c r="AL10" s="17">
        <v>0.33301340349830699</v>
      </c>
      <c r="AM10" s="17">
        <v>0.28219188434299097</v>
      </c>
      <c r="AN10" s="17">
        <v>0.22795513296284001</v>
      </c>
      <c r="AO10" s="17"/>
      <c r="AP10" s="17">
        <v>0.35355169745910398</v>
      </c>
      <c r="AQ10" s="17">
        <v>0.30329341517466901</v>
      </c>
      <c r="AR10" s="17">
        <v>0.34051815053032403</v>
      </c>
      <c r="AS10" s="17"/>
      <c r="AT10" s="17">
        <v>0.310301984736019</v>
      </c>
      <c r="AU10" s="17">
        <v>0.31704266233159201</v>
      </c>
      <c r="AV10" s="17">
        <v>0.31090304203473101</v>
      </c>
      <c r="AW10" s="17">
        <v>0.34796646547980697</v>
      </c>
      <c r="AX10" s="17">
        <v>0.35450347947932298</v>
      </c>
    </row>
    <row r="11" spans="2:50" ht="30">
      <c r="B11" s="18" t="s">
        <v>273</v>
      </c>
      <c r="C11" s="17">
        <v>0.19908909577265099</v>
      </c>
      <c r="D11" s="17">
        <v>0.215134614413558</v>
      </c>
      <c r="E11" s="17">
        <v>0.18353445121999901</v>
      </c>
      <c r="F11" s="17"/>
      <c r="G11" s="17">
        <v>0.17963458689996201</v>
      </c>
      <c r="H11" s="17">
        <v>0.21233146257405999</v>
      </c>
      <c r="I11" s="17">
        <v>0.17632940672525599</v>
      </c>
      <c r="J11" s="17">
        <v>0.236146170604736</v>
      </c>
      <c r="K11" s="17">
        <v>0.178815200564403</v>
      </c>
      <c r="L11" s="17">
        <v>0.20315623459572599</v>
      </c>
      <c r="M11" s="17"/>
      <c r="N11" s="17">
        <v>0.21744400037634801</v>
      </c>
      <c r="O11" s="17">
        <v>0.20749803030259401</v>
      </c>
      <c r="P11" s="17">
        <v>0.21992034678960601</v>
      </c>
      <c r="Q11" s="17">
        <v>0.15583992764842</v>
      </c>
      <c r="R11" s="17"/>
      <c r="S11" s="17">
        <v>0.20879277617764</v>
      </c>
      <c r="T11" s="17">
        <v>0.19412532644454999</v>
      </c>
      <c r="U11" s="17">
        <v>0.19519722656122901</v>
      </c>
      <c r="V11" s="17">
        <v>0.218839103361469</v>
      </c>
      <c r="W11" s="17">
        <v>0.183216084549537</v>
      </c>
      <c r="X11" s="17">
        <v>0.22061941219582701</v>
      </c>
      <c r="Y11" s="17">
        <v>0.18686083425904401</v>
      </c>
      <c r="Z11" s="17">
        <v>0.196725219974068</v>
      </c>
      <c r="AA11" s="17">
        <v>0.13804063765129901</v>
      </c>
      <c r="AB11" s="17">
        <v>0.22806371539134199</v>
      </c>
      <c r="AC11" s="17">
        <v>0.22119527393740901</v>
      </c>
      <c r="AD11" s="17">
        <v>0.23523678670511899</v>
      </c>
      <c r="AE11" s="17"/>
      <c r="AF11" s="17">
        <v>0.19360948075572701</v>
      </c>
      <c r="AG11" s="17">
        <v>0.21763793697431</v>
      </c>
      <c r="AH11" s="17">
        <v>0.166942200124928</v>
      </c>
      <c r="AI11" s="17"/>
      <c r="AJ11" s="17">
        <v>0.19980179694417299</v>
      </c>
      <c r="AK11" s="17">
        <v>0.18134741989518799</v>
      </c>
      <c r="AL11" s="17">
        <v>0.27002416600595203</v>
      </c>
      <c r="AM11" s="17">
        <v>0.20622672572846801</v>
      </c>
      <c r="AN11" s="17">
        <v>0.16861967108815001</v>
      </c>
      <c r="AO11" s="17"/>
      <c r="AP11" s="17">
        <v>0.20751070106321301</v>
      </c>
      <c r="AQ11" s="17">
        <v>0.198787808348729</v>
      </c>
      <c r="AR11" s="17">
        <v>0.22541531501599199</v>
      </c>
      <c r="AS11" s="17"/>
      <c r="AT11" s="17">
        <v>0.156146109157968</v>
      </c>
      <c r="AU11" s="17">
        <v>0.17833144356410899</v>
      </c>
      <c r="AV11" s="17">
        <v>0.25078278077279698</v>
      </c>
      <c r="AW11" s="17">
        <v>0.23144497111770701</v>
      </c>
      <c r="AX11" s="17">
        <v>7.8489301125886299E-2</v>
      </c>
    </row>
    <row r="12" spans="2:50" ht="30">
      <c r="B12" s="18" t="s">
        <v>274</v>
      </c>
      <c r="C12" s="17">
        <v>0.127367508352425</v>
      </c>
      <c r="D12" s="17">
        <v>0.16340422731035101</v>
      </c>
      <c r="E12" s="17">
        <v>9.2695093362484396E-2</v>
      </c>
      <c r="F12" s="17"/>
      <c r="G12" s="17">
        <v>0.1146835308685</v>
      </c>
      <c r="H12" s="17">
        <v>9.94678043007204E-2</v>
      </c>
      <c r="I12" s="17">
        <v>9.9727658348505402E-2</v>
      </c>
      <c r="J12" s="17">
        <v>0.13609519425136299</v>
      </c>
      <c r="K12" s="17">
        <v>0.14721193586011799</v>
      </c>
      <c r="L12" s="17">
        <v>0.16058275071369801</v>
      </c>
      <c r="M12" s="17"/>
      <c r="N12" s="17">
        <v>0.117292809426914</v>
      </c>
      <c r="O12" s="17">
        <v>0.13404897220456599</v>
      </c>
      <c r="P12" s="17">
        <v>0.14051577405476101</v>
      </c>
      <c r="Q12" s="17">
        <v>0.121997252317202</v>
      </c>
      <c r="R12" s="17"/>
      <c r="S12" s="17">
        <v>0.104791983529904</v>
      </c>
      <c r="T12" s="17">
        <v>9.9457846625835095E-2</v>
      </c>
      <c r="U12" s="17">
        <v>0.116313983800666</v>
      </c>
      <c r="V12" s="17">
        <v>0.12349875750594901</v>
      </c>
      <c r="W12" s="17">
        <v>0.15711357492651701</v>
      </c>
      <c r="X12" s="17">
        <v>9.7873573535299102E-2</v>
      </c>
      <c r="Y12" s="17">
        <v>0.16495591996985301</v>
      </c>
      <c r="Z12" s="17">
        <v>0.141102931974042</v>
      </c>
      <c r="AA12" s="17">
        <v>0.146289752583219</v>
      </c>
      <c r="AB12" s="17">
        <v>0.181069350529208</v>
      </c>
      <c r="AC12" s="17">
        <v>8.8394021276200704E-2</v>
      </c>
      <c r="AD12" s="17">
        <v>0.12964814739396799</v>
      </c>
      <c r="AE12" s="17"/>
      <c r="AF12" s="17">
        <v>0.14131434183538899</v>
      </c>
      <c r="AG12" s="17">
        <v>0.12525705478385499</v>
      </c>
      <c r="AH12" s="17">
        <v>0.106898935081282</v>
      </c>
      <c r="AI12" s="17"/>
      <c r="AJ12" s="17">
        <v>0.118466256559514</v>
      </c>
      <c r="AK12" s="17">
        <v>0.124863096203565</v>
      </c>
      <c r="AL12" s="17">
        <v>0.12226652384344</v>
      </c>
      <c r="AM12" s="17">
        <v>0.219084009503525</v>
      </c>
      <c r="AN12" s="17">
        <v>0.13560582438206001</v>
      </c>
      <c r="AO12" s="17"/>
      <c r="AP12" s="17">
        <v>0.104542092800628</v>
      </c>
      <c r="AQ12" s="17">
        <v>0.133871034331209</v>
      </c>
      <c r="AR12" s="17">
        <v>0.123921834555314</v>
      </c>
      <c r="AS12" s="17"/>
      <c r="AT12" s="17">
        <v>0.124408866671413</v>
      </c>
      <c r="AU12" s="17">
        <v>0.14388148009971599</v>
      </c>
      <c r="AV12" s="17">
        <v>0.12818876282495101</v>
      </c>
      <c r="AW12" s="17">
        <v>0.109034650614051</v>
      </c>
      <c r="AX12" s="17">
        <v>9.5467482006837995E-2</v>
      </c>
    </row>
    <row r="13" spans="2:50">
      <c r="B13" s="18" t="s">
        <v>92</v>
      </c>
      <c r="C13" s="19">
        <v>0.16380686940394401</v>
      </c>
      <c r="D13" s="19">
        <v>0.13687060579326399</v>
      </c>
      <c r="E13" s="19">
        <v>0.18974966928988901</v>
      </c>
      <c r="F13" s="19"/>
      <c r="G13" s="19">
        <v>0.205006303255239</v>
      </c>
      <c r="H13" s="19">
        <v>0.14957799866632701</v>
      </c>
      <c r="I13" s="19">
        <v>0.173384894622339</v>
      </c>
      <c r="J13" s="19">
        <v>0.19327097085669201</v>
      </c>
      <c r="K13" s="19">
        <v>0.159389719277296</v>
      </c>
      <c r="L13" s="19">
        <v>0.11939251366263701</v>
      </c>
      <c r="M13" s="19"/>
      <c r="N13" s="19">
        <v>0.107474771546644</v>
      </c>
      <c r="O13" s="19">
        <v>0.160925469364537</v>
      </c>
      <c r="P13" s="19">
        <v>0.158252419844812</v>
      </c>
      <c r="Q13" s="19">
        <v>0.22951020841676201</v>
      </c>
      <c r="R13" s="19"/>
      <c r="S13" s="19">
        <v>0.12601024818043299</v>
      </c>
      <c r="T13" s="19">
        <v>0.124898098094733</v>
      </c>
      <c r="U13" s="19">
        <v>0.18046832365235699</v>
      </c>
      <c r="V13" s="19">
        <v>0.146080734065023</v>
      </c>
      <c r="W13" s="19">
        <v>0.17436720956524701</v>
      </c>
      <c r="X13" s="19">
        <v>0.187682598257714</v>
      </c>
      <c r="Y13" s="19">
        <v>0.143671043590401</v>
      </c>
      <c r="Z13" s="19">
        <v>0.18064515218891</v>
      </c>
      <c r="AA13" s="19">
        <v>0.19825647869945701</v>
      </c>
      <c r="AB13" s="19">
        <v>0.20475235273383399</v>
      </c>
      <c r="AC13" s="19">
        <v>0.21450019792576899</v>
      </c>
      <c r="AD13" s="19">
        <v>0.118759784975602</v>
      </c>
      <c r="AE13" s="19"/>
      <c r="AF13" s="19">
        <v>0.13929898132351701</v>
      </c>
      <c r="AG13" s="19">
        <v>0.151111136468038</v>
      </c>
      <c r="AH13" s="19">
        <v>0.23172565756925401</v>
      </c>
      <c r="AI13" s="19"/>
      <c r="AJ13" s="19">
        <v>0.123790140860859</v>
      </c>
      <c r="AK13" s="19">
        <v>0.158144032849764</v>
      </c>
      <c r="AL13" s="19">
        <v>5.4144944703135398E-2</v>
      </c>
      <c r="AM13" s="19">
        <v>0.112621915476961</v>
      </c>
      <c r="AN13" s="19">
        <v>0.311170521527181</v>
      </c>
      <c r="AO13" s="19"/>
      <c r="AP13" s="19">
        <v>9.45499221817616E-2</v>
      </c>
      <c r="AQ13" s="19">
        <v>0.148822941702654</v>
      </c>
      <c r="AR13" s="19">
        <v>6.9172753242454199E-2</v>
      </c>
      <c r="AS13" s="19"/>
      <c r="AT13" s="19">
        <v>0.19646914612602501</v>
      </c>
      <c r="AU13" s="19">
        <v>0.16550977047615201</v>
      </c>
      <c r="AV13" s="19">
        <v>0.114270524619227</v>
      </c>
      <c r="AW13" s="19">
        <v>8.5028529600996605E-2</v>
      </c>
      <c r="AX13" s="19">
        <v>0.19291236734668599</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X17"/>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114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115</v>
      </c>
      <c r="C9" s="17">
        <v>0.37896299158304297</v>
      </c>
      <c r="D9" s="17">
        <v>0.52050080774874197</v>
      </c>
      <c r="E9" s="17">
        <v>0.24164247957587401</v>
      </c>
      <c r="F9" s="17"/>
      <c r="G9" s="17">
        <v>0.24023376273602501</v>
      </c>
      <c r="H9" s="17">
        <v>0.28614624663207999</v>
      </c>
      <c r="I9" s="17">
        <v>0.35193314508085799</v>
      </c>
      <c r="J9" s="17">
        <v>0.42785186809805797</v>
      </c>
      <c r="K9" s="17">
        <v>0.40534503375060399</v>
      </c>
      <c r="L9" s="17">
        <v>0.51063221159253303</v>
      </c>
      <c r="M9" s="17"/>
      <c r="N9" s="17">
        <v>0.57293483081394303</v>
      </c>
      <c r="O9" s="17">
        <v>0.41439277687701198</v>
      </c>
      <c r="P9" s="17">
        <v>0.257212845697252</v>
      </c>
      <c r="Q9" s="17">
        <v>0.23999877564668401</v>
      </c>
      <c r="R9" s="17"/>
      <c r="S9" s="17">
        <v>0.44133092480921599</v>
      </c>
      <c r="T9" s="17">
        <v>0.39868342660908501</v>
      </c>
      <c r="U9" s="17">
        <v>0.33209654615315698</v>
      </c>
      <c r="V9" s="17">
        <v>0.381514336558405</v>
      </c>
      <c r="W9" s="17">
        <v>0.33973654559126298</v>
      </c>
      <c r="X9" s="17">
        <v>0.32945424799962197</v>
      </c>
      <c r="Y9" s="17">
        <v>0.26828688653146199</v>
      </c>
      <c r="Z9" s="17">
        <v>0.40741065088732897</v>
      </c>
      <c r="AA9" s="17">
        <v>0.35391756177329398</v>
      </c>
      <c r="AB9" s="17">
        <v>0.429828718045001</v>
      </c>
      <c r="AC9" s="17">
        <v>0.36223620908459297</v>
      </c>
      <c r="AD9" s="17">
        <v>0.58485792160874694</v>
      </c>
      <c r="AE9" s="17"/>
      <c r="AF9" s="17">
        <v>0.36309836644152899</v>
      </c>
      <c r="AG9" s="17">
        <v>0.46723162375730498</v>
      </c>
      <c r="AH9" s="17">
        <v>0.23071042739422801</v>
      </c>
      <c r="AI9" s="17"/>
      <c r="AJ9" s="17">
        <v>0.42656440985682398</v>
      </c>
      <c r="AK9" s="17">
        <v>0.32438363960727901</v>
      </c>
      <c r="AL9" s="17">
        <v>0.61743953544238805</v>
      </c>
      <c r="AM9" s="17">
        <v>0.41722039749948803</v>
      </c>
      <c r="AN9" s="17">
        <v>0.23199360553814799</v>
      </c>
      <c r="AO9" s="17"/>
      <c r="AP9" s="17">
        <v>0.42013993309485398</v>
      </c>
      <c r="AQ9" s="17">
        <v>0.36555824210006799</v>
      </c>
      <c r="AR9" s="17">
        <v>0.54476073692593796</v>
      </c>
      <c r="AS9" s="17"/>
      <c r="AT9" s="17">
        <v>0.25439021848384602</v>
      </c>
      <c r="AU9" s="17">
        <v>0.31046796629789303</v>
      </c>
      <c r="AV9" s="17">
        <v>0.53176314200464203</v>
      </c>
      <c r="AW9" s="17">
        <v>0.53816871668522404</v>
      </c>
      <c r="AX9" s="17">
        <v>0.82241572126204499</v>
      </c>
    </row>
    <row r="10" spans="2:50" ht="45">
      <c r="B10" s="18" t="s">
        <v>116</v>
      </c>
      <c r="C10" s="17">
        <v>0.12520608991159499</v>
      </c>
      <c r="D10" s="17">
        <v>0.13504489594006</v>
      </c>
      <c r="E10" s="17">
        <v>0.114928677834992</v>
      </c>
      <c r="F10" s="17"/>
      <c r="G10" s="17">
        <v>0.18660132823740799</v>
      </c>
      <c r="H10" s="17">
        <v>0.20304204205022999</v>
      </c>
      <c r="I10" s="17">
        <v>0.15558181568733201</v>
      </c>
      <c r="J10" s="17">
        <v>8.31631756587594E-2</v>
      </c>
      <c r="K10" s="17">
        <v>7.6233965317946906E-2</v>
      </c>
      <c r="L10" s="17">
        <v>6.3524894451368802E-2</v>
      </c>
      <c r="M10" s="17"/>
      <c r="N10" s="17">
        <v>0.11422287214456101</v>
      </c>
      <c r="O10" s="17">
        <v>0.117300563920558</v>
      </c>
      <c r="P10" s="17">
        <v>0.151286778864163</v>
      </c>
      <c r="Q10" s="17">
        <v>0.12259775069273</v>
      </c>
      <c r="R10" s="17"/>
      <c r="S10" s="17">
        <v>0.15493641300255701</v>
      </c>
      <c r="T10" s="17">
        <v>0.11104197214801299</v>
      </c>
      <c r="U10" s="17">
        <v>7.4370824648224795E-2</v>
      </c>
      <c r="V10" s="17">
        <v>0.11628875134669001</v>
      </c>
      <c r="W10" s="17">
        <v>0.14855606683342201</v>
      </c>
      <c r="X10" s="17">
        <v>0.154815780080758</v>
      </c>
      <c r="Y10" s="17">
        <v>0.11827863698690499</v>
      </c>
      <c r="Z10" s="17">
        <v>0.14638762418384199</v>
      </c>
      <c r="AA10" s="17">
        <v>0.15040041010654201</v>
      </c>
      <c r="AB10" s="17">
        <v>7.9403125896765403E-2</v>
      </c>
      <c r="AC10" s="17">
        <v>0.13040838040137201</v>
      </c>
      <c r="AD10" s="17">
        <v>9.3083779843350006E-2</v>
      </c>
      <c r="AE10" s="17"/>
      <c r="AF10" s="17">
        <v>0.11652187878701301</v>
      </c>
      <c r="AG10" s="17">
        <v>0.131054932315225</v>
      </c>
      <c r="AH10" s="17">
        <v>0.12429712728039</v>
      </c>
      <c r="AI10" s="17"/>
      <c r="AJ10" s="17">
        <v>0.122016108270545</v>
      </c>
      <c r="AK10" s="17">
        <v>0.171385807290348</v>
      </c>
      <c r="AL10" s="17">
        <v>7.0515839832815494E-2</v>
      </c>
      <c r="AM10" s="17">
        <v>0.103513647369709</v>
      </c>
      <c r="AN10" s="17">
        <v>8.1662105018090403E-2</v>
      </c>
      <c r="AO10" s="17"/>
      <c r="AP10" s="17">
        <v>0.14971937261916499</v>
      </c>
      <c r="AQ10" s="17">
        <v>0.152988224385772</v>
      </c>
      <c r="AR10" s="17">
        <v>0.108428785141997</v>
      </c>
      <c r="AS10" s="17"/>
      <c r="AT10" s="17">
        <v>0.111316726578887</v>
      </c>
      <c r="AU10" s="17">
        <v>0.13569347749622501</v>
      </c>
      <c r="AV10" s="17">
        <v>0.128150551904917</v>
      </c>
      <c r="AW10" s="17">
        <v>0.174236530960827</v>
      </c>
      <c r="AX10" s="17">
        <v>6.3623332410343306E-2</v>
      </c>
    </row>
    <row r="11" spans="2:50" ht="30">
      <c r="B11" s="18" t="s">
        <v>117</v>
      </c>
      <c r="C11" s="17">
        <v>0.37703017855919702</v>
      </c>
      <c r="D11" s="17">
        <v>0.26182847659328701</v>
      </c>
      <c r="E11" s="17">
        <v>0.48886425725114602</v>
      </c>
      <c r="F11" s="17"/>
      <c r="G11" s="17">
        <v>0.43896271650146002</v>
      </c>
      <c r="H11" s="17">
        <v>0.390805926285823</v>
      </c>
      <c r="I11" s="17">
        <v>0.37415527859379899</v>
      </c>
      <c r="J11" s="17">
        <v>0.37603411113148599</v>
      </c>
      <c r="K11" s="17">
        <v>0.37861866875689398</v>
      </c>
      <c r="L11" s="17">
        <v>0.32705458779739</v>
      </c>
      <c r="M11" s="17"/>
      <c r="N11" s="17">
        <v>0.24701530775053501</v>
      </c>
      <c r="O11" s="17">
        <v>0.34953229183114398</v>
      </c>
      <c r="P11" s="17">
        <v>0.461973930619621</v>
      </c>
      <c r="Q11" s="17">
        <v>0.46884666630968802</v>
      </c>
      <c r="R11" s="17"/>
      <c r="S11" s="17">
        <v>0.29001794686209598</v>
      </c>
      <c r="T11" s="17">
        <v>0.39016089518768499</v>
      </c>
      <c r="U11" s="17">
        <v>0.47200554098723801</v>
      </c>
      <c r="V11" s="17">
        <v>0.38947399193448401</v>
      </c>
      <c r="W11" s="17">
        <v>0.428092379849628</v>
      </c>
      <c r="X11" s="17">
        <v>0.37435498489507701</v>
      </c>
      <c r="Y11" s="17">
        <v>0.46005259464625903</v>
      </c>
      <c r="Z11" s="17">
        <v>0.28938504207488103</v>
      </c>
      <c r="AA11" s="17">
        <v>0.36730282669252201</v>
      </c>
      <c r="AB11" s="17">
        <v>0.37050032214644901</v>
      </c>
      <c r="AC11" s="17">
        <v>0.38864285457122999</v>
      </c>
      <c r="AD11" s="17">
        <v>0.25555206630807298</v>
      </c>
      <c r="AE11" s="17"/>
      <c r="AF11" s="17">
        <v>0.39437040989043298</v>
      </c>
      <c r="AG11" s="17">
        <v>0.30998923076335999</v>
      </c>
      <c r="AH11" s="17">
        <v>0.46717497681227599</v>
      </c>
      <c r="AI11" s="17"/>
      <c r="AJ11" s="17">
        <v>0.33617923331627497</v>
      </c>
      <c r="AK11" s="17">
        <v>0.399084582609956</v>
      </c>
      <c r="AL11" s="17">
        <v>0.24208145231457001</v>
      </c>
      <c r="AM11" s="17">
        <v>0.42069637306784302</v>
      </c>
      <c r="AN11" s="17">
        <v>0.490268524619348</v>
      </c>
      <c r="AO11" s="17"/>
      <c r="AP11" s="17">
        <v>0.31901724475592502</v>
      </c>
      <c r="AQ11" s="17">
        <v>0.37771369170554198</v>
      </c>
      <c r="AR11" s="17">
        <v>0.27272222147310998</v>
      </c>
      <c r="AS11" s="17"/>
      <c r="AT11" s="17">
        <v>0.50165557878209299</v>
      </c>
      <c r="AU11" s="17">
        <v>0.43681738047334201</v>
      </c>
      <c r="AV11" s="17">
        <v>0.24674760208072999</v>
      </c>
      <c r="AW11" s="17">
        <v>0.22226816869618601</v>
      </c>
      <c r="AX11" s="17">
        <v>8.8224092471180807E-2</v>
      </c>
    </row>
    <row r="12" spans="2:50">
      <c r="B12" s="18" t="s">
        <v>92</v>
      </c>
      <c r="C12" s="19">
        <v>0.118800739946165</v>
      </c>
      <c r="D12" s="19">
        <v>8.2625819717911206E-2</v>
      </c>
      <c r="E12" s="19">
        <v>0.154564585337988</v>
      </c>
      <c r="F12" s="19"/>
      <c r="G12" s="19">
        <v>0.13420219252510701</v>
      </c>
      <c r="H12" s="19">
        <v>0.120005785031867</v>
      </c>
      <c r="I12" s="19">
        <v>0.118329760638011</v>
      </c>
      <c r="J12" s="19">
        <v>0.11295084511169701</v>
      </c>
      <c r="K12" s="19">
        <v>0.13980233217455401</v>
      </c>
      <c r="L12" s="19">
        <v>9.8788306158708303E-2</v>
      </c>
      <c r="M12" s="19"/>
      <c r="N12" s="19">
        <v>6.5826989290960994E-2</v>
      </c>
      <c r="O12" s="19">
        <v>0.11877436737128599</v>
      </c>
      <c r="P12" s="19">
        <v>0.129526444818964</v>
      </c>
      <c r="Q12" s="19">
        <v>0.16855680735089801</v>
      </c>
      <c r="R12" s="19"/>
      <c r="S12" s="19">
        <v>0.11371471532613101</v>
      </c>
      <c r="T12" s="19">
        <v>0.10011370605521699</v>
      </c>
      <c r="U12" s="19">
        <v>0.121527088211381</v>
      </c>
      <c r="V12" s="19">
        <v>0.112722920160421</v>
      </c>
      <c r="W12" s="19">
        <v>8.3615007725687807E-2</v>
      </c>
      <c r="X12" s="19">
        <v>0.14137498702454299</v>
      </c>
      <c r="Y12" s="19">
        <v>0.15338188183537399</v>
      </c>
      <c r="Z12" s="19">
        <v>0.15681668285394701</v>
      </c>
      <c r="AA12" s="19">
        <v>0.128379201427642</v>
      </c>
      <c r="AB12" s="19">
        <v>0.120267833911785</v>
      </c>
      <c r="AC12" s="19">
        <v>0.118712555942806</v>
      </c>
      <c r="AD12" s="19">
        <v>6.6506232239830002E-2</v>
      </c>
      <c r="AE12" s="19"/>
      <c r="AF12" s="19">
        <v>0.126009344881026</v>
      </c>
      <c r="AG12" s="19">
        <v>9.1724213164110793E-2</v>
      </c>
      <c r="AH12" s="19">
        <v>0.17781746851310701</v>
      </c>
      <c r="AI12" s="19"/>
      <c r="AJ12" s="19">
        <v>0.11524024855635499</v>
      </c>
      <c r="AK12" s="19">
        <v>0.105145970492417</v>
      </c>
      <c r="AL12" s="19">
        <v>6.9963172410226093E-2</v>
      </c>
      <c r="AM12" s="19">
        <v>5.85695820629605E-2</v>
      </c>
      <c r="AN12" s="19">
        <v>0.196075764824413</v>
      </c>
      <c r="AO12" s="19"/>
      <c r="AP12" s="19">
        <v>0.111123449530056</v>
      </c>
      <c r="AQ12" s="19">
        <v>0.10373984180861801</v>
      </c>
      <c r="AR12" s="19">
        <v>7.4088256458955198E-2</v>
      </c>
      <c r="AS12" s="19"/>
      <c r="AT12" s="19">
        <v>0.13263747615517399</v>
      </c>
      <c r="AU12" s="19">
        <v>0.11702117573254001</v>
      </c>
      <c r="AV12" s="19">
        <v>9.3338704009710102E-2</v>
      </c>
      <c r="AW12" s="19">
        <v>6.5326583657763296E-2</v>
      </c>
      <c r="AX12" s="19">
        <v>2.5736853856431399E-2</v>
      </c>
    </row>
    <row r="13" spans="2:50">
      <c r="B13" s="16"/>
    </row>
    <row r="14" spans="2:50">
      <c r="B14" t="s">
        <v>550</v>
      </c>
    </row>
    <row r="15" spans="2:50">
      <c r="B15" t="s">
        <v>551</v>
      </c>
    </row>
    <row r="17" spans="2:2">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288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30">
      <c r="B9" s="18" t="s">
        <v>271</v>
      </c>
      <c r="C9" s="17">
        <v>0.19204299582318801</v>
      </c>
      <c r="D9" s="17">
        <v>0.23418582437697599</v>
      </c>
      <c r="E9" s="17">
        <v>0.150589775882118</v>
      </c>
      <c r="F9" s="17"/>
      <c r="G9" s="17">
        <v>0.20974404935642499</v>
      </c>
      <c r="H9" s="17">
        <v>0.214912380230348</v>
      </c>
      <c r="I9" s="17">
        <v>0.16686032970496201</v>
      </c>
      <c r="J9" s="17">
        <v>0.15860131053495899</v>
      </c>
      <c r="K9" s="17">
        <v>0.185700641748129</v>
      </c>
      <c r="L9" s="17">
        <v>0.213666442987621</v>
      </c>
      <c r="M9" s="17"/>
      <c r="N9" s="17">
        <v>0.21975595288097199</v>
      </c>
      <c r="O9" s="17">
        <v>0.15235520972451799</v>
      </c>
      <c r="P9" s="17">
        <v>0.20757848941916399</v>
      </c>
      <c r="Q9" s="17">
        <v>0.19154958885437001</v>
      </c>
      <c r="R9" s="17"/>
      <c r="S9" s="17">
        <v>0.23430480437425599</v>
      </c>
      <c r="T9" s="17">
        <v>0.214239627242505</v>
      </c>
      <c r="U9" s="17">
        <v>0.18684339289195301</v>
      </c>
      <c r="V9" s="17">
        <v>0.155197477526551</v>
      </c>
      <c r="W9" s="17">
        <v>0.13420239936912401</v>
      </c>
      <c r="X9" s="17">
        <v>0.202093576263947</v>
      </c>
      <c r="Y9" s="17">
        <v>0.173824444104965</v>
      </c>
      <c r="Z9" s="17">
        <v>0.25387703823736901</v>
      </c>
      <c r="AA9" s="17">
        <v>0.20146799872531501</v>
      </c>
      <c r="AB9" s="17">
        <v>0.176960677808811</v>
      </c>
      <c r="AC9" s="17">
        <v>0.138591311685721</v>
      </c>
      <c r="AD9" s="17">
        <v>0.193616394683056</v>
      </c>
      <c r="AE9" s="17"/>
      <c r="AF9" s="17">
        <v>0.23584732676515999</v>
      </c>
      <c r="AG9" s="17">
        <v>0.158206759594787</v>
      </c>
      <c r="AH9" s="17">
        <v>0.165433313453691</v>
      </c>
      <c r="AI9" s="17"/>
      <c r="AJ9" s="17">
        <v>0.238586243384138</v>
      </c>
      <c r="AK9" s="17">
        <v>0.14959111425323801</v>
      </c>
      <c r="AL9" s="17">
        <v>0.25685414252312699</v>
      </c>
      <c r="AM9" s="17">
        <v>0.38021207101502902</v>
      </c>
      <c r="AN9" s="17">
        <v>0.13536736093347301</v>
      </c>
      <c r="AO9" s="17"/>
      <c r="AP9" s="17">
        <v>0.25297608577580399</v>
      </c>
      <c r="AQ9" s="17">
        <v>0.16356838773495999</v>
      </c>
      <c r="AR9" s="17">
        <v>0.26977988978806999</v>
      </c>
      <c r="AS9" s="17"/>
      <c r="AT9" s="17">
        <v>0.20775629164600901</v>
      </c>
      <c r="AU9" s="17">
        <v>0.19009480605847401</v>
      </c>
      <c r="AV9" s="17">
        <v>0.173526307482994</v>
      </c>
      <c r="AW9" s="17">
        <v>0.208005695607175</v>
      </c>
      <c r="AX9" s="17">
        <v>0.37231166541161698</v>
      </c>
    </row>
    <row r="10" spans="2:50" ht="30">
      <c r="B10" s="18" t="s">
        <v>272</v>
      </c>
      <c r="C10" s="17">
        <v>0.33738593531014499</v>
      </c>
      <c r="D10" s="17">
        <v>0.34997594142104699</v>
      </c>
      <c r="E10" s="17">
        <v>0.32457834289329801</v>
      </c>
      <c r="F10" s="17"/>
      <c r="G10" s="17">
        <v>0.28025304337600399</v>
      </c>
      <c r="H10" s="17">
        <v>0.33430473554345103</v>
      </c>
      <c r="I10" s="17">
        <v>0.34513841062439199</v>
      </c>
      <c r="J10" s="17">
        <v>0.30916651661035299</v>
      </c>
      <c r="K10" s="17">
        <v>0.35395799666188998</v>
      </c>
      <c r="L10" s="17">
        <v>0.38314570935046099</v>
      </c>
      <c r="M10" s="17"/>
      <c r="N10" s="17">
        <v>0.391347462688234</v>
      </c>
      <c r="O10" s="17">
        <v>0.30909342389547201</v>
      </c>
      <c r="P10" s="17">
        <v>0.32044684624566799</v>
      </c>
      <c r="Q10" s="17">
        <v>0.32324460287854201</v>
      </c>
      <c r="R10" s="17"/>
      <c r="S10" s="17">
        <v>0.30712407545307002</v>
      </c>
      <c r="T10" s="17">
        <v>0.35615209635192302</v>
      </c>
      <c r="U10" s="17">
        <v>0.32654482423479497</v>
      </c>
      <c r="V10" s="17">
        <v>0.37617738842998499</v>
      </c>
      <c r="W10" s="17">
        <v>0.34752001827933099</v>
      </c>
      <c r="X10" s="17">
        <v>0.37347207515644498</v>
      </c>
      <c r="Y10" s="17">
        <v>0.31299678952381299</v>
      </c>
      <c r="Z10" s="17">
        <v>0.373958136663324</v>
      </c>
      <c r="AA10" s="17">
        <v>0.29540870239321099</v>
      </c>
      <c r="AB10" s="17">
        <v>0.31637995900095001</v>
      </c>
      <c r="AC10" s="17">
        <v>0.349346111955609</v>
      </c>
      <c r="AD10" s="17">
        <v>0.391006589360474</v>
      </c>
      <c r="AE10" s="17"/>
      <c r="AF10" s="17">
        <v>0.337192555474012</v>
      </c>
      <c r="AG10" s="17">
        <v>0.36426480546061601</v>
      </c>
      <c r="AH10" s="17">
        <v>0.29947465450306598</v>
      </c>
      <c r="AI10" s="17"/>
      <c r="AJ10" s="17">
        <v>0.37333010889938201</v>
      </c>
      <c r="AK10" s="17">
        <v>0.33073132684128298</v>
      </c>
      <c r="AL10" s="17">
        <v>0.32521880056566399</v>
      </c>
      <c r="AM10" s="17">
        <v>0.37667898411936801</v>
      </c>
      <c r="AN10" s="17">
        <v>0.241403747959055</v>
      </c>
      <c r="AO10" s="17"/>
      <c r="AP10" s="17">
        <v>0.39735670040093202</v>
      </c>
      <c r="AQ10" s="17">
        <v>0.32385780496897099</v>
      </c>
      <c r="AR10" s="17">
        <v>0.31670595999829299</v>
      </c>
      <c r="AS10" s="17"/>
      <c r="AT10" s="17">
        <v>0.30642284998320102</v>
      </c>
      <c r="AU10" s="17">
        <v>0.32638445083774098</v>
      </c>
      <c r="AV10" s="17">
        <v>0.38731974435499</v>
      </c>
      <c r="AW10" s="17">
        <v>0.34021154748490001</v>
      </c>
      <c r="AX10" s="17">
        <v>0.20841307981537699</v>
      </c>
    </row>
    <row r="11" spans="2:50" ht="30">
      <c r="B11" s="18" t="s">
        <v>273</v>
      </c>
      <c r="C11" s="17">
        <v>0.200491050212562</v>
      </c>
      <c r="D11" s="17">
        <v>0.20233335591343199</v>
      </c>
      <c r="E11" s="17">
        <v>0.199472259995843</v>
      </c>
      <c r="F11" s="17"/>
      <c r="G11" s="17">
        <v>0.19548654578573299</v>
      </c>
      <c r="H11" s="17">
        <v>0.20394703644050499</v>
      </c>
      <c r="I11" s="17">
        <v>0.16513587567242999</v>
      </c>
      <c r="J11" s="17">
        <v>0.22158384682551699</v>
      </c>
      <c r="K11" s="17">
        <v>0.223790374964496</v>
      </c>
      <c r="L11" s="17">
        <v>0.197131393511949</v>
      </c>
      <c r="M11" s="17"/>
      <c r="N11" s="17">
        <v>0.20800433281411601</v>
      </c>
      <c r="O11" s="17">
        <v>0.24479672275985501</v>
      </c>
      <c r="P11" s="17">
        <v>0.19228962616494999</v>
      </c>
      <c r="Q11" s="17">
        <v>0.153646129078962</v>
      </c>
      <c r="R11" s="17"/>
      <c r="S11" s="17">
        <v>0.20230194994787901</v>
      </c>
      <c r="T11" s="17">
        <v>0.19890409377371501</v>
      </c>
      <c r="U11" s="17">
        <v>0.20584389973308101</v>
      </c>
      <c r="V11" s="17">
        <v>0.19228106277994</v>
      </c>
      <c r="W11" s="17">
        <v>0.22521226624410501</v>
      </c>
      <c r="X11" s="17">
        <v>0.218446216316624</v>
      </c>
      <c r="Y11" s="17">
        <v>0.213631144822054</v>
      </c>
      <c r="Z11" s="17">
        <v>0.17269449121543801</v>
      </c>
      <c r="AA11" s="17">
        <v>0.18770163590209499</v>
      </c>
      <c r="AB11" s="17">
        <v>0.19143762798760899</v>
      </c>
      <c r="AC11" s="17">
        <v>0.208444314887268</v>
      </c>
      <c r="AD11" s="17">
        <v>0.16050372291061199</v>
      </c>
      <c r="AE11" s="17"/>
      <c r="AF11" s="17">
        <v>0.19930318224573401</v>
      </c>
      <c r="AG11" s="17">
        <v>0.21986103107744401</v>
      </c>
      <c r="AH11" s="17">
        <v>0.14890740910341799</v>
      </c>
      <c r="AI11" s="17"/>
      <c r="AJ11" s="17">
        <v>0.200004348544911</v>
      </c>
      <c r="AK11" s="17">
        <v>0.224659044260693</v>
      </c>
      <c r="AL11" s="17">
        <v>0.293254457264158</v>
      </c>
      <c r="AM11" s="17">
        <v>3.6084079754793497E-2</v>
      </c>
      <c r="AN11" s="17">
        <v>0.14984063291795499</v>
      </c>
      <c r="AO11" s="17"/>
      <c r="AP11" s="17">
        <v>0.206078705286111</v>
      </c>
      <c r="AQ11" s="17">
        <v>0.23146123046108499</v>
      </c>
      <c r="AR11" s="17">
        <v>0.24038832793450399</v>
      </c>
      <c r="AS11" s="17"/>
      <c r="AT11" s="17">
        <v>0.17743877029527599</v>
      </c>
      <c r="AU11" s="17">
        <v>0.21148128375867201</v>
      </c>
      <c r="AV11" s="17">
        <v>0.227573570535201</v>
      </c>
      <c r="AW11" s="17">
        <v>0.24952033379717201</v>
      </c>
      <c r="AX11" s="17">
        <v>0.18325309207889201</v>
      </c>
    </row>
    <row r="12" spans="2:50" ht="30">
      <c r="B12" s="18" t="s">
        <v>274</v>
      </c>
      <c r="C12" s="17">
        <v>9.9347487685014793E-2</v>
      </c>
      <c r="D12" s="17">
        <v>8.5714193899181196E-2</v>
      </c>
      <c r="E12" s="17">
        <v>0.113037926775221</v>
      </c>
      <c r="F12" s="17"/>
      <c r="G12" s="17">
        <v>0.124829961361088</v>
      </c>
      <c r="H12" s="17">
        <v>8.3053991213901501E-2</v>
      </c>
      <c r="I12" s="17">
        <v>0.110957949837468</v>
      </c>
      <c r="J12" s="17">
        <v>0.10431748643870301</v>
      </c>
      <c r="K12" s="17">
        <v>8.4358471929036394E-2</v>
      </c>
      <c r="L12" s="17">
        <v>9.2253290768923704E-2</v>
      </c>
      <c r="M12" s="17"/>
      <c r="N12" s="17">
        <v>7.6698091849058098E-2</v>
      </c>
      <c r="O12" s="17">
        <v>0.104382716215008</v>
      </c>
      <c r="P12" s="17">
        <v>0.10257648075157599</v>
      </c>
      <c r="Q12" s="17">
        <v>0.117437351008716</v>
      </c>
      <c r="R12" s="17"/>
      <c r="S12" s="17">
        <v>9.6483014630708297E-2</v>
      </c>
      <c r="T12" s="17">
        <v>9.0861715470403906E-2</v>
      </c>
      <c r="U12" s="17">
        <v>0.123862948467076</v>
      </c>
      <c r="V12" s="17">
        <v>8.5350620921965201E-2</v>
      </c>
      <c r="W12" s="17">
        <v>0.118687069040849</v>
      </c>
      <c r="X12" s="17">
        <v>7.5788943915408205E-2</v>
      </c>
      <c r="Y12" s="17">
        <v>0.12098609427759</v>
      </c>
      <c r="Z12" s="17">
        <v>5.0994939893176897E-2</v>
      </c>
      <c r="AA12" s="17">
        <v>0.101529563758144</v>
      </c>
      <c r="AB12" s="17">
        <v>0.114572454791734</v>
      </c>
      <c r="AC12" s="17">
        <v>8.1782503323994199E-2</v>
      </c>
      <c r="AD12" s="17">
        <v>0.13427418995277399</v>
      </c>
      <c r="AE12" s="17"/>
      <c r="AF12" s="17">
        <v>9.7158598463909798E-2</v>
      </c>
      <c r="AG12" s="17">
        <v>0.101870711888608</v>
      </c>
      <c r="AH12" s="17">
        <v>8.4021367085053297E-2</v>
      </c>
      <c r="AI12" s="17"/>
      <c r="AJ12" s="17">
        <v>6.4800839969616497E-2</v>
      </c>
      <c r="AK12" s="17">
        <v>0.12848381233973599</v>
      </c>
      <c r="AL12" s="17">
        <v>4.2433652908594702E-2</v>
      </c>
      <c r="AM12" s="17">
        <v>9.4402949633848696E-2</v>
      </c>
      <c r="AN12" s="17">
        <v>0.14207532453987701</v>
      </c>
      <c r="AO12" s="17"/>
      <c r="AP12" s="17">
        <v>5.8153858269321602E-2</v>
      </c>
      <c r="AQ12" s="17">
        <v>0.126734859053272</v>
      </c>
      <c r="AR12" s="17">
        <v>8.11754659250737E-2</v>
      </c>
      <c r="AS12" s="17"/>
      <c r="AT12" s="17">
        <v>0.10182092520401199</v>
      </c>
      <c r="AU12" s="17">
        <v>0.119090653572265</v>
      </c>
      <c r="AV12" s="17">
        <v>8.3186067173944098E-2</v>
      </c>
      <c r="AW12" s="17">
        <v>9.9886218776038302E-2</v>
      </c>
      <c r="AX12" s="17">
        <v>4.5463052872864999E-2</v>
      </c>
    </row>
    <row r="13" spans="2:50">
      <c r="B13" s="18" t="s">
        <v>92</v>
      </c>
      <c r="C13" s="19">
        <v>0.17073253096909</v>
      </c>
      <c r="D13" s="19">
        <v>0.127790684389363</v>
      </c>
      <c r="E13" s="19">
        <v>0.21232169445352</v>
      </c>
      <c r="F13" s="19"/>
      <c r="G13" s="19">
        <v>0.189686400120749</v>
      </c>
      <c r="H13" s="19">
        <v>0.163781856571794</v>
      </c>
      <c r="I13" s="19">
        <v>0.211907434160747</v>
      </c>
      <c r="J13" s="19">
        <v>0.206330839590469</v>
      </c>
      <c r="K13" s="19">
        <v>0.15219251469644901</v>
      </c>
      <c r="L13" s="19">
        <v>0.113803163381046</v>
      </c>
      <c r="M13" s="19"/>
      <c r="N13" s="19">
        <v>0.10419415976762</v>
      </c>
      <c r="O13" s="19">
        <v>0.18937192740514699</v>
      </c>
      <c r="P13" s="19">
        <v>0.17710855741864201</v>
      </c>
      <c r="Q13" s="19">
        <v>0.21412232817940999</v>
      </c>
      <c r="R13" s="19"/>
      <c r="S13" s="19">
        <v>0.15978615559408599</v>
      </c>
      <c r="T13" s="19">
        <v>0.13984246716145299</v>
      </c>
      <c r="U13" s="19">
        <v>0.15690493467309599</v>
      </c>
      <c r="V13" s="19">
        <v>0.19099345034155901</v>
      </c>
      <c r="W13" s="19">
        <v>0.17437824706659</v>
      </c>
      <c r="X13" s="19">
        <v>0.13019918834757599</v>
      </c>
      <c r="Y13" s="19">
        <v>0.17856152727157801</v>
      </c>
      <c r="Z13" s="19">
        <v>0.14847539399069201</v>
      </c>
      <c r="AA13" s="19">
        <v>0.213892099221236</v>
      </c>
      <c r="AB13" s="19">
        <v>0.200649280410896</v>
      </c>
      <c r="AC13" s="19">
        <v>0.221835758147408</v>
      </c>
      <c r="AD13" s="19">
        <v>0.120599103093084</v>
      </c>
      <c r="AE13" s="19"/>
      <c r="AF13" s="19">
        <v>0.13049833705118299</v>
      </c>
      <c r="AG13" s="19">
        <v>0.15579669197854501</v>
      </c>
      <c r="AH13" s="19">
        <v>0.302163255854771</v>
      </c>
      <c r="AI13" s="19"/>
      <c r="AJ13" s="19">
        <v>0.123278459201953</v>
      </c>
      <c r="AK13" s="19">
        <v>0.16653470230504899</v>
      </c>
      <c r="AL13" s="19">
        <v>8.2238946738456803E-2</v>
      </c>
      <c r="AM13" s="19">
        <v>0.112621915476961</v>
      </c>
      <c r="AN13" s="19">
        <v>0.33131293364963899</v>
      </c>
      <c r="AO13" s="19"/>
      <c r="AP13" s="19">
        <v>8.5434650267831994E-2</v>
      </c>
      <c r="AQ13" s="19">
        <v>0.154377717781713</v>
      </c>
      <c r="AR13" s="19">
        <v>9.1950356354059404E-2</v>
      </c>
      <c r="AS13" s="19"/>
      <c r="AT13" s="19">
        <v>0.206561162871502</v>
      </c>
      <c r="AU13" s="19">
        <v>0.152948805772849</v>
      </c>
      <c r="AV13" s="19">
        <v>0.128394310452871</v>
      </c>
      <c r="AW13" s="19">
        <v>0.102376204334715</v>
      </c>
      <c r="AX13" s="19">
        <v>0.19055910982124899</v>
      </c>
    </row>
    <row r="14" spans="2:50">
      <c r="B14" s="16"/>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AX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289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1504</v>
      </c>
      <c r="D7" s="10">
        <v>732</v>
      </c>
      <c r="E7" s="10">
        <v>769</v>
      </c>
      <c r="F7" s="10"/>
      <c r="G7" s="10">
        <v>187</v>
      </c>
      <c r="H7" s="10">
        <v>276</v>
      </c>
      <c r="I7" s="10">
        <v>223</v>
      </c>
      <c r="J7" s="10">
        <v>230</v>
      </c>
      <c r="K7" s="10">
        <v>241</v>
      </c>
      <c r="L7" s="10">
        <v>347</v>
      </c>
      <c r="M7" s="10"/>
      <c r="N7" s="10">
        <v>459</v>
      </c>
      <c r="O7" s="10">
        <v>383</v>
      </c>
      <c r="P7" s="10">
        <v>303</v>
      </c>
      <c r="Q7" s="10">
        <v>354</v>
      </c>
      <c r="R7" s="10"/>
      <c r="S7" s="10">
        <v>209</v>
      </c>
      <c r="T7" s="10">
        <v>203</v>
      </c>
      <c r="U7" s="10">
        <v>118</v>
      </c>
      <c r="V7" s="10">
        <v>134</v>
      </c>
      <c r="W7" s="10">
        <v>101</v>
      </c>
      <c r="X7" s="10">
        <v>107</v>
      </c>
      <c r="Y7" s="10">
        <v>131</v>
      </c>
      <c r="Z7" s="10">
        <v>73</v>
      </c>
      <c r="AA7" s="10">
        <v>156</v>
      </c>
      <c r="AB7" s="10">
        <v>138</v>
      </c>
      <c r="AC7" s="10">
        <v>78</v>
      </c>
      <c r="AD7" s="10">
        <v>56</v>
      </c>
      <c r="AE7" s="10"/>
      <c r="AF7" s="10">
        <v>602</v>
      </c>
      <c r="AG7" s="10">
        <v>644</v>
      </c>
      <c r="AH7" s="10">
        <v>167</v>
      </c>
      <c r="AI7" s="10"/>
      <c r="AJ7" s="10">
        <v>595</v>
      </c>
      <c r="AK7" s="10">
        <v>416</v>
      </c>
      <c r="AL7" s="10">
        <v>114</v>
      </c>
      <c r="AM7" s="10">
        <v>18</v>
      </c>
      <c r="AN7" s="10">
        <v>131</v>
      </c>
      <c r="AO7" s="10"/>
      <c r="AP7" s="10">
        <v>415</v>
      </c>
      <c r="AQ7" s="10">
        <v>488</v>
      </c>
      <c r="AR7" s="10">
        <v>132</v>
      </c>
      <c r="AS7" s="10"/>
      <c r="AT7" s="10">
        <v>350</v>
      </c>
      <c r="AU7" s="10">
        <v>260</v>
      </c>
      <c r="AV7" s="10">
        <v>379</v>
      </c>
      <c r="AW7" s="10">
        <v>153</v>
      </c>
      <c r="AX7" s="10">
        <v>33</v>
      </c>
    </row>
    <row r="8" spans="2:50" ht="30" customHeight="1">
      <c r="B8" s="11" t="s">
        <v>77</v>
      </c>
      <c r="C8" s="11">
        <v>1510</v>
      </c>
      <c r="D8" s="11">
        <v>755</v>
      </c>
      <c r="E8" s="11">
        <v>752</v>
      </c>
      <c r="F8" s="11"/>
      <c r="G8" s="11">
        <v>222</v>
      </c>
      <c r="H8" s="11">
        <v>276</v>
      </c>
      <c r="I8" s="11">
        <v>244</v>
      </c>
      <c r="J8" s="11">
        <v>246</v>
      </c>
      <c r="K8" s="11">
        <v>204</v>
      </c>
      <c r="L8" s="11">
        <v>317</v>
      </c>
      <c r="M8" s="11"/>
      <c r="N8" s="11">
        <v>436</v>
      </c>
      <c r="O8" s="11">
        <v>399</v>
      </c>
      <c r="P8" s="11">
        <v>326</v>
      </c>
      <c r="Q8" s="11">
        <v>344</v>
      </c>
      <c r="R8" s="11"/>
      <c r="S8" s="11">
        <v>220</v>
      </c>
      <c r="T8" s="11">
        <v>212</v>
      </c>
      <c r="U8" s="11">
        <v>113</v>
      </c>
      <c r="V8" s="11">
        <v>140</v>
      </c>
      <c r="W8" s="11">
        <v>98</v>
      </c>
      <c r="X8" s="11">
        <v>138</v>
      </c>
      <c r="Y8" s="11">
        <v>121</v>
      </c>
      <c r="Z8" s="11">
        <v>66</v>
      </c>
      <c r="AA8" s="11">
        <v>157</v>
      </c>
      <c r="AB8" s="11">
        <v>121</v>
      </c>
      <c r="AC8" s="11">
        <v>75</v>
      </c>
      <c r="AD8" s="11">
        <v>51</v>
      </c>
      <c r="AE8" s="11"/>
      <c r="AF8" s="11">
        <v>599</v>
      </c>
      <c r="AG8" s="11">
        <v>633</v>
      </c>
      <c r="AH8" s="11">
        <v>174</v>
      </c>
      <c r="AI8" s="11"/>
      <c r="AJ8" s="11">
        <v>585</v>
      </c>
      <c r="AK8" s="11">
        <v>429</v>
      </c>
      <c r="AL8" s="11">
        <v>115</v>
      </c>
      <c r="AM8" s="11">
        <v>17</v>
      </c>
      <c r="AN8" s="11">
        <v>133</v>
      </c>
      <c r="AO8" s="11"/>
      <c r="AP8" s="11">
        <v>413</v>
      </c>
      <c r="AQ8" s="11">
        <v>508</v>
      </c>
      <c r="AR8" s="11">
        <v>133</v>
      </c>
      <c r="AS8" s="11"/>
      <c r="AT8" s="11">
        <v>348</v>
      </c>
      <c r="AU8" s="11">
        <v>269</v>
      </c>
      <c r="AV8" s="11">
        <v>387</v>
      </c>
      <c r="AW8" s="11">
        <v>150</v>
      </c>
      <c r="AX8" s="11">
        <v>29</v>
      </c>
    </row>
    <row r="9" spans="2:50" ht="30">
      <c r="B9" s="18" t="s">
        <v>290</v>
      </c>
      <c r="C9" s="17">
        <v>0.13807023170302199</v>
      </c>
      <c r="D9" s="17">
        <v>0.142672011277513</v>
      </c>
      <c r="E9" s="17">
        <v>0.13240939864103099</v>
      </c>
      <c r="F9" s="17"/>
      <c r="G9" s="17">
        <v>0.202459925672061</v>
      </c>
      <c r="H9" s="17">
        <v>0.15244992211265601</v>
      </c>
      <c r="I9" s="17">
        <v>0.19215631781088599</v>
      </c>
      <c r="J9" s="17">
        <v>9.4065227499114307E-2</v>
      </c>
      <c r="K9" s="17">
        <v>0.114120989421731</v>
      </c>
      <c r="L9" s="17">
        <v>8.8303444920297902E-2</v>
      </c>
      <c r="M9" s="17"/>
      <c r="N9" s="17">
        <v>0.15239489720919899</v>
      </c>
      <c r="O9" s="17">
        <v>0.123000956105338</v>
      </c>
      <c r="P9" s="17">
        <v>0.122151390214625</v>
      </c>
      <c r="Q9" s="17">
        <v>0.15152694208350401</v>
      </c>
      <c r="R9" s="17"/>
      <c r="S9" s="17">
        <v>0.17253991444347699</v>
      </c>
      <c r="T9" s="17">
        <v>0.129767492308034</v>
      </c>
      <c r="U9" s="17">
        <v>8.35677355539588E-2</v>
      </c>
      <c r="V9" s="17">
        <v>0.137699083056569</v>
      </c>
      <c r="W9" s="17">
        <v>0.13024390213742901</v>
      </c>
      <c r="X9" s="17">
        <v>0.170537780922007</v>
      </c>
      <c r="Y9" s="17">
        <v>0.13076943047269801</v>
      </c>
      <c r="Z9" s="17">
        <v>0.15659952376634501</v>
      </c>
      <c r="AA9" s="17">
        <v>0.11975080726128</v>
      </c>
      <c r="AB9" s="17">
        <v>0.147204749138412</v>
      </c>
      <c r="AC9" s="17">
        <v>0.108710382247878</v>
      </c>
      <c r="AD9" s="17">
        <v>0.14406220567306999</v>
      </c>
      <c r="AE9" s="17"/>
      <c r="AF9" s="17">
        <v>0.124602147844661</v>
      </c>
      <c r="AG9" s="17">
        <v>0.14146400088667699</v>
      </c>
      <c r="AH9" s="17">
        <v>0.14752434272454401</v>
      </c>
      <c r="AI9" s="17"/>
      <c r="AJ9" s="17">
        <v>0.13594430966194301</v>
      </c>
      <c r="AK9" s="17">
        <v>0.14156996695361099</v>
      </c>
      <c r="AL9" s="17">
        <v>0.200175984795704</v>
      </c>
      <c r="AM9" s="17">
        <v>0.119570905017462</v>
      </c>
      <c r="AN9" s="17">
        <v>0.124851156114772</v>
      </c>
      <c r="AO9" s="17"/>
      <c r="AP9" s="17">
        <v>0.156213192377401</v>
      </c>
      <c r="AQ9" s="17">
        <v>0.141080340571312</v>
      </c>
      <c r="AR9" s="17">
        <v>0.16882924774511901</v>
      </c>
      <c r="AS9" s="17"/>
      <c r="AT9" s="17">
        <v>0.14191156394414001</v>
      </c>
      <c r="AU9" s="17">
        <v>0.132528428796371</v>
      </c>
      <c r="AV9" s="17">
        <v>0.14335761261000801</v>
      </c>
      <c r="AW9" s="17">
        <v>0.17337798956223999</v>
      </c>
      <c r="AX9" s="17">
        <v>0.18902413695720399</v>
      </c>
    </row>
    <row r="10" spans="2:50" ht="30">
      <c r="B10" s="18" t="s">
        <v>291</v>
      </c>
      <c r="C10" s="17">
        <v>0.35837750399469598</v>
      </c>
      <c r="D10" s="17">
        <v>0.34407925424226299</v>
      </c>
      <c r="E10" s="17">
        <v>0.37268660106725299</v>
      </c>
      <c r="F10" s="17"/>
      <c r="G10" s="17">
        <v>0.34640059897994502</v>
      </c>
      <c r="H10" s="17">
        <v>0.37609000470779302</v>
      </c>
      <c r="I10" s="17">
        <v>0.40058297999396802</v>
      </c>
      <c r="J10" s="17">
        <v>0.34153489766640199</v>
      </c>
      <c r="K10" s="17">
        <v>0.38739021910385601</v>
      </c>
      <c r="L10" s="17">
        <v>0.31330202768223903</v>
      </c>
      <c r="M10" s="17"/>
      <c r="N10" s="17">
        <v>0.33977614536977102</v>
      </c>
      <c r="O10" s="17">
        <v>0.36908415470370898</v>
      </c>
      <c r="P10" s="17">
        <v>0.38665733205632802</v>
      </c>
      <c r="Q10" s="17">
        <v>0.34258992651990999</v>
      </c>
      <c r="R10" s="17"/>
      <c r="S10" s="17">
        <v>0.346176072300097</v>
      </c>
      <c r="T10" s="17">
        <v>0.35576800970334199</v>
      </c>
      <c r="U10" s="17">
        <v>0.34494804039299998</v>
      </c>
      <c r="V10" s="17">
        <v>0.34646464463464299</v>
      </c>
      <c r="W10" s="17">
        <v>0.36131475154714898</v>
      </c>
      <c r="X10" s="17">
        <v>0.36722862098368098</v>
      </c>
      <c r="Y10" s="17">
        <v>0.40456139640621402</v>
      </c>
      <c r="Z10" s="17">
        <v>0.33390550223656901</v>
      </c>
      <c r="AA10" s="17">
        <v>0.39995927963925099</v>
      </c>
      <c r="AB10" s="17">
        <v>0.30857367987446699</v>
      </c>
      <c r="AC10" s="17">
        <v>0.32923721252976101</v>
      </c>
      <c r="AD10" s="17">
        <v>0.40961818879487999</v>
      </c>
      <c r="AE10" s="17"/>
      <c r="AF10" s="17">
        <v>0.34095506057889702</v>
      </c>
      <c r="AG10" s="17">
        <v>0.35859293151209298</v>
      </c>
      <c r="AH10" s="17">
        <v>0.42372511692928</v>
      </c>
      <c r="AI10" s="17"/>
      <c r="AJ10" s="17">
        <v>0.37168400613369701</v>
      </c>
      <c r="AK10" s="17">
        <v>0.380390688838733</v>
      </c>
      <c r="AL10" s="17">
        <v>0.302945916819366</v>
      </c>
      <c r="AM10" s="17">
        <v>0.31499266234558698</v>
      </c>
      <c r="AN10" s="17">
        <v>0.32229804113451599</v>
      </c>
      <c r="AO10" s="17"/>
      <c r="AP10" s="17">
        <v>0.38966022322036198</v>
      </c>
      <c r="AQ10" s="17">
        <v>0.38901031123188601</v>
      </c>
      <c r="AR10" s="17">
        <v>0.32134285341767099</v>
      </c>
      <c r="AS10" s="17"/>
      <c r="AT10" s="17">
        <v>0.36921591942216397</v>
      </c>
      <c r="AU10" s="17">
        <v>0.35291419288577902</v>
      </c>
      <c r="AV10" s="17">
        <v>0.37004453955969902</v>
      </c>
      <c r="AW10" s="17">
        <v>0.35026223383307897</v>
      </c>
      <c r="AX10" s="17">
        <v>0.34597823584610798</v>
      </c>
    </row>
    <row r="11" spans="2:50" ht="30">
      <c r="B11" s="18" t="s">
        <v>292</v>
      </c>
      <c r="C11" s="17">
        <v>0.28300944587974097</v>
      </c>
      <c r="D11" s="17">
        <v>0.30438288907168798</v>
      </c>
      <c r="E11" s="17">
        <v>0.26176295257917598</v>
      </c>
      <c r="F11" s="17"/>
      <c r="G11" s="17">
        <v>0.26360830944910801</v>
      </c>
      <c r="H11" s="17">
        <v>0.26954454501942798</v>
      </c>
      <c r="I11" s="17">
        <v>0.263151169827405</v>
      </c>
      <c r="J11" s="17">
        <v>0.31874310289803198</v>
      </c>
      <c r="K11" s="17">
        <v>0.246525301679338</v>
      </c>
      <c r="L11" s="17">
        <v>0.31930425803061502</v>
      </c>
      <c r="M11" s="17"/>
      <c r="N11" s="17">
        <v>0.30280635887116297</v>
      </c>
      <c r="O11" s="17">
        <v>0.25149209795442401</v>
      </c>
      <c r="P11" s="17">
        <v>0.30424777427685001</v>
      </c>
      <c r="Q11" s="17">
        <v>0.27588956557722599</v>
      </c>
      <c r="R11" s="17"/>
      <c r="S11" s="17">
        <v>0.29418747363337799</v>
      </c>
      <c r="T11" s="17">
        <v>0.24840768472012201</v>
      </c>
      <c r="U11" s="17">
        <v>0.35787346607346099</v>
      </c>
      <c r="V11" s="17">
        <v>0.29994335431415597</v>
      </c>
      <c r="W11" s="17">
        <v>0.309163953945993</v>
      </c>
      <c r="X11" s="17">
        <v>0.284158903358045</v>
      </c>
      <c r="Y11" s="17">
        <v>0.28003768741753399</v>
      </c>
      <c r="Z11" s="17">
        <v>0.28062174124845901</v>
      </c>
      <c r="AA11" s="17">
        <v>0.23958268260870699</v>
      </c>
      <c r="AB11" s="17">
        <v>0.30624689111452202</v>
      </c>
      <c r="AC11" s="17">
        <v>0.24802270100537499</v>
      </c>
      <c r="AD11" s="17">
        <v>0.25243989157848501</v>
      </c>
      <c r="AE11" s="17"/>
      <c r="AF11" s="17">
        <v>0.31398726298388602</v>
      </c>
      <c r="AG11" s="17">
        <v>0.27575373189769797</v>
      </c>
      <c r="AH11" s="17">
        <v>0.23573567278656199</v>
      </c>
      <c r="AI11" s="17"/>
      <c r="AJ11" s="17">
        <v>0.28377104732491598</v>
      </c>
      <c r="AK11" s="17">
        <v>0.26657925329044901</v>
      </c>
      <c r="AL11" s="17">
        <v>0.304406614117265</v>
      </c>
      <c r="AM11" s="17">
        <v>0.35784914790119698</v>
      </c>
      <c r="AN11" s="17">
        <v>0.225970180026343</v>
      </c>
      <c r="AO11" s="17"/>
      <c r="AP11" s="17">
        <v>0.283615033800932</v>
      </c>
      <c r="AQ11" s="17">
        <v>0.26195779002347302</v>
      </c>
      <c r="AR11" s="17">
        <v>0.31478205674882598</v>
      </c>
      <c r="AS11" s="17"/>
      <c r="AT11" s="17">
        <v>0.26312365925604098</v>
      </c>
      <c r="AU11" s="17">
        <v>0.29987390895587202</v>
      </c>
      <c r="AV11" s="17">
        <v>0.30878927959441599</v>
      </c>
      <c r="AW11" s="17">
        <v>0.225247861666027</v>
      </c>
      <c r="AX11" s="17">
        <v>0.27172360472027102</v>
      </c>
    </row>
    <row r="12" spans="2:50" ht="30">
      <c r="B12" s="18" t="s">
        <v>293</v>
      </c>
      <c r="C12" s="17">
        <v>0.108937307568939</v>
      </c>
      <c r="D12" s="17">
        <v>0.11868698048410101</v>
      </c>
      <c r="E12" s="17">
        <v>9.9583410083884299E-2</v>
      </c>
      <c r="F12" s="17"/>
      <c r="G12" s="17">
        <v>9.1821161162476697E-2</v>
      </c>
      <c r="H12" s="17">
        <v>0.10764083120633799</v>
      </c>
      <c r="I12" s="17">
        <v>4.8766225423588799E-2</v>
      </c>
      <c r="J12" s="17">
        <v>0.13423503925395999</v>
      </c>
      <c r="K12" s="17">
        <v>0.13874798656828399</v>
      </c>
      <c r="L12" s="17">
        <v>0.12961434919879899</v>
      </c>
      <c r="M12" s="17"/>
      <c r="N12" s="17">
        <v>0.129787279893568</v>
      </c>
      <c r="O12" s="17">
        <v>0.12637555560455899</v>
      </c>
      <c r="P12" s="17">
        <v>8.6216297350968404E-2</v>
      </c>
      <c r="Q12" s="17">
        <v>8.1738607123872598E-2</v>
      </c>
      <c r="R12" s="17"/>
      <c r="S12" s="17">
        <v>8.8248796120688394E-2</v>
      </c>
      <c r="T12" s="17">
        <v>0.15266658743948999</v>
      </c>
      <c r="U12" s="17">
        <v>0.101055444909571</v>
      </c>
      <c r="V12" s="17">
        <v>9.7664915612785994E-2</v>
      </c>
      <c r="W12" s="17">
        <v>0.10694863749907101</v>
      </c>
      <c r="X12" s="17">
        <v>9.2050468115958198E-2</v>
      </c>
      <c r="Y12" s="17">
        <v>9.00095567479757E-2</v>
      </c>
      <c r="Z12" s="17">
        <v>0.119189743096127</v>
      </c>
      <c r="AA12" s="17">
        <v>8.9570988381487707E-2</v>
      </c>
      <c r="AB12" s="17">
        <v>0.167376856542756</v>
      </c>
      <c r="AC12" s="17">
        <v>8.3723409455539896E-2</v>
      </c>
      <c r="AD12" s="17">
        <v>0.104361808721944</v>
      </c>
      <c r="AE12" s="17"/>
      <c r="AF12" s="17">
        <v>9.2893171246306597E-2</v>
      </c>
      <c r="AG12" s="17">
        <v>0.13047339816248299</v>
      </c>
      <c r="AH12" s="17">
        <v>8.7304762511020803E-2</v>
      </c>
      <c r="AI12" s="17"/>
      <c r="AJ12" s="17">
        <v>0.103348685189214</v>
      </c>
      <c r="AK12" s="17">
        <v>9.5699363511302593E-2</v>
      </c>
      <c r="AL12" s="17">
        <v>0.11404106119964</v>
      </c>
      <c r="AM12" s="17">
        <v>4.6039051241782203E-2</v>
      </c>
      <c r="AN12" s="17">
        <v>0.12209838856344001</v>
      </c>
      <c r="AO12" s="17"/>
      <c r="AP12" s="17">
        <v>7.7449651576231904E-2</v>
      </c>
      <c r="AQ12" s="17">
        <v>0.108813764321998</v>
      </c>
      <c r="AR12" s="17">
        <v>0.108275781220561</v>
      </c>
      <c r="AS12" s="17"/>
      <c r="AT12" s="17">
        <v>0.104122510208899</v>
      </c>
      <c r="AU12" s="17">
        <v>9.5954443822138302E-2</v>
      </c>
      <c r="AV12" s="17">
        <v>8.7559037006713206E-2</v>
      </c>
      <c r="AW12" s="17">
        <v>0.14065629090349099</v>
      </c>
      <c r="AX12" s="17">
        <v>0.19327402247641601</v>
      </c>
    </row>
    <row r="13" spans="2:50">
      <c r="B13" s="18" t="s">
        <v>92</v>
      </c>
      <c r="C13" s="19">
        <v>0.111605510853602</v>
      </c>
      <c r="D13" s="19">
        <v>9.0178864924435304E-2</v>
      </c>
      <c r="E13" s="19">
        <v>0.133557637628656</v>
      </c>
      <c r="F13" s="19"/>
      <c r="G13" s="19">
        <v>9.5710004736409907E-2</v>
      </c>
      <c r="H13" s="19">
        <v>9.4274696953785306E-2</v>
      </c>
      <c r="I13" s="19">
        <v>9.5343306944153203E-2</v>
      </c>
      <c r="J13" s="19">
        <v>0.111421732682492</v>
      </c>
      <c r="K13" s="19">
        <v>0.113215503226792</v>
      </c>
      <c r="L13" s="19">
        <v>0.149475920168049</v>
      </c>
      <c r="M13" s="19"/>
      <c r="N13" s="19">
        <v>7.5235318656298497E-2</v>
      </c>
      <c r="O13" s="19">
        <v>0.13004723563196999</v>
      </c>
      <c r="P13" s="19">
        <v>0.10072720610123</v>
      </c>
      <c r="Q13" s="19">
        <v>0.14825495869548799</v>
      </c>
      <c r="R13" s="19"/>
      <c r="S13" s="19">
        <v>9.88477435023596E-2</v>
      </c>
      <c r="T13" s="19">
        <v>0.113390225829012</v>
      </c>
      <c r="U13" s="19">
        <v>0.112555313070009</v>
      </c>
      <c r="V13" s="19">
        <v>0.118228002381846</v>
      </c>
      <c r="W13" s="19">
        <v>9.2328754870357702E-2</v>
      </c>
      <c r="X13" s="19">
        <v>8.6024226620309702E-2</v>
      </c>
      <c r="Y13" s="19">
        <v>9.4621928955578097E-2</v>
      </c>
      <c r="Z13" s="19">
        <v>0.10968348965249899</v>
      </c>
      <c r="AA13" s="19">
        <v>0.15113624210927401</v>
      </c>
      <c r="AB13" s="19">
        <v>7.0597823329842505E-2</v>
      </c>
      <c r="AC13" s="19">
        <v>0.23030629476144601</v>
      </c>
      <c r="AD13" s="19">
        <v>8.9517905231620606E-2</v>
      </c>
      <c r="AE13" s="19"/>
      <c r="AF13" s="19">
        <v>0.12756235734624999</v>
      </c>
      <c r="AG13" s="19">
        <v>9.3715937541048594E-2</v>
      </c>
      <c r="AH13" s="19">
        <v>0.105710105048594</v>
      </c>
      <c r="AI13" s="19"/>
      <c r="AJ13" s="19">
        <v>0.10525195169022999</v>
      </c>
      <c r="AK13" s="19">
        <v>0.115760727405904</v>
      </c>
      <c r="AL13" s="19">
        <v>7.8430423068024502E-2</v>
      </c>
      <c r="AM13" s="19">
        <v>0.16154823349397099</v>
      </c>
      <c r="AN13" s="19">
        <v>0.204782234160929</v>
      </c>
      <c r="AO13" s="19"/>
      <c r="AP13" s="19">
        <v>9.3061899025072295E-2</v>
      </c>
      <c r="AQ13" s="19">
        <v>9.9137793851331105E-2</v>
      </c>
      <c r="AR13" s="19">
        <v>8.6770060867823101E-2</v>
      </c>
      <c r="AS13" s="19"/>
      <c r="AT13" s="19">
        <v>0.121626347168757</v>
      </c>
      <c r="AU13" s="19">
        <v>0.11872902553984099</v>
      </c>
      <c r="AV13" s="19">
        <v>9.0249531229164001E-2</v>
      </c>
      <c r="AW13" s="19">
        <v>0.110455624035162</v>
      </c>
      <c r="AX13" s="19">
        <v>0</v>
      </c>
    </row>
    <row r="14" spans="2:50">
      <c r="B14" s="16" t="s">
        <v>18</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AX18"/>
  <sheetViews>
    <sheetView showGridLines="0" topLeftCell="A7" workbookViewId="0">
      <pane xSplit="2" topLeftCell="C1" activePane="topRight" state="frozen"/>
      <selection pane="topRight" activeCell="C9" sqref="C9"/>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294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1643</v>
      </c>
      <c r="D7" s="10">
        <v>804</v>
      </c>
      <c r="E7" s="10">
        <v>836</v>
      </c>
      <c r="F7" s="10"/>
      <c r="G7" s="10">
        <v>186</v>
      </c>
      <c r="H7" s="10">
        <v>281</v>
      </c>
      <c r="I7" s="10">
        <v>244</v>
      </c>
      <c r="J7" s="10">
        <v>262</v>
      </c>
      <c r="K7" s="10">
        <v>267</v>
      </c>
      <c r="L7" s="10">
        <v>403</v>
      </c>
      <c r="M7" s="10"/>
      <c r="N7" s="10">
        <v>503</v>
      </c>
      <c r="O7" s="10">
        <v>425</v>
      </c>
      <c r="P7" s="10">
        <v>319</v>
      </c>
      <c r="Q7" s="10">
        <v>390</v>
      </c>
      <c r="R7" s="10"/>
      <c r="S7" s="10">
        <v>228</v>
      </c>
      <c r="T7" s="10">
        <v>213</v>
      </c>
      <c r="U7" s="10">
        <v>134</v>
      </c>
      <c r="V7" s="10">
        <v>147</v>
      </c>
      <c r="W7" s="10">
        <v>115</v>
      </c>
      <c r="X7" s="10">
        <v>117</v>
      </c>
      <c r="Y7" s="10">
        <v>141</v>
      </c>
      <c r="Z7" s="10">
        <v>69</v>
      </c>
      <c r="AA7" s="10">
        <v>177</v>
      </c>
      <c r="AB7" s="10">
        <v>160</v>
      </c>
      <c r="AC7" s="10">
        <v>85</v>
      </c>
      <c r="AD7" s="10">
        <v>57</v>
      </c>
      <c r="AE7" s="10"/>
      <c r="AF7" s="10">
        <v>664</v>
      </c>
      <c r="AG7" s="10">
        <v>715</v>
      </c>
      <c r="AH7" s="10">
        <v>174</v>
      </c>
      <c r="AI7" s="10"/>
      <c r="AJ7" s="10">
        <v>637</v>
      </c>
      <c r="AK7" s="10">
        <v>446</v>
      </c>
      <c r="AL7" s="10">
        <v>131</v>
      </c>
      <c r="AM7" s="10">
        <v>20</v>
      </c>
      <c r="AN7" s="10">
        <v>156</v>
      </c>
      <c r="AO7" s="10"/>
      <c r="AP7" s="10">
        <v>443</v>
      </c>
      <c r="AQ7" s="10">
        <v>528</v>
      </c>
      <c r="AR7" s="10">
        <v>145</v>
      </c>
      <c r="AS7" s="10"/>
      <c r="AT7" s="10">
        <v>378</v>
      </c>
      <c r="AU7" s="10">
        <v>290</v>
      </c>
      <c r="AV7" s="10">
        <v>418</v>
      </c>
      <c r="AW7" s="10">
        <v>161</v>
      </c>
      <c r="AX7" s="10">
        <v>36</v>
      </c>
    </row>
    <row r="8" spans="2:50" ht="30" customHeight="1">
      <c r="B8" s="11" t="s">
        <v>77</v>
      </c>
      <c r="C8" s="11">
        <v>1644</v>
      </c>
      <c r="D8" s="11">
        <v>823</v>
      </c>
      <c r="E8" s="11">
        <v>818</v>
      </c>
      <c r="F8" s="11"/>
      <c r="G8" s="11">
        <v>220</v>
      </c>
      <c r="H8" s="11">
        <v>281</v>
      </c>
      <c r="I8" s="11">
        <v>267</v>
      </c>
      <c r="J8" s="11">
        <v>279</v>
      </c>
      <c r="K8" s="11">
        <v>226</v>
      </c>
      <c r="L8" s="11">
        <v>370</v>
      </c>
      <c r="M8" s="11"/>
      <c r="N8" s="11">
        <v>478</v>
      </c>
      <c r="O8" s="11">
        <v>442</v>
      </c>
      <c r="P8" s="11">
        <v>340</v>
      </c>
      <c r="Q8" s="11">
        <v>379</v>
      </c>
      <c r="R8" s="11"/>
      <c r="S8" s="11">
        <v>238</v>
      </c>
      <c r="T8" s="11">
        <v>221</v>
      </c>
      <c r="U8" s="11">
        <v>129</v>
      </c>
      <c r="V8" s="11">
        <v>153</v>
      </c>
      <c r="W8" s="11">
        <v>110</v>
      </c>
      <c r="X8" s="11">
        <v>150</v>
      </c>
      <c r="Y8" s="11">
        <v>130</v>
      </c>
      <c r="Z8" s="11">
        <v>63</v>
      </c>
      <c r="AA8" s="11">
        <v>176</v>
      </c>
      <c r="AB8" s="11">
        <v>142</v>
      </c>
      <c r="AC8" s="11">
        <v>80</v>
      </c>
      <c r="AD8" s="11">
        <v>52</v>
      </c>
      <c r="AE8" s="11"/>
      <c r="AF8" s="11">
        <v>659</v>
      </c>
      <c r="AG8" s="11">
        <v>701</v>
      </c>
      <c r="AH8" s="11">
        <v>181</v>
      </c>
      <c r="AI8" s="11"/>
      <c r="AJ8" s="11">
        <v>623</v>
      </c>
      <c r="AK8" s="11">
        <v>458</v>
      </c>
      <c r="AL8" s="11">
        <v>132</v>
      </c>
      <c r="AM8" s="11">
        <v>20</v>
      </c>
      <c r="AN8" s="11">
        <v>157</v>
      </c>
      <c r="AO8" s="11"/>
      <c r="AP8" s="11">
        <v>441</v>
      </c>
      <c r="AQ8" s="11">
        <v>545</v>
      </c>
      <c r="AR8" s="11">
        <v>145</v>
      </c>
      <c r="AS8" s="11"/>
      <c r="AT8" s="11">
        <v>375</v>
      </c>
      <c r="AU8" s="11">
        <v>298</v>
      </c>
      <c r="AV8" s="11">
        <v>427</v>
      </c>
      <c r="AW8" s="11">
        <v>156</v>
      </c>
      <c r="AX8" s="11">
        <v>32</v>
      </c>
    </row>
    <row r="9" spans="2:50" ht="30">
      <c r="B9" s="18" t="s">
        <v>290</v>
      </c>
      <c r="C9" s="17">
        <v>6.9436797439650602E-2</v>
      </c>
      <c r="D9" s="17">
        <v>7.4742780586479499E-2</v>
      </c>
      <c r="E9" s="17">
        <v>6.4355971201839599E-2</v>
      </c>
      <c r="F9" s="17"/>
      <c r="G9" s="17">
        <v>0.105568187817444</v>
      </c>
      <c r="H9" s="17">
        <v>0.100249728646342</v>
      </c>
      <c r="I9" s="17">
        <v>0.114668349116005</v>
      </c>
      <c r="J9" s="17">
        <v>3.7846851796473902E-2</v>
      </c>
      <c r="K9" s="17">
        <v>4.6221121373969901E-2</v>
      </c>
      <c r="L9" s="17">
        <v>2.9973711666700001E-2</v>
      </c>
      <c r="M9" s="17"/>
      <c r="N9" s="17">
        <v>8.2653429516969301E-2</v>
      </c>
      <c r="O9" s="17">
        <v>6.1558859962490997E-2</v>
      </c>
      <c r="P9" s="17">
        <v>6.0542914939054601E-2</v>
      </c>
      <c r="Q9" s="17">
        <v>7.1061203904464895E-2</v>
      </c>
      <c r="R9" s="17"/>
      <c r="S9" s="17">
        <v>0.10275587759969</v>
      </c>
      <c r="T9" s="17">
        <v>5.6278178458262003E-2</v>
      </c>
      <c r="U9" s="17">
        <v>4.6517274386608597E-2</v>
      </c>
      <c r="V9" s="17">
        <v>0.108270401879819</v>
      </c>
      <c r="W9" s="17">
        <v>2.62997563302351E-2</v>
      </c>
      <c r="X9" s="17">
        <v>6.3817475559757295E-2</v>
      </c>
      <c r="Y9" s="17">
        <v>6.4196427566711206E-2</v>
      </c>
      <c r="Z9" s="17">
        <v>9.5049934635161606E-2</v>
      </c>
      <c r="AA9" s="17">
        <v>6.9249297399390106E-2</v>
      </c>
      <c r="AB9" s="17">
        <v>6.1896346053715801E-2</v>
      </c>
      <c r="AC9" s="17">
        <v>5.0705295411081999E-2</v>
      </c>
      <c r="AD9" s="17">
        <v>5.4982787519014399E-2</v>
      </c>
      <c r="AE9" s="17"/>
      <c r="AF9" s="17">
        <v>5.2395669778168598E-2</v>
      </c>
      <c r="AG9" s="17">
        <v>7.6071310027137698E-2</v>
      </c>
      <c r="AH9" s="17">
        <v>8.74692274996859E-2</v>
      </c>
      <c r="AI9" s="17"/>
      <c r="AJ9" s="17">
        <v>7.3685499656213099E-2</v>
      </c>
      <c r="AK9" s="17">
        <v>7.3652674014914599E-2</v>
      </c>
      <c r="AL9" s="17">
        <v>7.0645647012401502E-2</v>
      </c>
      <c r="AM9" s="17">
        <v>0</v>
      </c>
      <c r="AN9" s="17">
        <v>6.8795956852920906E-2</v>
      </c>
      <c r="AO9" s="17"/>
      <c r="AP9" s="17">
        <v>7.3750011182425398E-2</v>
      </c>
      <c r="AQ9" s="17">
        <v>8.8894133906660205E-2</v>
      </c>
      <c r="AR9" s="17">
        <v>6.1881765347732702E-2</v>
      </c>
      <c r="AS9" s="17"/>
      <c r="AT9" s="17">
        <v>6.9093195510541605E-2</v>
      </c>
      <c r="AU9" s="17">
        <v>6.6718768853468099E-2</v>
      </c>
      <c r="AV9" s="17">
        <v>8.0476393661113907E-2</v>
      </c>
      <c r="AW9" s="17">
        <v>0.112628592403596</v>
      </c>
      <c r="AX9" s="17">
        <v>0.208044334280518</v>
      </c>
    </row>
    <row r="10" spans="2:50" ht="30">
      <c r="B10" s="18" t="s">
        <v>291</v>
      </c>
      <c r="C10" s="17">
        <v>0.24444345115581501</v>
      </c>
      <c r="D10" s="17">
        <v>0.26006446027869801</v>
      </c>
      <c r="E10" s="17">
        <v>0.22817006993271499</v>
      </c>
      <c r="F10" s="17"/>
      <c r="G10" s="17">
        <v>0.32672119917037201</v>
      </c>
      <c r="H10" s="17">
        <v>0.35694422594121</v>
      </c>
      <c r="I10" s="17">
        <v>0.27352490514082101</v>
      </c>
      <c r="J10" s="17">
        <v>0.201819565250307</v>
      </c>
      <c r="K10" s="17">
        <v>0.18724853323054599</v>
      </c>
      <c r="L10" s="17">
        <v>0.15621908659519201</v>
      </c>
      <c r="M10" s="17"/>
      <c r="N10" s="17">
        <v>0.22709338502642201</v>
      </c>
      <c r="O10" s="17">
        <v>0.24512028087120899</v>
      </c>
      <c r="P10" s="17">
        <v>0.27822961617813202</v>
      </c>
      <c r="Q10" s="17">
        <v>0.23443676228563201</v>
      </c>
      <c r="R10" s="17"/>
      <c r="S10" s="17">
        <v>0.29605152766170101</v>
      </c>
      <c r="T10" s="17">
        <v>0.24881199008912999</v>
      </c>
      <c r="U10" s="17">
        <v>0.219052971112175</v>
      </c>
      <c r="V10" s="17">
        <v>0.20885283138885999</v>
      </c>
      <c r="W10" s="17">
        <v>0.236232285552893</v>
      </c>
      <c r="X10" s="17">
        <v>0.22897155314442999</v>
      </c>
      <c r="Y10" s="17">
        <v>0.26737303444606803</v>
      </c>
      <c r="Z10" s="17">
        <v>0.31199412105732599</v>
      </c>
      <c r="AA10" s="17">
        <v>0.21857974056855201</v>
      </c>
      <c r="AB10" s="17">
        <v>0.23704781120503701</v>
      </c>
      <c r="AC10" s="17">
        <v>0.20570698449115299</v>
      </c>
      <c r="AD10" s="17">
        <v>0.24836816968464201</v>
      </c>
      <c r="AE10" s="17"/>
      <c r="AF10" s="17">
        <v>0.24266306413143901</v>
      </c>
      <c r="AG10" s="17">
        <v>0.239809150816129</v>
      </c>
      <c r="AH10" s="17">
        <v>0.240688317476557</v>
      </c>
      <c r="AI10" s="17"/>
      <c r="AJ10" s="17">
        <v>0.23583310658091899</v>
      </c>
      <c r="AK10" s="17">
        <v>0.293389131727539</v>
      </c>
      <c r="AL10" s="17">
        <v>0.22991131645317101</v>
      </c>
      <c r="AM10" s="17">
        <v>0.35265960362194299</v>
      </c>
      <c r="AN10" s="17">
        <v>0.16764290316267699</v>
      </c>
      <c r="AO10" s="17"/>
      <c r="AP10" s="17">
        <v>0.272817902382397</v>
      </c>
      <c r="AQ10" s="17">
        <v>0.253496292720366</v>
      </c>
      <c r="AR10" s="17">
        <v>0.282072583318632</v>
      </c>
      <c r="AS10" s="17"/>
      <c r="AT10" s="17">
        <v>0.22880237881745899</v>
      </c>
      <c r="AU10" s="17">
        <v>0.24117844030920299</v>
      </c>
      <c r="AV10" s="17">
        <v>0.26515777083853898</v>
      </c>
      <c r="AW10" s="17">
        <v>0.26866278954589601</v>
      </c>
      <c r="AX10" s="17">
        <v>0.21316919779865001</v>
      </c>
    </row>
    <row r="11" spans="2:50" ht="30">
      <c r="B11" s="18" t="s">
        <v>292</v>
      </c>
      <c r="C11" s="17">
        <v>0.32369592589759899</v>
      </c>
      <c r="D11" s="17">
        <v>0.31833918377042902</v>
      </c>
      <c r="E11" s="17">
        <v>0.32807241941738902</v>
      </c>
      <c r="F11" s="17"/>
      <c r="G11" s="17">
        <v>0.30555536258669802</v>
      </c>
      <c r="H11" s="17">
        <v>0.26209212744047899</v>
      </c>
      <c r="I11" s="17">
        <v>0.32713683958969803</v>
      </c>
      <c r="J11" s="17">
        <v>0.36981981064404101</v>
      </c>
      <c r="K11" s="17">
        <v>0.34512031228247397</v>
      </c>
      <c r="L11" s="17">
        <v>0.33091224642041001</v>
      </c>
      <c r="M11" s="17"/>
      <c r="N11" s="17">
        <v>0.34295706419382899</v>
      </c>
      <c r="O11" s="17">
        <v>0.32284706551961401</v>
      </c>
      <c r="P11" s="17">
        <v>0.30988541762824701</v>
      </c>
      <c r="Q11" s="17">
        <v>0.31297346191250602</v>
      </c>
      <c r="R11" s="17"/>
      <c r="S11" s="17">
        <v>0.26046026848177001</v>
      </c>
      <c r="T11" s="17">
        <v>0.32408083066052801</v>
      </c>
      <c r="U11" s="17">
        <v>0.329472482781141</v>
      </c>
      <c r="V11" s="17">
        <v>0.348275720941643</v>
      </c>
      <c r="W11" s="17">
        <v>0.34395662206363298</v>
      </c>
      <c r="X11" s="17">
        <v>0.36189503385473498</v>
      </c>
      <c r="Y11" s="17">
        <v>0.37687133034161302</v>
      </c>
      <c r="Z11" s="17">
        <v>0.32897477380574802</v>
      </c>
      <c r="AA11" s="17">
        <v>0.30483510422645399</v>
      </c>
      <c r="AB11" s="17">
        <v>0.33031660034666199</v>
      </c>
      <c r="AC11" s="17">
        <v>0.26982101198316</v>
      </c>
      <c r="AD11" s="17">
        <v>0.361404750717776</v>
      </c>
      <c r="AE11" s="17"/>
      <c r="AF11" s="17">
        <v>0.32601364422756901</v>
      </c>
      <c r="AG11" s="17">
        <v>0.34300932322402</v>
      </c>
      <c r="AH11" s="17">
        <v>0.28552988041918298</v>
      </c>
      <c r="AI11" s="17"/>
      <c r="AJ11" s="17">
        <v>0.31283986093508998</v>
      </c>
      <c r="AK11" s="17">
        <v>0.32433302706088701</v>
      </c>
      <c r="AL11" s="17">
        <v>0.42638494562223</v>
      </c>
      <c r="AM11" s="17">
        <v>0.38456988160583</v>
      </c>
      <c r="AN11" s="17">
        <v>0.27607625565447003</v>
      </c>
      <c r="AO11" s="17"/>
      <c r="AP11" s="17">
        <v>0.31861080004216102</v>
      </c>
      <c r="AQ11" s="17">
        <v>0.32585815770309601</v>
      </c>
      <c r="AR11" s="17">
        <v>0.3808822234475</v>
      </c>
      <c r="AS11" s="17"/>
      <c r="AT11" s="17">
        <v>0.31861664479236801</v>
      </c>
      <c r="AU11" s="17">
        <v>0.30465727061904402</v>
      </c>
      <c r="AV11" s="17">
        <v>0.31531923854916799</v>
      </c>
      <c r="AW11" s="17">
        <v>0.30371002465053598</v>
      </c>
      <c r="AX11" s="17">
        <v>0.225652061297825</v>
      </c>
    </row>
    <row r="12" spans="2:50" ht="30">
      <c r="B12" s="18" t="s">
        <v>293</v>
      </c>
      <c r="C12" s="17">
        <v>0.26039017705365097</v>
      </c>
      <c r="D12" s="17">
        <v>0.25966932349657201</v>
      </c>
      <c r="E12" s="17">
        <v>0.26206606424831702</v>
      </c>
      <c r="F12" s="17"/>
      <c r="G12" s="17">
        <v>0.192647724347078</v>
      </c>
      <c r="H12" s="17">
        <v>0.18547993172180199</v>
      </c>
      <c r="I12" s="17">
        <v>0.176998614720938</v>
      </c>
      <c r="J12" s="17">
        <v>0.29091103652227701</v>
      </c>
      <c r="K12" s="17">
        <v>0.32082693005750201</v>
      </c>
      <c r="L12" s="17">
        <v>0.35768957600824203</v>
      </c>
      <c r="M12" s="17"/>
      <c r="N12" s="17">
        <v>0.27741582933750702</v>
      </c>
      <c r="O12" s="17">
        <v>0.26184648488980999</v>
      </c>
      <c r="P12" s="17">
        <v>0.252427527645046</v>
      </c>
      <c r="Q12" s="17">
        <v>0.24529036941673399</v>
      </c>
      <c r="R12" s="17"/>
      <c r="S12" s="17">
        <v>0.230001677256091</v>
      </c>
      <c r="T12" s="17">
        <v>0.25172459573700701</v>
      </c>
      <c r="U12" s="17">
        <v>0.32065077649323898</v>
      </c>
      <c r="V12" s="17">
        <v>0.27125501328739998</v>
      </c>
      <c r="W12" s="17">
        <v>0.28972162258120299</v>
      </c>
      <c r="X12" s="17">
        <v>0.28626640944554799</v>
      </c>
      <c r="Y12" s="17">
        <v>0.22573201188369399</v>
      </c>
      <c r="Z12" s="17">
        <v>0.190432798701895</v>
      </c>
      <c r="AA12" s="17">
        <v>0.25949004786917901</v>
      </c>
      <c r="AB12" s="17">
        <v>0.25857883282980698</v>
      </c>
      <c r="AC12" s="17">
        <v>0.32601461224356798</v>
      </c>
      <c r="AD12" s="17">
        <v>0.195948661502055</v>
      </c>
      <c r="AE12" s="17"/>
      <c r="AF12" s="17">
        <v>0.26565401265445998</v>
      </c>
      <c r="AG12" s="17">
        <v>0.25260074669937099</v>
      </c>
      <c r="AH12" s="17">
        <v>0.28358478276059701</v>
      </c>
      <c r="AI12" s="17"/>
      <c r="AJ12" s="17">
        <v>0.29122238706752601</v>
      </c>
      <c r="AK12" s="17">
        <v>0.21512379298168999</v>
      </c>
      <c r="AL12" s="17">
        <v>0.18638101031125701</v>
      </c>
      <c r="AM12" s="17">
        <v>0.16237510951269901</v>
      </c>
      <c r="AN12" s="17">
        <v>0.29227328384791601</v>
      </c>
      <c r="AO12" s="17"/>
      <c r="AP12" s="17">
        <v>0.25537126007984701</v>
      </c>
      <c r="AQ12" s="17">
        <v>0.24454594261204801</v>
      </c>
      <c r="AR12" s="17">
        <v>0.19605028049159001</v>
      </c>
      <c r="AS12" s="17"/>
      <c r="AT12" s="17">
        <v>0.27766122061945703</v>
      </c>
      <c r="AU12" s="17">
        <v>0.27497154286745001</v>
      </c>
      <c r="AV12" s="17">
        <v>0.25827504247104599</v>
      </c>
      <c r="AW12" s="17">
        <v>0.21891852804303899</v>
      </c>
      <c r="AX12" s="17">
        <v>0.25008191385612899</v>
      </c>
    </row>
    <row r="13" spans="2:50">
      <c r="B13" s="18" t="s">
        <v>92</v>
      </c>
      <c r="C13" s="19">
        <v>0.102033648453285</v>
      </c>
      <c r="D13" s="19">
        <v>8.7184251867821694E-2</v>
      </c>
      <c r="E13" s="19">
        <v>0.11733547519974</v>
      </c>
      <c r="F13" s="19"/>
      <c r="G13" s="19">
        <v>6.9507526078408002E-2</v>
      </c>
      <c r="H13" s="19">
        <v>9.5233986250167199E-2</v>
      </c>
      <c r="I13" s="19">
        <v>0.10767129143253799</v>
      </c>
      <c r="J13" s="19">
        <v>9.9602735786901597E-2</v>
      </c>
      <c r="K13" s="19">
        <v>0.10058310305550799</v>
      </c>
      <c r="L13" s="19">
        <v>0.12520537930945599</v>
      </c>
      <c r="M13" s="19"/>
      <c r="N13" s="19">
        <v>6.9880291925271995E-2</v>
      </c>
      <c r="O13" s="19">
        <v>0.108627308756876</v>
      </c>
      <c r="P13" s="19">
        <v>9.8914523609521104E-2</v>
      </c>
      <c r="Q13" s="19">
        <v>0.13623820248066401</v>
      </c>
      <c r="R13" s="19"/>
      <c r="S13" s="19">
        <v>0.110730649000748</v>
      </c>
      <c r="T13" s="19">
        <v>0.119104405055074</v>
      </c>
      <c r="U13" s="19">
        <v>8.4306495226835906E-2</v>
      </c>
      <c r="V13" s="19">
        <v>6.3346032502277605E-2</v>
      </c>
      <c r="W13" s="19">
        <v>0.103789713472036</v>
      </c>
      <c r="X13" s="19">
        <v>5.9049527995528699E-2</v>
      </c>
      <c r="Y13" s="19">
        <v>6.5827195761913898E-2</v>
      </c>
      <c r="Z13" s="19">
        <v>7.3548371799869297E-2</v>
      </c>
      <c r="AA13" s="19">
        <v>0.14784580993642599</v>
      </c>
      <c r="AB13" s="19">
        <v>0.112160409564778</v>
      </c>
      <c r="AC13" s="19">
        <v>0.14775209587103699</v>
      </c>
      <c r="AD13" s="19">
        <v>0.13929563057651301</v>
      </c>
      <c r="AE13" s="19"/>
      <c r="AF13" s="19">
        <v>0.113273609208363</v>
      </c>
      <c r="AG13" s="19">
        <v>8.8509469233341895E-2</v>
      </c>
      <c r="AH13" s="19">
        <v>0.102727791843977</v>
      </c>
      <c r="AI13" s="19"/>
      <c r="AJ13" s="19">
        <v>8.6419145760251795E-2</v>
      </c>
      <c r="AK13" s="19">
        <v>9.3501374214969596E-2</v>
      </c>
      <c r="AL13" s="19">
        <v>8.6677080600940898E-2</v>
      </c>
      <c r="AM13" s="19">
        <v>0.100395405259528</v>
      </c>
      <c r="AN13" s="19">
        <v>0.195211600482016</v>
      </c>
      <c r="AO13" s="19"/>
      <c r="AP13" s="19">
        <v>7.9450026313169497E-2</v>
      </c>
      <c r="AQ13" s="19">
        <v>8.7205473057829996E-2</v>
      </c>
      <c r="AR13" s="19">
        <v>7.9113147394545294E-2</v>
      </c>
      <c r="AS13" s="19"/>
      <c r="AT13" s="19">
        <v>0.10582656026017299</v>
      </c>
      <c r="AU13" s="19">
        <v>0.112473977350835</v>
      </c>
      <c r="AV13" s="19">
        <v>8.0771554480132499E-2</v>
      </c>
      <c r="AW13" s="19">
        <v>9.6080065356932601E-2</v>
      </c>
      <c r="AX13" s="19">
        <v>0.103052492766878</v>
      </c>
    </row>
    <row r="14" spans="2:50">
      <c r="B14" s="28" t="s">
        <v>19</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AX18"/>
  <sheetViews>
    <sheetView showGridLines="0" topLeftCell="A7"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295</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1617</v>
      </c>
      <c r="D7" s="10">
        <v>796</v>
      </c>
      <c r="E7" s="10">
        <v>818</v>
      </c>
      <c r="F7" s="10"/>
      <c r="G7" s="10">
        <v>186</v>
      </c>
      <c r="H7" s="10">
        <v>279</v>
      </c>
      <c r="I7" s="10">
        <v>249</v>
      </c>
      <c r="J7" s="10">
        <v>251</v>
      </c>
      <c r="K7" s="10">
        <v>254</v>
      </c>
      <c r="L7" s="10">
        <v>398</v>
      </c>
      <c r="M7" s="10"/>
      <c r="N7" s="10">
        <v>506</v>
      </c>
      <c r="O7" s="10">
        <v>403</v>
      </c>
      <c r="P7" s="10">
        <v>319</v>
      </c>
      <c r="Q7" s="10">
        <v>383</v>
      </c>
      <c r="R7" s="10"/>
      <c r="S7" s="10">
        <v>232</v>
      </c>
      <c r="T7" s="10">
        <v>207</v>
      </c>
      <c r="U7" s="10">
        <v>124</v>
      </c>
      <c r="V7" s="10">
        <v>145</v>
      </c>
      <c r="W7" s="10">
        <v>111</v>
      </c>
      <c r="X7" s="10">
        <v>114</v>
      </c>
      <c r="Y7" s="10">
        <v>139</v>
      </c>
      <c r="Z7" s="10">
        <v>76</v>
      </c>
      <c r="AA7" s="10">
        <v>168</v>
      </c>
      <c r="AB7" s="10">
        <v>162</v>
      </c>
      <c r="AC7" s="10">
        <v>82</v>
      </c>
      <c r="AD7" s="10">
        <v>57</v>
      </c>
      <c r="AE7" s="10"/>
      <c r="AF7" s="10">
        <v>653</v>
      </c>
      <c r="AG7" s="10">
        <v>700</v>
      </c>
      <c r="AH7" s="10">
        <v>173</v>
      </c>
      <c r="AI7" s="10"/>
      <c r="AJ7" s="10">
        <v>647</v>
      </c>
      <c r="AK7" s="10">
        <v>433</v>
      </c>
      <c r="AL7" s="10">
        <v>123</v>
      </c>
      <c r="AM7" s="10">
        <v>19</v>
      </c>
      <c r="AN7" s="10">
        <v>144</v>
      </c>
      <c r="AO7" s="10"/>
      <c r="AP7" s="10">
        <v>449</v>
      </c>
      <c r="AQ7" s="10">
        <v>512</v>
      </c>
      <c r="AR7" s="10">
        <v>141</v>
      </c>
      <c r="AS7" s="10"/>
      <c r="AT7" s="10">
        <v>373</v>
      </c>
      <c r="AU7" s="10">
        <v>274</v>
      </c>
      <c r="AV7" s="10">
        <v>408</v>
      </c>
      <c r="AW7" s="10">
        <v>160</v>
      </c>
      <c r="AX7" s="10">
        <v>34</v>
      </c>
    </row>
    <row r="8" spans="2:50" ht="30" customHeight="1">
      <c r="B8" s="11" t="s">
        <v>77</v>
      </c>
      <c r="C8" s="11">
        <v>1622</v>
      </c>
      <c r="D8" s="11">
        <v>817</v>
      </c>
      <c r="E8" s="11">
        <v>802</v>
      </c>
      <c r="F8" s="11"/>
      <c r="G8" s="11">
        <v>222</v>
      </c>
      <c r="H8" s="11">
        <v>279</v>
      </c>
      <c r="I8" s="11">
        <v>273</v>
      </c>
      <c r="J8" s="11">
        <v>267</v>
      </c>
      <c r="K8" s="11">
        <v>214</v>
      </c>
      <c r="L8" s="11">
        <v>366</v>
      </c>
      <c r="M8" s="11"/>
      <c r="N8" s="11">
        <v>482</v>
      </c>
      <c r="O8" s="11">
        <v>419</v>
      </c>
      <c r="P8" s="11">
        <v>342</v>
      </c>
      <c r="Q8" s="11">
        <v>373</v>
      </c>
      <c r="R8" s="11"/>
      <c r="S8" s="11">
        <v>244</v>
      </c>
      <c r="T8" s="11">
        <v>214</v>
      </c>
      <c r="U8" s="11">
        <v>119</v>
      </c>
      <c r="V8" s="11">
        <v>152</v>
      </c>
      <c r="W8" s="11">
        <v>107</v>
      </c>
      <c r="X8" s="11">
        <v>147</v>
      </c>
      <c r="Y8" s="11">
        <v>128</v>
      </c>
      <c r="Z8" s="11">
        <v>68</v>
      </c>
      <c r="AA8" s="11">
        <v>169</v>
      </c>
      <c r="AB8" s="11">
        <v>142</v>
      </c>
      <c r="AC8" s="11">
        <v>79</v>
      </c>
      <c r="AD8" s="11">
        <v>52</v>
      </c>
      <c r="AE8" s="11"/>
      <c r="AF8" s="11">
        <v>648</v>
      </c>
      <c r="AG8" s="11">
        <v>688</v>
      </c>
      <c r="AH8" s="11">
        <v>181</v>
      </c>
      <c r="AI8" s="11"/>
      <c r="AJ8" s="11">
        <v>634</v>
      </c>
      <c r="AK8" s="11">
        <v>446</v>
      </c>
      <c r="AL8" s="11">
        <v>124</v>
      </c>
      <c r="AM8" s="11">
        <v>18</v>
      </c>
      <c r="AN8" s="11">
        <v>146</v>
      </c>
      <c r="AO8" s="11"/>
      <c r="AP8" s="11">
        <v>447</v>
      </c>
      <c r="AQ8" s="11">
        <v>531</v>
      </c>
      <c r="AR8" s="11">
        <v>141</v>
      </c>
      <c r="AS8" s="11"/>
      <c r="AT8" s="11">
        <v>369</v>
      </c>
      <c r="AU8" s="11">
        <v>282</v>
      </c>
      <c r="AV8" s="11">
        <v>417</v>
      </c>
      <c r="AW8" s="11">
        <v>156</v>
      </c>
      <c r="AX8" s="11">
        <v>31</v>
      </c>
    </row>
    <row r="9" spans="2:50" ht="30">
      <c r="B9" s="18" t="s">
        <v>290</v>
      </c>
      <c r="C9" s="17">
        <v>0.100387991733053</v>
      </c>
      <c r="D9" s="17">
        <v>0.11012390465097199</v>
      </c>
      <c r="E9" s="17">
        <v>8.7982995007323206E-2</v>
      </c>
      <c r="F9" s="17"/>
      <c r="G9" s="17">
        <v>0.138196689951535</v>
      </c>
      <c r="H9" s="17">
        <v>0.120160485446115</v>
      </c>
      <c r="I9" s="17">
        <v>0.156200371649069</v>
      </c>
      <c r="J9" s="17">
        <v>6.8873424097704902E-2</v>
      </c>
      <c r="K9" s="17">
        <v>7.8093700696710594E-2</v>
      </c>
      <c r="L9" s="17">
        <v>5.6776887530399098E-2</v>
      </c>
      <c r="M9" s="17"/>
      <c r="N9" s="17">
        <v>0.115483757509695</v>
      </c>
      <c r="O9" s="17">
        <v>8.0313456687532203E-2</v>
      </c>
      <c r="P9" s="17">
        <v>9.3832861723646993E-2</v>
      </c>
      <c r="Q9" s="17">
        <v>0.108363782556084</v>
      </c>
      <c r="R9" s="17"/>
      <c r="S9" s="17">
        <v>0.14224871038756401</v>
      </c>
      <c r="T9" s="17">
        <v>0.115727143429662</v>
      </c>
      <c r="U9" s="17">
        <v>7.9824416389019007E-2</v>
      </c>
      <c r="V9" s="17">
        <v>0.146508345246285</v>
      </c>
      <c r="W9" s="17">
        <v>6.8197506522506293E-2</v>
      </c>
      <c r="X9" s="17">
        <v>6.6433799951190906E-2</v>
      </c>
      <c r="Y9" s="17">
        <v>0.102739564846096</v>
      </c>
      <c r="Z9" s="17">
        <v>0.169665323666295</v>
      </c>
      <c r="AA9" s="17">
        <v>8.0340881927582694E-2</v>
      </c>
      <c r="AB9" s="17">
        <v>8.6900731716551702E-2</v>
      </c>
      <c r="AC9" s="17">
        <v>3.7262049652945099E-2</v>
      </c>
      <c r="AD9" s="17">
        <v>1.57201682835914E-2</v>
      </c>
      <c r="AE9" s="17"/>
      <c r="AF9" s="17">
        <v>8.7736196687954501E-2</v>
      </c>
      <c r="AG9" s="17">
        <v>0.11165391542552899</v>
      </c>
      <c r="AH9" s="17">
        <v>9.3166322121487205E-2</v>
      </c>
      <c r="AI9" s="17"/>
      <c r="AJ9" s="17">
        <v>0.12315683592042501</v>
      </c>
      <c r="AK9" s="17">
        <v>0.102023597089397</v>
      </c>
      <c r="AL9" s="17">
        <v>0.13714721192734899</v>
      </c>
      <c r="AM9" s="17">
        <v>0</v>
      </c>
      <c r="AN9" s="17">
        <v>4.2184209201326303E-2</v>
      </c>
      <c r="AO9" s="17"/>
      <c r="AP9" s="17">
        <v>0.148991346576032</v>
      </c>
      <c r="AQ9" s="17">
        <v>9.69218633476185E-2</v>
      </c>
      <c r="AR9" s="17">
        <v>0.119490846346443</v>
      </c>
      <c r="AS9" s="17"/>
      <c r="AT9" s="17">
        <v>9.1773948828914903E-2</v>
      </c>
      <c r="AU9" s="17">
        <v>9.7038600898720906E-2</v>
      </c>
      <c r="AV9" s="17">
        <v>0.11386669203156</v>
      </c>
      <c r="AW9" s="17">
        <v>0.110893259643467</v>
      </c>
      <c r="AX9" s="17">
        <v>0.236940276371707</v>
      </c>
    </row>
    <row r="10" spans="2:50" ht="30">
      <c r="B10" s="18" t="s">
        <v>291</v>
      </c>
      <c r="C10" s="17">
        <v>0.324883142368601</v>
      </c>
      <c r="D10" s="17">
        <v>0.30891182059980399</v>
      </c>
      <c r="E10" s="17">
        <v>0.342352811266176</v>
      </c>
      <c r="F10" s="17"/>
      <c r="G10" s="17">
        <v>0.34083429377534802</v>
      </c>
      <c r="H10" s="17">
        <v>0.356568471558877</v>
      </c>
      <c r="I10" s="17">
        <v>0.34484170726990998</v>
      </c>
      <c r="J10" s="17">
        <v>0.30060319509095701</v>
      </c>
      <c r="K10" s="17">
        <v>0.32621027572825301</v>
      </c>
      <c r="L10" s="17">
        <v>0.29308730549821799</v>
      </c>
      <c r="M10" s="17"/>
      <c r="N10" s="17">
        <v>0.32833869533936999</v>
      </c>
      <c r="O10" s="17">
        <v>0.32001699704295899</v>
      </c>
      <c r="P10" s="17">
        <v>0.36938667149716797</v>
      </c>
      <c r="Q10" s="17">
        <v>0.287237239267564</v>
      </c>
      <c r="R10" s="17"/>
      <c r="S10" s="17">
        <v>0.29811553968198701</v>
      </c>
      <c r="T10" s="17">
        <v>0.31438634941288901</v>
      </c>
      <c r="U10" s="17">
        <v>0.33110551009067601</v>
      </c>
      <c r="V10" s="17">
        <v>0.30870747257988501</v>
      </c>
      <c r="W10" s="17">
        <v>0.31608170175438599</v>
      </c>
      <c r="X10" s="17">
        <v>0.38733131079039701</v>
      </c>
      <c r="Y10" s="17">
        <v>0.37910957915020399</v>
      </c>
      <c r="Z10" s="17">
        <v>0.26053144460375</v>
      </c>
      <c r="AA10" s="17">
        <v>0.29302392177831199</v>
      </c>
      <c r="AB10" s="17">
        <v>0.32305360540497102</v>
      </c>
      <c r="AC10" s="17">
        <v>0.33603814726596598</v>
      </c>
      <c r="AD10" s="17">
        <v>0.41076483831287403</v>
      </c>
      <c r="AE10" s="17"/>
      <c r="AF10" s="17">
        <v>0.34365111323499098</v>
      </c>
      <c r="AG10" s="17">
        <v>0.31348527412996002</v>
      </c>
      <c r="AH10" s="17">
        <v>0.31743508896797901</v>
      </c>
      <c r="AI10" s="17"/>
      <c r="AJ10" s="17">
        <v>0.33523364732258898</v>
      </c>
      <c r="AK10" s="17">
        <v>0.33140048598422001</v>
      </c>
      <c r="AL10" s="17">
        <v>0.35304628436663499</v>
      </c>
      <c r="AM10" s="17">
        <v>0.42678850845107402</v>
      </c>
      <c r="AN10" s="17">
        <v>0.27569545724005801</v>
      </c>
      <c r="AO10" s="17"/>
      <c r="AP10" s="17">
        <v>0.34774197758959002</v>
      </c>
      <c r="AQ10" s="17">
        <v>0.32650515379648398</v>
      </c>
      <c r="AR10" s="17">
        <v>0.35506372508617801</v>
      </c>
      <c r="AS10" s="17"/>
      <c r="AT10" s="17">
        <v>0.332563266033648</v>
      </c>
      <c r="AU10" s="17">
        <v>0.30311464241448699</v>
      </c>
      <c r="AV10" s="17">
        <v>0.33974980482986999</v>
      </c>
      <c r="AW10" s="17">
        <v>0.33888922615304901</v>
      </c>
      <c r="AX10" s="17">
        <v>0.28991868253394498</v>
      </c>
    </row>
    <row r="11" spans="2:50" ht="30">
      <c r="B11" s="18" t="s">
        <v>292</v>
      </c>
      <c r="C11" s="17">
        <v>0.325017736064379</v>
      </c>
      <c r="D11" s="17">
        <v>0.352939715916403</v>
      </c>
      <c r="E11" s="17">
        <v>0.29694549263636599</v>
      </c>
      <c r="F11" s="17"/>
      <c r="G11" s="17">
        <v>0.32591765287498697</v>
      </c>
      <c r="H11" s="17">
        <v>0.26794867877734202</v>
      </c>
      <c r="I11" s="17">
        <v>0.30403749486153597</v>
      </c>
      <c r="J11" s="17">
        <v>0.38493170340633998</v>
      </c>
      <c r="K11" s="17">
        <v>0.32075338023064298</v>
      </c>
      <c r="L11" s="17">
        <v>0.34245216597863098</v>
      </c>
      <c r="M11" s="17"/>
      <c r="N11" s="17">
        <v>0.34147787877545499</v>
      </c>
      <c r="O11" s="17">
        <v>0.30200511207469299</v>
      </c>
      <c r="P11" s="17">
        <v>0.33510376596481301</v>
      </c>
      <c r="Q11" s="17">
        <v>0.318741126010604</v>
      </c>
      <c r="R11" s="17"/>
      <c r="S11" s="17">
        <v>0.326867336887388</v>
      </c>
      <c r="T11" s="17">
        <v>0.28913364165119099</v>
      </c>
      <c r="U11" s="17">
        <v>0.29025275119251898</v>
      </c>
      <c r="V11" s="17">
        <v>0.29141262061769801</v>
      </c>
      <c r="W11" s="17">
        <v>0.39069673625905499</v>
      </c>
      <c r="X11" s="17">
        <v>0.29488127583889101</v>
      </c>
      <c r="Y11" s="17">
        <v>0.33933924287997902</v>
      </c>
      <c r="Z11" s="17">
        <v>0.36207487382897002</v>
      </c>
      <c r="AA11" s="17">
        <v>0.38018622332169599</v>
      </c>
      <c r="AB11" s="17">
        <v>0.32039850990448299</v>
      </c>
      <c r="AC11" s="17">
        <v>0.329263418560509</v>
      </c>
      <c r="AD11" s="17">
        <v>0.33478917304765998</v>
      </c>
      <c r="AE11" s="17"/>
      <c r="AF11" s="17">
        <v>0.32098194929208201</v>
      </c>
      <c r="AG11" s="17">
        <v>0.32914773430577798</v>
      </c>
      <c r="AH11" s="17">
        <v>0.31956502732203401</v>
      </c>
      <c r="AI11" s="17"/>
      <c r="AJ11" s="17">
        <v>0.31244954082119297</v>
      </c>
      <c r="AK11" s="17">
        <v>0.31847790018720401</v>
      </c>
      <c r="AL11" s="17">
        <v>0.306441840393471</v>
      </c>
      <c r="AM11" s="17">
        <v>0.43310586728292499</v>
      </c>
      <c r="AN11" s="17">
        <v>0.33084811198553299</v>
      </c>
      <c r="AO11" s="17"/>
      <c r="AP11" s="17">
        <v>0.30673237501843198</v>
      </c>
      <c r="AQ11" s="17">
        <v>0.31868034672107398</v>
      </c>
      <c r="AR11" s="17">
        <v>0.34533358108567003</v>
      </c>
      <c r="AS11" s="17"/>
      <c r="AT11" s="17">
        <v>0.32929411729968899</v>
      </c>
      <c r="AU11" s="17">
        <v>0.35431856205004802</v>
      </c>
      <c r="AV11" s="17">
        <v>0.32833151032770902</v>
      </c>
      <c r="AW11" s="17">
        <v>0.30447261697206901</v>
      </c>
      <c r="AX11" s="17">
        <v>0.13680452617150601</v>
      </c>
    </row>
    <row r="12" spans="2:50" ht="30">
      <c r="B12" s="18" t="s">
        <v>293</v>
      </c>
      <c r="C12" s="17">
        <v>0.131622389555974</v>
      </c>
      <c r="D12" s="17">
        <v>0.126597994471873</v>
      </c>
      <c r="E12" s="17">
        <v>0.137227797711091</v>
      </c>
      <c r="F12" s="17"/>
      <c r="G12" s="17">
        <v>0.11637584446252899</v>
      </c>
      <c r="H12" s="17">
        <v>0.131937179075718</v>
      </c>
      <c r="I12" s="17">
        <v>8.1850241417570094E-2</v>
      </c>
      <c r="J12" s="17">
        <v>0.142989822668701</v>
      </c>
      <c r="K12" s="17">
        <v>0.16313319334245199</v>
      </c>
      <c r="L12" s="17">
        <v>0.15103665945641401</v>
      </c>
      <c r="M12" s="17"/>
      <c r="N12" s="17">
        <v>0.137962261789741</v>
      </c>
      <c r="O12" s="17">
        <v>0.14633943064915</v>
      </c>
      <c r="P12" s="17">
        <v>0.103580260749061</v>
      </c>
      <c r="Q12" s="17">
        <v>0.13132481048830999</v>
      </c>
      <c r="R12" s="17"/>
      <c r="S12" s="17">
        <v>0.113753904206153</v>
      </c>
      <c r="T12" s="17">
        <v>0.163922375608759</v>
      </c>
      <c r="U12" s="17">
        <v>0.147358993345445</v>
      </c>
      <c r="V12" s="17">
        <v>0.14918604402400801</v>
      </c>
      <c r="W12" s="17">
        <v>0.125798180519369</v>
      </c>
      <c r="X12" s="17">
        <v>0.16114595905352899</v>
      </c>
      <c r="Y12" s="17">
        <v>8.6071033912286696E-2</v>
      </c>
      <c r="Z12" s="17">
        <v>0.113282960990899</v>
      </c>
      <c r="AA12" s="17">
        <v>0.115955482462272</v>
      </c>
      <c r="AB12" s="17">
        <v>0.127659444319387</v>
      </c>
      <c r="AC12" s="17">
        <v>0.13279201209226199</v>
      </c>
      <c r="AD12" s="17">
        <v>0.12006516713941601</v>
      </c>
      <c r="AE12" s="17"/>
      <c r="AF12" s="17">
        <v>0.10762703079102701</v>
      </c>
      <c r="AG12" s="17">
        <v>0.15482666344582</v>
      </c>
      <c r="AH12" s="17">
        <v>0.12980252191567401</v>
      </c>
      <c r="AI12" s="17"/>
      <c r="AJ12" s="17">
        <v>0.122721493386899</v>
      </c>
      <c r="AK12" s="17">
        <v>0.136153592574739</v>
      </c>
      <c r="AL12" s="17">
        <v>0.109854117821802</v>
      </c>
      <c r="AM12" s="17">
        <v>8.9911222018725298E-2</v>
      </c>
      <c r="AN12" s="17">
        <v>0.15441773846882301</v>
      </c>
      <c r="AO12" s="17"/>
      <c r="AP12" s="17">
        <v>0.103340802432823</v>
      </c>
      <c r="AQ12" s="17">
        <v>0.15211212939506299</v>
      </c>
      <c r="AR12" s="17">
        <v>0.105155936336937</v>
      </c>
      <c r="AS12" s="17"/>
      <c r="AT12" s="17">
        <v>0.13224877391607701</v>
      </c>
      <c r="AU12" s="17">
        <v>0.121301503122812</v>
      </c>
      <c r="AV12" s="17">
        <v>0.124122815747592</v>
      </c>
      <c r="AW12" s="17">
        <v>0.147913608545506</v>
      </c>
      <c r="AX12" s="17">
        <v>0.235694074634479</v>
      </c>
    </row>
    <row r="13" spans="2:50">
      <c r="B13" s="18" t="s">
        <v>92</v>
      </c>
      <c r="C13" s="19">
        <v>0.118088740277994</v>
      </c>
      <c r="D13" s="19">
        <v>0.101426564360948</v>
      </c>
      <c r="E13" s="19">
        <v>0.13549090337904399</v>
      </c>
      <c r="F13" s="19"/>
      <c r="G13" s="19">
        <v>7.8675518935602207E-2</v>
      </c>
      <c r="H13" s="19">
        <v>0.123385185141948</v>
      </c>
      <c r="I13" s="19">
        <v>0.113070184801915</v>
      </c>
      <c r="J13" s="19">
        <v>0.102601854736297</v>
      </c>
      <c r="K13" s="19">
        <v>0.11180945000193999</v>
      </c>
      <c r="L13" s="19">
        <v>0.15664698153633799</v>
      </c>
      <c r="M13" s="19"/>
      <c r="N13" s="19">
        <v>7.6737406585739104E-2</v>
      </c>
      <c r="O13" s="19">
        <v>0.151325003545666</v>
      </c>
      <c r="P13" s="19">
        <v>9.8096440065311097E-2</v>
      </c>
      <c r="Q13" s="19">
        <v>0.154333041677438</v>
      </c>
      <c r="R13" s="19"/>
      <c r="S13" s="19">
        <v>0.11901450883690901</v>
      </c>
      <c r="T13" s="19">
        <v>0.116830489897499</v>
      </c>
      <c r="U13" s="19">
        <v>0.15145832898234099</v>
      </c>
      <c r="V13" s="19">
        <v>0.104185517532125</v>
      </c>
      <c r="W13" s="19">
        <v>9.9225874944684198E-2</v>
      </c>
      <c r="X13" s="19">
        <v>9.0207654365991805E-2</v>
      </c>
      <c r="Y13" s="19">
        <v>9.2740579211433805E-2</v>
      </c>
      <c r="Z13" s="19">
        <v>9.4445396910086299E-2</v>
      </c>
      <c r="AA13" s="19">
        <v>0.13049349051013601</v>
      </c>
      <c r="AB13" s="19">
        <v>0.141987708654607</v>
      </c>
      <c r="AC13" s="19">
        <v>0.164644372428319</v>
      </c>
      <c r="AD13" s="19">
        <v>0.118660653216458</v>
      </c>
      <c r="AE13" s="19"/>
      <c r="AF13" s="19">
        <v>0.14000370999394601</v>
      </c>
      <c r="AG13" s="19">
        <v>9.0886412692912005E-2</v>
      </c>
      <c r="AH13" s="19">
        <v>0.14003103967282601</v>
      </c>
      <c r="AI13" s="19"/>
      <c r="AJ13" s="19">
        <v>0.106438482548893</v>
      </c>
      <c r="AK13" s="19">
        <v>0.11194442416444</v>
      </c>
      <c r="AL13" s="19">
        <v>9.3510545490742905E-2</v>
      </c>
      <c r="AM13" s="19">
        <v>5.0194402247275803E-2</v>
      </c>
      <c r="AN13" s="19">
        <v>0.19685448310425899</v>
      </c>
      <c r="AO13" s="19"/>
      <c r="AP13" s="19">
        <v>9.3193498383123199E-2</v>
      </c>
      <c r="AQ13" s="19">
        <v>0.10578050673976</v>
      </c>
      <c r="AR13" s="19">
        <v>7.4955911144772E-2</v>
      </c>
      <c r="AS13" s="19"/>
      <c r="AT13" s="19">
        <v>0.114119893921671</v>
      </c>
      <c r="AU13" s="19">
        <v>0.124226691513931</v>
      </c>
      <c r="AV13" s="19">
        <v>9.3929177063269198E-2</v>
      </c>
      <c r="AW13" s="19">
        <v>9.7831288685909595E-2</v>
      </c>
      <c r="AX13" s="19">
        <v>0.100642440288364</v>
      </c>
    </row>
    <row r="14" spans="2:50">
      <c r="B14" s="16" t="s">
        <v>20</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AX18"/>
  <sheetViews>
    <sheetView showGridLines="0" topLeftCell="A10" workbookViewId="0">
      <pane xSplit="2" topLeftCell="C1" activePane="topRight" state="frozen"/>
      <selection pane="topRight" activeCell="C10" sqref="C10"/>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296</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1695</v>
      </c>
      <c r="D7" s="10">
        <v>838</v>
      </c>
      <c r="E7" s="10">
        <v>854</v>
      </c>
      <c r="F7" s="10"/>
      <c r="G7" s="10">
        <v>188</v>
      </c>
      <c r="H7" s="10">
        <v>293</v>
      </c>
      <c r="I7" s="10">
        <v>251</v>
      </c>
      <c r="J7" s="10">
        <v>264</v>
      </c>
      <c r="K7" s="10">
        <v>281</v>
      </c>
      <c r="L7" s="10">
        <v>418</v>
      </c>
      <c r="M7" s="10"/>
      <c r="N7" s="10">
        <v>514</v>
      </c>
      <c r="O7" s="10">
        <v>418</v>
      </c>
      <c r="P7" s="10">
        <v>341</v>
      </c>
      <c r="Q7" s="10">
        <v>415</v>
      </c>
      <c r="R7" s="10"/>
      <c r="S7" s="10">
        <v>226</v>
      </c>
      <c r="T7" s="10">
        <v>220</v>
      </c>
      <c r="U7" s="10">
        <v>140</v>
      </c>
      <c r="V7" s="10">
        <v>147</v>
      </c>
      <c r="W7" s="10">
        <v>124</v>
      </c>
      <c r="X7" s="10">
        <v>122</v>
      </c>
      <c r="Y7" s="10">
        <v>142</v>
      </c>
      <c r="Z7" s="10">
        <v>83</v>
      </c>
      <c r="AA7" s="10">
        <v>176</v>
      </c>
      <c r="AB7" s="10">
        <v>171</v>
      </c>
      <c r="AC7" s="10">
        <v>86</v>
      </c>
      <c r="AD7" s="10">
        <v>58</v>
      </c>
      <c r="AE7" s="10"/>
      <c r="AF7" s="10">
        <v>700</v>
      </c>
      <c r="AG7" s="10">
        <v>720</v>
      </c>
      <c r="AH7" s="10">
        <v>181</v>
      </c>
      <c r="AI7" s="10"/>
      <c r="AJ7" s="10">
        <v>664</v>
      </c>
      <c r="AK7" s="10">
        <v>443</v>
      </c>
      <c r="AL7" s="10">
        <v>131</v>
      </c>
      <c r="AM7" s="10">
        <v>25</v>
      </c>
      <c r="AN7" s="10">
        <v>163</v>
      </c>
      <c r="AO7" s="10"/>
      <c r="AP7" s="10">
        <v>458</v>
      </c>
      <c r="AQ7" s="10">
        <v>527</v>
      </c>
      <c r="AR7" s="10">
        <v>145</v>
      </c>
      <c r="AS7" s="10"/>
      <c r="AT7" s="10">
        <v>409</v>
      </c>
      <c r="AU7" s="10">
        <v>290</v>
      </c>
      <c r="AV7" s="10">
        <v>420</v>
      </c>
      <c r="AW7" s="10">
        <v>159</v>
      </c>
      <c r="AX7" s="10">
        <v>35</v>
      </c>
    </row>
    <row r="8" spans="2:50" ht="30" customHeight="1">
      <c r="B8" s="11" t="s">
        <v>77</v>
      </c>
      <c r="C8" s="11">
        <v>1691</v>
      </c>
      <c r="D8" s="11">
        <v>854</v>
      </c>
      <c r="E8" s="11">
        <v>834</v>
      </c>
      <c r="F8" s="11"/>
      <c r="G8" s="11">
        <v>222</v>
      </c>
      <c r="H8" s="11">
        <v>293</v>
      </c>
      <c r="I8" s="11">
        <v>274</v>
      </c>
      <c r="J8" s="11">
        <v>280</v>
      </c>
      <c r="K8" s="11">
        <v>238</v>
      </c>
      <c r="L8" s="11">
        <v>383</v>
      </c>
      <c r="M8" s="11"/>
      <c r="N8" s="11">
        <v>488</v>
      </c>
      <c r="O8" s="11">
        <v>432</v>
      </c>
      <c r="P8" s="11">
        <v>364</v>
      </c>
      <c r="Q8" s="11">
        <v>401</v>
      </c>
      <c r="R8" s="11"/>
      <c r="S8" s="11">
        <v>237</v>
      </c>
      <c r="T8" s="11">
        <v>228</v>
      </c>
      <c r="U8" s="11">
        <v>134</v>
      </c>
      <c r="V8" s="11">
        <v>153</v>
      </c>
      <c r="W8" s="11">
        <v>119</v>
      </c>
      <c r="X8" s="11">
        <v>156</v>
      </c>
      <c r="Y8" s="11">
        <v>131</v>
      </c>
      <c r="Z8" s="11">
        <v>74</v>
      </c>
      <c r="AA8" s="11">
        <v>176</v>
      </c>
      <c r="AB8" s="11">
        <v>150</v>
      </c>
      <c r="AC8" s="11">
        <v>80</v>
      </c>
      <c r="AD8" s="11">
        <v>53</v>
      </c>
      <c r="AE8" s="11"/>
      <c r="AF8" s="11">
        <v>693</v>
      </c>
      <c r="AG8" s="11">
        <v>704</v>
      </c>
      <c r="AH8" s="11">
        <v>187</v>
      </c>
      <c r="AI8" s="11"/>
      <c r="AJ8" s="11">
        <v>651</v>
      </c>
      <c r="AK8" s="11">
        <v>454</v>
      </c>
      <c r="AL8" s="11">
        <v>132</v>
      </c>
      <c r="AM8" s="11">
        <v>24</v>
      </c>
      <c r="AN8" s="11">
        <v>164</v>
      </c>
      <c r="AO8" s="11"/>
      <c r="AP8" s="11">
        <v>455</v>
      </c>
      <c r="AQ8" s="11">
        <v>544</v>
      </c>
      <c r="AR8" s="11">
        <v>145</v>
      </c>
      <c r="AS8" s="11"/>
      <c r="AT8" s="11">
        <v>402</v>
      </c>
      <c r="AU8" s="11">
        <v>298</v>
      </c>
      <c r="AV8" s="11">
        <v>427</v>
      </c>
      <c r="AW8" s="11">
        <v>155</v>
      </c>
      <c r="AX8" s="11">
        <v>31</v>
      </c>
    </row>
    <row r="9" spans="2:50" ht="30">
      <c r="B9" s="18" t="s">
        <v>290</v>
      </c>
      <c r="C9" s="17">
        <v>0.118724903690376</v>
      </c>
      <c r="D9" s="17">
        <v>0.11673515034597499</v>
      </c>
      <c r="E9" s="17">
        <v>0.121188632632089</v>
      </c>
      <c r="F9" s="17"/>
      <c r="G9" s="17">
        <v>0.15987012472744799</v>
      </c>
      <c r="H9" s="17">
        <v>0.156918358411056</v>
      </c>
      <c r="I9" s="17">
        <v>0.14663811746719299</v>
      </c>
      <c r="J9" s="17">
        <v>9.00755520040179E-2</v>
      </c>
      <c r="K9" s="17">
        <v>8.9630218177988497E-2</v>
      </c>
      <c r="L9" s="17">
        <v>8.4640147344524699E-2</v>
      </c>
      <c r="M9" s="17"/>
      <c r="N9" s="17">
        <v>0.12645986234325099</v>
      </c>
      <c r="O9" s="17">
        <v>9.3209081924928994E-2</v>
      </c>
      <c r="P9" s="17">
        <v>0.150112002973083</v>
      </c>
      <c r="Q9" s="17">
        <v>0.10794211757734801</v>
      </c>
      <c r="R9" s="17"/>
      <c r="S9" s="17">
        <v>0.147591835776096</v>
      </c>
      <c r="T9" s="17">
        <v>0.13531311509958299</v>
      </c>
      <c r="U9" s="17">
        <v>6.1577775581536501E-2</v>
      </c>
      <c r="V9" s="17">
        <v>0.12966509393572101</v>
      </c>
      <c r="W9" s="17">
        <v>7.89433000010306E-2</v>
      </c>
      <c r="X9" s="17">
        <v>7.8770486587251803E-2</v>
      </c>
      <c r="Y9" s="17">
        <v>0.111389140074812</v>
      </c>
      <c r="Z9" s="17">
        <v>0.212018108645217</v>
      </c>
      <c r="AA9" s="17">
        <v>0.106678764586688</v>
      </c>
      <c r="AB9" s="17">
        <v>0.121731993379406</v>
      </c>
      <c r="AC9" s="17">
        <v>0.1242532858306</v>
      </c>
      <c r="AD9" s="17">
        <v>0.14939142720101301</v>
      </c>
      <c r="AE9" s="17"/>
      <c r="AF9" s="17">
        <v>0.109510368300948</v>
      </c>
      <c r="AG9" s="17">
        <v>0.122094340312523</v>
      </c>
      <c r="AH9" s="17">
        <v>0.111204365480155</v>
      </c>
      <c r="AI9" s="17"/>
      <c r="AJ9" s="17">
        <v>0.123525557093374</v>
      </c>
      <c r="AK9" s="17">
        <v>0.123322975206164</v>
      </c>
      <c r="AL9" s="17">
        <v>0.11899312723232</v>
      </c>
      <c r="AM9" s="17">
        <v>3.5895863609981801E-2</v>
      </c>
      <c r="AN9" s="17">
        <v>6.8041603558056593E-2</v>
      </c>
      <c r="AO9" s="17"/>
      <c r="AP9" s="17">
        <v>0.12879678943324499</v>
      </c>
      <c r="AQ9" s="17">
        <v>0.13230432601053299</v>
      </c>
      <c r="AR9" s="17">
        <v>0.11568438959232299</v>
      </c>
      <c r="AS9" s="17"/>
      <c r="AT9" s="17">
        <v>0.13531606619539499</v>
      </c>
      <c r="AU9" s="17">
        <v>0.12586788668709301</v>
      </c>
      <c r="AV9" s="17">
        <v>0.142434117012124</v>
      </c>
      <c r="AW9" s="17">
        <v>0.12765673484958501</v>
      </c>
      <c r="AX9" s="17">
        <v>0.127014040886575</v>
      </c>
    </row>
    <row r="10" spans="2:50" ht="30">
      <c r="B10" s="18" t="s">
        <v>291</v>
      </c>
      <c r="C10" s="17">
        <v>0.34686404792994302</v>
      </c>
      <c r="D10" s="17">
        <v>0.34661814589770501</v>
      </c>
      <c r="E10" s="17">
        <v>0.344774581249497</v>
      </c>
      <c r="F10" s="17"/>
      <c r="G10" s="17">
        <v>0.33479245474922498</v>
      </c>
      <c r="H10" s="17">
        <v>0.36016998242784398</v>
      </c>
      <c r="I10" s="17">
        <v>0.37791275827113902</v>
      </c>
      <c r="J10" s="17">
        <v>0.33859647886901401</v>
      </c>
      <c r="K10" s="17">
        <v>0.33500406341162903</v>
      </c>
      <c r="L10" s="17">
        <v>0.33486618028759402</v>
      </c>
      <c r="M10" s="17"/>
      <c r="N10" s="17">
        <v>0.36237366882557698</v>
      </c>
      <c r="O10" s="17">
        <v>0.35978474922569698</v>
      </c>
      <c r="P10" s="17">
        <v>0.33476044591652898</v>
      </c>
      <c r="Q10" s="17">
        <v>0.32842702540738899</v>
      </c>
      <c r="R10" s="17"/>
      <c r="S10" s="17">
        <v>0.41023818014672198</v>
      </c>
      <c r="T10" s="17">
        <v>0.32245273463533702</v>
      </c>
      <c r="U10" s="17">
        <v>0.36336379250366302</v>
      </c>
      <c r="V10" s="17">
        <v>0.30629788898590998</v>
      </c>
      <c r="W10" s="17">
        <v>0.29744188731984</v>
      </c>
      <c r="X10" s="17">
        <v>0.34415330171673902</v>
      </c>
      <c r="Y10" s="17">
        <v>0.46177839697414802</v>
      </c>
      <c r="Z10" s="17">
        <v>0.393663835552158</v>
      </c>
      <c r="AA10" s="17">
        <v>0.28626950931366402</v>
      </c>
      <c r="AB10" s="17">
        <v>0.33457972888530402</v>
      </c>
      <c r="AC10" s="17">
        <v>0.28422670545142098</v>
      </c>
      <c r="AD10" s="17">
        <v>0.345381076446798</v>
      </c>
      <c r="AE10" s="17"/>
      <c r="AF10" s="17">
        <v>0.32578212292907599</v>
      </c>
      <c r="AG10" s="17">
        <v>0.37406136353212499</v>
      </c>
      <c r="AH10" s="17">
        <v>0.36257467648173902</v>
      </c>
      <c r="AI10" s="17"/>
      <c r="AJ10" s="17">
        <v>0.376058912580232</v>
      </c>
      <c r="AK10" s="17">
        <v>0.37758217309478298</v>
      </c>
      <c r="AL10" s="17">
        <v>0.3063679597274</v>
      </c>
      <c r="AM10" s="17">
        <v>0.36776932142122498</v>
      </c>
      <c r="AN10" s="17">
        <v>0.25201948233374699</v>
      </c>
      <c r="AO10" s="17"/>
      <c r="AP10" s="17">
        <v>0.39449239889867499</v>
      </c>
      <c r="AQ10" s="17">
        <v>0.36671692368801601</v>
      </c>
      <c r="AR10" s="17">
        <v>0.351158060234675</v>
      </c>
      <c r="AS10" s="17"/>
      <c r="AT10" s="17">
        <v>0.31589231595944001</v>
      </c>
      <c r="AU10" s="17">
        <v>0.33727494335873098</v>
      </c>
      <c r="AV10" s="17">
        <v>0.340244301619752</v>
      </c>
      <c r="AW10" s="17">
        <v>0.38958699415771503</v>
      </c>
      <c r="AX10" s="17">
        <v>0.43468438833541601</v>
      </c>
    </row>
    <row r="11" spans="2:50" ht="30">
      <c r="B11" s="18" t="s">
        <v>292</v>
      </c>
      <c r="C11" s="17">
        <v>0.308636254147861</v>
      </c>
      <c r="D11" s="17">
        <v>0.33095239284455402</v>
      </c>
      <c r="E11" s="17">
        <v>0.28688397582826197</v>
      </c>
      <c r="F11" s="17"/>
      <c r="G11" s="17">
        <v>0.27706479293865699</v>
      </c>
      <c r="H11" s="17">
        <v>0.25452309919660399</v>
      </c>
      <c r="I11" s="17">
        <v>0.296098607517226</v>
      </c>
      <c r="J11" s="17">
        <v>0.364397159279025</v>
      </c>
      <c r="K11" s="17">
        <v>0.33542667571469698</v>
      </c>
      <c r="L11" s="17">
        <v>0.31996852219135202</v>
      </c>
      <c r="M11" s="17"/>
      <c r="N11" s="17">
        <v>0.31271461366215297</v>
      </c>
      <c r="O11" s="17">
        <v>0.319425210626125</v>
      </c>
      <c r="P11" s="17">
        <v>0.32920882788285699</v>
      </c>
      <c r="Q11" s="17">
        <v>0.27253005196940799</v>
      </c>
      <c r="R11" s="17"/>
      <c r="S11" s="17">
        <v>0.25668068089393697</v>
      </c>
      <c r="T11" s="17">
        <v>0.260095153952975</v>
      </c>
      <c r="U11" s="17">
        <v>0.34209156992747902</v>
      </c>
      <c r="V11" s="17">
        <v>0.31953481323688698</v>
      </c>
      <c r="W11" s="17">
        <v>0.31678619304081601</v>
      </c>
      <c r="X11" s="17">
        <v>0.35767488314456403</v>
      </c>
      <c r="Y11" s="17">
        <v>0.27467660441109698</v>
      </c>
      <c r="Z11" s="17">
        <v>0.26166720505841801</v>
      </c>
      <c r="AA11" s="17">
        <v>0.33854585031759399</v>
      </c>
      <c r="AB11" s="17">
        <v>0.36274995801542598</v>
      </c>
      <c r="AC11" s="17">
        <v>0.34935335643308102</v>
      </c>
      <c r="AD11" s="17">
        <v>0.30567241602159601</v>
      </c>
      <c r="AE11" s="17"/>
      <c r="AF11" s="17">
        <v>0.33090519567262999</v>
      </c>
      <c r="AG11" s="17">
        <v>0.29679907899761698</v>
      </c>
      <c r="AH11" s="17">
        <v>0.294785548082525</v>
      </c>
      <c r="AI11" s="17"/>
      <c r="AJ11" s="17">
        <v>0.2904049959028</v>
      </c>
      <c r="AK11" s="17">
        <v>0.296000892378744</v>
      </c>
      <c r="AL11" s="17">
        <v>0.42038160334153202</v>
      </c>
      <c r="AM11" s="17">
        <v>0.43338866595778203</v>
      </c>
      <c r="AN11" s="17">
        <v>0.28598266872824701</v>
      </c>
      <c r="AO11" s="17"/>
      <c r="AP11" s="17">
        <v>0.29030653853537702</v>
      </c>
      <c r="AQ11" s="17">
        <v>0.290676687243559</v>
      </c>
      <c r="AR11" s="17">
        <v>0.348132173667</v>
      </c>
      <c r="AS11" s="17"/>
      <c r="AT11" s="17">
        <v>0.30330808985895202</v>
      </c>
      <c r="AU11" s="17">
        <v>0.31570303835973601</v>
      </c>
      <c r="AV11" s="17">
        <v>0.310225858196296</v>
      </c>
      <c r="AW11" s="17">
        <v>0.31463282353959099</v>
      </c>
      <c r="AX11" s="17">
        <v>0.24304190892378999</v>
      </c>
    </row>
    <row r="12" spans="2:50" ht="30">
      <c r="B12" s="18" t="s">
        <v>293</v>
      </c>
      <c r="C12" s="17">
        <v>0.124109897627337</v>
      </c>
      <c r="D12" s="17">
        <v>0.112404986324161</v>
      </c>
      <c r="E12" s="17">
        <v>0.136544275559979</v>
      </c>
      <c r="F12" s="17"/>
      <c r="G12" s="17">
        <v>0.111402274773009</v>
      </c>
      <c r="H12" s="17">
        <v>0.131614914397719</v>
      </c>
      <c r="I12" s="17">
        <v>6.8437097608209499E-2</v>
      </c>
      <c r="J12" s="17">
        <v>0.13158760799758901</v>
      </c>
      <c r="K12" s="17">
        <v>0.158474484411259</v>
      </c>
      <c r="L12" s="17">
        <v>0.138798703223662</v>
      </c>
      <c r="M12" s="17"/>
      <c r="N12" s="17">
        <v>0.121052536600495</v>
      </c>
      <c r="O12" s="17">
        <v>0.13042976433116801</v>
      </c>
      <c r="P12" s="17">
        <v>0.10069227869038801</v>
      </c>
      <c r="Q12" s="17">
        <v>0.141296607045271</v>
      </c>
      <c r="R12" s="17"/>
      <c r="S12" s="17">
        <v>9.2313256748714004E-2</v>
      </c>
      <c r="T12" s="17">
        <v>0.16302546380170499</v>
      </c>
      <c r="U12" s="17">
        <v>0.10388995114939099</v>
      </c>
      <c r="V12" s="17">
        <v>0.15153493982946101</v>
      </c>
      <c r="W12" s="17">
        <v>0.19830846238505601</v>
      </c>
      <c r="X12" s="17">
        <v>0.13046271486916899</v>
      </c>
      <c r="Y12" s="17">
        <v>9.8318509781155999E-2</v>
      </c>
      <c r="Z12" s="17">
        <v>4.4998850365355302E-2</v>
      </c>
      <c r="AA12" s="17">
        <v>0.13358668409275401</v>
      </c>
      <c r="AB12" s="17">
        <v>0.107529351309058</v>
      </c>
      <c r="AC12" s="17">
        <v>0.119966781231753</v>
      </c>
      <c r="AD12" s="17">
        <v>8.1553070069224007E-2</v>
      </c>
      <c r="AE12" s="17"/>
      <c r="AF12" s="17">
        <v>0.124334070929892</v>
      </c>
      <c r="AG12" s="17">
        <v>0.12676357125409901</v>
      </c>
      <c r="AH12" s="17">
        <v>0.11072659095362999</v>
      </c>
      <c r="AI12" s="17"/>
      <c r="AJ12" s="17">
        <v>0.11747207533007401</v>
      </c>
      <c r="AK12" s="17">
        <v>0.11198664601074</v>
      </c>
      <c r="AL12" s="17">
        <v>8.7532900318011003E-2</v>
      </c>
      <c r="AM12" s="17">
        <v>5.7866313558235502E-2</v>
      </c>
      <c r="AN12" s="17">
        <v>0.18309232749155399</v>
      </c>
      <c r="AO12" s="17"/>
      <c r="AP12" s="17">
        <v>0.111615908395115</v>
      </c>
      <c r="AQ12" s="17">
        <v>0.122725468575846</v>
      </c>
      <c r="AR12" s="17">
        <v>0.11827823690202199</v>
      </c>
      <c r="AS12" s="17"/>
      <c r="AT12" s="17">
        <v>0.13701045021188801</v>
      </c>
      <c r="AU12" s="17">
        <v>0.113345423717033</v>
      </c>
      <c r="AV12" s="17">
        <v>0.12441017767977</v>
      </c>
      <c r="AW12" s="17">
        <v>8.7409514058750998E-2</v>
      </c>
      <c r="AX12" s="17">
        <v>0.171330832322513</v>
      </c>
    </row>
    <row r="13" spans="2:50">
      <c r="B13" s="18" t="s">
        <v>92</v>
      </c>
      <c r="C13" s="19">
        <v>0.101664896604483</v>
      </c>
      <c r="D13" s="19">
        <v>9.3289324587604402E-2</v>
      </c>
      <c r="E13" s="19">
        <v>0.110608534730172</v>
      </c>
      <c r="F13" s="19"/>
      <c r="G13" s="19">
        <v>0.116870352811661</v>
      </c>
      <c r="H13" s="19">
        <v>9.6773645566777006E-2</v>
      </c>
      <c r="I13" s="19">
        <v>0.110913419136232</v>
      </c>
      <c r="J13" s="19">
        <v>7.5343201850353703E-2</v>
      </c>
      <c r="K13" s="19">
        <v>8.1464558284426905E-2</v>
      </c>
      <c r="L13" s="19">
        <v>0.12172644695286799</v>
      </c>
      <c r="M13" s="19"/>
      <c r="N13" s="19">
        <v>7.73993185685245E-2</v>
      </c>
      <c r="O13" s="19">
        <v>9.7151193892080004E-2</v>
      </c>
      <c r="P13" s="19">
        <v>8.5226444537142496E-2</v>
      </c>
      <c r="Q13" s="19">
        <v>0.149804198000584</v>
      </c>
      <c r="R13" s="19"/>
      <c r="S13" s="19">
        <v>9.3176046434530299E-2</v>
      </c>
      <c r="T13" s="19">
        <v>0.119113532510399</v>
      </c>
      <c r="U13" s="19">
        <v>0.12907691083792999</v>
      </c>
      <c r="V13" s="19">
        <v>9.2967264012020503E-2</v>
      </c>
      <c r="W13" s="19">
        <v>0.108520157253257</v>
      </c>
      <c r="X13" s="19">
        <v>8.8938613682275902E-2</v>
      </c>
      <c r="Y13" s="19">
        <v>5.38373487587872E-2</v>
      </c>
      <c r="Z13" s="19">
        <v>8.7652000378851902E-2</v>
      </c>
      <c r="AA13" s="19">
        <v>0.134919191689299</v>
      </c>
      <c r="AB13" s="19">
        <v>7.3408968410806505E-2</v>
      </c>
      <c r="AC13" s="19">
        <v>0.122199871053145</v>
      </c>
      <c r="AD13" s="19">
        <v>0.118002010261369</v>
      </c>
      <c r="AE13" s="19"/>
      <c r="AF13" s="19">
        <v>0.109468242167454</v>
      </c>
      <c r="AG13" s="19">
        <v>8.0281645903636303E-2</v>
      </c>
      <c r="AH13" s="19">
        <v>0.120708819001951</v>
      </c>
      <c r="AI13" s="19"/>
      <c r="AJ13" s="19">
        <v>9.2538459093519806E-2</v>
      </c>
      <c r="AK13" s="19">
        <v>9.1107313309568894E-2</v>
      </c>
      <c r="AL13" s="19">
        <v>6.6724409380737204E-2</v>
      </c>
      <c r="AM13" s="19">
        <v>0.10507983545277599</v>
      </c>
      <c r="AN13" s="19">
        <v>0.21086391788839501</v>
      </c>
      <c r="AO13" s="19"/>
      <c r="AP13" s="19">
        <v>7.4788364737588695E-2</v>
      </c>
      <c r="AQ13" s="19">
        <v>8.7576594482046896E-2</v>
      </c>
      <c r="AR13" s="19">
        <v>6.6747139603980904E-2</v>
      </c>
      <c r="AS13" s="19"/>
      <c r="AT13" s="19">
        <v>0.10847307777432399</v>
      </c>
      <c r="AU13" s="19">
        <v>0.107808707877407</v>
      </c>
      <c r="AV13" s="19">
        <v>8.2685545492057394E-2</v>
      </c>
      <c r="AW13" s="19">
        <v>8.0713933394357701E-2</v>
      </c>
      <c r="AX13" s="19">
        <v>2.3928829531705401E-2</v>
      </c>
    </row>
    <row r="14" spans="2:50">
      <c r="B14" s="28" t="s">
        <v>21</v>
      </c>
    </row>
    <row r="15" spans="2:50">
      <c r="B15" t="s">
        <v>550</v>
      </c>
    </row>
    <row r="16" spans="2:50">
      <c r="B16" t="s">
        <v>551</v>
      </c>
    </row>
    <row r="18" spans="2:2">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AX25"/>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297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45">
      <c r="B9" s="18" t="s">
        <v>298</v>
      </c>
      <c r="C9" s="17">
        <v>0.45412311562316199</v>
      </c>
      <c r="D9" s="17">
        <v>0.42072304911543101</v>
      </c>
      <c r="E9" s="17">
        <v>0.48673888562390999</v>
      </c>
      <c r="F9" s="17"/>
      <c r="G9" s="17">
        <v>0.40944099141776003</v>
      </c>
      <c r="H9" s="17">
        <v>0.41191353456930202</v>
      </c>
      <c r="I9" s="17">
        <v>0.363583063948763</v>
      </c>
      <c r="J9" s="17">
        <v>0.42706352288562199</v>
      </c>
      <c r="K9" s="17">
        <v>0.512370080681392</v>
      </c>
      <c r="L9" s="17">
        <v>0.57474005987177901</v>
      </c>
      <c r="M9" s="17"/>
      <c r="N9" s="17">
        <v>0.449616691220592</v>
      </c>
      <c r="O9" s="17">
        <v>0.45559145744115198</v>
      </c>
      <c r="P9" s="17">
        <v>0.41563192791270098</v>
      </c>
      <c r="Q9" s="17">
        <v>0.48597539823658698</v>
      </c>
      <c r="R9" s="17"/>
      <c r="S9" s="17">
        <v>0.37107696690429398</v>
      </c>
      <c r="T9" s="17">
        <v>0.45044784272281602</v>
      </c>
      <c r="U9" s="17">
        <v>0.485252845599914</v>
      </c>
      <c r="V9" s="17">
        <v>0.52852693794896399</v>
      </c>
      <c r="W9" s="17">
        <v>0.505813012007167</v>
      </c>
      <c r="X9" s="17">
        <v>0.45536584197355301</v>
      </c>
      <c r="Y9" s="17">
        <v>0.45292461511349602</v>
      </c>
      <c r="Z9" s="17">
        <v>0.41469266324913501</v>
      </c>
      <c r="AA9" s="17">
        <v>0.39684835489084502</v>
      </c>
      <c r="AB9" s="17">
        <v>0.48628712089551202</v>
      </c>
      <c r="AC9" s="17">
        <v>0.49181263335443198</v>
      </c>
      <c r="AD9" s="17">
        <v>0.53381174496276795</v>
      </c>
      <c r="AE9" s="17"/>
      <c r="AF9" s="17">
        <v>0.46327794888233398</v>
      </c>
      <c r="AG9" s="17">
        <v>0.47838332205088302</v>
      </c>
      <c r="AH9" s="17">
        <v>0.37877308414185801</v>
      </c>
      <c r="AI9" s="17"/>
      <c r="AJ9" s="17">
        <v>0.45463572193843599</v>
      </c>
      <c r="AK9" s="17">
        <v>0.499159785078514</v>
      </c>
      <c r="AL9" s="17">
        <v>0.479469930223824</v>
      </c>
      <c r="AM9" s="17">
        <v>0.36786355632156897</v>
      </c>
      <c r="AN9" s="17">
        <v>0.36561795878290898</v>
      </c>
      <c r="AO9" s="17"/>
      <c r="AP9" s="17">
        <v>0.44203613211251902</v>
      </c>
      <c r="AQ9" s="17">
        <v>0.48966779030565799</v>
      </c>
      <c r="AR9" s="17">
        <v>0.474569954180804</v>
      </c>
      <c r="AS9" s="17"/>
      <c r="AT9" s="17">
        <v>0.45488945301303801</v>
      </c>
      <c r="AU9" s="17">
        <v>0.40987070302053102</v>
      </c>
      <c r="AV9" s="17">
        <v>0.43705133831887699</v>
      </c>
      <c r="AW9" s="17">
        <v>0.44342774889398601</v>
      </c>
      <c r="AX9" s="17">
        <v>0.39590467043667499</v>
      </c>
    </row>
    <row r="10" spans="2:50" ht="60">
      <c r="B10" s="18" t="s">
        <v>299</v>
      </c>
      <c r="C10" s="17">
        <v>0.34785618965248799</v>
      </c>
      <c r="D10" s="17">
        <v>0.33017323613808303</v>
      </c>
      <c r="E10" s="17">
        <v>0.36530175683761901</v>
      </c>
      <c r="F10" s="17"/>
      <c r="G10" s="17">
        <v>0.30789296946743999</v>
      </c>
      <c r="H10" s="17">
        <v>0.35073044983651402</v>
      </c>
      <c r="I10" s="17">
        <v>0.35316862152024098</v>
      </c>
      <c r="J10" s="17">
        <v>0.41847353142931198</v>
      </c>
      <c r="K10" s="17">
        <v>0.342442147428697</v>
      </c>
      <c r="L10" s="17">
        <v>0.31388048270471097</v>
      </c>
      <c r="M10" s="17"/>
      <c r="N10" s="17">
        <v>0.33651816771423398</v>
      </c>
      <c r="O10" s="17">
        <v>0.33891768997586702</v>
      </c>
      <c r="P10" s="17">
        <v>0.36296934816082899</v>
      </c>
      <c r="Q10" s="17">
        <v>0.354038248926204</v>
      </c>
      <c r="R10" s="17"/>
      <c r="S10" s="17">
        <v>0.32518096986023098</v>
      </c>
      <c r="T10" s="17">
        <v>0.34549799001340697</v>
      </c>
      <c r="U10" s="17">
        <v>0.353311736481564</v>
      </c>
      <c r="V10" s="17">
        <v>0.36939766958495301</v>
      </c>
      <c r="W10" s="17">
        <v>0.26057206217338402</v>
      </c>
      <c r="X10" s="17">
        <v>0.33575109037450601</v>
      </c>
      <c r="Y10" s="17">
        <v>0.38846956738576999</v>
      </c>
      <c r="Z10" s="17">
        <v>0.40539732329531297</v>
      </c>
      <c r="AA10" s="17">
        <v>0.366554353058691</v>
      </c>
      <c r="AB10" s="17">
        <v>0.328632225743199</v>
      </c>
      <c r="AC10" s="17">
        <v>0.35778673615527401</v>
      </c>
      <c r="AD10" s="17">
        <v>0.41230356761130199</v>
      </c>
      <c r="AE10" s="17"/>
      <c r="AF10" s="17">
        <v>0.36109834186304601</v>
      </c>
      <c r="AG10" s="17">
        <v>0.35419377446210099</v>
      </c>
      <c r="AH10" s="17">
        <v>0.31986407854900301</v>
      </c>
      <c r="AI10" s="17"/>
      <c r="AJ10" s="17">
        <v>0.35507365867686003</v>
      </c>
      <c r="AK10" s="17">
        <v>0.36331456952659802</v>
      </c>
      <c r="AL10" s="17">
        <v>0.348293255584192</v>
      </c>
      <c r="AM10" s="17">
        <v>0.27399837690769402</v>
      </c>
      <c r="AN10" s="17">
        <v>0.3560710950307</v>
      </c>
      <c r="AO10" s="17"/>
      <c r="AP10" s="17">
        <v>0.32998178873117501</v>
      </c>
      <c r="AQ10" s="17">
        <v>0.37245100576384899</v>
      </c>
      <c r="AR10" s="17">
        <v>0.337519245671979</v>
      </c>
      <c r="AS10" s="17"/>
      <c r="AT10" s="17">
        <v>0.35342280858556702</v>
      </c>
      <c r="AU10" s="17">
        <v>0.30741191207755603</v>
      </c>
      <c r="AV10" s="17">
        <v>0.35858649031939899</v>
      </c>
      <c r="AW10" s="17">
        <v>0.35876785883679402</v>
      </c>
      <c r="AX10" s="17">
        <v>0.354584239163867</v>
      </c>
    </row>
    <row r="11" spans="2:50" ht="45">
      <c r="B11" s="18" t="s">
        <v>300</v>
      </c>
      <c r="C11" s="17">
        <v>0.27727988594123698</v>
      </c>
      <c r="D11" s="17">
        <v>0.27156094468708297</v>
      </c>
      <c r="E11" s="17">
        <v>0.28210598081993699</v>
      </c>
      <c r="F11" s="17"/>
      <c r="G11" s="17">
        <v>0.24104976702349401</v>
      </c>
      <c r="H11" s="17">
        <v>0.256968634687959</v>
      </c>
      <c r="I11" s="17">
        <v>0.26564007899168501</v>
      </c>
      <c r="J11" s="17">
        <v>0.26569129611685899</v>
      </c>
      <c r="K11" s="17">
        <v>0.258480397286797</v>
      </c>
      <c r="L11" s="17">
        <v>0.34909545744426101</v>
      </c>
      <c r="M11" s="17"/>
      <c r="N11" s="17">
        <v>0.283341319574273</v>
      </c>
      <c r="O11" s="17">
        <v>0.25460298620405902</v>
      </c>
      <c r="P11" s="17">
        <v>0.29694819027036901</v>
      </c>
      <c r="Q11" s="17">
        <v>0.273860400371497</v>
      </c>
      <c r="R11" s="17"/>
      <c r="S11" s="17">
        <v>0.30127397605887701</v>
      </c>
      <c r="T11" s="17">
        <v>0.23383522553584701</v>
      </c>
      <c r="U11" s="17">
        <v>0.255432252592105</v>
      </c>
      <c r="V11" s="17">
        <v>0.32676136678602002</v>
      </c>
      <c r="W11" s="17">
        <v>0.29570169594057</v>
      </c>
      <c r="X11" s="17">
        <v>0.282717257136886</v>
      </c>
      <c r="Y11" s="17">
        <v>0.26807146347969901</v>
      </c>
      <c r="Z11" s="17">
        <v>0.30006813955502099</v>
      </c>
      <c r="AA11" s="17">
        <v>0.27278424475262603</v>
      </c>
      <c r="AB11" s="17">
        <v>0.260273780932615</v>
      </c>
      <c r="AC11" s="17">
        <v>0.27720065060830801</v>
      </c>
      <c r="AD11" s="17">
        <v>0.265977202453137</v>
      </c>
      <c r="AE11" s="17"/>
      <c r="AF11" s="17">
        <v>0.28099987128748699</v>
      </c>
      <c r="AG11" s="17">
        <v>0.28669417847387002</v>
      </c>
      <c r="AH11" s="17">
        <v>0.23241978514723299</v>
      </c>
      <c r="AI11" s="17"/>
      <c r="AJ11" s="17">
        <v>0.29422830793644</v>
      </c>
      <c r="AK11" s="17">
        <v>0.29283000780345497</v>
      </c>
      <c r="AL11" s="17">
        <v>0.32850276548048102</v>
      </c>
      <c r="AM11" s="17">
        <v>0.26351673425751598</v>
      </c>
      <c r="AN11" s="17">
        <v>0.21188906339279201</v>
      </c>
      <c r="AO11" s="17"/>
      <c r="AP11" s="17">
        <v>0.29637404659118999</v>
      </c>
      <c r="AQ11" s="17">
        <v>0.29345296960977502</v>
      </c>
      <c r="AR11" s="17">
        <v>0.37120182906839599</v>
      </c>
      <c r="AS11" s="17"/>
      <c r="AT11" s="17">
        <v>0.29227321954153201</v>
      </c>
      <c r="AU11" s="17">
        <v>0.28937697086657699</v>
      </c>
      <c r="AV11" s="17">
        <v>0.30948571202027803</v>
      </c>
      <c r="AW11" s="17">
        <v>0.20192747788752499</v>
      </c>
      <c r="AX11" s="17">
        <v>0.21622334947942801</v>
      </c>
    </row>
    <row r="12" spans="2:50" ht="45">
      <c r="B12" s="18" t="s">
        <v>301</v>
      </c>
      <c r="C12" s="17">
        <v>0.24927885996076499</v>
      </c>
      <c r="D12" s="17">
        <v>0.23441075828975</v>
      </c>
      <c r="E12" s="17">
        <v>0.26408707932866998</v>
      </c>
      <c r="F12" s="17"/>
      <c r="G12" s="17">
        <v>0.22475947931106599</v>
      </c>
      <c r="H12" s="17">
        <v>0.20830004389866899</v>
      </c>
      <c r="I12" s="17">
        <v>0.21901042295416601</v>
      </c>
      <c r="J12" s="17">
        <v>0.24684902564827199</v>
      </c>
      <c r="K12" s="17">
        <v>0.27883657718330701</v>
      </c>
      <c r="L12" s="17">
        <v>0.30564394649795201</v>
      </c>
      <c r="M12" s="17"/>
      <c r="N12" s="17">
        <v>0.25709711465912999</v>
      </c>
      <c r="O12" s="17">
        <v>0.23031265387010499</v>
      </c>
      <c r="P12" s="17">
        <v>0.27931529416608403</v>
      </c>
      <c r="Q12" s="17">
        <v>0.236515852225546</v>
      </c>
      <c r="R12" s="17"/>
      <c r="S12" s="17">
        <v>0.277903028708396</v>
      </c>
      <c r="T12" s="17">
        <v>0.20312465038289801</v>
      </c>
      <c r="U12" s="17">
        <v>0.27518309665473301</v>
      </c>
      <c r="V12" s="17">
        <v>0.249940045500541</v>
      </c>
      <c r="W12" s="17">
        <v>0.24905939076609199</v>
      </c>
      <c r="X12" s="17">
        <v>0.30320712511625503</v>
      </c>
      <c r="Y12" s="17">
        <v>0.29038814195069601</v>
      </c>
      <c r="Z12" s="17">
        <v>0.24059811662714001</v>
      </c>
      <c r="AA12" s="17">
        <v>0.21153664065465799</v>
      </c>
      <c r="AB12" s="17">
        <v>0.24619802204119101</v>
      </c>
      <c r="AC12" s="17">
        <v>0.23529505640009399</v>
      </c>
      <c r="AD12" s="17">
        <v>0.156590746669479</v>
      </c>
      <c r="AE12" s="17"/>
      <c r="AF12" s="17">
        <v>0.27765530797207</v>
      </c>
      <c r="AG12" s="17">
        <v>0.24201086581464301</v>
      </c>
      <c r="AH12" s="17">
        <v>0.210326348342109</v>
      </c>
      <c r="AI12" s="17"/>
      <c r="AJ12" s="17">
        <v>0.302920341968761</v>
      </c>
      <c r="AK12" s="17">
        <v>0.23889657413472001</v>
      </c>
      <c r="AL12" s="17">
        <v>0.248724720444646</v>
      </c>
      <c r="AM12" s="17">
        <v>0.26279623210873299</v>
      </c>
      <c r="AN12" s="17">
        <v>0.18209857862749099</v>
      </c>
      <c r="AO12" s="17"/>
      <c r="AP12" s="17">
        <v>0.32473992943679297</v>
      </c>
      <c r="AQ12" s="17">
        <v>0.23604916937887599</v>
      </c>
      <c r="AR12" s="17">
        <v>0.24321438193627201</v>
      </c>
      <c r="AS12" s="17"/>
      <c r="AT12" s="17">
        <v>0.26421377636702198</v>
      </c>
      <c r="AU12" s="17">
        <v>0.22559028956243099</v>
      </c>
      <c r="AV12" s="17">
        <v>0.22138167843640699</v>
      </c>
      <c r="AW12" s="17">
        <v>0.217810235482468</v>
      </c>
      <c r="AX12" s="17">
        <v>0.18819149238852101</v>
      </c>
    </row>
    <row r="13" spans="2:50" ht="45">
      <c r="B13" s="18" t="s">
        <v>302</v>
      </c>
      <c r="C13" s="17">
        <v>0.198462621775883</v>
      </c>
      <c r="D13" s="17">
        <v>0.18762911463374499</v>
      </c>
      <c r="E13" s="17">
        <v>0.20757014824994899</v>
      </c>
      <c r="F13" s="17"/>
      <c r="G13" s="17">
        <v>0.22305066209480601</v>
      </c>
      <c r="H13" s="17">
        <v>0.24478097830193499</v>
      </c>
      <c r="I13" s="17">
        <v>0.23854889076507799</v>
      </c>
      <c r="J13" s="17">
        <v>0.18151414600207799</v>
      </c>
      <c r="K13" s="17">
        <v>0.191227758713097</v>
      </c>
      <c r="L13" s="17">
        <v>0.13057140457728</v>
      </c>
      <c r="M13" s="17"/>
      <c r="N13" s="17">
        <v>0.169795264572978</v>
      </c>
      <c r="O13" s="17">
        <v>0.17980131317856199</v>
      </c>
      <c r="P13" s="17">
        <v>0.23945282256904399</v>
      </c>
      <c r="Q13" s="17">
        <v>0.21243558506964899</v>
      </c>
      <c r="R13" s="17"/>
      <c r="S13" s="17">
        <v>0.190894393928072</v>
      </c>
      <c r="T13" s="17">
        <v>0.186101615387991</v>
      </c>
      <c r="U13" s="17">
        <v>0.19444271101164101</v>
      </c>
      <c r="V13" s="17">
        <v>0.188154980169884</v>
      </c>
      <c r="W13" s="17">
        <v>0.209218430318101</v>
      </c>
      <c r="X13" s="17">
        <v>0.21408379428803601</v>
      </c>
      <c r="Y13" s="17">
        <v>0.20596532468315401</v>
      </c>
      <c r="Z13" s="17">
        <v>0.23366720440095001</v>
      </c>
      <c r="AA13" s="17">
        <v>0.20297763973607499</v>
      </c>
      <c r="AB13" s="17">
        <v>0.13936747049716</v>
      </c>
      <c r="AC13" s="17">
        <v>0.225138969497092</v>
      </c>
      <c r="AD13" s="17">
        <v>0.30583814820647298</v>
      </c>
      <c r="AE13" s="17"/>
      <c r="AF13" s="17">
        <v>0.19596416209811399</v>
      </c>
      <c r="AG13" s="17">
        <v>0.189854988248536</v>
      </c>
      <c r="AH13" s="17">
        <v>0.23318031837594899</v>
      </c>
      <c r="AI13" s="17"/>
      <c r="AJ13" s="17">
        <v>0.19036847725366801</v>
      </c>
      <c r="AK13" s="17">
        <v>0.20505742935634</v>
      </c>
      <c r="AL13" s="17">
        <v>0.138529830970162</v>
      </c>
      <c r="AM13" s="17">
        <v>0.116049250782558</v>
      </c>
      <c r="AN13" s="17">
        <v>0.21394702234655599</v>
      </c>
      <c r="AO13" s="17"/>
      <c r="AP13" s="17">
        <v>0.17576488272500401</v>
      </c>
      <c r="AQ13" s="17">
        <v>0.20611443365457599</v>
      </c>
      <c r="AR13" s="17">
        <v>0.17995422652445101</v>
      </c>
      <c r="AS13" s="17"/>
      <c r="AT13" s="17">
        <v>0.217785561805205</v>
      </c>
      <c r="AU13" s="17">
        <v>0.21524410812327299</v>
      </c>
      <c r="AV13" s="17">
        <v>0.196776185610083</v>
      </c>
      <c r="AW13" s="17">
        <v>0.219623567973175</v>
      </c>
      <c r="AX13" s="17">
        <v>0.14181823263086599</v>
      </c>
    </row>
    <row r="14" spans="2:50" ht="75">
      <c r="B14" s="18" t="s">
        <v>303</v>
      </c>
      <c r="C14" s="17">
        <v>0.18491457076103199</v>
      </c>
      <c r="D14" s="17">
        <v>0.17463469629063699</v>
      </c>
      <c r="E14" s="17">
        <v>0.1945916679162</v>
      </c>
      <c r="F14" s="17"/>
      <c r="G14" s="17">
        <v>0.204145332751687</v>
      </c>
      <c r="H14" s="17">
        <v>0.14516450227564601</v>
      </c>
      <c r="I14" s="17">
        <v>0.16423283209357201</v>
      </c>
      <c r="J14" s="17">
        <v>0.19048875886608199</v>
      </c>
      <c r="K14" s="17">
        <v>0.19825174829298101</v>
      </c>
      <c r="L14" s="17">
        <v>0.207910395713262</v>
      </c>
      <c r="M14" s="17"/>
      <c r="N14" s="17">
        <v>0.214821797299839</v>
      </c>
      <c r="O14" s="17">
        <v>0.21589997304789901</v>
      </c>
      <c r="P14" s="17">
        <v>0.14930721909293199</v>
      </c>
      <c r="Q14" s="17">
        <v>0.15510462993212601</v>
      </c>
      <c r="R14" s="17"/>
      <c r="S14" s="17">
        <v>0.19377829821389</v>
      </c>
      <c r="T14" s="17">
        <v>0.195567730365968</v>
      </c>
      <c r="U14" s="17">
        <v>0.217217751343975</v>
      </c>
      <c r="V14" s="17">
        <v>0.21008832625662399</v>
      </c>
      <c r="W14" s="17">
        <v>0.18160887150963601</v>
      </c>
      <c r="X14" s="17">
        <v>0.16670100746354299</v>
      </c>
      <c r="Y14" s="17">
        <v>0.14561810352365501</v>
      </c>
      <c r="Z14" s="17">
        <v>0.165073587669784</v>
      </c>
      <c r="AA14" s="17">
        <v>0.165267216355407</v>
      </c>
      <c r="AB14" s="17">
        <v>0.19564208302569799</v>
      </c>
      <c r="AC14" s="17">
        <v>0.18236725408465901</v>
      </c>
      <c r="AD14" s="17">
        <v>0.173680567139952</v>
      </c>
      <c r="AE14" s="17"/>
      <c r="AF14" s="17">
        <v>0.170462750127787</v>
      </c>
      <c r="AG14" s="17">
        <v>0.19760387596951301</v>
      </c>
      <c r="AH14" s="17">
        <v>0.17830765026458401</v>
      </c>
      <c r="AI14" s="17"/>
      <c r="AJ14" s="17">
        <v>0.18669855570715299</v>
      </c>
      <c r="AK14" s="17">
        <v>0.205416556909718</v>
      </c>
      <c r="AL14" s="17">
        <v>0.16103423225837901</v>
      </c>
      <c r="AM14" s="17">
        <v>6.1815715690137399E-2</v>
      </c>
      <c r="AN14" s="17">
        <v>0.12909698514871301</v>
      </c>
      <c r="AO14" s="17"/>
      <c r="AP14" s="17">
        <v>0.17373827428038699</v>
      </c>
      <c r="AQ14" s="17">
        <v>0.19369395531577399</v>
      </c>
      <c r="AR14" s="17">
        <v>0.18774085787234801</v>
      </c>
      <c r="AS14" s="17"/>
      <c r="AT14" s="17">
        <v>0.163354681951735</v>
      </c>
      <c r="AU14" s="17">
        <v>0.198096433308036</v>
      </c>
      <c r="AV14" s="17">
        <v>0.20104466654536701</v>
      </c>
      <c r="AW14" s="17">
        <v>0.194790501960275</v>
      </c>
      <c r="AX14" s="17">
        <v>0.12794490780953799</v>
      </c>
    </row>
    <row r="15" spans="2:50" ht="45">
      <c r="B15" s="18" t="s">
        <v>304</v>
      </c>
      <c r="C15" s="17">
        <v>0.16878418671018999</v>
      </c>
      <c r="D15" s="17">
        <v>0.18361911197427599</v>
      </c>
      <c r="E15" s="17">
        <v>0.15496301416018199</v>
      </c>
      <c r="F15" s="17"/>
      <c r="G15" s="17">
        <v>0.20728121592568299</v>
      </c>
      <c r="H15" s="17">
        <v>0.22061960004573</v>
      </c>
      <c r="I15" s="17">
        <v>0.18570814899455901</v>
      </c>
      <c r="J15" s="17">
        <v>0.113275824038267</v>
      </c>
      <c r="K15" s="17">
        <v>0.15413491474068</v>
      </c>
      <c r="L15" s="17">
        <v>0.142326980578942</v>
      </c>
      <c r="M15" s="17"/>
      <c r="N15" s="17">
        <v>0.16584764993992199</v>
      </c>
      <c r="O15" s="17">
        <v>0.167113097871636</v>
      </c>
      <c r="P15" s="17">
        <v>0.20052020598154099</v>
      </c>
      <c r="Q15" s="17">
        <v>0.14721934260481301</v>
      </c>
      <c r="R15" s="17"/>
      <c r="S15" s="17">
        <v>0.26367259361185102</v>
      </c>
      <c r="T15" s="17">
        <v>0.16390171771056</v>
      </c>
      <c r="U15" s="17">
        <v>0.13822982112534399</v>
      </c>
      <c r="V15" s="17">
        <v>0.121569562038123</v>
      </c>
      <c r="W15" s="17">
        <v>0.147623559653561</v>
      </c>
      <c r="X15" s="17">
        <v>0.14564619153115901</v>
      </c>
      <c r="Y15" s="17">
        <v>0.12428443798441099</v>
      </c>
      <c r="Z15" s="17">
        <v>0.16874625696676401</v>
      </c>
      <c r="AA15" s="17">
        <v>0.15464607064587799</v>
      </c>
      <c r="AB15" s="17">
        <v>0.22273870887935601</v>
      </c>
      <c r="AC15" s="17">
        <v>0.156938106691837</v>
      </c>
      <c r="AD15" s="17">
        <v>0.11781025760703701</v>
      </c>
      <c r="AE15" s="17"/>
      <c r="AF15" s="17">
        <v>0.148961576110166</v>
      </c>
      <c r="AG15" s="17">
        <v>0.17680726226431701</v>
      </c>
      <c r="AH15" s="17">
        <v>0.19203380870631301</v>
      </c>
      <c r="AI15" s="17"/>
      <c r="AJ15" s="17">
        <v>0.15737010068368401</v>
      </c>
      <c r="AK15" s="17">
        <v>0.18257915717315501</v>
      </c>
      <c r="AL15" s="17">
        <v>0.192172234843386</v>
      </c>
      <c r="AM15" s="17">
        <v>0.273165552970348</v>
      </c>
      <c r="AN15" s="17">
        <v>0.185801140704173</v>
      </c>
      <c r="AO15" s="17"/>
      <c r="AP15" s="17">
        <v>0.174012219718957</v>
      </c>
      <c r="AQ15" s="17">
        <v>0.181404231143422</v>
      </c>
      <c r="AR15" s="17">
        <v>0.187312707818973</v>
      </c>
      <c r="AS15" s="17"/>
      <c r="AT15" s="17">
        <v>0.14514158737076999</v>
      </c>
      <c r="AU15" s="17">
        <v>0.182640616933574</v>
      </c>
      <c r="AV15" s="17">
        <v>0.18624790903830701</v>
      </c>
      <c r="AW15" s="17">
        <v>0.156602561864462</v>
      </c>
      <c r="AX15" s="17">
        <v>0.215695612452275</v>
      </c>
    </row>
    <row r="16" spans="2:50" ht="45">
      <c r="B16" s="18" t="s">
        <v>305</v>
      </c>
      <c r="C16" s="17">
        <v>0.12998031770118701</v>
      </c>
      <c r="D16" s="17">
        <v>0.13380190404025699</v>
      </c>
      <c r="E16" s="17">
        <v>0.12675600520070199</v>
      </c>
      <c r="F16" s="17"/>
      <c r="G16" s="17">
        <v>0.15399731353409901</v>
      </c>
      <c r="H16" s="17">
        <v>0.18788386813330701</v>
      </c>
      <c r="I16" s="17">
        <v>0.14070870111172801</v>
      </c>
      <c r="J16" s="17">
        <v>0.14677901006042399</v>
      </c>
      <c r="K16" s="17">
        <v>8.1487644494134495E-2</v>
      </c>
      <c r="L16" s="17">
        <v>7.7080160580298998E-2</v>
      </c>
      <c r="M16" s="17"/>
      <c r="N16" s="17">
        <v>0.16552054509952399</v>
      </c>
      <c r="O16" s="17">
        <v>0.127068090710999</v>
      </c>
      <c r="P16" s="17">
        <v>0.109845982288671</v>
      </c>
      <c r="Q16" s="17">
        <v>0.112755986037494</v>
      </c>
      <c r="R16" s="17"/>
      <c r="S16" s="17">
        <v>0.13292823577145901</v>
      </c>
      <c r="T16" s="17">
        <v>0.148515638659348</v>
      </c>
      <c r="U16" s="17">
        <v>0.12803817214277999</v>
      </c>
      <c r="V16" s="17">
        <v>9.5331120274077003E-2</v>
      </c>
      <c r="W16" s="17">
        <v>0.172208794607219</v>
      </c>
      <c r="X16" s="17">
        <v>0.161917132963175</v>
      </c>
      <c r="Y16" s="17">
        <v>0.14714813631793999</v>
      </c>
      <c r="Z16" s="17">
        <v>9.2905313271215095E-2</v>
      </c>
      <c r="AA16" s="17">
        <v>0.103456181429068</v>
      </c>
      <c r="AB16" s="17">
        <v>0.130886940744221</v>
      </c>
      <c r="AC16" s="17">
        <v>9.8120693237447501E-2</v>
      </c>
      <c r="AD16" s="17">
        <v>0.101926250277918</v>
      </c>
      <c r="AE16" s="17"/>
      <c r="AF16" s="17">
        <v>0.115214331995089</v>
      </c>
      <c r="AG16" s="17">
        <v>0.150101611536198</v>
      </c>
      <c r="AH16" s="17">
        <v>0.11082735974374</v>
      </c>
      <c r="AI16" s="17"/>
      <c r="AJ16" s="17">
        <v>0.13231427460872999</v>
      </c>
      <c r="AK16" s="17">
        <v>0.164682206550857</v>
      </c>
      <c r="AL16" s="17">
        <v>0.14206120950513501</v>
      </c>
      <c r="AM16" s="17">
        <v>5.49072822879021E-2</v>
      </c>
      <c r="AN16" s="17">
        <v>7.6507209783322802E-2</v>
      </c>
      <c r="AO16" s="17"/>
      <c r="AP16" s="17">
        <v>0.14492033782401101</v>
      </c>
      <c r="AQ16" s="17">
        <v>0.13154915079690299</v>
      </c>
      <c r="AR16" s="17">
        <v>0.161510649444397</v>
      </c>
      <c r="AS16" s="17"/>
      <c r="AT16" s="17">
        <v>9.6383616611200498E-2</v>
      </c>
      <c r="AU16" s="17">
        <v>0.114565568488613</v>
      </c>
      <c r="AV16" s="17">
        <v>0.16326977665651199</v>
      </c>
      <c r="AW16" s="17">
        <v>0.13134225669013799</v>
      </c>
      <c r="AX16" s="17">
        <v>0.22589777474942899</v>
      </c>
    </row>
    <row r="17" spans="2:50" ht="30">
      <c r="B17" s="18" t="s">
        <v>306</v>
      </c>
      <c r="C17" s="17">
        <v>0.12875295886726201</v>
      </c>
      <c r="D17" s="17">
        <v>0.153072236051216</v>
      </c>
      <c r="E17" s="17">
        <v>0.105520688535728</v>
      </c>
      <c r="F17" s="17"/>
      <c r="G17" s="17">
        <v>0.15709831948148001</v>
      </c>
      <c r="H17" s="17">
        <v>0.14366427021842501</v>
      </c>
      <c r="I17" s="17">
        <v>0.104744924801024</v>
      </c>
      <c r="J17" s="17">
        <v>0.11487655171688201</v>
      </c>
      <c r="K17" s="17">
        <v>0.13372155902169999</v>
      </c>
      <c r="L17" s="17">
        <v>0.12543586796702799</v>
      </c>
      <c r="M17" s="17"/>
      <c r="N17" s="17">
        <v>0.13843425995353201</v>
      </c>
      <c r="O17" s="17">
        <v>0.129711650443947</v>
      </c>
      <c r="P17" s="17">
        <v>0.11229029143991399</v>
      </c>
      <c r="Q17" s="17">
        <v>0.131773212653959</v>
      </c>
      <c r="R17" s="17"/>
      <c r="S17" s="17">
        <v>0.15056971692416199</v>
      </c>
      <c r="T17" s="17">
        <v>0.12700446330571399</v>
      </c>
      <c r="U17" s="17">
        <v>0.121322672061196</v>
      </c>
      <c r="V17" s="17">
        <v>0.11730848398312101</v>
      </c>
      <c r="W17" s="17">
        <v>0.145829746757764</v>
      </c>
      <c r="X17" s="17">
        <v>0.13627924970250099</v>
      </c>
      <c r="Y17" s="17">
        <v>0.10532168869085499</v>
      </c>
      <c r="Z17" s="17">
        <v>0.16098406438275101</v>
      </c>
      <c r="AA17" s="17">
        <v>0.10693090294386</v>
      </c>
      <c r="AB17" s="17">
        <v>0.13977363052178399</v>
      </c>
      <c r="AC17" s="17">
        <v>6.2806223851370899E-2</v>
      </c>
      <c r="AD17" s="17">
        <v>0.202629310743004</v>
      </c>
      <c r="AE17" s="17"/>
      <c r="AF17" s="17">
        <v>0.125814311043283</v>
      </c>
      <c r="AG17" s="17">
        <v>0.14773522547595</v>
      </c>
      <c r="AH17" s="17">
        <v>9.25282988925646E-2</v>
      </c>
      <c r="AI17" s="17"/>
      <c r="AJ17" s="17">
        <v>0.115774495627588</v>
      </c>
      <c r="AK17" s="17">
        <v>0.148511596895507</v>
      </c>
      <c r="AL17" s="17">
        <v>0.13365834904250301</v>
      </c>
      <c r="AM17" s="17">
        <v>0.226816146481014</v>
      </c>
      <c r="AN17" s="17">
        <v>7.44916074751759E-2</v>
      </c>
      <c r="AO17" s="17"/>
      <c r="AP17" s="17">
        <v>0.13315611612699199</v>
      </c>
      <c r="AQ17" s="17">
        <v>0.14648278861073799</v>
      </c>
      <c r="AR17" s="17">
        <v>0.153436800833538</v>
      </c>
      <c r="AS17" s="17"/>
      <c r="AT17" s="17">
        <v>0.13908828783202101</v>
      </c>
      <c r="AU17" s="17">
        <v>0.14317348393799101</v>
      </c>
      <c r="AV17" s="17">
        <v>0.129630933508213</v>
      </c>
      <c r="AW17" s="17">
        <v>0.174091768736927</v>
      </c>
      <c r="AX17" s="17">
        <v>0.14555532599357801</v>
      </c>
    </row>
    <row r="18" spans="2:50" ht="30">
      <c r="B18" s="18" t="s">
        <v>307</v>
      </c>
      <c r="C18" s="17">
        <v>9.6691797263480206E-2</v>
      </c>
      <c r="D18" s="17">
        <v>0.104694618088176</v>
      </c>
      <c r="E18" s="17">
        <v>8.9257768754629804E-2</v>
      </c>
      <c r="F18" s="17"/>
      <c r="G18" s="17">
        <v>0.13656161202605099</v>
      </c>
      <c r="H18" s="17">
        <v>0.119748287762971</v>
      </c>
      <c r="I18" s="17">
        <v>0.12893070133364401</v>
      </c>
      <c r="J18" s="17">
        <v>7.5701009216704696E-2</v>
      </c>
      <c r="K18" s="17">
        <v>8.9645520051653105E-2</v>
      </c>
      <c r="L18" s="17">
        <v>4.7137645185418797E-2</v>
      </c>
      <c r="M18" s="17"/>
      <c r="N18" s="17">
        <v>0.12548924267480099</v>
      </c>
      <c r="O18" s="17">
        <v>8.1399038637129897E-2</v>
      </c>
      <c r="P18" s="17">
        <v>0.105391545288451</v>
      </c>
      <c r="Q18" s="17">
        <v>7.5623332130268506E-2</v>
      </c>
      <c r="R18" s="17"/>
      <c r="S18" s="17">
        <v>0.12788417973859201</v>
      </c>
      <c r="T18" s="17">
        <v>0.116867599700576</v>
      </c>
      <c r="U18" s="17">
        <v>7.8213577585858104E-2</v>
      </c>
      <c r="V18" s="17">
        <v>0.10236934712392</v>
      </c>
      <c r="W18" s="17">
        <v>8.6871171735223296E-2</v>
      </c>
      <c r="X18" s="17">
        <v>9.2985385987594801E-2</v>
      </c>
      <c r="Y18" s="17">
        <v>8.8363686384334603E-2</v>
      </c>
      <c r="Z18" s="17">
        <v>9.1909410705226596E-2</v>
      </c>
      <c r="AA18" s="17">
        <v>0.101735117490433</v>
      </c>
      <c r="AB18" s="17">
        <v>8.5927168530167505E-2</v>
      </c>
      <c r="AC18" s="17">
        <v>4.7402631568094503E-2</v>
      </c>
      <c r="AD18" s="17">
        <v>5.46672328898717E-2</v>
      </c>
      <c r="AE18" s="17"/>
      <c r="AF18" s="17">
        <v>8.4691932396444902E-2</v>
      </c>
      <c r="AG18" s="17">
        <v>0.11405521645316601</v>
      </c>
      <c r="AH18" s="17">
        <v>7.5208167928171907E-2</v>
      </c>
      <c r="AI18" s="17"/>
      <c r="AJ18" s="17">
        <v>8.4167028336326499E-2</v>
      </c>
      <c r="AK18" s="17">
        <v>0.118515096724308</v>
      </c>
      <c r="AL18" s="17">
        <v>0.141872915291057</v>
      </c>
      <c r="AM18" s="17">
        <v>0.133659484737463</v>
      </c>
      <c r="AN18" s="17">
        <v>7.3285667979149594E-2</v>
      </c>
      <c r="AO18" s="17"/>
      <c r="AP18" s="17">
        <v>0.104047429034155</v>
      </c>
      <c r="AQ18" s="17">
        <v>0.102452111888774</v>
      </c>
      <c r="AR18" s="17">
        <v>0.1189433183185</v>
      </c>
      <c r="AS18" s="17"/>
      <c r="AT18" s="17">
        <v>5.9456805431254603E-2</v>
      </c>
      <c r="AU18" s="17">
        <v>8.4376503705939798E-2</v>
      </c>
      <c r="AV18" s="17">
        <v>0.124156467520096</v>
      </c>
      <c r="AW18" s="17">
        <v>0.12700393374007399</v>
      </c>
      <c r="AX18" s="17">
        <v>0.14922405353808799</v>
      </c>
    </row>
    <row r="19" spans="2:50">
      <c r="B19" s="18" t="s">
        <v>92</v>
      </c>
      <c r="C19" s="17">
        <v>8.6301599321718298E-2</v>
      </c>
      <c r="D19" s="17">
        <v>7.0328941971924394E-2</v>
      </c>
      <c r="E19" s="17">
        <v>0.101244116738456</v>
      </c>
      <c r="F19" s="17"/>
      <c r="G19" s="17">
        <v>9.5024655561235294E-2</v>
      </c>
      <c r="H19" s="17">
        <v>9.8467808774533497E-2</v>
      </c>
      <c r="I19" s="17">
        <v>0.10624492999932</v>
      </c>
      <c r="J19" s="17">
        <v>0.101437306853902</v>
      </c>
      <c r="K19" s="17">
        <v>6.3641749936760098E-2</v>
      </c>
      <c r="L19" s="17">
        <v>5.7249348319856501E-2</v>
      </c>
      <c r="M19" s="17"/>
      <c r="N19" s="17">
        <v>5.7199351142847799E-2</v>
      </c>
      <c r="O19" s="17">
        <v>9.7808355341882397E-2</v>
      </c>
      <c r="P19" s="17">
        <v>6.26353871683165E-2</v>
      </c>
      <c r="Q19" s="17">
        <v>0.12567286674464101</v>
      </c>
      <c r="R19" s="17"/>
      <c r="S19" s="17">
        <v>8.4282865465152401E-2</v>
      </c>
      <c r="T19" s="17">
        <v>8.0081590925947604E-2</v>
      </c>
      <c r="U19" s="17">
        <v>9.5886851026668496E-2</v>
      </c>
      <c r="V19" s="17">
        <v>8.4036529638536597E-2</v>
      </c>
      <c r="W19" s="17">
        <v>6.2639284100408504E-2</v>
      </c>
      <c r="X19" s="17">
        <v>8.6474751206695094E-2</v>
      </c>
      <c r="Y19" s="17">
        <v>8.1008284124441707E-2</v>
      </c>
      <c r="Z19" s="17">
        <v>7.1234912924812599E-2</v>
      </c>
      <c r="AA19" s="17">
        <v>0.108257309800228</v>
      </c>
      <c r="AB19" s="17">
        <v>9.5771671896789104E-2</v>
      </c>
      <c r="AC19" s="17">
        <v>9.6155679791057602E-2</v>
      </c>
      <c r="AD19" s="17">
        <v>6.7773814659055798E-2</v>
      </c>
      <c r="AE19" s="17"/>
      <c r="AF19" s="17">
        <v>7.1869110028872696E-2</v>
      </c>
      <c r="AG19" s="17">
        <v>6.7159237641264899E-2</v>
      </c>
      <c r="AH19" s="17">
        <v>0.16455500152854499</v>
      </c>
      <c r="AI19" s="17"/>
      <c r="AJ19" s="17">
        <v>4.7421303975775202E-2</v>
      </c>
      <c r="AK19" s="17">
        <v>6.02610719695977E-2</v>
      </c>
      <c r="AL19" s="17">
        <v>6.8099821299008503E-2</v>
      </c>
      <c r="AM19" s="17">
        <v>9.3477703612778101E-2</v>
      </c>
      <c r="AN19" s="17">
        <v>0.201233828333541</v>
      </c>
      <c r="AO19" s="17"/>
      <c r="AP19" s="17">
        <v>4.0584539405161199E-2</v>
      </c>
      <c r="AQ19" s="17">
        <v>6.9759887195280604E-2</v>
      </c>
      <c r="AR19" s="17">
        <v>4.7311328995550302E-2</v>
      </c>
      <c r="AS19" s="17"/>
      <c r="AT19" s="17">
        <v>0.104298248802526</v>
      </c>
      <c r="AU19" s="17">
        <v>8.2701748696391103E-2</v>
      </c>
      <c r="AV19" s="17">
        <v>6.3654447721163396E-2</v>
      </c>
      <c r="AW19" s="17">
        <v>6.7842094019256505E-2</v>
      </c>
      <c r="AX19" s="17">
        <v>9.8137376861913594E-2</v>
      </c>
    </row>
    <row r="20" spans="2:50" ht="30">
      <c r="B20" s="18" t="s">
        <v>308</v>
      </c>
      <c r="C20" s="19">
        <v>4.6018104004292001E-2</v>
      </c>
      <c r="D20" s="19">
        <v>5.7276616765618002E-2</v>
      </c>
      <c r="E20" s="19">
        <v>3.5210018034861103E-2</v>
      </c>
      <c r="F20" s="19"/>
      <c r="G20" s="19">
        <v>1.80098920217335E-2</v>
      </c>
      <c r="H20" s="19">
        <v>9.1406205151010802E-3</v>
      </c>
      <c r="I20" s="19">
        <v>5.1567411879823499E-2</v>
      </c>
      <c r="J20" s="19">
        <v>4.4345091881422001E-2</v>
      </c>
      <c r="K20" s="19">
        <v>6.4305348276886706E-2</v>
      </c>
      <c r="L20" s="19">
        <v>7.9090270154664299E-2</v>
      </c>
      <c r="M20" s="19"/>
      <c r="N20" s="19">
        <v>4.6278090779347802E-2</v>
      </c>
      <c r="O20" s="19">
        <v>5.9884782671359597E-2</v>
      </c>
      <c r="P20" s="19">
        <v>3.7652379364160098E-2</v>
      </c>
      <c r="Q20" s="19">
        <v>3.9512835701215998E-2</v>
      </c>
      <c r="R20" s="19"/>
      <c r="S20" s="19">
        <v>1.8229999198094898E-2</v>
      </c>
      <c r="T20" s="19">
        <v>5.44267715398414E-2</v>
      </c>
      <c r="U20" s="19">
        <v>6.0725883045179098E-2</v>
      </c>
      <c r="V20" s="19">
        <v>3.8772749128994401E-2</v>
      </c>
      <c r="W20" s="19">
        <v>5.9324051762905797E-2</v>
      </c>
      <c r="X20" s="19">
        <v>2.2128142214871301E-2</v>
      </c>
      <c r="Y20" s="19">
        <v>5.6981160042152701E-2</v>
      </c>
      <c r="Z20" s="19">
        <v>1.9831664099953201E-2</v>
      </c>
      <c r="AA20" s="19">
        <v>7.3306647172997799E-2</v>
      </c>
      <c r="AB20" s="19">
        <v>3.1034797269646301E-2</v>
      </c>
      <c r="AC20" s="19">
        <v>8.4439201264108601E-2</v>
      </c>
      <c r="AD20" s="19">
        <v>4.8634196805169297E-2</v>
      </c>
      <c r="AE20" s="19"/>
      <c r="AF20" s="19">
        <v>5.8294122401730597E-2</v>
      </c>
      <c r="AG20" s="19">
        <v>3.9822134652449201E-2</v>
      </c>
      <c r="AH20" s="19">
        <v>3.93673003803066E-2</v>
      </c>
      <c r="AI20" s="19"/>
      <c r="AJ20" s="19">
        <v>5.4779505154111501E-2</v>
      </c>
      <c r="AK20" s="19">
        <v>2.6523080096291899E-2</v>
      </c>
      <c r="AL20" s="19">
        <v>2.0827741554134398E-2</v>
      </c>
      <c r="AM20" s="19">
        <v>8.8160920621213806E-2</v>
      </c>
      <c r="AN20" s="19">
        <v>7.2371285310818795E-2</v>
      </c>
      <c r="AO20" s="19"/>
      <c r="AP20" s="19">
        <v>5.1185336449856803E-2</v>
      </c>
      <c r="AQ20" s="19">
        <v>3.5386842734120197E-2</v>
      </c>
      <c r="AR20" s="19">
        <v>3.0535804845525E-2</v>
      </c>
      <c r="AS20" s="19"/>
      <c r="AT20" s="19">
        <v>5.3329830753162E-2</v>
      </c>
      <c r="AU20" s="19">
        <v>6.5777784107362597E-2</v>
      </c>
      <c r="AV20" s="19">
        <v>4.1441213218587798E-2</v>
      </c>
      <c r="AW20" s="19">
        <v>2.8257399616187898E-2</v>
      </c>
      <c r="AX20" s="19">
        <v>3.2049877860911902E-2</v>
      </c>
    </row>
    <row r="21" spans="2:50">
      <c r="B21" s="16"/>
    </row>
    <row r="22" spans="2:50">
      <c r="B22" t="s">
        <v>550</v>
      </c>
    </row>
    <row r="23" spans="2:50">
      <c r="B23" t="s">
        <v>551</v>
      </c>
    </row>
    <row r="25" spans="2:50">
      <c r="B25"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AX25"/>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309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45">
      <c r="B9" s="18" t="s">
        <v>298</v>
      </c>
      <c r="C9" s="17">
        <v>0.473372558830915</v>
      </c>
      <c r="D9" s="17">
        <v>0.45290116312803402</v>
      </c>
      <c r="E9" s="17">
        <v>0.49344635906749801</v>
      </c>
      <c r="F9" s="17"/>
      <c r="G9" s="17">
        <v>0.40906700832051102</v>
      </c>
      <c r="H9" s="17">
        <v>0.35392274492915299</v>
      </c>
      <c r="I9" s="17">
        <v>0.433201628616038</v>
      </c>
      <c r="J9" s="17">
        <v>0.46413819059047801</v>
      </c>
      <c r="K9" s="17">
        <v>0.51957933695537295</v>
      </c>
      <c r="L9" s="17">
        <v>0.62218298371650604</v>
      </c>
      <c r="M9" s="17"/>
      <c r="N9" s="17">
        <v>0.48536833552122599</v>
      </c>
      <c r="O9" s="17">
        <v>0.47505473654128</v>
      </c>
      <c r="P9" s="17">
        <v>0.45448524137683899</v>
      </c>
      <c r="Q9" s="17">
        <v>0.46974602698211598</v>
      </c>
      <c r="R9" s="17"/>
      <c r="S9" s="17">
        <v>0.38396743153429003</v>
      </c>
      <c r="T9" s="17">
        <v>0.45651527506036199</v>
      </c>
      <c r="U9" s="17">
        <v>0.50871602507262903</v>
      </c>
      <c r="V9" s="17">
        <v>0.527828486241391</v>
      </c>
      <c r="W9" s="17">
        <v>0.55005240842688596</v>
      </c>
      <c r="X9" s="17">
        <v>0.44265804198776099</v>
      </c>
      <c r="Y9" s="17">
        <v>0.552490414377108</v>
      </c>
      <c r="Z9" s="17">
        <v>0.44590380119765999</v>
      </c>
      <c r="AA9" s="17">
        <v>0.45844052123253498</v>
      </c>
      <c r="AB9" s="17">
        <v>0.45169741384519402</v>
      </c>
      <c r="AC9" s="17">
        <v>0.51447698545675402</v>
      </c>
      <c r="AD9" s="17">
        <v>0.49551231581307698</v>
      </c>
      <c r="AE9" s="17"/>
      <c r="AF9" s="17">
        <v>0.47613549813948097</v>
      </c>
      <c r="AG9" s="17">
        <v>0.49948873046921399</v>
      </c>
      <c r="AH9" s="17">
        <v>0.41904049077743899</v>
      </c>
      <c r="AI9" s="17"/>
      <c r="AJ9" s="17">
        <v>0.48669652731129798</v>
      </c>
      <c r="AK9" s="17">
        <v>0.50859891928707601</v>
      </c>
      <c r="AL9" s="17">
        <v>0.43685147225603699</v>
      </c>
      <c r="AM9" s="17">
        <v>0.41331799739607</v>
      </c>
      <c r="AN9" s="17">
        <v>0.386190231318912</v>
      </c>
      <c r="AO9" s="17"/>
      <c r="AP9" s="17">
        <v>0.44437988073044099</v>
      </c>
      <c r="AQ9" s="17">
        <v>0.52329148188170804</v>
      </c>
      <c r="AR9" s="17">
        <v>0.49009226027644798</v>
      </c>
      <c r="AS9" s="17"/>
      <c r="AT9" s="17">
        <v>0.51384746886645605</v>
      </c>
      <c r="AU9" s="17">
        <v>0.47626692922653602</v>
      </c>
      <c r="AV9" s="17">
        <v>0.41880601436653297</v>
      </c>
      <c r="AW9" s="17">
        <v>0.46090075536680902</v>
      </c>
      <c r="AX9" s="17">
        <v>0.44822787594176999</v>
      </c>
    </row>
    <row r="10" spans="2:50" ht="60">
      <c r="B10" s="18" t="s">
        <v>299</v>
      </c>
      <c r="C10" s="17">
        <v>0.32276910586428997</v>
      </c>
      <c r="D10" s="17">
        <v>0.30855605801161401</v>
      </c>
      <c r="E10" s="17">
        <v>0.33673099444309701</v>
      </c>
      <c r="F10" s="17"/>
      <c r="G10" s="17">
        <v>0.30484959068922302</v>
      </c>
      <c r="H10" s="17">
        <v>0.35590417822633602</v>
      </c>
      <c r="I10" s="17">
        <v>0.38607501713353598</v>
      </c>
      <c r="J10" s="17">
        <v>0.34172605128471201</v>
      </c>
      <c r="K10" s="17">
        <v>0.32969332631292603</v>
      </c>
      <c r="L10" s="17">
        <v>0.23615768048472899</v>
      </c>
      <c r="M10" s="17"/>
      <c r="N10" s="17">
        <v>0.30452291635418</v>
      </c>
      <c r="O10" s="17">
        <v>0.30831088782805799</v>
      </c>
      <c r="P10" s="17">
        <v>0.35134977692075298</v>
      </c>
      <c r="Q10" s="17">
        <v>0.33608436778029799</v>
      </c>
      <c r="R10" s="17"/>
      <c r="S10" s="17">
        <v>0.29217652714393599</v>
      </c>
      <c r="T10" s="17">
        <v>0.31564942239455002</v>
      </c>
      <c r="U10" s="17">
        <v>0.30222970107515901</v>
      </c>
      <c r="V10" s="17">
        <v>0.35350783128310098</v>
      </c>
      <c r="W10" s="17">
        <v>0.314237634340026</v>
      </c>
      <c r="X10" s="17">
        <v>0.36153264588144701</v>
      </c>
      <c r="Y10" s="17">
        <v>0.31373970026832998</v>
      </c>
      <c r="Z10" s="17">
        <v>0.33929792356933702</v>
      </c>
      <c r="AA10" s="17">
        <v>0.32691634525915497</v>
      </c>
      <c r="AB10" s="17">
        <v>0.30975284481409499</v>
      </c>
      <c r="AC10" s="17">
        <v>0.36866045064788</v>
      </c>
      <c r="AD10" s="17">
        <v>0.31199889702747602</v>
      </c>
      <c r="AE10" s="17"/>
      <c r="AF10" s="17">
        <v>0.334274159602655</v>
      </c>
      <c r="AG10" s="17">
        <v>0.30647526924138302</v>
      </c>
      <c r="AH10" s="17">
        <v>0.36487985556014502</v>
      </c>
      <c r="AI10" s="17"/>
      <c r="AJ10" s="17">
        <v>0.32908114689010998</v>
      </c>
      <c r="AK10" s="17">
        <v>0.312910526832476</v>
      </c>
      <c r="AL10" s="17">
        <v>0.28324839951564401</v>
      </c>
      <c r="AM10" s="17">
        <v>0.41725016951170102</v>
      </c>
      <c r="AN10" s="17">
        <v>0.34825237160012701</v>
      </c>
      <c r="AO10" s="17"/>
      <c r="AP10" s="17">
        <v>0.30330847216929502</v>
      </c>
      <c r="AQ10" s="17">
        <v>0.35055335438329699</v>
      </c>
      <c r="AR10" s="17">
        <v>0.379827019994882</v>
      </c>
      <c r="AS10" s="17"/>
      <c r="AT10" s="17">
        <v>0.32372549444675203</v>
      </c>
      <c r="AU10" s="17">
        <v>0.32496286699898502</v>
      </c>
      <c r="AV10" s="17">
        <v>0.31060873273106598</v>
      </c>
      <c r="AW10" s="17">
        <v>0.30922768457855199</v>
      </c>
      <c r="AX10" s="17">
        <v>0.19108339279812001</v>
      </c>
    </row>
    <row r="11" spans="2:50" ht="45">
      <c r="B11" s="18" t="s">
        <v>300</v>
      </c>
      <c r="C11" s="17">
        <v>0.31080980582893297</v>
      </c>
      <c r="D11" s="17">
        <v>0.32579749325134999</v>
      </c>
      <c r="E11" s="17">
        <v>0.29448578521875401</v>
      </c>
      <c r="F11" s="17"/>
      <c r="G11" s="17">
        <v>0.256846071682304</v>
      </c>
      <c r="H11" s="17">
        <v>0.232893378264903</v>
      </c>
      <c r="I11" s="17">
        <v>0.24624762683243101</v>
      </c>
      <c r="J11" s="17">
        <v>0.34909231509842498</v>
      </c>
      <c r="K11" s="17">
        <v>0.32967982818875402</v>
      </c>
      <c r="L11" s="17">
        <v>0.41860217550648399</v>
      </c>
      <c r="M11" s="17"/>
      <c r="N11" s="17">
        <v>0.34827318387044798</v>
      </c>
      <c r="O11" s="17">
        <v>0.33885271304182402</v>
      </c>
      <c r="P11" s="17">
        <v>0.27688879724631599</v>
      </c>
      <c r="Q11" s="17">
        <v>0.26506750542512703</v>
      </c>
      <c r="R11" s="17"/>
      <c r="S11" s="17">
        <v>0.32226637415274501</v>
      </c>
      <c r="T11" s="17">
        <v>0.26080717033180401</v>
      </c>
      <c r="U11" s="17">
        <v>0.34022764724198701</v>
      </c>
      <c r="V11" s="17">
        <v>0.323751673733989</v>
      </c>
      <c r="W11" s="17">
        <v>0.31398552534378499</v>
      </c>
      <c r="X11" s="17">
        <v>0.31397214518321998</v>
      </c>
      <c r="Y11" s="17">
        <v>0.20745936444010199</v>
      </c>
      <c r="Z11" s="17">
        <v>0.41592171200228001</v>
      </c>
      <c r="AA11" s="17">
        <v>0.31465204086199999</v>
      </c>
      <c r="AB11" s="17">
        <v>0.32101259298560503</v>
      </c>
      <c r="AC11" s="17">
        <v>0.339328722176716</v>
      </c>
      <c r="AD11" s="17">
        <v>0.38262153501261198</v>
      </c>
      <c r="AE11" s="17"/>
      <c r="AF11" s="17">
        <v>0.32604016976561201</v>
      </c>
      <c r="AG11" s="17">
        <v>0.32769920334208402</v>
      </c>
      <c r="AH11" s="17">
        <v>0.22205332833066699</v>
      </c>
      <c r="AI11" s="17"/>
      <c r="AJ11" s="17">
        <v>0.34701237827299403</v>
      </c>
      <c r="AK11" s="17">
        <v>0.29283845949975001</v>
      </c>
      <c r="AL11" s="17">
        <v>0.37516428121120299</v>
      </c>
      <c r="AM11" s="17">
        <v>0.32962664600278102</v>
      </c>
      <c r="AN11" s="17">
        <v>0.224100504384531</v>
      </c>
      <c r="AO11" s="17"/>
      <c r="AP11" s="17">
        <v>0.36955016623047798</v>
      </c>
      <c r="AQ11" s="17">
        <v>0.29595935076713498</v>
      </c>
      <c r="AR11" s="17">
        <v>0.38192582251478002</v>
      </c>
      <c r="AS11" s="17"/>
      <c r="AT11" s="17">
        <v>0.27623661779818698</v>
      </c>
      <c r="AU11" s="17">
        <v>0.31640615145929601</v>
      </c>
      <c r="AV11" s="17">
        <v>0.36335238764590699</v>
      </c>
      <c r="AW11" s="17">
        <v>0.22752558172481099</v>
      </c>
      <c r="AX11" s="17">
        <v>0.43830164056883297</v>
      </c>
    </row>
    <row r="12" spans="2:50" ht="45">
      <c r="B12" s="18" t="s">
        <v>301</v>
      </c>
      <c r="C12" s="17">
        <v>0.29706168928393401</v>
      </c>
      <c r="D12" s="17">
        <v>0.267375301308303</v>
      </c>
      <c r="E12" s="17">
        <v>0.324950412283527</v>
      </c>
      <c r="F12" s="17"/>
      <c r="G12" s="17">
        <v>0.234551854709415</v>
      </c>
      <c r="H12" s="17">
        <v>0.26055002153298901</v>
      </c>
      <c r="I12" s="17">
        <v>0.24535900756982801</v>
      </c>
      <c r="J12" s="17">
        <v>0.28362674642267999</v>
      </c>
      <c r="K12" s="17">
        <v>0.381389447208619</v>
      </c>
      <c r="L12" s="17">
        <v>0.364759228222575</v>
      </c>
      <c r="M12" s="17"/>
      <c r="N12" s="17">
        <v>0.31558672409023197</v>
      </c>
      <c r="O12" s="17">
        <v>0.29871527358949501</v>
      </c>
      <c r="P12" s="17">
        <v>0.28136698800563997</v>
      </c>
      <c r="Q12" s="17">
        <v>0.28489913853882298</v>
      </c>
      <c r="R12" s="17"/>
      <c r="S12" s="17">
        <v>0.30709270194250798</v>
      </c>
      <c r="T12" s="17">
        <v>0.26278090711482899</v>
      </c>
      <c r="U12" s="17">
        <v>0.34647557997654899</v>
      </c>
      <c r="V12" s="17">
        <v>0.287738994274015</v>
      </c>
      <c r="W12" s="17">
        <v>0.29355413653058998</v>
      </c>
      <c r="X12" s="17">
        <v>0.34705425953154301</v>
      </c>
      <c r="Y12" s="17">
        <v>0.37661484607843598</v>
      </c>
      <c r="Z12" s="17">
        <v>0.26983459531091403</v>
      </c>
      <c r="AA12" s="17">
        <v>0.28259326331268497</v>
      </c>
      <c r="AB12" s="17">
        <v>0.26088673903770998</v>
      </c>
      <c r="AC12" s="17">
        <v>0.206574272246173</v>
      </c>
      <c r="AD12" s="17">
        <v>0.290247142043489</v>
      </c>
      <c r="AE12" s="17"/>
      <c r="AF12" s="17">
        <v>0.338451856028673</v>
      </c>
      <c r="AG12" s="17">
        <v>0.29289043059673397</v>
      </c>
      <c r="AH12" s="17">
        <v>0.219614397760163</v>
      </c>
      <c r="AI12" s="17"/>
      <c r="AJ12" s="17">
        <v>0.36297053617661201</v>
      </c>
      <c r="AK12" s="17">
        <v>0.27369851013865398</v>
      </c>
      <c r="AL12" s="17">
        <v>0.30932413651676599</v>
      </c>
      <c r="AM12" s="17">
        <v>0.25262746038778899</v>
      </c>
      <c r="AN12" s="17">
        <v>0.21965693045903001</v>
      </c>
      <c r="AO12" s="17"/>
      <c r="AP12" s="17">
        <v>0.390572786986918</v>
      </c>
      <c r="AQ12" s="17">
        <v>0.27253935182486699</v>
      </c>
      <c r="AR12" s="17">
        <v>0.27998528418928498</v>
      </c>
      <c r="AS12" s="17"/>
      <c r="AT12" s="17">
        <v>0.31172174083376503</v>
      </c>
      <c r="AU12" s="17">
        <v>0.31969172913178201</v>
      </c>
      <c r="AV12" s="17">
        <v>0.27766684421443499</v>
      </c>
      <c r="AW12" s="17">
        <v>0.27206857096197401</v>
      </c>
      <c r="AX12" s="17">
        <v>0.15824544336854601</v>
      </c>
    </row>
    <row r="13" spans="2:50" ht="75">
      <c r="B13" s="18" t="s">
        <v>303</v>
      </c>
      <c r="C13" s="17">
        <v>0.25908687418369197</v>
      </c>
      <c r="D13" s="17">
        <v>0.24506953184081601</v>
      </c>
      <c r="E13" s="17">
        <v>0.27377281375685603</v>
      </c>
      <c r="F13" s="17"/>
      <c r="G13" s="17">
        <v>0.23248171971821099</v>
      </c>
      <c r="H13" s="17">
        <v>0.274936944981024</v>
      </c>
      <c r="I13" s="17">
        <v>0.25468086269179102</v>
      </c>
      <c r="J13" s="17">
        <v>0.216644074748191</v>
      </c>
      <c r="K13" s="17">
        <v>0.27220981273167799</v>
      </c>
      <c r="L13" s="17">
        <v>0.29306951104756701</v>
      </c>
      <c r="M13" s="17"/>
      <c r="N13" s="17">
        <v>0.27495071074404398</v>
      </c>
      <c r="O13" s="17">
        <v>0.27202127832126399</v>
      </c>
      <c r="P13" s="17">
        <v>0.241359841590601</v>
      </c>
      <c r="Q13" s="17">
        <v>0.247023369102433</v>
      </c>
      <c r="R13" s="17"/>
      <c r="S13" s="17">
        <v>0.27129245602526397</v>
      </c>
      <c r="T13" s="17">
        <v>0.25554287288153399</v>
      </c>
      <c r="U13" s="17">
        <v>0.28584704521440402</v>
      </c>
      <c r="V13" s="17">
        <v>0.28042333307662798</v>
      </c>
      <c r="W13" s="17">
        <v>0.25451018741748099</v>
      </c>
      <c r="X13" s="17">
        <v>0.226700519211116</v>
      </c>
      <c r="Y13" s="17">
        <v>0.20125563515548101</v>
      </c>
      <c r="Z13" s="17">
        <v>0.23325154051205399</v>
      </c>
      <c r="AA13" s="17">
        <v>0.283718490831394</v>
      </c>
      <c r="AB13" s="17">
        <v>0.252340414929976</v>
      </c>
      <c r="AC13" s="17">
        <v>0.23441260410520401</v>
      </c>
      <c r="AD13" s="17">
        <v>0.350153445886558</v>
      </c>
      <c r="AE13" s="17"/>
      <c r="AF13" s="17">
        <v>0.22158755689939499</v>
      </c>
      <c r="AG13" s="17">
        <v>0.296965297815105</v>
      </c>
      <c r="AH13" s="17">
        <v>0.246067307828536</v>
      </c>
      <c r="AI13" s="17"/>
      <c r="AJ13" s="17">
        <v>0.254885042102241</v>
      </c>
      <c r="AK13" s="17">
        <v>0.26161202855100102</v>
      </c>
      <c r="AL13" s="17">
        <v>0.32912110341680501</v>
      </c>
      <c r="AM13" s="17">
        <v>0.164529311364805</v>
      </c>
      <c r="AN13" s="17">
        <v>0.25122816170127699</v>
      </c>
      <c r="AO13" s="17"/>
      <c r="AP13" s="17">
        <v>0.24027236554397599</v>
      </c>
      <c r="AQ13" s="17">
        <v>0.26205977764712401</v>
      </c>
      <c r="AR13" s="17">
        <v>0.338391682449241</v>
      </c>
      <c r="AS13" s="17"/>
      <c r="AT13" s="17">
        <v>0.238079071154356</v>
      </c>
      <c r="AU13" s="17">
        <v>0.24930655406587299</v>
      </c>
      <c r="AV13" s="17">
        <v>0.28088661086831901</v>
      </c>
      <c r="AW13" s="17">
        <v>0.29827330439996802</v>
      </c>
      <c r="AX13" s="17">
        <v>0.202475117291114</v>
      </c>
    </row>
    <row r="14" spans="2:50" ht="45">
      <c r="B14" s="18" t="s">
        <v>304</v>
      </c>
      <c r="C14" s="17">
        <v>0.18194609633739001</v>
      </c>
      <c r="D14" s="17">
        <v>0.18332637575722699</v>
      </c>
      <c r="E14" s="17">
        <v>0.181306123939245</v>
      </c>
      <c r="F14" s="17"/>
      <c r="G14" s="17">
        <v>0.217199181119345</v>
      </c>
      <c r="H14" s="17">
        <v>0.225343145923109</v>
      </c>
      <c r="I14" s="17">
        <v>0.16013371780424501</v>
      </c>
      <c r="J14" s="17">
        <v>0.152185084272075</v>
      </c>
      <c r="K14" s="17">
        <v>0.18326770187850699</v>
      </c>
      <c r="L14" s="17">
        <v>0.16448161987517401</v>
      </c>
      <c r="M14" s="17"/>
      <c r="N14" s="17">
        <v>0.159532478941976</v>
      </c>
      <c r="O14" s="17">
        <v>0.16961534064297901</v>
      </c>
      <c r="P14" s="17">
        <v>0.22425494284119499</v>
      </c>
      <c r="Q14" s="17">
        <v>0.18106756827985601</v>
      </c>
      <c r="R14" s="17"/>
      <c r="S14" s="17">
        <v>0.25125437269698198</v>
      </c>
      <c r="T14" s="17">
        <v>0.19701412929780701</v>
      </c>
      <c r="U14" s="17">
        <v>0.129827074646896</v>
      </c>
      <c r="V14" s="17">
        <v>0.186058040771928</v>
      </c>
      <c r="W14" s="17">
        <v>0.15505421032748701</v>
      </c>
      <c r="X14" s="17">
        <v>0.18225748210387599</v>
      </c>
      <c r="Y14" s="17">
        <v>0.133805602418793</v>
      </c>
      <c r="Z14" s="17">
        <v>0.14543319727534501</v>
      </c>
      <c r="AA14" s="17">
        <v>0.13842024761996199</v>
      </c>
      <c r="AB14" s="17">
        <v>0.214510918393406</v>
      </c>
      <c r="AC14" s="17">
        <v>0.181208584608889</v>
      </c>
      <c r="AD14" s="17">
        <v>0.22282603285715999</v>
      </c>
      <c r="AE14" s="17"/>
      <c r="AF14" s="17">
        <v>0.17446064365159999</v>
      </c>
      <c r="AG14" s="17">
        <v>0.177397979336607</v>
      </c>
      <c r="AH14" s="17">
        <v>0.20260426920852001</v>
      </c>
      <c r="AI14" s="17"/>
      <c r="AJ14" s="17">
        <v>0.169289426998225</v>
      </c>
      <c r="AK14" s="17">
        <v>0.218938897809273</v>
      </c>
      <c r="AL14" s="17">
        <v>0.148034818605252</v>
      </c>
      <c r="AM14" s="17">
        <v>0.15944116814272499</v>
      </c>
      <c r="AN14" s="17">
        <v>0.158473684199577</v>
      </c>
      <c r="AO14" s="17"/>
      <c r="AP14" s="17">
        <v>0.170443637354665</v>
      </c>
      <c r="AQ14" s="17">
        <v>0.18209715173434701</v>
      </c>
      <c r="AR14" s="17">
        <v>0.16944868691937301</v>
      </c>
      <c r="AS14" s="17"/>
      <c r="AT14" s="17">
        <v>0.19389837264946599</v>
      </c>
      <c r="AU14" s="17">
        <v>0.18027316328824999</v>
      </c>
      <c r="AV14" s="17">
        <v>0.18497464857114801</v>
      </c>
      <c r="AW14" s="17">
        <v>0.195021027691925</v>
      </c>
      <c r="AX14" s="17">
        <v>0.26666531662584902</v>
      </c>
    </row>
    <row r="15" spans="2:50" ht="45">
      <c r="B15" s="18" t="s">
        <v>302</v>
      </c>
      <c r="C15" s="17">
        <v>0.178864059631856</v>
      </c>
      <c r="D15" s="17">
        <v>0.17733446294928901</v>
      </c>
      <c r="E15" s="17">
        <v>0.18105178700195099</v>
      </c>
      <c r="F15" s="17"/>
      <c r="G15" s="17">
        <v>0.17719186331391101</v>
      </c>
      <c r="H15" s="17">
        <v>0.21099297746124901</v>
      </c>
      <c r="I15" s="17">
        <v>0.20015377930704301</v>
      </c>
      <c r="J15" s="17">
        <v>0.187049366713125</v>
      </c>
      <c r="K15" s="17">
        <v>0.180261943369706</v>
      </c>
      <c r="L15" s="17">
        <v>0.12898046722604001</v>
      </c>
      <c r="M15" s="17"/>
      <c r="N15" s="17">
        <v>0.16597481671656</v>
      </c>
      <c r="O15" s="17">
        <v>0.17067091990234501</v>
      </c>
      <c r="P15" s="17">
        <v>0.198334220919549</v>
      </c>
      <c r="Q15" s="17">
        <v>0.184982513607863</v>
      </c>
      <c r="R15" s="17"/>
      <c r="S15" s="17">
        <v>0.14440823229321401</v>
      </c>
      <c r="T15" s="17">
        <v>0.23547566018503999</v>
      </c>
      <c r="U15" s="17">
        <v>0.13895388123826499</v>
      </c>
      <c r="V15" s="17">
        <v>0.17810204666856999</v>
      </c>
      <c r="W15" s="17">
        <v>0.157660758701586</v>
      </c>
      <c r="X15" s="17">
        <v>0.166811201848026</v>
      </c>
      <c r="Y15" s="17">
        <v>0.22499204735249201</v>
      </c>
      <c r="Z15" s="17">
        <v>0.14549110224553399</v>
      </c>
      <c r="AA15" s="17">
        <v>0.21528733707044101</v>
      </c>
      <c r="AB15" s="17">
        <v>0.15425870983867099</v>
      </c>
      <c r="AC15" s="17">
        <v>0.148689636298244</v>
      </c>
      <c r="AD15" s="17">
        <v>0.20082897315993301</v>
      </c>
      <c r="AE15" s="17"/>
      <c r="AF15" s="17">
        <v>0.202070533269323</v>
      </c>
      <c r="AG15" s="17">
        <v>0.16902033198815999</v>
      </c>
      <c r="AH15" s="17">
        <v>0.15673898865441199</v>
      </c>
      <c r="AI15" s="17"/>
      <c r="AJ15" s="17">
        <v>0.17872390612649799</v>
      </c>
      <c r="AK15" s="17">
        <v>0.18125891072459199</v>
      </c>
      <c r="AL15" s="17">
        <v>0.21070372975523899</v>
      </c>
      <c r="AM15" s="17">
        <v>0.18546868905119299</v>
      </c>
      <c r="AN15" s="17">
        <v>0.165807239144764</v>
      </c>
      <c r="AO15" s="17"/>
      <c r="AP15" s="17">
        <v>0.195503206714844</v>
      </c>
      <c r="AQ15" s="17">
        <v>0.18056694975898299</v>
      </c>
      <c r="AR15" s="17">
        <v>0.152327832138687</v>
      </c>
      <c r="AS15" s="17"/>
      <c r="AT15" s="17">
        <v>0.18107708085791399</v>
      </c>
      <c r="AU15" s="17">
        <v>0.20256268707384201</v>
      </c>
      <c r="AV15" s="17">
        <v>0.181819526503363</v>
      </c>
      <c r="AW15" s="17">
        <v>0.13102695517806001</v>
      </c>
      <c r="AX15" s="17">
        <v>0.18027140711258999</v>
      </c>
    </row>
    <row r="16" spans="2:50" ht="45">
      <c r="B16" s="18" t="s">
        <v>305</v>
      </c>
      <c r="C16" s="17">
        <v>0.15970840517875701</v>
      </c>
      <c r="D16" s="17">
        <v>0.183689104608801</v>
      </c>
      <c r="E16" s="17">
        <v>0.13692683149075</v>
      </c>
      <c r="F16" s="17"/>
      <c r="G16" s="17">
        <v>0.228140072386779</v>
      </c>
      <c r="H16" s="17">
        <v>0.217430876154178</v>
      </c>
      <c r="I16" s="17">
        <v>0.14713279314739899</v>
      </c>
      <c r="J16" s="17">
        <v>0.141433095236635</v>
      </c>
      <c r="K16" s="17">
        <v>0.10842247923161</v>
      </c>
      <c r="L16" s="17">
        <v>0.12693533054459999</v>
      </c>
      <c r="M16" s="17"/>
      <c r="N16" s="17">
        <v>0.20015210930990199</v>
      </c>
      <c r="O16" s="17">
        <v>0.15408959796757499</v>
      </c>
      <c r="P16" s="17">
        <v>0.15872491154773799</v>
      </c>
      <c r="Q16" s="17">
        <v>0.123615778689116</v>
      </c>
      <c r="R16" s="17"/>
      <c r="S16" s="17">
        <v>0.18602820570613099</v>
      </c>
      <c r="T16" s="17">
        <v>0.16733596627390299</v>
      </c>
      <c r="U16" s="17">
        <v>0.124957254596825</v>
      </c>
      <c r="V16" s="17">
        <v>0.16288738418399001</v>
      </c>
      <c r="W16" s="17">
        <v>0.13423085867950499</v>
      </c>
      <c r="X16" s="17">
        <v>0.209140967040644</v>
      </c>
      <c r="Y16" s="17">
        <v>0.134420608346044</v>
      </c>
      <c r="Z16" s="17">
        <v>0.11216809951737999</v>
      </c>
      <c r="AA16" s="17">
        <v>0.17667916023505001</v>
      </c>
      <c r="AB16" s="17">
        <v>0.167954989312813</v>
      </c>
      <c r="AC16" s="17">
        <v>0.13936239880922899</v>
      </c>
      <c r="AD16" s="17">
        <v>7.6792527976998898E-2</v>
      </c>
      <c r="AE16" s="17"/>
      <c r="AF16" s="17">
        <v>0.123602570362928</v>
      </c>
      <c r="AG16" s="17">
        <v>0.18721404128337901</v>
      </c>
      <c r="AH16" s="17">
        <v>0.13670605643224201</v>
      </c>
      <c r="AI16" s="17"/>
      <c r="AJ16" s="17">
        <v>0.15427591851519101</v>
      </c>
      <c r="AK16" s="17">
        <v>0.18846783655287899</v>
      </c>
      <c r="AL16" s="17">
        <v>0.18179459289591701</v>
      </c>
      <c r="AM16" s="17">
        <v>0.14408610084260401</v>
      </c>
      <c r="AN16" s="17">
        <v>0.103047696509901</v>
      </c>
      <c r="AO16" s="17"/>
      <c r="AP16" s="17">
        <v>0.15984249049117399</v>
      </c>
      <c r="AQ16" s="17">
        <v>0.20469921868083599</v>
      </c>
      <c r="AR16" s="17">
        <v>0.16566892945677</v>
      </c>
      <c r="AS16" s="17"/>
      <c r="AT16" s="17">
        <v>0.119863004940311</v>
      </c>
      <c r="AU16" s="17">
        <v>0.15534046396788301</v>
      </c>
      <c r="AV16" s="17">
        <v>0.20214797158349401</v>
      </c>
      <c r="AW16" s="17">
        <v>0.206726193488001</v>
      </c>
      <c r="AX16" s="17">
        <v>0.11283049488793</v>
      </c>
    </row>
    <row r="17" spans="2:50" ht="30">
      <c r="B17" s="18" t="s">
        <v>306</v>
      </c>
      <c r="C17" s="17">
        <v>0.13834016469278099</v>
      </c>
      <c r="D17" s="17">
        <v>0.162075514833703</v>
      </c>
      <c r="E17" s="17">
        <v>0.11571498835911399</v>
      </c>
      <c r="F17" s="17"/>
      <c r="G17" s="17">
        <v>0.15967773091645401</v>
      </c>
      <c r="H17" s="17">
        <v>0.15981439841631001</v>
      </c>
      <c r="I17" s="17">
        <v>0.12510481208436</v>
      </c>
      <c r="J17" s="17">
        <v>0.120587122266666</v>
      </c>
      <c r="K17" s="17">
        <v>0.12411671082676901</v>
      </c>
      <c r="L17" s="17">
        <v>0.14148837782628401</v>
      </c>
      <c r="M17" s="17"/>
      <c r="N17" s="17">
        <v>0.14951590073887799</v>
      </c>
      <c r="O17" s="17">
        <v>0.13052906276776899</v>
      </c>
      <c r="P17" s="17">
        <v>0.13816846204775099</v>
      </c>
      <c r="Q17" s="17">
        <v>0.13494546125941001</v>
      </c>
      <c r="R17" s="17"/>
      <c r="S17" s="17">
        <v>0.14409017218380801</v>
      </c>
      <c r="T17" s="17">
        <v>0.147686188590054</v>
      </c>
      <c r="U17" s="17">
        <v>0.14018046671231399</v>
      </c>
      <c r="V17" s="17">
        <v>0.11938858732573999</v>
      </c>
      <c r="W17" s="17">
        <v>0.125117529884926</v>
      </c>
      <c r="X17" s="17">
        <v>0.16408351755529799</v>
      </c>
      <c r="Y17" s="17">
        <v>0.153694096748271</v>
      </c>
      <c r="Z17" s="17">
        <v>0.14326028066743901</v>
      </c>
      <c r="AA17" s="17">
        <v>6.5450194636062706E-2</v>
      </c>
      <c r="AB17" s="17">
        <v>0.21986786025361299</v>
      </c>
      <c r="AC17" s="17">
        <v>0.108681567438354</v>
      </c>
      <c r="AD17" s="17">
        <v>0.101607376249777</v>
      </c>
      <c r="AE17" s="17"/>
      <c r="AF17" s="17">
        <v>0.124281657666988</v>
      </c>
      <c r="AG17" s="17">
        <v>0.164094012272545</v>
      </c>
      <c r="AH17" s="17">
        <v>0.112962169671584</v>
      </c>
      <c r="AI17" s="17"/>
      <c r="AJ17" s="17">
        <v>0.13882861114384701</v>
      </c>
      <c r="AK17" s="17">
        <v>0.14772025207366801</v>
      </c>
      <c r="AL17" s="17">
        <v>0.154006353891946</v>
      </c>
      <c r="AM17" s="17">
        <v>3.1298754617301403E-2</v>
      </c>
      <c r="AN17" s="17">
        <v>0.10153144788459</v>
      </c>
      <c r="AO17" s="17"/>
      <c r="AP17" s="17">
        <v>0.16946220143552601</v>
      </c>
      <c r="AQ17" s="17">
        <v>0.133882452962066</v>
      </c>
      <c r="AR17" s="17">
        <v>0.16905283970510901</v>
      </c>
      <c r="AS17" s="17"/>
      <c r="AT17" s="17">
        <v>0.14368226718819699</v>
      </c>
      <c r="AU17" s="17">
        <v>9.4817779851679607E-2</v>
      </c>
      <c r="AV17" s="17">
        <v>0.17346252800328099</v>
      </c>
      <c r="AW17" s="17">
        <v>0.19129653756235801</v>
      </c>
      <c r="AX17" s="17">
        <v>0.18356198499118201</v>
      </c>
    </row>
    <row r="18" spans="2:50" ht="30">
      <c r="B18" s="18" t="s">
        <v>307</v>
      </c>
      <c r="C18" s="17">
        <v>8.9334149627915499E-2</v>
      </c>
      <c r="D18" s="17">
        <v>9.9860487015161398E-2</v>
      </c>
      <c r="E18" s="17">
        <v>7.9408893414632101E-2</v>
      </c>
      <c r="F18" s="17"/>
      <c r="G18" s="17">
        <v>0.143230699194834</v>
      </c>
      <c r="H18" s="17">
        <v>0.12638782414368899</v>
      </c>
      <c r="I18" s="17">
        <v>9.3161001983338196E-2</v>
      </c>
      <c r="J18" s="17">
        <v>7.4745446254155398E-2</v>
      </c>
      <c r="K18" s="17">
        <v>5.8007031056831602E-2</v>
      </c>
      <c r="L18" s="17">
        <v>5.3282118417043597E-2</v>
      </c>
      <c r="M18" s="17"/>
      <c r="N18" s="17">
        <v>9.2572601477927702E-2</v>
      </c>
      <c r="O18" s="17">
        <v>0.106323181426354</v>
      </c>
      <c r="P18" s="17">
        <v>8.1499732120906596E-2</v>
      </c>
      <c r="Q18" s="17">
        <v>7.4348705022324699E-2</v>
      </c>
      <c r="R18" s="17"/>
      <c r="S18" s="17">
        <v>0.104568329414508</v>
      </c>
      <c r="T18" s="17">
        <v>0.118481636390079</v>
      </c>
      <c r="U18" s="17">
        <v>8.7162059218171398E-2</v>
      </c>
      <c r="V18" s="17">
        <v>4.3034355648349697E-2</v>
      </c>
      <c r="W18" s="17">
        <v>9.8032122310282202E-2</v>
      </c>
      <c r="X18" s="17">
        <v>6.6465071291668204E-2</v>
      </c>
      <c r="Y18" s="17">
        <v>9.8842594260125094E-2</v>
      </c>
      <c r="Z18" s="17">
        <v>6.8319983589364794E-2</v>
      </c>
      <c r="AA18" s="17">
        <v>0.112691923543528</v>
      </c>
      <c r="AB18" s="17">
        <v>7.2825218342236597E-2</v>
      </c>
      <c r="AC18" s="17">
        <v>6.69672301124727E-2</v>
      </c>
      <c r="AD18" s="17">
        <v>8.8450739338938905E-2</v>
      </c>
      <c r="AE18" s="17"/>
      <c r="AF18" s="17">
        <v>8.3507398515930406E-2</v>
      </c>
      <c r="AG18" s="17">
        <v>9.5644814578860496E-2</v>
      </c>
      <c r="AH18" s="17">
        <v>9.2453553239167194E-2</v>
      </c>
      <c r="AI18" s="17"/>
      <c r="AJ18" s="17">
        <v>7.7257765783045995E-2</v>
      </c>
      <c r="AK18" s="17">
        <v>0.113323178900141</v>
      </c>
      <c r="AL18" s="17">
        <v>0.12176812474658801</v>
      </c>
      <c r="AM18" s="17">
        <v>9.6498594253099895E-2</v>
      </c>
      <c r="AN18" s="17">
        <v>8.0774419532982297E-2</v>
      </c>
      <c r="AO18" s="17"/>
      <c r="AP18" s="17">
        <v>9.5817597966843499E-2</v>
      </c>
      <c r="AQ18" s="17">
        <v>0.10516895586312699</v>
      </c>
      <c r="AR18" s="17">
        <v>8.9956903391660695E-2</v>
      </c>
      <c r="AS18" s="17"/>
      <c r="AT18" s="17">
        <v>6.7163222995464997E-2</v>
      </c>
      <c r="AU18" s="17">
        <v>9.6140610883797106E-2</v>
      </c>
      <c r="AV18" s="17">
        <v>0.119606493242238</v>
      </c>
      <c r="AW18" s="17">
        <v>0.117915069649869</v>
      </c>
      <c r="AX18" s="17">
        <v>0.16039827295131401</v>
      </c>
    </row>
    <row r="19" spans="2:50">
      <c r="B19" s="18" t="s">
        <v>92</v>
      </c>
      <c r="C19" s="17">
        <v>7.54465237577817E-2</v>
      </c>
      <c r="D19" s="17">
        <v>6.5024858323158602E-2</v>
      </c>
      <c r="E19" s="17">
        <v>8.4929784953853699E-2</v>
      </c>
      <c r="F19" s="17"/>
      <c r="G19" s="17">
        <v>8.83355064876057E-2</v>
      </c>
      <c r="H19" s="17">
        <v>6.3375969369055096E-2</v>
      </c>
      <c r="I19" s="17">
        <v>0.104372318030432</v>
      </c>
      <c r="J19" s="17">
        <v>8.6159168629432598E-2</v>
      </c>
      <c r="K19" s="17">
        <v>5.7753480194540401E-2</v>
      </c>
      <c r="L19" s="17">
        <v>5.6281151120919901E-2</v>
      </c>
      <c r="M19" s="17"/>
      <c r="N19" s="17">
        <v>4.8374533311877799E-2</v>
      </c>
      <c r="O19" s="17">
        <v>7.6540687099727694E-2</v>
      </c>
      <c r="P19" s="17">
        <v>6.5885376312618205E-2</v>
      </c>
      <c r="Q19" s="17">
        <v>0.11319267566145701</v>
      </c>
      <c r="R19" s="17"/>
      <c r="S19" s="17">
        <v>7.2532529350563202E-2</v>
      </c>
      <c r="T19" s="17">
        <v>4.6799609816537198E-2</v>
      </c>
      <c r="U19" s="17">
        <v>9.7528445751147705E-2</v>
      </c>
      <c r="V19" s="17">
        <v>6.7508462448454695E-2</v>
      </c>
      <c r="W19" s="17">
        <v>7.9796371858813095E-2</v>
      </c>
      <c r="X19" s="17">
        <v>5.8793382925419503E-2</v>
      </c>
      <c r="Y19" s="17">
        <v>7.9674145833106697E-2</v>
      </c>
      <c r="Z19" s="17">
        <v>6.9785219016595207E-2</v>
      </c>
      <c r="AA19" s="17">
        <v>9.0399497980246796E-2</v>
      </c>
      <c r="AB19" s="17">
        <v>7.7722473304183901E-2</v>
      </c>
      <c r="AC19" s="17">
        <v>0.115667727861915</v>
      </c>
      <c r="AD19" s="17">
        <v>8.5401646370042703E-2</v>
      </c>
      <c r="AE19" s="17"/>
      <c r="AF19" s="17">
        <v>6.6250465982631596E-2</v>
      </c>
      <c r="AG19" s="17">
        <v>5.7927352917316002E-2</v>
      </c>
      <c r="AH19" s="17">
        <v>0.13994512318027799</v>
      </c>
      <c r="AI19" s="17"/>
      <c r="AJ19" s="17">
        <v>4.6972280568869998E-2</v>
      </c>
      <c r="AK19" s="17">
        <v>5.4382209214698399E-2</v>
      </c>
      <c r="AL19" s="17">
        <v>1.16785427956026E-2</v>
      </c>
      <c r="AM19" s="17">
        <v>0.117113740563438</v>
      </c>
      <c r="AN19" s="17">
        <v>0.174974482682033</v>
      </c>
      <c r="AO19" s="17"/>
      <c r="AP19" s="17">
        <v>4.25834466452093E-2</v>
      </c>
      <c r="AQ19" s="17">
        <v>5.04957268010333E-2</v>
      </c>
      <c r="AR19" s="17">
        <v>1.93223112855158E-2</v>
      </c>
      <c r="AS19" s="17"/>
      <c r="AT19" s="17">
        <v>9.1210089502693006E-2</v>
      </c>
      <c r="AU19" s="17">
        <v>7.1963346240245293E-2</v>
      </c>
      <c r="AV19" s="17">
        <v>4.7915340428194897E-2</v>
      </c>
      <c r="AW19" s="17">
        <v>4.6286274684361903E-2</v>
      </c>
      <c r="AX19" s="17">
        <v>0.126142267518253</v>
      </c>
    </row>
    <row r="20" spans="2:50" ht="30">
      <c r="B20" s="18" t="s">
        <v>308</v>
      </c>
      <c r="C20" s="19">
        <v>2.1279140085907498E-2</v>
      </c>
      <c r="D20" s="19">
        <v>2.4448883744697499E-2</v>
      </c>
      <c r="E20" s="19">
        <v>1.8268552507662902E-2</v>
      </c>
      <c r="F20" s="19"/>
      <c r="G20" s="19">
        <v>1.14389388672347E-2</v>
      </c>
      <c r="H20" s="19">
        <v>0</v>
      </c>
      <c r="I20" s="19">
        <v>3.7933677023519699E-2</v>
      </c>
      <c r="J20" s="19">
        <v>2.3688619487061E-2</v>
      </c>
      <c r="K20" s="19">
        <v>3.3529590919428101E-2</v>
      </c>
      <c r="L20" s="19">
        <v>2.1365119676562998E-2</v>
      </c>
      <c r="M20" s="19"/>
      <c r="N20" s="19">
        <v>1.3991133999354401E-2</v>
      </c>
      <c r="O20" s="19">
        <v>2.3996844709499199E-2</v>
      </c>
      <c r="P20" s="19">
        <v>2.1854905190374099E-2</v>
      </c>
      <c r="Q20" s="19">
        <v>2.61788054734916E-2</v>
      </c>
      <c r="R20" s="19"/>
      <c r="S20" s="19">
        <v>1.0377913712809999E-2</v>
      </c>
      <c r="T20" s="19">
        <v>2.4106410795608501E-2</v>
      </c>
      <c r="U20" s="19">
        <v>2.6349288662862E-2</v>
      </c>
      <c r="V20" s="19">
        <v>8.7902456577020893E-3</v>
      </c>
      <c r="W20" s="19">
        <v>3.7407053079883901E-2</v>
      </c>
      <c r="X20" s="19">
        <v>1.6016238807435201E-2</v>
      </c>
      <c r="Y20" s="19">
        <v>2.81000938020361E-2</v>
      </c>
      <c r="Z20" s="19">
        <v>3.0782772379042402E-2</v>
      </c>
      <c r="AA20" s="19">
        <v>3.0866270214197598E-2</v>
      </c>
      <c r="AB20" s="19">
        <v>2.6820055655976401E-2</v>
      </c>
      <c r="AC20" s="19">
        <v>8.7165557319628592E-3</v>
      </c>
      <c r="AD20" s="19">
        <v>0</v>
      </c>
      <c r="AE20" s="19"/>
      <c r="AF20" s="19">
        <v>2.4458432732069799E-2</v>
      </c>
      <c r="AG20" s="19">
        <v>1.9292829893428599E-2</v>
      </c>
      <c r="AH20" s="19">
        <v>2.4849436744550601E-2</v>
      </c>
      <c r="AI20" s="19"/>
      <c r="AJ20" s="19">
        <v>1.72979915648734E-2</v>
      </c>
      <c r="AK20" s="19">
        <v>1.50329594654011E-2</v>
      </c>
      <c r="AL20" s="19">
        <v>1.94287068666852E-2</v>
      </c>
      <c r="AM20" s="19">
        <v>3.2620512840555199E-2</v>
      </c>
      <c r="AN20" s="19">
        <v>4.5194452451589699E-2</v>
      </c>
      <c r="AO20" s="19"/>
      <c r="AP20" s="19">
        <v>1.1906930957976101E-2</v>
      </c>
      <c r="AQ20" s="19">
        <v>8.7527052207873393E-3</v>
      </c>
      <c r="AR20" s="19">
        <v>2.2280767366907799E-2</v>
      </c>
      <c r="AS20" s="19"/>
      <c r="AT20" s="19">
        <v>1.8966661747203298E-2</v>
      </c>
      <c r="AU20" s="19">
        <v>1.6104696625000799E-2</v>
      </c>
      <c r="AV20" s="19">
        <v>1.8859674077692401E-2</v>
      </c>
      <c r="AW20" s="19">
        <v>2.7897636562007399E-2</v>
      </c>
      <c r="AX20" s="19">
        <v>0</v>
      </c>
    </row>
    <row r="21" spans="2:50">
      <c r="B21" s="16"/>
    </row>
    <row r="22" spans="2:50">
      <c r="B22" t="s">
        <v>550</v>
      </c>
    </row>
    <row r="23" spans="2:50">
      <c r="B23" t="s">
        <v>551</v>
      </c>
    </row>
    <row r="25" spans="2:50">
      <c r="B25"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AX25"/>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310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ht="45">
      <c r="B9" s="18" t="s">
        <v>298</v>
      </c>
      <c r="C9" s="17">
        <v>0.436434311388188</v>
      </c>
      <c r="D9" s="17">
        <v>0.40765314309364897</v>
      </c>
      <c r="E9" s="17">
        <v>0.46438470610115001</v>
      </c>
      <c r="F9" s="17"/>
      <c r="G9" s="17">
        <v>0.32891715164887497</v>
      </c>
      <c r="H9" s="17">
        <v>0.363407093655361</v>
      </c>
      <c r="I9" s="17">
        <v>0.38022918865952798</v>
      </c>
      <c r="J9" s="17">
        <v>0.42942052100064099</v>
      </c>
      <c r="K9" s="17">
        <v>0.49895543129504499</v>
      </c>
      <c r="L9" s="17">
        <v>0.57647153555071695</v>
      </c>
      <c r="M9" s="17"/>
      <c r="N9" s="17">
        <v>0.439351227587301</v>
      </c>
      <c r="O9" s="17">
        <v>0.425641313395488</v>
      </c>
      <c r="P9" s="17">
        <v>0.43838189129189498</v>
      </c>
      <c r="Q9" s="17">
        <v>0.43671863966282698</v>
      </c>
      <c r="R9" s="17"/>
      <c r="S9" s="17">
        <v>0.34975838029066098</v>
      </c>
      <c r="T9" s="17">
        <v>0.42754867488895398</v>
      </c>
      <c r="U9" s="17">
        <v>0.45639336295248101</v>
      </c>
      <c r="V9" s="17">
        <v>0.46612339186489998</v>
      </c>
      <c r="W9" s="17">
        <v>0.49252900064255301</v>
      </c>
      <c r="X9" s="17">
        <v>0.46614612121179999</v>
      </c>
      <c r="Y9" s="17">
        <v>0.483507048958423</v>
      </c>
      <c r="Z9" s="17">
        <v>0.44533778655689898</v>
      </c>
      <c r="AA9" s="17">
        <v>0.39450379538779001</v>
      </c>
      <c r="AB9" s="17">
        <v>0.43877414396916198</v>
      </c>
      <c r="AC9" s="17">
        <v>0.40659564679287302</v>
      </c>
      <c r="AD9" s="17">
        <v>0.57604825336906895</v>
      </c>
      <c r="AE9" s="17"/>
      <c r="AF9" s="17">
        <v>0.44072629945097902</v>
      </c>
      <c r="AG9" s="17">
        <v>0.458517492415212</v>
      </c>
      <c r="AH9" s="17">
        <v>0.41069658176038099</v>
      </c>
      <c r="AI9" s="17"/>
      <c r="AJ9" s="17">
        <v>0.44957508501274901</v>
      </c>
      <c r="AK9" s="17">
        <v>0.47115411482252001</v>
      </c>
      <c r="AL9" s="17">
        <v>0.45566852483868597</v>
      </c>
      <c r="AM9" s="17">
        <v>0.180823060346718</v>
      </c>
      <c r="AN9" s="17">
        <v>0.30578153227603699</v>
      </c>
      <c r="AO9" s="17"/>
      <c r="AP9" s="17">
        <v>0.45278039286689298</v>
      </c>
      <c r="AQ9" s="17">
        <v>0.45620716116176502</v>
      </c>
      <c r="AR9" s="17">
        <v>0.45787799735363199</v>
      </c>
      <c r="AS9" s="17"/>
      <c r="AT9" s="17">
        <v>0.46655121246017001</v>
      </c>
      <c r="AU9" s="17">
        <v>0.41898397495802298</v>
      </c>
      <c r="AV9" s="17">
        <v>0.39344047727964698</v>
      </c>
      <c r="AW9" s="17">
        <v>0.41365764870821897</v>
      </c>
      <c r="AX9" s="17">
        <v>0.34373813054091001</v>
      </c>
    </row>
    <row r="10" spans="2:50" ht="45">
      <c r="B10" s="18" t="s">
        <v>300</v>
      </c>
      <c r="C10" s="17">
        <v>0.369667077162812</v>
      </c>
      <c r="D10" s="17">
        <v>0.396172589951995</v>
      </c>
      <c r="E10" s="17">
        <v>0.343494296658237</v>
      </c>
      <c r="F10" s="17"/>
      <c r="G10" s="17">
        <v>0.28444140841615501</v>
      </c>
      <c r="H10" s="17">
        <v>0.28379399393277299</v>
      </c>
      <c r="I10" s="17">
        <v>0.30350515409991602</v>
      </c>
      <c r="J10" s="17">
        <v>0.426835823551317</v>
      </c>
      <c r="K10" s="17">
        <v>0.39545145861339998</v>
      </c>
      <c r="L10" s="17">
        <v>0.48592269698789597</v>
      </c>
      <c r="M10" s="17"/>
      <c r="N10" s="17">
        <v>0.42671636859738499</v>
      </c>
      <c r="O10" s="17">
        <v>0.41897502423604299</v>
      </c>
      <c r="P10" s="17">
        <v>0.313067940370019</v>
      </c>
      <c r="Q10" s="17">
        <v>0.303684473937607</v>
      </c>
      <c r="R10" s="17"/>
      <c r="S10" s="17">
        <v>0.37624292097631401</v>
      </c>
      <c r="T10" s="17">
        <v>0.40382254184035499</v>
      </c>
      <c r="U10" s="17">
        <v>0.342607035543814</v>
      </c>
      <c r="V10" s="17">
        <v>0.34556113279710998</v>
      </c>
      <c r="W10" s="17">
        <v>0.39684232103108602</v>
      </c>
      <c r="X10" s="17">
        <v>0.39703565740098101</v>
      </c>
      <c r="Y10" s="17">
        <v>0.33776259377938</v>
      </c>
      <c r="Z10" s="17">
        <v>0.27771479833947499</v>
      </c>
      <c r="AA10" s="17">
        <v>0.33166531350671302</v>
      </c>
      <c r="AB10" s="17">
        <v>0.40636514429177201</v>
      </c>
      <c r="AC10" s="17">
        <v>0.38559610494865798</v>
      </c>
      <c r="AD10" s="17">
        <v>0.40107090692837599</v>
      </c>
      <c r="AE10" s="17"/>
      <c r="AF10" s="17">
        <v>0.37587690573580101</v>
      </c>
      <c r="AG10" s="17">
        <v>0.40682621880241698</v>
      </c>
      <c r="AH10" s="17">
        <v>0.245131907413593</v>
      </c>
      <c r="AI10" s="17"/>
      <c r="AJ10" s="17">
        <v>0.408722896369142</v>
      </c>
      <c r="AK10" s="17">
        <v>0.33656812990657797</v>
      </c>
      <c r="AL10" s="17">
        <v>0.46496519519528701</v>
      </c>
      <c r="AM10" s="17">
        <v>0.35914599321297802</v>
      </c>
      <c r="AN10" s="17">
        <v>0.285206600629545</v>
      </c>
      <c r="AO10" s="17"/>
      <c r="AP10" s="17">
        <v>0.37417652626961401</v>
      </c>
      <c r="AQ10" s="17">
        <v>0.35732097304815602</v>
      </c>
      <c r="AR10" s="17">
        <v>0.50878472300954403</v>
      </c>
      <c r="AS10" s="17"/>
      <c r="AT10" s="17">
        <v>0.33940335685031597</v>
      </c>
      <c r="AU10" s="17">
        <v>0.379728219148385</v>
      </c>
      <c r="AV10" s="17">
        <v>0.43134778281345298</v>
      </c>
      <c r="AW10" s="17">
        <v>0.26998699269676202</v>
      </c>
      <c r="AX10" s="17">
        <v>0.44570930086678201</v>
      </c>
    </row>
    <row r="11" spans="2:50" ht="45">
      <c r="B11" s="18" t="s">
        <v>301</v>
      </c>
      <c r="C11" s="17">
        <v>0.352892808950096</v>
      </c>
      <c r="D11" s="17">
        <v>0.34670892166519901</v>
      </c>
      <c r="E11" s="17">
        <v>0.35806297309638402</v>
      </c>
      <c r="F11" s="17"/>
      <c r="G11" s="17">
        <v>0.26517980766247101</v>
      </c>
      <c r="H11" s="17">
        <v>0.26220806780344402</v>
      </c>
      <c r="I11" s="17">
        <v>0.33029719826378001</v>
      </c>
      <c r="J11" s="17">
        <v>0.32954823532620398</v>
      </c>
      <c r="K11" s="17">
        <v>0.44858948632351298</v>
      </c>
      <c r="L11" s="17">
        <v>0.45796219247351899</v>
      </c>
      <c r="M11" s="17"/>
      <c r="N11" s="17">
        <v>0.38118900152438201</v>
      </c>
      <c r="O11" s="17">
        <v>0.38262295423338899</v>
      </c>
      <c r="P11" s="17">
        <v>0.32645603297962</v>
      </c>
      <c r="Q11" s="17">
        <v>0.312851067276954</v>
      </c>
      <c r="R11" s="17"/>
      <c r="S11" s="17">
        <v>0.31837662448054799</v>
      </c>
      <c r="T11" s="17">
        <v>0.32793847373907797</v>
      </c>
      <c r="U11" s="17">
        <v>0.37036328451370598</v>
      </c>
      <c r="V11" s="17">
        <v>0.381087451367704</v>
      </c>
      <c r="W11" s="17">
        <v>0.41157298092339401</v>
      </c>
      <c r="X11" s="17">
        <v>0.364993254928349</v>
      </c>
      <c r="Y11" s="17">
        <v>0.385057062769392</v>
      </c>
      <c r="Z11" s="17">
        <v>0.33872778779072099</v>
      </c>
      <c r="AA11" s="17">
        <v>0.34833568001470699</v>
      </c>
      <c r="AB11" s="17">
        <v>0.35862383545892901</v>
      </c>
      <c r="AC11" s="17">
        <v>0.27786531328868502</v>
      </c>
      <c r="AD11" s="17">
        <v>0.37550935117844098</v>
      </c>
      <c r="AE11" s="17"/>
      <c r="AF11" s="17">
        <v>0.39491954165275001</v>
      </c>
      <c r="AG11" s="17">
        <v>0.33381121909332101</v>
      </c>
      <c r="AH11" s="17">
        <v>0.30787388101822699</v>
      </c>
      <c r="AI11" s="17"/>
      <c r="AJ11" s="17">
        <v>0.40167634423718201</v>
      </c>
      <c r="AK11" s="17">
        <v>0.32791281933737199</v>
      </c>
      <c r="AL11" s="17">
        <v>0.342723755491884</v>
      </c>
      <c r="AM11" s="17">
        <v>0.38574120232067399</v>
      </c>
      <c r="AN11" s="17">
        <v>0.31819801054276498</v>
      </c>
      <c r="AO11" s="17"/>
      <c r="AP11" s="17">
        <v>0.39458673016179002</v>
      </c>
      <c r="AQ11" s="17">
        <v>0.35363324666888701</v>
      </c>
      <c r="AR11" s="17">
        <v>0.34843021516393902</v>
      </c>
      <c r="AS11" s="17"/>
      <c r="AT11" s="17">
        <v>0.37044024567865502</v>
      </c>
      <c r="AU11" s="17">
        <v>0.332476785086257</v>
      </c>
      <c r="AV11" s="17">
        <v>0.37795290472479898</v>
      </c>
      <c r="AW11" s="17">
        <v>0.31399388820670998</v>
      </c>
      <c r="AX11" s="17">
        <v>0.40642337971147902</v>
      </c>
    </row>
    <row r="12" spans="2:50" ht="75">
      <c r="B12" s="18" t="s">
        <v>303</v>
      </c>
      <c r="C12" s="17">
        <v>0.29296722553612697</v>
      </c>
      <c r="D12" s="17">
        <v>0.27738699010366102</v>
      </c>
      <c r="E12" s="17">
        <v>0.30747767106464302</v>
      </c>
      <c r="F12" s="17"/>
      <c r="G12" s="17">
        <v>0.26253595833382398</v>
      </c>
      <c r="H12" s="17">
        <v>0.25399456755387201</v>
      </c>
      <c r="I12" s="17">
        <v>0.25692552039861299</v>
      </c>
      <c r="J12" s="17">
        <v>0.29798916779253098</v>
      </c>
      <c r="K12" s="17">
        <v>0.31136283319448999</v>
      </c>
      <c r="L12" s="17">
        <v>0.35770010323417001</v>
      </c>
      <c r="M12" s="17"/>
      <c r="N12" s="17">
        <v>0.32560000676399198</v>
      </c>
      <c r="O12" s="17">
        <v>0.29868763027183298</v>
      </c>
      <c r="P12" s="17">
        <v>0.27550637724716698</v>
      </c>
      <c r="Q12" s="17">
        <v>0.26910979642342497</v>
      </c>
      <c r="R12" s="17"/>
      <c r="S12" s="17">
        <v>0.28862358911529701</v>
      </c>
      <c r="T12" s="17">
        <v>0.34177712296464702</v>
      </c>
      <c r="U12" s="17">
        <v>0.36501184199585301</v>
      </c>
      <c r="V12" s="17">
        <v>0.31911620435141902</v>
      </c>
      <c r="W12" s="17">
        <v>0.27565742552658601</v>
      </c>
      <c r="X12" s="17">
        <v>0.26436618015435798</v>
      </c>
      <c r="Y12" s="17">
        <v>0.28012951705732902</v>
      </c>
      <c r="Z12" s="17">
        <v>0.23215261485012301</v>
      </c>
      <c r="AA12" s="17">
        <v>0.285105842931479</v>
      </c>
      <c r="AB12" s="17">
        <v>0.24746428273504401</v>
      </c>
      <c r="AC12" s="17">
        <v>0.286554355550726</v>
      </c>
      <c r="AD12" s="17">
        <v>0.248793195457199</v>
      </c>
      <c r="AE12" s="17"/>
      <c r="AF12" s="17">
        <v>0.265986718242817</v>
      </c>
      <c r="AG12" s="17">
        <v>0.321345639876564</v>
      </c>
      <c r="AH12" s="17">
        <v>0.27870014600422299</v>
      </c>
      <c r="AI12" s="17"/>
      <c r="AJ12" s="17">
        <v>0.30149355523583199</v>
      </c>
      <c r="AK12" s="17">
        <v>0.30128054995035303</v>
      </c>
      <c r="AL12" s="17">
        <v>0.33101165859589698</v>
      </c>
      <c r="AM12" s="17">
        <v>0.28360696087406201</v>
      </c>
      <c r="AN12" s="17">
        <v>0.25541310292275399</v>
      </c>
      <c r="AO12" s="17"/>
      <c r="AP12" s="17">
        <v>0.29541208718339101</v>
      </c>
      <c r="AQ12" s="17">
        <v>0.31103675144700299</v>
      </c>
      <c r="AR12" s="17">
        <v>0.33299828910603502</v>
      </c>
      <c r="AS12" s="17"/>
      <c r="AT12" s="17">
        <v>0.257854576602501</v>
      </c>
      <c r="AU12" s="17">
        <v>0.31376148345815302</v>
      </c>
      <c r="AV12" s="17">
        <v>0.31650666407529299</v>
      </c>
      <c r="AW12" s="17">
        <v>0.300775309201951</v>
      </c>
      <c r="AX12" s="17">
        <v>0.27176947647461802</v>
      </c>
    </row>
    <row r="13" spans="2:50" ht="60">
      <c r="B13" s="18" t="s">
        <v>299</v>
      </c>
      <c r="C13" s="17">
        <v>0.26680906239549201</v>
      </c>
      <c r="D13" s="17">
        <v>0.22867907216903699</v>
      </c>
      <c r="E13" s="17">
        <v>0.30398262385948499</v>
      </c>
      <c r="F13" s="17"/>
      <c r="G13" s="17">
        <v>0.275117854435521</v>
      </c>
      <c r="H13" s="17">
        <v>0.31770958628580598</v>
      </c>
      <c r="I13" s="17">
        <v>0.33946517710648999</v>
      </c>
      <c r="J13" s="17">
        <v>0.27737010283376601</v>
      </c>
      <c r="K13" s="17">
        <v>0.25065216326267298</v>
      </c>
      <c r="L13" s="17">
        <v>0.16304727821703199</v>
      </c>
      <c r="M13" s="17"/>
      <c r="N13" s="17">
        <v>0.24554626179932201</v>
      </c>
      <c r="O13" s="17">
        <v>0.23219690182495201</v>
      </c>
      <c r="P13" s="17">
        <v>0.275183220534092</v>
      </c>
      <c r="Q13" s="17">
        <v>0.320919877897826</v>
      </c>
      <c r="R13" s="17"/>
      <c r="S13" s="17">
        <v>0.20258333954542199</v>
      </c>
      <c r="T13" s="17">
        <v>0.2334131414301</v>
      </c>
      <c r="U13" s="17">
        <v>0.28133784853708499</v>
      </c>
      <c r="V13" s="17">
        <v>0.29127070932858101</v>
      </c>
      <c r="W13" s="17">
        <v>0.22895947429252</v>
      </c>
      <c r="X13" s="17">
        <v>0.27522578228369499</v>
      </c>
      <c r="Y13" s="17">
        <v>0.31957034833665698</v>
      </c>
      <c r="Z13" s="17">
        <v>0.29663372050185599</v>
      </c>
      <c r="AA13" s="17">
        <v>0.333553467854454</v>
      </c>
      <c r="AB13" s="17">
        <v>0.25942842934883298</v>
      </c>
      <c r="AC13" s="17">
        <v>0.27458960501665702</v>
      </c>
      <c r="AD13" s="17">
        <v>0.24617390093032601</v>
      </c>
      <c r="AE13" s="17"/>
      <c r="AF13" s="17">
        <v>0.26459816476457798</v>
      </c>
      <c r="AG13" s="17">
        <v>0.25778769087717901</v>
      </c>
      <c r="AH13" s="17">
        <v>0.31609574254661499</v>
      </c>
      <c r="AI13" s="17"/>
      <c r="AJ13" s="17">
        <v>0.25281530456432699</v>
      </c>
      <c r="AK13" s="17">
        <v>0.28985825082387101</v>
      </c>
      <c r="AL13" s="17">
        <v>0.24331495902501701</v>
      </c>
      <c r="AM13" s="17">
        <v>0.37391103113268898</v>
      </c>
      <c r="AN13" s="17">
        <v>0.30048629974881702</v>
      </c>
      <c r="AO13" s="17"/>
      <c r="AP13" s="17">
        <v>0.24492113626800499</v>
      </c>
      <c r="AQ13" s="17">
        <v>0.271391487271823</v>
      </c>
      <c r="AR13" s="17">
        <v>0.23223602580532099</v>
      </c>
      <c r="AS13" s="17"/>
      <c r="AT13" s="17">
        <v>0.26350963653068799</v>
      </c>
      <c r="AU13" s="17">
        <v>0.27597363081480603</v>
      </c>
      <c r="AV13" s="17">
        <v>0.25468325791345298</v>
      </c>
      <c r="AW13" s="17">
        <v>0.29077420435734103</v>
      </c>
      <c r="AX13" s="17">
        <v>8.3406430139517998E-2</v>
      </c>
    </row>
    <row r="14" spans="2:50" ht="45">
      <c r="B14" s="18" t="s">
        <v>304</v>
      </c>
      <c r="C14" s="17">
        <v>0.185437223516635</v>
      </c>
      <c r="D14" s="17">
        <v>0.18574795942037101</v>
      </c>
      <c r="E14" s="17">
        <v>0.18585455799100101</v>
      </c>
      <c r="F14" s="17"/>
      <c r="G14" s="17">
        <v>0.23215562462779499</v>
      </c>
      <c r="H14" s="17">
        <v>0.22379188979779299</v>
      </c>
      <c r="I14" s="17">
        <v>0.16387480409369401</v>
      </c>
      <c r="J14" s="17">
        <v>0.174478743079681</v>
      </c>
      <c r="K14" s="17">
        <v>0.16317421959574699</v>
      </c>
      <c r="L14" s="17">
        <v>0.16475396801962</v>
      </c>
      <c r="M14" s="17"/>
      <c r="N14" s="17">
        <v>0.172933920119339</v>
      </c>
      <c r="O14" s="17">
        <v>0.17903473160629599</v>
      </c>
      <c r="P14" s="17">
        <v>0.189642338912062</v>
      </c>
      <c r="Q14" s="17">
        <v>0.201252686498025</v>
      </c>
      <c r="R14" s="17"/>
      <c r="S14" s="17">
        <v>0.18070856771312399</v>
      </c>
      <c r="T14" s="17">
        <v>0.19269137509752299</v>
      </c>
      <c r="U14" s="17">
        <v>0.190200674031717</v>
      </c>
      <c r="V14" s="17">
        <v>0.18816946219242101</v>
      </c>
      <c r="W14" s="17">
        <v>0.180649767765582</v>
      </c>
      <c r="X14" s="17">
        <v>0.22982680573655001</v>
      </c>
      <c r="Y14" s="17">
        <v>0.19726481550004399</v>
      </c>
      <c r="Z14" s="17">
        <v>0.18599987988309799</v>
      </c>
      <c r="AA14" s="17">
        <v>0.15018908517902399</v>
      </c>
      <c r="AB14" s="17">
        <v>0.21048858709283599</v>
      </c>
      <c r="AC14" s="17">
        <v>0.117337023563378</v>
      </c>
      <c r="AD14" s="17">
        <v>0.16892955497054801</v>
      </c>
      <c r="AE14" s="17"/>
      <c r="AF14" s="17">
        <v>0.18188370502197099</v>
      </c>
      <c r="AG14" s="17">
        <v>0.196490510449645</v>
      </c>
      <c r="AH14" s="17">
        <v>0.16397952126564699</v>
      </c>
      <c r="AI14" s="17"/>
      <c r="AJ14" s="17">
        <v>0.17796204169857799</v>
      </c>
      <c r="AK14" s="17">
        <v>0.19799506827948701</v>
      </c>
      <c r="AL14" s="17">
        <v>0.16811867172015801</v>
      </c>
      <c r="AM14" s="17">
        <v>9.2572685957902898E-2</v>
      </c>
      <c r="AN14" s="17">
        <v>0.17957605581061301</v>
      </c>
      <c r="AO14" s="17"/>
      <c r="AP14" s="17">
        <v>0.19997175584888899</v>
      </c>
      <c r="AQ14" s="17">
        <v>0.17776936555235301</v>
      </c>
      <c r="AR14" s="17">
        <v>0.19733037638863299</v>
      </c>
      <c r="AS14" s="17"/>
      <c r="AT14" s="17">
        <v>0.177023823944292</v>
      </c>
      <c r="AU14" s="17">
        <v>0.17529953410017801</v>
      </c>
      <c r="AV14" s="17">
        <v>0.19007993111042401</v>
      </c>
      <c r="AW14" s="17">
        <v>0.21574589316599699</v>
      </c>
      <c r="AX14" s="17">
        <v>0.25055892230997001</v>
      </c>
    </row>
    <row r="15" spans="2:50" ht="45">
      <c r="B15" s="18" t="s">
        <v>305</v>
      </c>
      <c r="C15" s="17">
        <v>0.15919989911085899</v>
      </c>
      <c r="D15" s="17">
        <v>0.16092274832204501</v>
      </c>
      <c r="E15" s="17">
        <v>0.15813723392649701</v>
      </c>
      <c r="F15" s="17"/>
      <c r="G15" s="17">
        <v>0.19963783185915801</v>
      </c>
      <c r="H15" s="17">
        <v>0.21997452709611801</v>
      </c>
      <c r="I15" s="17">
        <v>0.19412245639279499</v>
      </c>
      <c r="J15" s="17">
        <v>0.13058726634502499</v>
      </c>
      <c r="K15" s="17">
        <v>0.106993663939516</v>
      </c>
      <c r="L15" s="17">
        <v>0.112756094817029</v>
      </c>
      <c r="M15" s="17"/>
      <c r="N15" s="17">
        <v>0.17617768193411601</v>
      </c>
      <c r="O15" s="17">
        <v>0.12918337202889499</v>
      </c>
      <c r="P15" s="17">
        <v>0.19849968080922201</v>
      </c>
      <c r="Q15" s="17">
        <v>0.140375015296689</v>
      </c>
      <c r="R15" s="17"/>
      <c r="S15" s="17">
        <v>0.185754823524171</v>
      </c>
      <c r="T15" s="17">
        <v>0.15195210509086499</v>
      </c>
      <c r="U15" s="17">
        <v>0.112498380012343</v>
      </c>
      <c r="V15" s="17">
        <v>0.16526029642975301</v>
      </c>
      <c r="W15" s="17">
        <v>9.1534703992207797E-2</v>
      </c>
      <c r="X15" s="17">
        <v>0.17534262210887999</v>
      </c>
      <c r="Y15" s="17">
        <v>0.17225772246573501</v>
      </c>
      <c r="Z15" s="17">
        <v>0.20804832013389399</v>
      </c>
      <c r="AA15" s="17">
        <v>0.18311314896790401</v>
      </c>
      <c r="AB15" s="17">
        <v>0.13648280329346699</v>
      </c>
      <c r="AC15" s="17">
        <v>0.16794597675135101</v>
      </c>
      <c r="AD15" s="17">
        <v>0.148584544625188</v>
      </c>
      <c r="AE15" s="17"/>
      <c r="AF15" s="17">
        <v>0.128628629634292</v>
      </c>
      <c r="AG15" s="17">
        <v>0.19234036323695899</v>
      </c>
      <c r="AH15" s="17">
        <v>0.123796930077024</v>
      </c>
      <c r="AI15" s="17"/>
      <c r="AJ15" s="17">
        <v>0.141057908822113</v>
      </c>
      <c r="AK15" s="17">
        <v>0.20422909337474901</v>
      </c>
      <c r="AL15" s="17">
        <v>0.18495481997212199</v>
      </c>
      <c r="AM15" s="17">
        <v>8.0227826791527707E-2</v>
      </c>
      <c r="AN15" s="17">
        <v>0.10752560068778701</v>
      </c>
      <c r="AO15" s="17"/>
      <c r="AP15" s="17">
        <v>0.160989676979444</v>
      </c>
      <c r="AQ15" s="17">
        <v>0.185299501729245</v>
      </c>
      <c r="AR15" s="17">
        <v>0.20997584021371399</v>
      </c>
      <c r="AS15" s="17"/>
      <c r="AT15" s="17">
        <v>0.122507771296802</v>
      </c>
      <c r="AU15" s="17">
        <v>0.168531234380663</v>
      </c>
      <c r="AV15" s="17">
        <v>0.17242828747066999</v>
      </c>
      <c r="AW15" s="17">
        <v>0.21445650531714799</v>
      </c>
      <c r="AX15" s="17">
        <v>0.28756773819320902</v>
      </c>
    </row>
    <row r="16" spans="2:50" ht="45">
      <c r="B16" s="18" t="s">
        <v>302</v>
      </c>
      <c r="C16" s="17">
        <v>0.14668824749112899</v>
      </c>
      <c r="D16" s="17">
        <v>0.15139795749971399</v>
      </c>
      <c r="E16" s="17">
        <v>0.14266216096187401</v>
      </c>
      <c r="F16" s="17"/>
      <c r="G16" s="17">
        <v>0.148395155113282</v>
      </c>
      <c r="H16" s="17">
        <v>0.177401101341711</v>
      </c>
      <c r="I16" s="17">
        <v>0.15435562039846801</v>
      </c>
      <c r="J16" s="17">
        <v>0.159441828691297</v>
      </c>
      <c r="K16" s="17">
        <v>0.138528340636903</v>
      </c>
      <c r="L16" s="17">
        <v>0.109478590619232</v>
      </c>
      <c r="M16" s="17"/>
      <c r="N16" s="17">
        <v>0.138341991033779</v>
      </c>
      <c r="O16" s="17">
        <v>0.145513944772176</v>
      </c>
      <c r="P16" s="17">
        <v>0.16066133135410399</v>
      </c>
      <c r="Q16" s="17">
        <v>0.14526801612145299</v>
      </c>
      <c r="R16" s="17"/>
      <c r="S16" s="17">
        <v>0.14024040097020299</v>
      </c>
      <c r="T16" s="17">
        <v>0.13587217542195401</v>
      </c>
      <c r="U16" s="17">
        <v>0.14068186023394</v>
      </c>
      <c r="V16" s="17">
        <v>0.12719477840521901</v>
      </c>
      <c r="W16" s="17">
        <v>0.14551308694213699</v>
      </c>
      <c r="X16" s="17">
        <v>0.17989452758630101</v>
      </c>
      <c r="Y16" s="17">
        <v>0.12484664844313501</v>
      </c>
      <c r="Z16" s="17">
        <v>0.19078675589515401</v>
      </c>
      <c r="AA16" s="17">
        <v>0.15422205843199599</v>
      </c>
      <c r="AB16" s="17">
        <v>0.140477010923867</v>
      </c>
      <c r="AC16" s="17">
        <v>0.16003030133276899</v>
      </c>
      <c r="AD16" s="17">
        <v>0.16921176372226199</v>
      </c>
      <c r="AE16" s="17"/>
      <c r="AF16" s="17">
        <v>0.17314677070119799</v>
      </c>
      <c r="AG16" s="17">
        <v>0.13028711772306001</v>
      </c>
      <c r="AH16" s="17">
        <v>0.139144484769748</v>
      </c>
      <c r="AI16" s="17"/>
      <c r="AJ16" s="17">
        <v>0.162172937431216</v>
      </c>
      <c r="AK16" s="17">
        <v>0.150232147418322</v>
      </c>
      <c r="AL16" s="17">
        <v>0.10847810352612</v>
      </c>
      <c r="AM16" s="17">
        <v>0.117649246862988</v>
      </c>
      <c r="AN16" s="17">
        <v>0.122901331141076</v>
      </c>
      <c r="AO16" s="17"/>
      <c r="AP16" s="17">
        <v>0.14738842332334701</v>
      </c>
      <c r="AQ16" s="17">
        <v>0.15793310552794601</v>
      </c>
      <c r="AR16" s="17">
        <v>0.13280274877533699</v>
      </c>
      <c r="AS16" s="17"/>
      <c r="AT16" s="17">
        <v>0.16516383888089001</v>
      </c>
      <c r="AU16" s="17">
        <v>0.149753868270188</v>
      </c>
      <c r="AV16" s="17">
        <v>0.13443969048197499</v>
      </c>
      <c r="AW16" s="17">
        <v>0.103710000536248</v>
      </c>
      <c r="AX16" s="17">
        <v>0.154171476980245</v>
      </c>
    </row>
    <row r="17" spans="2:50" ht="30">
      <c r="B17" s="18" t="s">
        <v>306</v>
      </c>
      <c r="C17" s="17">
        <v>0.13220391421049299</v>
      </c>
      <c r="D17" s="17">
        <v>0.15785020264474101</v>
      </c>
      <c r="E17" s="17">
        <v>0.107690056243265</v>
      </c>
      <c r="F17" s="17"/>
      <c r="G17" s="17">
        <v>0.17015320987111399</v>
      </c>
      <c r="H17" s="17">
        <v>0.14688988389773999</v>
      </c>
      <c r="I17" s="17">
        <v>9.2486038471429999E-2</v>
      </c>
      <c r="J17" s="17">
        <v>0.136172568252348</v>
      </c>
      <c r="K17" s="17">
        <v>0.12732718749459601</v>
      </c>
      <c r="L17" s="17">
        <v>0.12760200291650101</v>
      </c>
      <c r="M17" s="17"/>
      <c r="N17" s="17">
        <v>0.13022039457184101</v>
      </c>
      <c r="O17" s="17">
        <v>0.106535673141628</v>
      </c>
      <c r="P17" s="17">
        <v>0.16151614860730701</v>
      </c>
      <c r="Q17" s="17">
        <v>0.13757542399897801</v>
      </c>
      <c r="R17" s="17"/>
      <c r="S17" s="17">
        <v>0.181856966509931</v>
      </c>
      <c r="T17" s="17">
        <v>0.129390845120952</v>
      </c>
      <c r="U17" s="17">
        <v>0.12970162593576501</v>
      </c>
      <c r="V17" s="17">
        <v>0.117788818812032</v>
      </c>
      <c r="W17" s="17">
        <v>0.13426901795885299</v>
      </c>
      <c r="X17" s="17">
        <v>0.109807486860113</v>
      </c>
      <c r="Y17" s="17">
        <v>0.118861595539314</v>
      </c>
      <c r="Z17" s="17">
        <v>0.14990330468819399</v>
      </c>
      <c r="AA17" s="17">
        <v>8.7754488449488896E-2</v>
      </c>
      <c r="AB17" s="17">
        <v>0.17357496072307901</v>
      </c>
      <c r="AC17" s="17">
        <v>9.2435180906360603E-2</v>
      </c>
      <c r="AD17" s="17">
        <v>0.14219676589597299</v>
      </c>
      <c r="AE17" s="17"/>
      <c r="AF17" s="17">
        <v>0.12818517315910499</v>
      </c>
      <c r="AG17" s="17">
        <v>0.146263021098929</v>
      </c>
      <c r="AH17" s="17">
        <v>9.7200180190315497E-2</v>
      </c>
      <c r="AI17" s="17"/>
      <c r="AJ17" s="17">
        <v>0.12493754597303799</v>
      </c>
      <c r="AK17" s="17">
        <v>0.15597349319363199</v>
      </c>
      <c r="AL17" s="17">
        <v>0.14120554563482399</v>
      </c>
      <c r="AM17" s="17">
        <v>0.11787993461874301</v>
      </c>
      <c r="AN17" s="17">
        <v>0.10493085404425</v>
      </c>
      <c r="AO17" s="17"/>
      <c r="AP17" s="17">
        <v>0.149165384689357</v>
      </c>
      <c r="AQ17" s="17">
        <v>0.14993289379941099</v>
      </c>
      <c r="AR17" s="17">
        <v>0.12678947380653399</v>
      </c>
      <c r="AS17" s="17"/>
      <c r="AT17" s="17">
        <v>0.14303815251698199</v>
      </c>
      <c r="AU17" s="17">
        <v>0.121902620953559</v>
      </c>
      <c r="AV17" s="17">
        <v>0.144672445455962</v>
      </c>
      <c r="AW17" s="17">
        <v>0.18582305616136</v>
      </c>
      <c r="AX17" s="17">
        <v>0.112517301066933</v>
      </c>
    </row>
    <row r="18" spans="2:50" ht="30">
      <c r="B18" s="18" t="s">
        <v>307</v>
      </c>
      <c r="C18" s="17">
        <v>9.5788989130864796E-2</v>
      </c>
      <c r="D18" s="17">
        <v>0.113767731831882</v>
      </c>
      <c r="E18" s="17">
        <v>7.8616197532443796E-2</v>
      </c>
      <c r="F18" s="17"/>
      <c r="G18" s="17">
        <v>0.12700590595519701</v>
      </c>
      <c r="H18" s="17">
        <v>0.14858668036116099</v>
      </c>
      <c r="I18" s="17">
        <v>0.12024597965094901</v>
      </c>
      <c r="J18" s="17">
        <v>7.2348487011784798E-2</v>
      </c>
      <c r="K18" s="17">
        <v>5.5993072538398601E-2</v>
      </c>
      <c r="L18" s="17">
        <v>5.7959778452565898E-2</v>
      </c>
      <c r="M18" s="17"/>
      <c r="N18" s="17">
        <v>0.113151112736242</v>
      </c>
      <c r="O18" s="17">
        <v>8.0068149957196605E-2</v>
      </c>
      <c r="P18" s="17">
        <v>9.0725523086912896E-2</v>
      </c>
      <c r="Q18" s="17">
        <v>9.9545302891026005E-2</v>
      </c>
      <c r="R18" s="17"/>
      <c r="S18" s="17">
        <v>0.170504647971816</v>
      </c>
      <c r="T18" s="17">
        <v>0.115666960281886</v>
      </c>
      <c r="U18" s="17">
        <v>0.110700723319016</v>
      </c>
      <c r="V18" s="17">
        <v>0.103325379527536</v>
      </c>
      <c r="W18" s="17">
        <v>7.6305692208174195E-2</v>
      </c>
      <c r="X18" s="17">
        <v>5.0505573445235701E-2</v>
      </c>
      <c r="Y18" s="17">
        <v>8.6924682238840506E-2</v>
      </c>
      <c r="Z18" s="17">
        <v>5.4837009297408403E-2</v>
      </c>
      <c r="AA18" s="17">
        <v>8.8079557777720099E-2</v>
      </c>
      <c r="AB18" s="17">
        <v>5.0432602701801797E-2</v>
      </c>
      <c r="AC18" s="17">
        <v>6.73834570028541E-2</v>
      </c>
      <c r="AD18" s="17">
        <v>7.0039737246467504E-2</v>
      </c>
      <c r="AE18" s="17"/>
      <c r="AF18" s="17">
        <v>8.4488653231739097E-2</v>
      </c>
      <c r="AG18" s="17">
        <v>0.109605562130458</v>
      </c>
      <c r="AH18" s="17">
        <v>7.9525636207124301E-2</v>
      </c>
      <c r="AI18" s="17"/>
      <c r="AJ18" s="17">
        <v>9.2152425229678606E-2</v>
      </c>
      <c r="AK18" s="17">
        <v>0.10836534497474801</v>
      </c>
      <c r="AL18" s="17">
        <v>0.13304267287819299</v>
      </c>
      <c r="AM18" s="17">
        <v>3.2299807193432201E-2</v>
      </c>
      <c r="AN18" s="17">
        <v>5.4841265890669399E-2</v>
      </c>
      <c r="AO18" s="17"/>
      <c r="AP18" s="17">
        <v>0.102328160897417</v>
      </c>
      <c r="AQ18" s="17">
        <v>0.103058386394152</v>
      </c>
      <c r="AR18" s="17">
        <v>0.12507515165776101</v>
      </c>
      <c r="AS18" s="17"/>
      <c r="AT18" s="17">
        <v>6.9389547699393095E-2</v>
      </c>
      <c r="AU18" s="17">
        <v>0.125040598127201</v>
      </c>
      <c r="AV18" s="17">
        <v>0.11602841500288</v>
      </c>
      <c r="AW18" s="17">
        <v>0.10996401094639401</v>
      </c>
      <c r="AX18" s="17">
        <v>0.13097692700903599</v>
      </c>
    </row>
    <row r="19" spans="2:50">
      <c r="B19" s="18" t="s">
        <v>92</v>
      </c>
      <c r="C19" s="17">
        <v>8.0760445908322598E-2</v>
      </c>
      <c r="D19" s="17">
        <v>7.0077311660166397E-2</v>
      </c>
      <c r="E19" s="17">
        <v>9.0519516935538002E-2</v>
      </c>
      <c r="F19" s="17"/>
      <c r="G19" s="17">
        <v>9.2731506608558403E-2</v>
      </c>
      <c r="H19" s="17">
        <v>8.5454528128324006E-2</v>
      </c>
      <c r="I19" s="17">
        <v>0.101970521971949</v>
      </c>
      <c r="J19" s="17">
        <v>7.8246773329669797E-2</v>
      </c>
      <c r="K19" s="17">
        <v>7.7983083772348694E-2</v>
      </c>
      <c r="L19" s="17">
        <v>5.5668272467025402E-2</v>
      </c>
      <c r="M19" s="17"/>
      <c r="N19" s="17">
        <v>5.2135946811086097E-2</v>
      </c>
      <c r="O19" s="17">
        <v>9.0055039316216001E-2</v>
      </c>
      <c r="P19" s="17">
        <v>6.64085074175952E-2</v>
      </c>
      <c r="Q19" s="17">
        <v>0.113636525368134</v>
      </c>
      <c r="R19" s="17"/>
      <c r="S19" s="17">
        <v>7.52793678833929E-2</v>
      </c>
      <c r="T19" s="17">
        <v>7.6379855823842005E-2</v>
      </c>
      <c r="U19" s="17">
        <v>8.1284532565846696E-2</v>
      </c>
      <c r="V19" s="17">
        <v>7.3218820975486001E-2</v>
      </c>
      <c r="W19" s="17">
        <v>8.9969805441119099E-2</v>
      </c>
      <c r="X19" s="17">
        <v>6.2896747969306999E-2</v>
      </c>
      <c r="Y19" s="17">
        <v>8.69241273133564E-2</v>
      </c>
      <c r="Z19" s="17">
        <v>4.92636404479058E-2</v>
      </c>
      <c r="AA19" s="17">
        <v>0.106743576940735</v>
      </c>
      <c r="AB19" s="17">
        <v>6.9748869036504804E-2</v>
      </c>
      <c r="AC19" s="17">
        <v>0.114697260156567</v>
      </c>
      <c r="AD19" s="17">
        <v>8.5370550125737896E-2</v>
      </c>
      <c r="AE19" s="17"/>
      <c r="AF19" s="17">
        <v>6.8408517635141206E-2</v>
      </c>
      <c r="AG19" s="17">
        <v>5.92995097433043E-2</v>
      </c>
      <c r="AH19" s="17">
        <v>0.15977292984407501</v>
      </c>
      <c r="AI19" s="17"/>
      <c r="AJ19" s="17">
        <v>5.0470541426983297E-2</v>
      </c>
      <c r="AK19" s="17">
        <v>5.4555100792762802E-2</v>
      </c>
      <c r="AL19" s="17">
        <v>5.6058476870266702E-2</v>
      </c>
      <c r="AM19" s="17">
        <v>0.159894611994574</v>
      </c>
      <c r="AN19" s="17">
        <v>0.20283378113221401</v>
      </c>
      <c r="AO19" s="17"/>
      <c r="AP19" s="17">
        <v>5.3234798011373798E-2</v>
      </c>
      <c r="AQ19" s="17">
        <v>5.7576493653713402E-2</v>
      </c>
      <c r="AR19" s="17">
        <v>4.5562741786829702E-2</v>
      </c>
      <c r="AS19" s="17"/>
      <c r="AT19" s="17">
        <v>9.9130919600388501E-2</v>
      </c>
      <c r="AU19" s="17">
        <v>7.1479788641451006E-2</v>
      </c>
      <c r="AV19" s="17">
        <v>5.5962867416533502E-2</v>
      </c>
      <c r="AW19" s="17">
        <v>6.1247383697637603E-2</v>
      </c>
      <c r="AX19" s="17">
        <v>9.8137376861913594E-2</v>
      </c>
    </row>
    <row r="20" spans="2:50" ht="30">
      <c r="B20" s="18" t="s">
        <v>308</v>
      </c>
      <c r="C20" s="19">
        <v>1.3869895521091099E-2</v>
      </c>
      <c r="D20" s="19">
        <v>1.34326535842039E-2</v>
      </c>
      <c r="E20" s="19">
        <v>1.4350484880175001E-2</v>
      </c>
      <c r="F20" s="19"/>
      <c r="G20" s="19">
        <v>1.4403374953325099E-2</v>
      </c>
      <c r="H20" s="19">
        <v>0</v>
      </c>
      <c r="I20" s="19">
        <v>2.8199981245053799E-2</v>
      </c>
      <c r="J20" s="19">
        <v>1.59711753207913E-2</v>
      </c>
      <c r="K20" s="19">
        <v>1.3976511214079E-2</v>
      </c>
      <c r="L20" s="19">
        <v>1.1330724006631701E-2</v>
      </c>
      <c r="M20" s="19"/>
      <c r="N20" s="19">
        <v>7.3882549069916497E-3</v>
      </c>
      <c r="O20" s="19">
        <v>9.8776304187809597E-3</v>
      </c>
      <c r="P20" s="19">
        <v>1.72111439816558E-2</v>
      </c>
      <c r="Q20" s="19">
        <v>2.23029927083114E-2</v>
      </c>
      <c r="R20" s="19"/>
      <c r="S20" s="19">
        <v>9.7556131110238808E-3</v>
      </c>
      <c r="T20" s="19">
        <v>1.50073096541808E-2</v>
      </c>
      <c r="U20" s="19">
        <v>2.5496999980242699E-2</v>
      </c>
      <c r="V20" s="19">
        <v>0</v>
      </c>
      <c r="W20" s="19">
        <v>1.5931273712443898E-2</v>
      </c>
      <c r="X20" s="19">
        <v>1.5641628361869699E-2</v>
      </c>
      <c r="Y20" s="19">
        <v>6.1310060115612299E-3</v>
      </c>
      <c r="Z20" s="19">
        <v>4.0338319515857403E-2</v>
      </c>
      <c r="AA20" s="19">
        <v>1.8878413229314901E-2</v>
      </c>
      <c r="AB20" s="19">
        <v>1.5158708763167199E-2</v>
      </c>
      <c r="AC20" s="19">
        <v>8.7165557319628592E-3</v>
      </c>
      <c r="AD20" s="19">
        <v>0</v>
      </c>
      <c r="AE20" s="19"/>
      <c r="AF20" s="19">
        <v>2.0709304174485899E-2</v>
      </c>
      <c r="AG20" s="19">
        <v>8.0361569399607403E-3</v>
      </c>
      <c r="AH20" s="19">
        <v>1.44805115286938E-2</v>
      </c>
      <c r="AI20" s="19"/>
      <c r="AJ20" s="19">
        <v>1.6267186946582801E-2</v>
      </c>
      <c r="AK20" s="19">
        <v>5.6156797858320602E-3</v>
      </c>
      <c r="AL20" s="19">
        <v>6.24153553253976E-3</v>
      </c>
      <c r="AM20" s="19">
        <v>3.2620512840555199E-2</v>
      </c>
      <c r="AN20" s="19">
        <v>2.7940160561957E-2</v>
      </c>
      <c r="AO20" s="19"/>
      <c r="AP20" s="19">
        <v>1.51394125478554E-2</v>
      </c>
      <c r="AQ20" s="19">
        <v>6.5292529708297804E-3</v>
      </c>
      <c r="AR20" s="19">
        <v>0</v>
      </c>
      <c r="AS20" s="19"/>
      <c r="AT20" s="19">
        <v>2.00848642801712E-2</v>
      </c>
      <c r="AU20" s="19">
        <v>1.89308238726449E-2</v>
      </c>
      <c r="AV20" s="19">
        <v>6.4472703400811496E-3</v>
      </c>
      <c r="AW20" s="19">
        <v>1.14175074031605E-2</v>
      </c>
      <c r="AX20" s="19">
        <v>0</v>
      </c>
    </row>
    <row r="21" spans="2:50">
      <c r="B21" s="16"/>
    </row>
    <row r="22" spans="2:50">
      <c r="B22" t="s">
        <v>550</v>
      </c>
    </row>
    <row r="23" spans="2:50">
      <c r="B23" t="s">
        <v>551</v>
      </c>
    </row>
    <row r="25" spans="2:50">
      <c r="B25"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311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695</v>
      </c>
      <c r="D7" s="10">
        <v>335</v>
      </c>
      <c r="E7" s="10">
        <v>359</v>
      </c>
      <c r="F7" s="10"/>
      <c r="G7" s="10">
        <v>84</v>
      </c>
      <c r="H7" s="10">
        <v>119</v>
      </c>
      <c r="I7" s="10">
        <v>122</v>
      </c>
      <c r="J7" s="10">
        <v>106</v>
      </c>
      <c r="K7" s="10">
        <v>100</v>
      </c>
      <c r="L7" s="10">
        <v>164</v>
      </c>
      <c r="M7" s="10"/>
      <c r="N7" s="10">
        <v>206</v>
      </c>
      <c r="O7" s="10">
        <v>180</v>
      </c>
      <c r="P7" s="10">
        <v>138</v>
      </c>
      <c r="Q7" s="10">
        <v>169</v>
      </c>
      <c r="R7" s="10"/>
      <c r="S7" s="10">
        <v>94</v>
      </c>
      <c r="T7" s="10">
        <v>86</v>
      </c>
      <c r="U7" s="10">
        <v>55</v>
      </c>
      <c r="V7" s="10">
        <v>67</v>
      </c>
      <c r="W7" s="10">
        <v>48</v>
      </c>
      <c r="X7" s="10">
        <v>43</v>
      </c>
      <c r="Y7" s="10">
        <v>64</v>
      </c>
      <c r="Z7" s="10">
        <v>30</v>
      </c>
      <c r="AA7" s="10">
        <v>70</v>
      </c>
      <c r="AB7" s="10">
        <v>84</v>
      </c>
      <c r="AC7" s="10">
        <v>33</v>
      </c>
      <c r="AD7" s="10">
        <v>21</v>
      </c>
      <c r="AE7" s="10"/>
      <c r="AF7" s="10">
        <v>276</v>
      </c>
      <c r="AG7" s="10">
        <v>289</v>
      </c>
      <c r="AH7" s="10">
        <v>92</v>
      </c>
      <c r="AI7" s="10"/>
      <c r="AJ7" s="10">
        <v>263</v>
      </c>
      <c r="AK7" s="10">
        <v>178</v>
      </c>
      <c r="AL7" s="10">
        <v>44</v>
      </c>
      <c r="AM7" s="10">
        <v>12</v>
      </c>
      <c r="AN7" s="10">
        <v>84</v>
      </c>
      <c r="AO7" s="10"/>
      <c r="AP7" s="10">
        <v>175</v>
      </c>
      <c r="AQ7" s="10">
        <v>207</v>
      </c>
      <c r="AR7" s="10">
        <v>47</v>
      </c>
      <c r="AS7" s="10"/>
      <c r="AT7" s="10">
        <v>173</v>
      </c>
      <c r="AU7" s="10">
        <v>119</v>
      </c>
      <c r="AV7" s="10">
        <v>155</v>
      </c>
      <c r="AW7" s="10">
        <v>62</v>
      </c>
      <c r="AX7" s="10">
        <v>16</v>
      </c>
    </row>
    <row r="8" spans="2:50" ht="30" customHeight="1">
      <c r="B8" s="11" t="s">
        <v>77</v>
      </c>
      <c r="C8" s="11">
        <v>702</v>
      </c>
      <c r="D8" s="11">
        <v>348</v>
      </c>
      <c r="E8" s="11">
        <v>352</v>
      </c>
      <c r="F8" s="11"/>
      <c r="G8" s="11">
        <v>102</v>
      </c>
      <c r="H8" s="11">
        <v>121</v>
      </c>
      <c r="I8" s="11">
        <v>134</v>
      </c>
      <c r="J8" s="11">
        <v>113</v>
      </c>
      <c r="K8" s="11">
        <v>84</v>
      </c>
      <c r="L8" s="11">
        <v>148</v>
      </c>
      <c r="M8" s="11"/>
      <c r="N8" s="11">
        <v>197</v>
      </c>
      <c r="O8" s="11">
        <v>186</v>
      </c>
      <c r="P8" s="11">
        <v>150</v>
      </c>
      <c r="Q8" s="11">
        <v>166</v>
      </c>
      <c r="R8" s="11"/>
      <c r="S8" s="11">
        <v>98</v>
      </c>
      <c r="T8" s="11">
        <v>91</v>
      </c>
      <c r="U8" s="11">
        <v>54</v>
      </c>
      <c r="V8" s="11">
        <v>72</v>
      </c>
      <c r="W8" s="11">
        <v>48</v>
      </c>
      <c r="X8" s="11">
        <v>54</v>
      </c>
      <c r="Y8" s="11">
        <v>60</v>
      </c>
      <c r="Z8" s="11">
        <v>28</v>
      </c>
      <c r="AA8" s="11">
        <v>71</v>
      </c>
      <c r="AB8" s="11">
        <v>76</v>
      </c>
      <c r="AC8" s="11">
        <v>32</v>
      </c>
      <c r="AD8" s="11">
        <v>19</v>
      </c>
      <c r="AE8" s="11"/>
      <c r="AF8" s="11">
        <v>278</v>
      </c>
      <c r="AG8" s="11">
        <v>284</v>
      </c>
      <c r="AH8" s="11">
        <v>95</v>
      </c>
      <c r="AI8" s="11"/>
      <c r="AJ8" s="11">
        <v>258</v>
      </c>
      <c r="AK8" s="11">
        <v>188</v>
      </c>
      <c r="AL8" s="11">
        <v>44</v>
      </c>
      <c r="AM8" s="11">
        <v>11</v>
      </c>
      <c r="AN8" s="11">
        <v>86</v>
      </c>
      <c r="AO8" s="11"/>
      <c r="AP8" s="11">
        <v>172</v>
      </c>
      <c r="AQ8" s="11">
        <v>220</v>
      </c>
      <c r="AR8" s="11">
        <v>47</v>
      </c>
      <c r="AS8" s="11"/>
      <c r="AT8" s="11">
        <v>172</v>
      </c>
      <c r="AU8" s="11">
        <v>124</v>
      </c>
      <c r="AV8" s="11">
        <v>156</v>
      </c>
      <c r="AW8" s="11">
        <v>61</v>
      </c>
      <c r="AX8" s="11">
        <v>15</v>
      </c>
    </row>
    <row r="9" spans="2:50">
      <c r="B9" s="18" t="s">
        <v>312</v>
      </c>
      <c r="C9" s="17">
        <v>0.193739623070455</v>
      </c>
      <c r="D9" s="17">
        <v>0.18071004871497301</v>
      </c>
      <c r="E9" s="17">
        <v>0.207174295365191</v>
      </c>
      <c r="F9" s="17"/>
      <c r="G9" s="17">
        <v>0.18068550934996899</v>
      </c>
      <c r="H9" s="17">
        <v>0.20728037161496499</v>
      </c>
      <c r="I9" s="17">
        <v>0.24073138418978099</v>
      </c>
      <c r="J9" s="17">
        <v>0.177785212963878</v>
      </c>
      <c r="K9" s="17">
        <v>0.14904982282006199</v>
      </c>
      <c r="L9" s="17">
        <v>0.18681507998937399</v>
      </c>
      <c r="M9" s="17"/>
      <c r="N9" s="17">
        <v>0.20510174359271399</v>
      </c>
      <c r="O9" s="17">
        <v>0.14422685460172299</v>
      </c>
      <c r="P9" s="17">
        <v>0.22178774986800301</v>
      </c>
      <c r="Q9" s="17">
        <v>0.20567914489637601</v>
      </c>
      <c r="R9" s="17"/>
      <c r="S9" s="17">
        <v>0.24185563367813001</v>
      </c>
      <c r="T9" s="17">
        <v>0.181458191139345</v>
      </c>
      <c r="U9" s="17">
        <v>0.21002591028662701</v>
      </c>
      <c r="V9" s="17">
        <v>0.203149217823484</v>
      </c>
      <c r="W9" s="17">
        <v>0.213649273663922</v>
      </c>
      <c r="X9" s="17">
        <v>0.197498503912098</v>
      </c>
      <c r="Y9" s="17">
        <v>0.13541010535165199</v>
      </c>
      <c r="Z9" s="17">
        <v>0.15244719488870101</v>
      </c>
      <c r="AA9" s="17">
        <v>0.18599850246049501</v>
      </c>
      <c r="AB9" s="17">
        <v>0.16295099158503401</v>
      </c>
      <c r="AC9" s="17">
        <v>0.20483158369044599</v>
      </c>
      <c r="AD9" s="17">
        <v>0.24020332027469099</v>
      </c>
      <c r="AE9" s="17"/>
      <c r="AF9" s="17">
        <v>0.208281082519192</v>
      </c>
      <c r="AG9" s="17">
        <v>0.213996437929907</v>
      </c>
      <c r="AH9" s="17">
        <v>0.12288870491724101</v>
      </c>
      <c r="AI9" s="17"/>
      <c r="AJ9" s="17">
        <v>0.178358703633893</v>
      </c>
      <c r="AK9" s="17">
        <v>0.219802789638879</v>
      </c>
      <c r="AL9" s="17">
        <v>0.37746914235269302</v>
      </c>
      <c r="AM9" s="17">
        <v>0</v>
      </c>
      <c r="AN9" s="17">
        <v>6.1876885817774799E-2</v>
      </c>
      <c r="AO9" s="17"/>
      <c r="AP9" s="17">
        <v>0.17306255656365599</v>
      </c>
      <c r="AQ9" s="17">
        <v>0.225961868466687</v>
      </c>
      <c r="AR9" s="17">
        <v>0.30109178416017102</v>
      </c>
      <c r="AS9" s="17"/>
      <c r="AT9" s="17">
        <v>0.23924012435318201</v>
      </c>
      <c r="AU9" s="17">
        <v>0.135157223373329</v>
      </c>
      <c r="AV9" s="17">
        <v>0.20608098576282399</v>
      </c>
      <c r="AW9" s="17">
        <v>0.20752573181347</v>
      </c>
      <c r="AX9" s="17">
        <v>0.14286633199776699</v>
      </c>
    </row>
    <row r="10" spans="2:50">
      <c r="B10" s="18" t="s">
        <v>313</v>
      </c>
      <c r="C10" s="17">
        <v>0.32253283812130501</v>
      </c>
      <c r="D10" s="17">
        <v>0.28300279738525402</v>
      </c>
      <c r="E10" s="17">
        <v>0.36253263657745199</v>
      </c>
      <c r="F10" s="17"/>
      <c r="G10" s="17">
        <v>0.32817620271254999</v>
      </c>
      <c r="H10" s="17">
        <v>0.33972582059345502</v>
      </c>
      <c r="I10" s="17">
        <v>0.39650164740333899</v>
      </c>
      <c r="J10" s="17">
        <v>0.34394927455712698</v>
      </c>
      <c r="K10" s="17">
        <v>0.27338733995098302</v>
      </c>
      <c r="L10" s="17">
        <v>0.24961093945538099</v>
      </c>
      <c r="M10" s="17"/>
      <c r="N10" s="17">
        <v>0.28819676748602202</v>
      </c>
      <c r="O10" s="17">
        <v>0.32884045463339101</v>
      </c>
      <c r="P10" s="17">
        <v>0.372864976533404</v>
      </c>
      <c r="Q10" s="17">
        <v>0.31542182520028</v>
      </c>
      <c r="R10" s="17"/>
      <c r="S10" s="17">
        <v>0.33324389391694798</v>
      </c>
      <c r="T10" s="17">
        <v>0.36119442500375099</v>
      </c>
      <c r="U10" s="17">
        <v>0.30674498066581102</v>
      </c>
      <c r="V10" s="17">
        <v>0.33198054436973101</v>
      </c>
      <c r="W10" s="17">
        <v>0.16060342021951901</v>
      </c>
      <c r="X10" s="17">
        <v>0.31982442414001699</v>
      </c>
      <c r="Y10" s="17">
        <v>0.400819173095393</v>
      </c>
      <c r="Z10" s="17">
        <v>0.355127292798262</v>
      </c>
      <c r="AA10" s="17">
        <v>0.35811995091920101</v>
      </c>
      <c r="AB10" s="17">
        <v>0.30378754869938701</v>
      </c>
      <c r="AC10" s="17">
        <v>0.30050097339614601</v>
      </c>
      <c r="AD10" s="17">
        <v>0.19013510423248201</v>
      </c>
      <c r="AE10" s="17"/>
      <c r="AF10" s="17">
        <v>0.325324301443917</v>
      </c>
      <c r="AG10" s="17">
        <v>0.32539629134409598</v>
      </c>
      <c r="AH10" s="17">
        <v>0.318513369671517</v>
      </c>
      <c r="AI10" s="17"/>
      <c r="AJ10" s="17">
        <v>0.33969730418740601</v>
      </c>
      <c r="AK10" s="17">
        <v>0.36512099493506101</v>
      </c>
      <c r="AL10" s="17">
        <v>0.15308491733012899</v>
      </c>
      <c r="AM10" s="17">
        <v>0.39271316586365301</v>
      </c>
      <c r="AN10" s="17">
        <v>0.24586934332816199</v>
      </c>
      <c r="AO10" s="17"/>
      <c r="AP10" s="17">
        <v>0.35978077752400001</v>
      </c>
      <c r="AQ10" s="17">
        <v>0.380187878598992</v>
      </c>
      <c r="AR10" s="17">
        <v>0.15472117733625901</v>
      </c>
      <c r="AS10" s="17"/>
      <c r="AT10" s="17">
        <v>0.34565393660979299</v>
      </c>
      <c r="AU10" s="17">
        <v>0.35629390298295399</v>
      </c>
      <c r="AV10" s="17">
        <v>0.32216120369822698</v>
      </c>
      <c r="AW10" s="17">
        <v>0.25671336571588799</v>
      </c>
      <c r="AX10" s="17">
        <v>0.23821816260388901</v>
      </c>
    </row>
    <row r="11" spans="2:50" ht="30">
      <c r="B11" s="18" t="s">
        <v>314</v>
      </c>
      <c r="C11" s="17">
        <v>0.24070016815088699</v>
      </c>
      <c r="D11" s="17">
        <v>0.24306027144623699</v>
      </c>
      <c r="E11" s="17">
        <v>0.23905612905638299</v>
      </c>
      <c r="F11" s="17"/>
      <c r="G11" s="17">
        <v>0.22889089719828101</v>
      </c>
      <c r="H11" s="17">
        <v>0.27988465522505102</v>
      </c>
      <c r="I11" s="17">
        <v>0.19679683172881299</v>
      </c>
      <c r="J11" s="17">
        <v>0.19386397631862301</v>
      </c>
      <c r="K11" s="17">
        <v>0.2320980079187</v>
      </c>
      <c r="L11" s="17">
        <v>0.29701970612547701</v>
      </c>
      <c r="M11" s="17"/>
      <c r="N11" s="17">
        <v>0.21866864464043301</v>
      </c>
      <c r="O11" s="17">
        <v>0.26742783848493601</v>
      </c>
      <c r="P11" s="17">
        <v>0.22738108915699501</v>
      </c>
      <c r="Q11" s="17">
        <v>0.252479092993044</v>
      </c>
      <c r="R11" s="17"/>
      <c r="S11" s="17">
        <v>0.22333143463598901</v>
      </c>
      <c r="T11" s="17">
        <v>0.169228101321862</v>
      </c>
      <c r="U11" s="17">
        <v>0.27175560692351303</v>
      </c>
      <c r="V11" s="17">
        <v>0.30820791857628199</v>
      </c>
      <c r="W11" s="17">
        <v>0.30494523161146803</v>
      </c>
      <c r="X11" s="17">
        <v>0.22444577557178699</v>
      </c>
      <c r="Y11" s="17">
        <v>0.272374327327426</v>
      </c>
      <c r="Z11" s="17">
        <v>0.113919073816854</v>
      </c>
      <c r="AA11" s="17">
        <v>0.234016135858307</v>
      </c>
      <c r="AB11" s="17">
        <v>0.28539433796838598</v>
      </c>
      <c r="AC11" s="17">
        <v>0.15448714166219499</v>
      </c>
      <c r="AD11" s="17">
        <v>0.29235718883612299</v>
      </c>
      <c r="AE11" s="17"/>
      <c r="AF11" s="17">
        <v>0.235959150786513</v>
      </c>
      <c r="AG11" s="17">
        <v>0.23885159062652001</v>
      </c>
      <c r="AH11" s="17">
        <v>0.25814500523342399</v>
      </c>
      <c r="AI11" s="17"/>
      <c r="AJ11" s="17">
        <v>0.23487832714055701</v>
      </c>
      <c r="AK11" s="17">
        <v>0.22742479949697</v>
      </c>
      <c r="AL11" s="17">
        <v>0.17902516226119</v>
      </c>
      <c r="AM11" s="17">
        <v>0.27526750177961801</v>
      </c>
      <c r="AN11" s="17">
        <v>0.32001496761813902</v>
      </c>
      <c r="AO11" s="17"/>
      <c r="AP11" s="17">
        <v>0.229136722723744</v>
      </c>
      <c r="AQ11" s="17">
        <v>0.217332967767356</v>
      </c>
      <c r="AR11" s="17">
        <v>0.26166508142401701</v>
      </c>
      <c r="AS11" s="17"/>
      <c r="AT11" s="17">
        <v>0.21867500745997301</v>
      </c>
      <c r="AU11" s="17">
        <v>0.33614309467700298</v>
      </c>
      <c r="AV11" s="17">
        <v>0.19155549743516501</v>
      </c>
      <c r="AW11" s="17">
        <v>0.235272193129481</v>
      </c>
      <c r="AX11" s="17">
        <v>0.13208224956984699</v>
      </c>
    </row>
    <row r="12" spans="2:50">
      <c r="B12" s="18" t="s">
        <v>315</v>
      </c>
      <c r="C12" s="17">
        <v>0.116984923896872</v>
      </c>
      <c r="D12" s="17">
        <v>0.13884548881166101</v>
      </c>
      <c r="E12" s="17">
        <v>9.5709997424304902E-2</v>
      </c>
      <c r="F12" s="17"/>
      <c r="G12" s="17">
        <v>0.120550714712158</v>
      </c>
      <c r="H12" s="17">
        <v>6.5553174140636494E-2</v>
      </c>
      <c r="I12" s="17">
        <v>6.3877091185650103E-2</v>
      </c>
      <c r="J12" s="17">
        <v>9.7339679719452704E-2</v>
      </c>
      <c r="K12" s="17">
        <v>0.23638330423475001</v>
      </c>
      <c r="L12" s="17">
        <v>0.151485676573484</v>
      </c>
      <c r="M12" s="17"/>
      <c r="N12" s="17">
        <v>0.17793673292992401</v>
      </c>
      <c r="O12" s="17">
        <v>0.12222334660695799</v>
      </c>
      <c r="P12" s="17">
        <v>7.3411254596890393E-2</v>
      </c>
      <c r="Q12" s="17">
        <v>7.9759674798153199E-2</v>
      </c>
      <c r="R12" s="17"/>
      <c r="S12" s="17">
        <v>9.5391257645848507E-2</v>
      </c>
      <c r="T12" s="17">
        <v>0.130842535954869</v>
      </c>
      <c r="U12" s="17">
        <v>9.9963283828753302E-2</v>
      </c>
      <c r="V12" s="17">
        <v>8.0062094484265003E-2</v>
      </c>
      <c r="W12" s="17">
        <v>0.23149103031601501</v>
      </c>
      <c r="X12" s="17">
        <v>6.6415611903170399E-2</v>
      </c>
      <c r="Y12" s="17">
        <v>9.1926559476567096E-2</v>
      </c>
      <c r="Z12" s="17">
        <v>0.190015969669134</v>
      </c>
      <c r="AA12" s="17">
        <v>0.112579020235407</v>
      </c>
      <c r="AB12" s="17">
        <v>0.11352756540662599</v>
      </c>
      <c r="AC12" s="17">
        <v>0.13308836339722099</v>
      </c>
      <c r="AD12" s="17">
        <v>0.182289905917356</v>
      </c>
      <c r="AE12" s="17"/>
      <c r="AF12" s="17">
        <v>0.114673654399653</v>
      </c>
      <c r="AG12" s="17">
        <v>0.129706510830466</v>
      </c>
      <c r="AH12" s="17">
        <v>8.8937809447959898E-2</v>
      </c>
      <c r="AI12" s="17"/>
      <c r="AJ12" s="17">
        <v>0.13700314873234101</v>
      </c>
      <c r="AK12" s="17">
        <v>8.0621522835549506E-2</v>
      </c>
      <c r="AL12" s="17">
        <v>0.176714494664092</v>
      </c>
      <c r="AM12" s="17">
        <v>0.167696554269335</v>
      </c>
      <c r="AN12" s="17">
        <v>0.10101870370749801</v>
      </c>
      <c r="AO12" s="17"/>
      <c r="AP12" s="17">
        <v>0.112135093347</v>
      </c>
      <c r="AQ12" s="17">
        <v>9.5013834586144499E-2</v>
      </c>
      <c r="AR12" s="17">
        <v>0.178923051781881</v>
      </c>
      <c r="AS12" s="17"/>
      <c r="AT12" s="17">
        <v>8.3691041007242506E-2</v>
      </c>
      <c r="AU12" s="17">
        <v>7.3225444837933598E-2</v>
      </c>
      <c r="AV12" s="17">
        <v>0.17577943006987701</v>
      </c>
      <c r="AW12" s="17">
        <v>0.137227949317869</v>
      </c>
      <c r="AX12" s="17">
        <v>8.9381492606098303E-2</v>
      </c>
    </row>
    <row r="13" spans="2:50">
      <c r="B13" s="18" t="s">
        <v>316</v>
      </c>
      <c r="C13" s="17">
        <v>6.3552795280906793E-2</v>
      </c>
      <c r="D13" s="17">
        <v>0.10378404817438899</v>
      </c>
      <c r="E13" s="17">
        <v>2.1102535123928699E-2</v>
      </c>
      <c r="F13" s="17"/>
      <c r="G13" s="17">
        <v>7.1413865298353502E-2</v>
      </c>
      <c r="H13" s="17">
        <v>6.2980321817349694E-2</v>
      </c>
      <c r="I13" s="17">
        <v>2.4791453044319799E-2</v>
      </c>
      <c r="J13" s="17">
        <v>9.8769595563054702E-2</v>
      </c>
      <c r="K13" s="17">
        <v>5.2438446243568797E-2</v>
      </c>
      <c r="L13" s="17">
        <v>7.3037293767702002E-2</v>
      </c>
      <c r="M13" s="17"/>
      <c r="N13" s="17">
        <v>7.7215184349641003E-2</v>
      </c>
      <c r="O13" s="17">
        <v>5.4032576530853901E-2</v>
      </c>
      <c r="P13" s="17">
        <v>3.4025769114638102E-2</v>
      </c>
      <c r="Q13" s="17">
        <v>8.5651449744708397E-2</v>
      </c>
      <c r="R13" s="17"/>
      <c r="S13" s="17">
        <v>5.3008016285249697E-2</v>
      </c>
      <c r="T13" s="17">
        <v>7.6420216615481595E-2</v>
      </c>
      <c r="U13" s="17">
        <v>7.8792280090277805E-2</v>
      </c>
      <c r="V13" s="17">
        <v>2.7210724649947799E-2</v>
      </c>
      <c r="W13" s="17">
        <v>6.6644128003266301E-2</v>
      </c>
      <c r="X13" s="17">
        <v>0.10493388053107899</v>
      </c>
      <c r="Y13" s="17">
        <v>5.99578663582696E-2</v>
      </c>
      <c r="Z13" s="17">
        <v>0.100151418238944</v>
      </c>
      <c r="AA13" s="17">
        <v>4.1988601653268898E-2</v>
      </c>
      <c r="AB13" s="17">
        <v>6.6441617403964398E-2</v>
      </c>
      <c r="AC13" s="17">
        <v>6.5318507632079498E-2</v>
      </c>
      <c r="AD13" s="17">
        <v>4.7507240369673499E-2</v>
      </c>
      <c r="AE13" s="17"/>
      <c r="AF13" s="17">
        <v>6.3979093142794194E-2</v>
      </c>
      <c r="AG13" s="17">
        <v>4.4285267051189403E-2</v>
      </c>
      <c r="AH13" s="17">
        <v>0.11543507379908299</v>
      </c>
      <c r="AI13" s="17"/>
      <c r="AJ13" s="17">
        <v>6.1332990118538301E-2</v>
      </c>
      <c r="AK13" s="17">
        <v>6.2324927299602699E-2</v>
      </c>
      <c r="AL13" s="17">
        <v>7.4052688220135401E-2</v>
      </c>
      <c r="AM13" s="17">
        <v>0.16432277808739301</v>
      </c>
      <c r="AN13" s="17">
        <v>9.8155564342210497E-2</v>
      </c>
      <c r="AO13" s="17"/>
      <c r="AP13" s="17">
        <v>7.4185187514307402E-2</v>
      </c>
      <c r="AQ13" s="17">
        <v>4.32466745161195E-2</v>
      </c>
      <c r="AR13" s="17">
        <v>6.08971834673614E-2</v>
      </c>
      <c r="AS13" s="17"/>
      <c r="AT13" s="17">
        <v>6.6315880207480096E-2</v>
      </c>
      <c r="AU13" s="17">
        <v>4.6852441155152601E-2</v>
      </c>
      <c r="AV13" s="17">
        <v>3.0604672218583699E-2</v>
      </c>
      <c r="AW13" s="17">
        <v>0.104796813607964</v>
      </c>
      <c r="AX13" s="17">
        <v>0.34876086302589399</v>
      </c>
    </row>
    <row r="14" spans="2:50">
      <c r="B14" s="18" t="s">
        <v>92</v>
      </c>
      <c r="C14" s="17">
        <v>6.2489651479572902E-2</v>
      </c>
      <c r="D14" s="17">
        <v>5.05973454674866E-2</v>
      </c>
      <c r="E14" s="17">
        <v>7.4424406452739303E-2</v>
      </c>
      <c r="F14" s="17"/>
      <c r="G14" s="17">
        <v>7.0282810728689596E-2</v>
      </c>
      <c r="H14" s="17">
        <v>4.4575656608542E-2</v>
      </c>
      <c r="I14" s="17">
        <v>7.7301592448097298E-2</v>
      </c>
      <c r="J14" s="17">
        <v>8.8292260877864195E-2</v>
      </c>
      <c r="K14" s="17">
        <v>5.6643078831936998E-2</v>
      </c>
      <c r="L14" s="17">
        <v>4.2031304088580503E-2</v>
      </c>
      <c r="M14" s="17"/>
      <c r="N14" s="17">
        <v>3.2880927001266602E-2</v>
      </c>
      <c r="O14" s="17">
        <v>8.3248929142137496E-2</v>
      </c>
      <c r="P14" s="17">
        <v>7.0529160730068499E-2</v>
      </c>
      <c r="Q14" s="17">
        <v>6.10088123674382E-2</v>
      </c>
      <c r="R14" s="17"/>
      <c r="S14" s="17">
        <v>5.31697638378354E-2</v>
      </c>
      <c r="T14" s="17">
        <v>8.0856529964691407E-2</v>
      </c>
      <c r="U14" s="17">
        <v>3.27179382050179E-2</v>
      </c>
      <c r="V14" s="17">
        <v>4.9389500096290201E-2</v>
      </c>
      <c r="W14" s="17">
        <v>2.2666916185810199E-2</v>
      </c>
      <c r="X14" s="17">
        <v>8.6881803941848607E-2</v>
      </c>
      <c r="Y14" s="17">
        <v>3.9511968390693403E-2</v>
      </c>
      <c r="Z14" s="17">
        <v>8.8339050588104803E-2</v>
      </c>
      <c r="AA14" s="17">
        <v>6.7297788873320705E-2</v>
      </c>
      <c r="AB14" s="17">
        <v>6.7897938936602606E-2</v>
      </c>
      <c r="AC14" s="17">
        <v>0.14177343022191299</v>
      </c>
      <c r="AD14" s="17">
        <v>4.7507240369673499E-2</v>
      </c>
      <c r="AE14" s="17"/>
      <c r="AF14" s="17">
        <v>5.1782717707931102E-2</v>
      </c>
      <c r="AG14" s="17">
        <v>4.7763902217821702E-2</v>
      </c>
      <c r="AH14" s="17">
        <v>9.6080036930773605E-2</v>
      </c>
      <c r="AI14" s="17"/>
      <c r="AJ14" s="17">
        <v>4.8729526187265303E-2</v>
      </c>
      <c r="AK14" s="17">
        <v>4.47049657939377E-2</v>
      </c>
      <c r="AL14" s="17">
        <v>3.9653595171761001E-2</v>
      </c>
      <c r="AM14" s="17">
        <v>0</v>
      </c>
      <c r="AN14" s="17">
        <v>0.17306453518621501</v>
      </c>
      <c r="AO14" s="17"/>
      <c r="AP14" s="17">
        <v>5.1699662327292499E-2</v>
      </c>
      <c r="AQ14" s="17">
        <v>3.82567760647015E-2</v>
      </c>
      <c r="AR14" s="17">
        <v>4.2701721830310201E-2</v>
      </c>
      <c r="AS14" s="17"/>
      <c r="AT14" s="17">
        <v>4.6424010362328599E-2</v>
      </c>
      <c r="AU14" s="17">
        <v>5.2327892973627201E-2</v>
      </c>
      <c r="AV14" s="17">
        <v>7.3818210815322402E-2</v>
      </c>
      <c r="AW14" s="17">
        <v>5.8463946415328802E-2</v>
      </c>
      <c r="AX14" s="17">
        <v>4.8690900196505002E-2</v>
      </c>
    </row>
    <row r="15" spans="2:50">
      <c r="B15" s="18" t="s">
        <v>317</v>
      </c>
      <c r="C15" s="21">
        <v>0.51627246119176096</v>
      </c>
      <c r="D15" s="21">
        <v>0.46371284610022701</v>
      </c>
      <c r="E15" s="21">
        <v>0.56970693194264399</v>
      </c>
      <c r="F15" s="21"/>
      <c r="G15" s="21">
        <v>0.50886171206251896</v>
      </c>
      <c r="H15" s="21">
        <v>0.54700619220841995</v>
      </c>
      <c r="I15" s="21">
        <v>0.63723303159311995</v>
      </c>
      <c r="J15" s="21">
        <v>0.52173448752100504</v>
      </c>
      <c r="K15" s="21">
        <v>0.42243716277104398</v>
      </c>
      <c r="L15" s="21">
        <v>0.43642601944475601</v>
      </c>
      <c r="M15" s="21"/>
      <c r="N15" s="21">
        <v>0.49329851107873601</v>
      </c>
      <c r="O15" s="21">
        <v>0.47306730923511497</v>
      </c>
      <c r="P15" s="21">
        <v>0.59465272640140798</v>
      </c>
      <c r="Q15" s="21">
        <v>0.52110097009665601</v>
      </c>
      <c r="R15" s="21"/>
      <c r="S15" s="21">
        <v>0.57509952759507799</v>
      </c>
      <c r="T15" s="21">
        <v>0.54265261614309701</v>
      </c>
      <c r="U15" s="21">
        <v>0.516770890952438</v>
      </c>
      <c r="V15" s="21">
        <v>0.53512976219321495</v>
      </c>
      <c r="W15" s="21">
        <v>0.37425269388344101</v>
      </c>
      <c r="X15" s="21">
        <v>0.51732292805211499</v>
      </c>
      <c r="Y15" s="21">
        <v>0.53622927844704404</v>
      </c>
      <c r="Z15" s="21">
        <v>0.507574487686964</v>
      </c>
      <c r="AA15" s="21">
        <v>0.544118453379696</v>
      </c>
      <c r="AB15" s="21">
        <v>0.46673854028442002</v>
      </c>
      <c r="AC15" s="21">
        <v>0.50533255708659197</v>
      </c>
      <c r="AD15" s="21">
        <v>0.43033842450717302</v>
      </c>
      <c r="AE15" s="21"/>
      <c r="AF15" s="21">
        <v>0.53360538396310797</v>
      </c>
      <c r="AG15" s="21">
        <v>0.53939272927400295</v>
      </c>
      <c r="AH15" s="21">
        <v>0.44140207458875902</v>
      </c>
      <c r="AI15" s="21"/>
      <c r="AJ15" s="21">
        <v>0.51805600782129901</v>
      </c>
      <c r="AK15" s="21">
        <v>0.58492378457394001</v>
      </c>
      <c r="AL15" s="21">
        <v>0.53055405968282199</v>
      </c>
      <c r="AM15" s="21">
        <v>0.39271316586365301</v>
      </c>
      <c r="AN15" s="21">
        <v>0.30774622914593702</v>
      </c>
      <c r="AO15" s="21"/>
      <c r="AP15" s="21">
        <v>0.53284333408765605</v>
      </c>
      <c r="AQ15" s="21">
        <v>0.60614974706567804</v>
      </c>
      <c r="AR15" s="21">
        <v>0.45581296149643002</v>
      </c>
      <c r="AS15" s="21"/>
      <c r="AT15" s="21">
        <v>0.58489406096297603</v>
      </c>
      <c r="AU15" s="21">
        <v>0.49145112635628402</v>
      </c>
      <c r="AV15" s="21">
        <v>0.52824218946105195</v>
      </c>
      <c r="AW15" s="21">
        <v>0.46423909752935699</v>
      </c>
      <c r="AX15" s="21">
        <v>0.381084494601656</v>
      </c>
    </row>
    <row r="16" spans="2:50">
      <c r="B16" s="18" t="s">
        <v>318</v>
      </c>
      <c r="C16" s="21">
        <v>0.180537719177779</v>
      </c>
      <c r="D16" s="21">
        <v>0.24262953698605</v>
      </c>
      <c r="E16" s="21">
        <v>0.116812532548234</v>
      </c>
      <c r="F16" s="21"/>
      <c r="G16" s="21">
        <v>0.191964580010511</v>
      </c>
      <c r="H16" s="21">
        <v>0.12853349595798599</v>
      </c>
      <c r="I16" s="21">
        <v>8.8668544229969906E-2</v>
      </c>
      <c r="J16" s="21">
        <v>0.19610927528250699</v>
      </c>
      <c r="K16" s="21">
        <v>0.28882175047831898</v>
      </c>
      <c r="L16" s="21">
        <v>0.22452297034118601</v>
      </c>
      <c r="M16" s="21"/>
      <c r="N16" s="21">
        <v>0.25515191727956499</v>
      </c>
      <c r="O16" s="21">
        <v>0.17625592313781199</v>
      </c>
      <c r="P16" s="21">
        <v>0.10743702371152899</v>
      </c>
      <c r="Q16" s="21">
        <v>0.165411124542862</v>
      </c>
      <c r="R16" s="21"/>
      <c r="S16" s="21">
        <v>0.148399273931098</v>
      </c>
      <c r="T16" s="21">
        <v>0.20726275257035001</v>
      </c>
      <c r="U16" s="21">
        <v>0.178755563919031</v>
      </c>
      <c r="V16" s="21">
        <v>0.10727281913421299</v>
      </c>
      <c r="W16" s="21">
        <v>0.298135158319281</v>
      </c>
      <c r="X16" s="21">
        <v>0.17134949243424999</v>
      </c>
      <c r="Y16" s="21">
        <v>0.15188442583483699</v>
      </c>
      <c r="Z16" s="21">
        <v>0.290167387908078</v>
      </c>
      <c r="AA16" s="21">
        <v>0.15456762188867601</v>
      </c>
      <c r="AB16" s="21">
        <v>0.17996918281059099</v>
      </c>
      <c r="AC16" s="21">
        <v>0.19840687102929999</v>
      </c>
      <c r="AD16" s="21">
        <v>0.22979714628702999</v>
      </c>
      <c r="AE16" s="21"/>
      <c r="AF16" s="21">
        <v>0.178652747542448</v>
      </c>
      <c r="AG16" s="21">
        <v>0.17399177788165501</v>
      </c>
      <c r="AH16" s="21">
        <v>0.204372883247043</v>
      </c>
      <c r="AI16" s="21"/>
      <c r="AJ16" s="21">
        <v>0.198336138850879</v>
      </c>
      <c r="AK16" s="21">
        <v>0.142946450135152</v>
      </c>
      <c r="AL16" s="21">
        <v>0.250767182884227</v>
      </c>
      <c r="AM16" s="21">
        <v>0.33201933235672898</v>
      </c>
      <c r="AN16" s="21">
        <v>0.199174268049709</v>
      </c>
      <c r="AO16" s="21"/>
      <c r="AP16" s="21">
        <v>0.186320280861308</v>
      </c>
      <c r="AQ16" s="21">
        <v>0.13826050910226401</v>
      </c>
      <c r="AR16" s="21">
        <v>0.23982023524924301</v>
      </c>
      <c r="AS16" s="21"/>
      <c r="AT16" s="21">
        <v>0.150006921214723</v>
      </c>
      <c r="AU16" s="21">
        <v>0.120077885993086</v>
      </c>
      <c r="AV16" s="21">
        <v>0.20638410228846099</v>
      </c>
      <c r="AW16" s="21">
        <v>0.242024762925833</v>
      </c>
      <c r="AX16" s="21">
        <v>0.438142355631992</v>
      </c>
    </row>
    <row r="17" spans="2:50">
      <c r="B17" s="18" t="s">
        <v>251</v>
      </c>
      <c r="C17" s="22">
        <v>0.33573474201398201</v>
      </c>
      <c r="D17" s="22">
        <v>0.22108330911417701</v>
      </c>
      <c r="E17" s="22">
        <v>0.45289439939441001</v>
      </c>
      <c r="F17" s="22"/>
      <c r="G17" s="22">
        <v>0.31689713205200798</v>
      </c>
      <c r="H17" s="22">
        <v>0.41847269625043398</v>
      </c>
      <c r="I17" s="22">
        <v>0.54856448736315</v>
      </c>
      <c r="J17" s="22">
        <v>0.325625212238498</v>
      </c>
      <c r="K17" s="22">
        <v>0.133615412292726</v>
      </c>
      <c r="L17" s="22">
        <v>0.211903049103569</v>
      </c>
      <c r="M17" s="22"/>
      <c r="N17" s="22">
        <v>0.238146593799171</v>
      </c>
      <c r="O17" s="22">
        <v>0.29681138609730301</v>
      </c>
      <c r="P17" s="22">
        <v>0.48721570268987902</v>
      </c>
      <c r="Q17" s="22">
        <v>0.35568984555379402</v>
      </c>
      <c r="R17" s="22"/>
      <c r="S17" s="22">
        <v>0.42670025366398001</v>
      </c>
      <c r="T17" s="22">
        <v>0.33538986357274603</v>
      </c>
      <c r="U17" s="22">
        <v>0.33801532703340598</v>
      </c>
      <c r="V17" s="22">
        <v>0.42785694305900202</v>
      </c>
      <c r="W17" s="22">
        <v>7.6117535564160094E-2</v>
      </c>
      <c r="X17" s="22">
        <v>0.34597343561786498</v>
      </c>
      <c r="Y17" s="22">
        <v>0.38434485261220702</v>
      </c>
      <c r="Z17" s="22">
        <v>0.217407099778886</v>
      </c>
      <c r="AA17" s="22">
        <v>0.38955083149102099</v>
      </c>
      <c r="AB17" s="22">
        <v>0.28676935747382998</v>
      </c>
      <c r="AC17" s="22">
        <v>0.30692568605729198</v>
      </c>
      <c r="AD17" s="22">
        <v>0.200541278220144</v>
      </c>
      <c r="AE17" s="22"/>
      <c r="AF17" s="22">
        <v>0.35495263642066099</v>
      </c>
      <c r="AG17" s="22">
        <v>0.36540095139234802</v>
      </c>
      <c r="AH17" s="22">
        <v>0.23702919134171499</v>
      </c>
      <c r="AI17" s="22"/>
      <c r="AJ17" s="22">
        <v>0.31971986897041998</v>
      </c>
      <c r="AK17" s="22">
        <v>0.44197733443878801</v>
      </c>
      <c r="AL17" s="22">
        <v>0.27978687679859499</v>
      </c>
      <c r="AM17" s="22">
        <v>6.0693833506923901E-2</v>
      </c>
      <c r="AN17" s="22">
        <v>0.10857196109622801</v>
      </c>
      <c r="AO17" s="22"/>
      <c r="AP17" s="22">
        <v>0.34652305322634802</v>
      </c>
      <c r="AQ17" s="22">
        <v>0.46788923796341397</v>
      </c>
      <c r="AR17" s="22">
        <v>0.21599272624718699</v>
      </c>
      <c r="AS17" s="22"/>
      <c r="AT17" s="22">
        <v>0.43488713974825299</v>
      </c>
      <c r="AU17" s="22">
        <v>0.37137324036319702</v>
      </c>
      <c r="AV17" s="22">
        <v>0.32185808717259101</v>
      </c>
      <c r="AW17" s="22">
        <v>0.22221433460352399</v>
      </c>
      <c r="AX17" s="22">
        <v>-5.7057861030335603E-2</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AX22"/>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319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684</v>
      </c>
      <c r="D7" s="10">
        <v>328</v>
      </c>
      <c r="E7" s="10">
        <v>355</v>
      </c>
      <c r="F7" s="10"/>
      <c r="G7" s="10">
        <v>82</v>
      </c>
      <c r="H7" s="10">
        <v>114</v>
      </c>
      <c r="I7" s="10">
        <v>91</v>
      </c>
      <c r="J7" s="10">
        <v>108</v>
      </c>
      <c r="K7" s="10">
        <v>122</v>
      </c>
      <c r="L7" s="10">
        <v>167</v>
      </c>
      <c r="M7" s="10"/>
      <c r="N7" s="10">
        <v>197</v>
      </c>
      <c r="O7" s="10">
        <v>164</v>
      </c>
      <c r="P7" s="10">
        <v>143</v>
      </c>
      <c r="Q7" s="10">
        <v>176</v>
      </c>
      <c r="R7" s="10"/>
      <c r="S7" s="10">
        <v>96</v>
      </c>
      <c r="T7" s="10">
        <v>83</v>
      </c>
      <c r="U7" s="10">
        <v>57</v>
      </c>
      <c r="V7" s="10">
        <v>59</v>
      </c>
      <c r="W7" s="10">
        <v>55</v>
      </c>
      <c r="X7" s="10">
        <v>49</v>
      </c>
      <c r="Y7" s="10">
        <v>55</v>
      </c>
      <c r="Z7" s="10">
        <v>32</v>
      </c>
      <c r="AA7" s="10">
        <v>79</v>
      </c>
      <c r="AB7" s="10">
        <v>52</v>
      </c>
      <c r="AC7" s="10">
        <v>41</v>
      </c>
      <c r="AD7" s="10">
        <v>26</v>
      </c>
      <c r="AE7" s="10"/>
      <c r="AF7" s="10">
        <v>280</v>
      </c>
      <c r="AG7" s="10">
        <v>283</v>
      </c>
      <c r="AH7" s="10">
        <v>82</v>
      </c>
      <c r="AI7" s="10"/>
      <c r="AJ7" s="10">
        <v>228</v>
      </c>
      <c r="AK7" s="10">
        <v>181</v>
      </c>
      <c r="AL7" s="10">
        <v>57</v>
      </c>
      <c r="AM7" s="10">
        <v>9</v>
      </c>
      <c r="AN7" s="10">
        <v>87</v>
      </c>
      <c r="AO7" s="10"/>
      <c r="AP7" s="10">
        <v>162</v>
      </c>
      <c r="AQ7" s="10">
        <v>208</v>
      </c>
      <c r="AR7" s="10">
        <v>68</v>
      </c>
      <c r="AS7" s="10"/>
      <c r="AT7" s="10">
        <v>176</v>
      </c>
      <c r="AU7" s="10">
        <v>111</v>
      </c>
      <c r="AV7" s="10">
        <v>163</v>
      </c>
      <c r="AW7" s="10">
        <v>58</v>
      </c>
      <c r="AX7" s="10">
        <v>13</v>
      </c>
    </row>
    <row r="8" spans="2:50" ht="30" customHeight="1">
      <c r="B8" s="11" t="s">
        <v>77</v>
      </c>
      <c r="C8" s="11">
        <v>679</v>
      </c>
      <c r="D8" s="11">
        <v>331</v>
      </c>
      <c r="E8" s="11">
        <v>347</v>
      </c>
      <c r="F8" s="11"/>
      <c r="G8" s="11">
        <v>95</v>
      </c>
      <c r="H8" s="11">
        <v>109</v>
      </c>
      <c r="I8" s="11">
        <v>102</v>
      </c>
      <c r="J8" s="11">
        <v>115</v>
      </c>
      <c r="K8" s="11">
        <v>104</v>
      </c>
      <c r="L8" s="11">
        <v>155</v>
      </c>
      <c r="M8" s="11"/>
      <c r="N8" s="11">
        <v>188</v>
      </c>
      <c r="O8" s="11">
        <v>170</v>
      </c>
      <c r="P8" s="11">
        <v>150</v>
      </c>
      <c r="Q8" s="11">
        <v>168</v>
      </c>
      <c r="R8" s="11"/>
      <c r="S8" s="11">
        <v>99</v>
      </c>
      <c r="T8" s="11">
        <v>85</v>
      </c>
      <c r="U8" s="11">
        <v>54</v>
      </c>
      <c r="V8" s="11">
        <v>60</v>
      </c>
      <c r="W8" s="11">
        <v>53</v>
      </c>
      <c r="X8" s="11">
        <v>63</v>
      </c>
      <c r="Y8" s="11">
        <v>51</v>
      </c>
      <c r="Z8" s="11">
        <v>28</v>
      </c>
      <c r="AA8" s="11">
        <v>77</v>
      </c>
      <c r="AB8" s="11">
        <v>45</v>
      </c>
      <c r="AC8" s="11">
        <v>39</v>
      </c>
      <c r="AD8" s="11">
        <v>24</v>
      </c>
      <c r="AE8" s="11"/>
      <c r="AF8" s="11">
        <v>275</v>
      </c>
      <c r="AG8" s="11">
        <v>276</v>
      </c>
      <c r="AH8" s="11">
        <v>84</v>
      </c>
      <c r="AI8" s="11"/>
      <c r="AJ8" s="11">
        <v>224</v>
      </c>
      <c r="AK8" s="11">
        <v>178</v>
      </c>
      <c r="AL8" s="11">
        <v>59</v>
      </c>
      <c r="AM8" s="11">
        <v>8</v>
      </c>
      <c r="AN8" s="11">
        <v>88</v>
      </c>
      <c r="AO8" s="11"/>
      <c r="AP8" s="11">
        <v>160</v>
      </c>
      <c r="AQ8" s="11">
        <v>210</v>
      </c>
      <c r="AR8" s="11">
        <v>69</v>
      </c>
      <c r="AS8" s="11"/>
      <c r="AT8" s="11">
        <v>174</v>
      </c>
      <c r="AU8" s="11">
        <v>113</v>
      </c>
      <c r="AV8" s="11">
        <v>168</v>
      </c>
      <c r="AW8" s="11">
        <v>54</v>
      </c>
      <c r="AX8" s="11">
        <v>11</v>
      </c>
    </row>
    <row r="9" spans="2:50">
      <c r="B9" s="18" t="s">
        <v>312</v>
      </c>
      <c r="C9" s="17">
        <v>0.25473817413468097</v>
      </c>
      <c r="D9" s="17">
        <v>0.24599180615156399</v>
      </c>
      <c r="E9" s="17">
        <v>0.263894377364844</v>
      </c>
      <c r="F9" s="17"/>
      <c r="G9" s="17">
        <v>0.25307430199650499</v>
      </c>
      <c r="H9" s="17">
        <v>0.24975101751172701</v>
      </c>
      <c r="I9" s="17">
        <v>0.37262023867123201</v>
      </c>
      <c r="J9" s="17">
        <v>0.26589198156716398</v>
      </c>
      <c r="K9" s="17">
        <v>0.16687509790628399</v>
      </c>
      <c r="L9" s="17">
        <v>0.23252932745773999</v>
      </c>
      <c r="M9" s="17"/>
      <c r="N9" s="17">
        <v>0.22853389408427399</v>
      </c>
      <c r="O9" s="17">
        <v>0.25050351932585102</v>
      </c>
      <c r="P9" s="17">
        <v>0.28152452331938399</v>
      </c>
      <c r="Q9" s="17">
        <v>0.26302714351720702</v>
      </c>
      <c r="R9" s="17"/>
      <c r="S9" s="17">
        <v>0.24319685699758001</v>
      </c>
      <c r="T9" s="17">
        <v>0.203612432778189</v>
      </c>
      <c r="U9" s="17">
        <v>0.198316664050007</v>
      </c>
      <c r="V9" s="17">
        <v>0.35543288261288603</v>
      </c>
      <c r="W9" s="17">
        <v>0.14403543716975201</v>
      </c>
      <c r="X9" s="17">
        <v>0.33158183842184602</v>
      </c>
      <c r="Y9" s="17">
        <v>0.27967100822841801</v>
      </c>
      <c r="Z9" s="17">
        <v>0.25125012301867899</v>
      </c>
      <c r="AA9" s="17">
        <v>0.31137688755467702</v>
      </c>
      <c r="AB9" s="17">
        <v>0.19577791929612001</v>
      </c>
      <c r="AC9" s="17">
        <v>0.270678274842022</v>
      </c>
      <c r="AD9" s="17">
        <v>0.25684414880308498</v>
      </c>
      <c r="AE9" s="17"/>
      <c r="AF9" s="17">
        <v>0.27350710680204798</v>
      </c>
      <c r="AG9" s="17">
        <v>0.22470289570081101</v>
      </c>
      <c r="AH9" s="17">
        <v>0.31416094684641999</v>
      </c>
      <c r="AI9" s="17"/>
      <c r="AJ9" s="17">
        <v>0.24727498266034201</v>
      </c>
      <c r="AK9" s="17">
        <v>0.24351779036261401</v>
      </c>
      <c r="AL9" s="17">
        <v>0.26589902789701397</v>
      </c>
      <c r="AM9" s="17">
        <v>0.36528406232029298</v>
      </c>
      <c r="AN9" s="17">
        <v>0.29848881125285398</v>
      </c>
      <c r="AO9" s="17"/>
      <c r="AP9" s="17">
        <v>0.22713092610080701</v>
      </c>
      <c r="AQ9" s="17">
        <v>0.28691988816356501</v>
      </c>
      <c r="AR9" s="17">
        <v>0.30738347113488002</v>
      </c>
      <c r="AS9" s="17"/>
      <c r="AT9" s="17">
        <v>0.27165654674287398</v>
      </c>
      <c r="AU9" s="17">
        <v>0.187732678409783</v>
      </c>
      <c r="AV9" s="17">
        <v>0.27478241640864598</v>
      </c>
      <c r="AW9" s="17">
        <v>0.29367144520640098</v>
      </c>
      <c r="AX9" s="17">
        <v>0.23816371157643701</v>
      </c>
    </row>
    <row r="10" spans="2:50">
      <c r="B10" s="18" t="s">
        <v>313</v>
      </c>
      <c r="C10" s="17">
        <v>0.30622711953729598</v>
      </c>
      <c r="D10" s="17">
        <v>0.28045241108248098</v>
      </c>
      <c r="E10" s="17">
        <v>0.32860923559104899</v>
      </c>
      <c r="F10" s="17"/>
      <c r="G10" s="17">
        <v>0.30755462033686698</v>
      </c>
      <c r="H10" s="17">
        <v>0.390910568220806</v>
      </c>
      <c r="I10" s="17">
        <v>0.33975116789517701</v>
      </c>
      <c r="J10" s="17">
        <v>0.177804252623537</v>
      </c>
      <c r="K10" s="17">
        <v>0.34530699477077498</v>
      </c>
      <c r="L10" s="17">
        <v>0.29286904538373199</v>
      </c>
      <c r="M10" s="17"/>
      <c r="N10" s="17">
        <v>0.28023981711069101</v>
      </c>
      <c r="O10" s="17">
        <v>0.33803248577519501</v>
      </c>
      <c r="P10" s="17">
        <v>0.30814823392956697</v>
      </c>
      <c r="Q10" s="17">
        <v>0.30294189543260303</v>
      </c>
      <c r="R10" s="17"/>
      <c r="S10" s="17">
        <v>0.32177467318444403</v>
      </c>
      <c r="T10" s="17">
        <v>0.37823953901680502</v>
      </c>
      <c r="U10" s="17">
        <v>0.334988050858817</v>
      </c>
      <c r="V10" s="17">
        <v>0.30423303175872701</v>
      </c>
      <c r="W10" s="17">
        <v>0.30101771277037398</v>
      </c>
      <c r="X10" s="17">
        <v>0.28341777107605298</v>
      </c>
      <c r="Y10" s="17">
        <v>0.259898945143404</v>
      </c>
      <c r="Z10" s="17">
        <v>0.27681980254608701</v>
      </c>
      <c r="AA10" s="17">
        <v>0.279312060608852</v>
      </c>
      <c r="AB10" s="17">
        <v>0.26868016833987401</v>
      </c>
      <c r="AC10" s="17">
        <v>0.192135209475468</v>
      </c>
      <c r="AD10" s="17">
        <v>0.47304755328660802</v>
      </c>
      <c r="AE10" s="17"/>
      <c r="AF10" s="17">
        <v>0.32360281493748599</v>
      </c>
      <c r="AG10" s="17">
        <v>0.30979781696978098</v>
      </c>
      <c r="AH10" s="17">
        <v>0.23624183401038701</v>
      </c>
      <c r="AI10" s="17"/>
      <c r="AJ10" s="17">
        <v>0.31730123709472602</v>
      </c>
      <c r="AK10" s="17">
        <v>0.33022695123810902</v>
      </c>
      <c r="AL10" s="17">
        <v>0.38769438611954998</v>
      </c>
      <c r="AM10" s="17">
        <v>0.297929205308051</v>
      </c>
      <c r="AN10" s="17">
        <v>0.237539152078166</v>
      </c>
      <c r="AO10" s="17"/>
      <c r="AP10" s="17">
        <v>0.37699468078208398</v>
      </c>
      <c r="AQ10" s="17">
        <v>0.31114590552423699</v>
      </c>
      <c r="AR10" s="17">
        <v>0.27769009719694598</v>
      </c>
      <c r="AS10" s="17"/>
      <c r="AT10" s="17">
        <v>0.28438634842819099</v>
      </c>
      <c r="AU10" s="17">
        <v>0.35752283704806098</v>
      </c>
      <c r="AV10" s="17">
        <v>0.31418386800377601</v>
      </c>
      <c r="AW10" s="17">
        <v>0.277477530784555</v>
      </c>
      <c r="AX10" s="17">
        <v>0.25920554358315701</v>
      </c>
    </row>
    <row r="11" spans="2:50" ht="30">
      <c r="B11" s="18" t="s">
        <v>314</v>
      </c>
      <c r="C11" s="17">
        <v>0.20790442520017199</v>
      </c>
      <c r="D11" s="17">
        <v>0.21681214113834499</v>
      </c>
      <c r="E11" s="17">
        <v>0.20006770896730899</v>
      </c>
      <c r="F11" s="17"/>
      <c r="G11" s="17">
        <v>0.210052773198981</v>
      </c>
      <c r="H11" s="17">
        <v>0.201920008324353</v>
      </c>
      <c r="I11" s="17">
        <v>0.16269022202882899</v>
      </c>
      <c r="J11" s="17">
        <v>0.217183583541561</v>
      </c>
      <c r="K11" s="17">
        <v>0.26324983927442902</v>
      </c>
      <c r="L11" s="17">
        <v>0.196537409616592</v>
      </c>
      <c r="M11" s="17"/>
      <c r="N11" s="17">
        <v>0.16805601009570101</v>
      </c>
      <c r="O11" s="17">
        <v>0.20033615913590999</v>
      </c>
      <c r="P11" s="17">
        <v>0.25619938678617499</v>
      </c>
      <c r="Q11" s="17">
        <v>0.21167761870344801</v>
      </c>
      <c r="R11" s="17"/>
      <c r="S11" s="17">
        <v>0.21860048136183899</v>
      </c>
      <c r="T11" s="17">
        <v>0.19599998565116999</v>
      </c>
      <c r="U11" s="17">
        <v>0.23875162265504499</v>
      </c>
      <c r="V11" s="17">
        <v>8.9598945710178401E-2</v>
      </c>
      <c r="W11" s="17">
        <v>0.29689799374491799</v>
      </c>
      <c r="X11" s="17">
        <v>0.13338328975196001</v>
      </c>
      <c r="Y11" s="17">
        <v>0.25255171885858202</v>
      </c>
      <c r="Z11" s="17">
        <v>0.33127911510070102</v>
      </c>
      <c r="AA11" s="17">
        <v>0.16514330382412901</v>
      </c>
      <c r="AB11" s="17">
        <v>0.24830328490699399</v>
      </c>
      <c r="AC11" s="17">
        <v>0.29305135257562098</v>
      </c>
      <c r="AD11" s="17">
        <v>0.111527458140325</v>
      </c>
      <c r="AE11" s="17"/>
      <c r="AF11" s="17">
        <v>0.19961230493464799</v>
      </c>
      <c r="AG11" s="17">
        <v>0.210603466489696</v>
      </c>
      <c r="AH11" s="17">
        <v>0.22755605378589699</v>
      </c>
      <c r="AI11" s="17"/>
      <c r="AJ11" s="17">
        <v>0.22476125614692999</v>
      </c>
      <c r="AK11" s="17">
        <v>0.18358310227878899</v>
      </c>
      <c r="AL11" s="17">
        <v>0.122138354423764</v>
      </c>
      <c r="AM11" s="17">
        <v>0.217406041344757</v>
      </c>
      <c r="AN11" s="17">
        <v>0.24412487015562601</v>
      </c>
      <c r="AO11" s="17"/>
      <c r="AP11" s="17">
        <v>0.203030434864618</v>
      </c>
      <c r="AQ11" s="17">
        <v>0.18363870446942299</v>
      </c>
      <c r="AR11" s="17">
        <v>0.17067649112111399</v>
      </c>
      <c r="AS11" s="17"/>
      <c r="AT11" s="17">
        <v>0.20524065375967601</v>
      </c>
      <c r="AU11" s="17">
        <v>0.25523920598781102</v>
      </c>
      <c r="AV11" s="17">
        <v>0.166710081128843</v>
      </c>
      <c r="AW11" s="17">
        <v>0.15935676376177399</v>
      </c>
      <c r="AX11" s="17">
        <v>0.30183823088630102</v>
      </c>
    </row>
    <row r="12" spans="2:50">
      <c r="B12" s="18" t="s">
        <v>315</v>
      </c>
      <c r="C12" s="17">
        <v>9.6679703293269401E-2</v>
      </c>
      <c r="D12" s="17">
        <v>0.111723103533276</v>
      </c>
      <c r="E12" s="17">
        <v>8.2634700509215397E-2</v>
      </c>
      <c r="F12" s="17"/>
      <c r="G12" s="17">
        <v>9.5241984486113401E-2</v>
      </c>
      <c r="H12" s="17">
        <v>5.5043388736476802E-2</v>
      </c>
      <c r="I12" s="17">
        <v>0</v>
      </c>
      <c r="J12" s="17">
        <v>0.151496594307057</v>
      </c>
      <c r="K12" s="17">
        <v>8.8946824314276696E-2</v>
      </c>
      <c r="L12" s="17">
        <v>0.15475763141908799</v>
      </c>
      <c r="M12" s="17"/>
      <c r="N12" s="17">
        <v>0.147445518119</v>
      </c>
      <c r="O12" s="17">
        <v>0.102874762932848</v>
      </c>
      <c r="P12" s="17">
        <v>8.3463289479149105E-2</v>
      </c>
      <c r="Q12" s="17">
        <v>4.75711179131319E-2</v>
      </c>
      <c r="R12" s="17"/>
      <c r="S12" s="17">
        <v>7.3634670890093096E-2</v>
      </c>
      <c r="T12" s="17">
        <v>0.14368533509273201</v>
      </c>
      <c r="U12" s="17">
        <v>0.12678615585375699</v>
      </c>
      <c r="V12" s="17">
        <v>0.10566314306968901</v>
      </c>
      <c r="W12" s="17">
        <v>9.1153390518871003E-2</v>
      </c>
      <c r="X12" s="17">
        <v>8.2340582077888497E-2</v>
      </c>
      <c r="Y12" s="17">
        <v>0.106984779046122</v>
      </c>
      <c r="Z12" s="17">
        <v>6.8973434438212397E-2</v>
      </c>
      <c r="AA12" s="17">
        <v>8.7506318816290896E-2</v>
      </c>
      <c r="AB12" s="17">
        <v>0.157611272831059</v>
      </c>
      <c r="AC12" s="17">
        <v>2.3633966085684001E-2</v>
      </c>
      <c r="AD12" s="17">
        <v>3.2263899931540302E-2</v>
      </c>
      <c r="AE12" s="17"/>
      <c r="AF12" s="17">
        <v>7.9793424815015501E-2</v>
      </c>
      <c r="AG12" s="17">
        <v>0.13258815079807401</v>
      </c>
      <c r="AH12" s="17">
        <v>2.15245771974777E-2</v>
      </c>
      <c r="AI12" s="17"/>
      <c r="AJ12" s="17">
        <v>0.11641125013645</v>
      </c>
      <c r="AK12" s="17">
        <v>0.109546383289554</v>
      </c>
      <c r="AL12" s="17">
        <v>9.8530384082817599E-2</v>
      </c>
      <c r="AM12" s="17">
        <v>0</v>
      </c>
      <c r="AN12" s="17">
        <v>3.2823562686835402E-2</v>
      </c>
      <c r="AO12" s="17"/>
      <c r="AP12" s="17">
        <v>0.13957703500985899</v>
      </c>
      <c r="AQ12" s="17">
        <v>9.2230918875148393E-2</v>
      </c>
      <c r="AR12" s="17">
        <v>9.5145226130472202E-2</v>
      </c>
      <c r="AS12" s="17"/>
      <c r="AT12" s="17">
        <v>0.10011999896059399</v>
      </c>
      <c r="AU12" s="17">
        <v>8.3412011183969903E-2</v>
      </c>
      <c r="AV12" s="17">
        <v>0.12395119931212401</v>
      </c>
      <c r="AW12" s="17">
        <v>9.1044365824634599E-2</v>
      </c>
      <c r="AX12" s="17">
        <v>0</v>
      </c>
    </row>
    <row r="13" spans="2:50">
      <c r="B13" s="18" t="s">
        <v>316</v>
      </c>
      <c r="C13" s="17">
        <v>8.0496841333065394E-2</v>
      </c>
      <c r="D13" s="17">
        <v>0.11276253133870601</v>
      </c>
      <c r="E13" s="17">
        <v>4.9968511195740903E-2</v>
      </c>
      <c r="F13" s="17"/>
      <c r="G13" s="17">
        <v>5.51064064814107E-2</v>
      </c>
      <c r="H13" s="17">
        <v>4.87255854452825E-2</v>
      </c>
      <c r="I13" s="17">
        <v>7.9202431020076805E-2</v>
      </c>
      <c r="J13" s="17">
        <v>0.13759313252650601</v>
      </c>
      <c r="K13" s="17">
        <v>8.5501797488842193E-2</v>
      </c>
      <c r="L13" s="17">
        <v>7.3534905146650204E-2</v>
      </c>
      <c r="M13" s="17"/>
      <c r="N13" s="17">
        <v>0.12564750050100801</v>
      </c>
      <c r="O13" s="17">
        <v>6.4437278653999203E-2</v>
      </c>
      <c r="P13" s="17">
        <v>5.6000409892969498E-2</v>
      </c>
      <c r="Q13" s="17">
        <v>6.9942191817717103E-2</v>
      </c>
      <c r="R13" s="17"/>
      <c r="S13" s="17">
        <v>7.19968484805181E-2</v>
      </c>
      <c r="T13" s="17">
        <v>4.4102552921237902E-2</v>
      </c>
      <c r="U13" s="17">
        <v>7.1215969664957496E-2</v>
      </c>
      <c r="V13" s="17">
        <v>9.2581537257058102E-2</v>
      </c>
      <c r="W13" s="17">
        <v>0.14715444292319499</v>
      </c>
      <c r="X13" s="17">
        <v>0.10698038575310299</v>
      </c>
      <c r="Y13" s="17">
        <v>4.1404658191352903E-2</v>
      </c>
      <c r="Z13" s="17">
        <v>4.7043003487143797E-2</v>
      </c>
      <c r="AA13" s="17">
        <v>6.1981517255118003E-2</v>
      </c>
      <c r="AB13" s="17">
        <v>0.12962735462595301</v>
      </c>
      <c r="AC13" s="17">
        <v>7.0129483827410993E-2</v>
      </c>
      <c r="AD13" s="17">
        <v>0.126316939838441</v>
      </c>
      <c r="AE13" s="17"/>
      <c r="AF13" s="17">
        <v>8.1152286641799201E-2</v>
      </c>
      <c r="AG13" s="17">
        <v>7.7469107964042994E-2</v>
      </c>
      <c r="AH13" s="17">
        <v>8.9790805750847705E-2</v>
      </c>
      <c r="AI13" s="17"/>
      <c r="AJ13" s="17">
        <v>5.37212074050765E-2</v>
      </c>
      <c r="AK13" s="17">
        <v>8.3691437936142504E-2</v>
      </c>
      <c r="AL13" s="17">
        <v>9.3752487235366E-2</v>
      </c>
      <c r="AM13" s="17">
        <v>0.11938069102689899</v>
      </c>
      <c r="AN13" s="17">
        <v>7.8532664246634298E-2</v>
      </c>
      <c r="AO13" s="17"/>
      <c r="AP13" s="17">
        <v>3.90969159394517E-2</v>
      </c>
      <c r="AQ13" s="17">
        <v>7.8050809992623801E-2</v>
      </c>
      <c r="AR13" s="17">
        <v>0.106553979606222</v>
      </c>
      <c r="AS13" s="17"/>
      <c r="AT13" s="17">
        <v>6.2685372041044199E-2</v>
      </c>
      <c r="AU13" s="17">
        <v>7.0504171887334793E-2</v>
      </c>
      <c r="AV13" s="17">
        <v>9.8205590758380396E-2</v>
      </c>
      <c r="AW13" s="17">
        <v>0.139628280234634</v>
      </c>
      <c r="AX13" s="17">
        <v>0.13953781269348201</v>
      </c>
    </row>
    <row r="14" spans="2:50">
      <c r="B14" s="18" t="s">
        <v>92</v>
      </c>
      <c r="C14" s="17">
        <v>5.3953736501516303E-2</v>
      </c>
      <c r="D14" s="17">
        <v>3.22580067556291E-2</v>
      </c>
      <c r="E14" s="17">
        <v>7.4825466371842203E-2</v>
      </c>
      <c r="F14" s="17"/>
      <c r="G14" s="17">
        <v>7.8969913500123806E-2</v>
      </c>
      <c r="H14" s="17">
        <v>5.3649431761354803E-2</v>
      </c>
      <c r="I14" s="17">
        <v>4.5735940384684801E-2</v>
      </c>
      <c r="J14" s="17">
        <v>5.0030455434174198E-2</v>
      </c>
      <c r="K14" s="17">
        <v>5.0119446245393003E-2</v>
      </c>
      <c r="L14" s="17">
        <v>4.9771680976196997E-2</v>
      </c>
      <c r="M14" s="17"/>
      <c r="N14" s="17">
        <v>5.0077260089325601E-2</v>
      </c>
      <c r="O14" s="17">
        <v>4.3815794176196202E-2</v>
      </c>
      <c r="P14" s="17">
        <v>1.4664156592755599E-2</v>
      </c>
      <c r="Q14" s="17">
        <v>0.104840032615892</v>
      </c>
      <c r="R14" s="17"/>
      <c r="S14" s="17">
        <v>7.0796469085526198E-2</v>
      </c>
      <c r="T14" s="17">
        <v>3.4360154539865899E-2</v>
      </c>
      <c r="U14" s="17">
        <v>2.9941536917416699E-2</v>
      </c>
      <c r="V14" s="17">
        <v>5.2490459591462098E-2</v>
      </c>
      <c r="W14" s="17">
        <v>1.9741022872890399E-2</v>
      </c>
      <c r="X14" s="17">
        <v>6.22961329191484E-2</v>
      </c>
      <c r="Y14" s="17">
        <v>5.94888905321211E-2</v>
      </c>
      <c r="Z14" s="17">
        <v>2.4634521409176598E-2</v>
      </c>
      <c r="AA14" s="17">
        <v>9.4679911940933295E-2</v>
      </c>
      <c r="AB14" s="17">
        <v>0</v>
      </c>
      <c r="AC14" s="17">
        <v>0.150371713193794</v>
      </c>
      <c r="AD14" s="17">
        <v>0</v>
      </c>
      <c r="AE14" s="17"/>
      <c r="AF14" s="17">
        <v>4.2332061869003103E-2</v>
      </c>
      <c r="AG14" s="17">
        <v>4.4838562077594797E-2</v>
      </c>
      <c r="AH14" s="17">
        <v>0.11072578240897001</v>
      </c>
      <c r="AI14" s="17"/>
      <c r="AJ14" s="17">
        <v>4.0530066556475099E-2</v>
      </c>
      <c r="AK14" s="17">
        <v>4.9434334894792299E-2</v>
      </c>
      <c r="AL14" s="17">
        <v>3.1985360241488903E-2</v>
      </c>
      <c r="AM14" s="17">
        <v>0</v>
      </c>
      <c r="AN14" s="17">
        <v>0.108490939579884</v>
      </c>
      <c r="AO14" s="17"/>
      <c r="AP14" s="17">
        <v>1.4170007303180399E-2</v>
      </c>
      <c r="AQ14" s="17">
        <v>4.80137729750027E-2</v>
      </c>
      <c r="AR14" s="17">
        <v>4.2550734810366302E-2</v>
      </c>
      <c r="AS14" s="17"/>
      <c r="AT14" s="17">
        <v>7.5911080067621095E-2</v>
      </c>
      <c r="AU14" s="17">
        <v>4.558909548304E-2</v>
      </c>
      <c r="AV14" s="17">
        <v>2.2166844388230401E-2</v>
      </c>
      <c r="AW14" s="17">
        <v>3.8821614188001403E-2</v>
      </c>
      <c r="AX14" s="17">
        <v>6.1254701260622497E-2</v>
      </c>
    </row>
    <row r="15" spans="2:50">
      <c r="B15" s="18" t="s">
        <v>317</v>
      </c>
      <c r="C15" s="21">
        <v>0.56096529367197701</v>
      </c>
      <c r="D15" s="21">
        <v>0.526444217234044</v>
      </c>
      <c r="E15" s="21">
        <v>0.59250361295589304</v>
      </c>
      <c r="F15" s="21"/>
      <c r="G15" s="21">
        <v>0.56062892233337103</v>
      </c>
      <c r="H15" s="21">
        <v>0.64066158573253296</v>
      </c>
      <c r="I15" s="21">
        <v>0.71237140656640896</v>
      </c>
      <c r="J15" s="21">
        <v>0.44369623419070198</v>
      </c>
      <c r="K15" s="21">
        <v>0.51218209267705905</v>
      </c>
      <c r="L15" s="21">
        <v>0.52539837284147195</v>
      </c>
      <c r="M15" s="21"/>
      <c r="N15" s="21">
        <v>0.50877371119496495</v>
      </c>
      <c r="O15" s="21">
        <v>0.58853600510104698</v>
      </c>
      <c r="P15" s="21">
        <v>0.58967275724895096</v>
      </c>
      <c r="Q15" s="21">
        <v>0.56596903894980999</v>
      </c>
      <c r="R15" s="21"/>
      <c r="S15" s="21">
        <v>0.56497153018202395</v>
      </c>
      <c r="T15" s="21">
        <v>0.58185197179499404</v>
      </c>
      <c r="U15" s="21">
        <v>0.53330471490882403</v>
      </c>
      <c r="V15" s="21">
        <v>0.65966591437161304</v>
      </c>
      <c r="W15" s="21">
        <v>0.44505314994012601</v>
      </c>
      <c r="X15" s="21">
        <v>0.6149996094979</v>
      </c>
      <c r="Y15" s="21">
        <v>0.53956995337182201</v>
      </c>
      <c r="Z15" s="21">
        <v>0.52806992556476695</v>
      </c>
      <c r="AA15" s="21">
        <v>0.59068894816352802</v>
      </c>
      <c r="AB15" s="21">
        <v>0.464458087635994</v>
      </c>
      <c r="AC15" s="21">
        <v>0.46281348431748998</v>
      </c>
      <c r="AD15" s="21">
        <v>0.72989170208969301</v>
      </c>
      <c r="AE15" s="21"/>
      <c r="AF15" s="21">
        <v>0.59710992173953403</v>
      </c>
      <c r="AG15" s="21">
        <v>0.53450071267059296</v>
      </c>
      <c r="AH15" s="21">
        <v>0.55040278085680805</v>
      </c>
      <c r="AI15" s="21"/>
      <c r="AJ15" s="21">
        <v>0.564576219755068</v>
      </c>
      <c r="AK15" s="21">
        <v>0.57374474160072297</v>
      </c>
      <c r="AL15" s="21">
        <v>0.65359341401656401</v>
      </c>
      <c r="AM15" s="21">
        <v>0.66321326762834398</v>
      </c>
      <c r="AN15" s="21">
        <v>0.53602796333102098</v>
      </c>
      <c r="AO15" s="21"/>
      <c r="AP15" s="21">
        <v>0.60412560688289096</v>
      </c>
      <c r="AQ15" s="21">
        <v>0.59806579368780199</v>
      </c>
      <c r="AR15" s="21">
        <v>0.585073568331826</v>
      </c>
      <c r="AS15" s="21"/>
      <c r="AT15" s="21">
        <v>0.55604289517106498</v>
      </c>
      <c r="AU15" s="21">
        <v>0.54525551545784401</v>
      </c>
      <c r="AV15" s="21">
        <v>0.58896628441242205</v>
      </c>
      <c r="AW15" s="21">
        <v>0.57114897599095604</v>
      </c>
      <c r="AX15" s="21">
        <v>0.49736925515959401</v>
      </c>
    </row>
    <row r="16" spans="2:50">
      <c r="B16" s="18" t="s">
        <v>318</v>
      </c>
      <c r="C16" s="21">
        <v>0.177176544626335</v>
      </c>
      <c r="D16" s="21">
        <v>0.224485634871982</v>
      </c>
      <c r="E16" s="21">
        <v>0.13260321170495601</v>
      </c>
      <c r="F16" s="21"/>
      <c r="G16" s="21">
        <v>0.150348390967524</v>
      </c>
      <c r="H16" s="21">
        <v>0.103768974181759</v>
      </c>
      <c r="I16" s="21">
        <v>7.9202431020076805E-2</v>
      </c>
      <c r="J16" s="21">
        <v>0.28908972683356299</v>
      </c>
      <c r="K16" s="21">
        <v>0.17444862180311899</v>
      </c>
      <c r="L16" s="21">
        <v>0.228292536565739</v>
      </c>
      <c r="M16" s="21"/>
      <c r="N16" s="21">
        <v>0.27309301862000901</v>
      </c>
      <c r="O16" s="21">
        <v>0.16731204158684701</v>
      </c>
      <c r="P16" s="21">
        <v>0.139463699372119</v>
      </c>
      <c r="Q16" s="21">
        <v>0.117513309730849</v>
      </c>
      <c r="R16" s="21"/>
      <c r="S16" s="21">
        <v>0.145631519370611</v>
      </c>
      <c r="T16" s="21">
        <v>0.18778788801397001</v>
      </c>
      <c r="U16" s="21">
        <v>0.19800212551871399</v>
      </c>
      <c r="V16" s="21">
        <v>0.198244680326747</v>
      </c>
      <c r="W16" s="21">
        <v>0.23830783344206599</v>
      </c>
      <c r="X16" s="21">
        <v>0.189320967830992</v>
      </c>
      <c r="Y16" s="21">
        <v>0.148389437237475</v>
      </c>
      <c r="Z16" s="21">
        <v>0.116016437925356</v>
      </c>
      <c r="AA16" s="21">
        <v>0.149487836071409</v>
      </c>
      <c r="AB16" s="21">
        <v>0.28723862745701201</v>
      </c>
      <c r="AC16" s="21">
        <v>9.3763449913095001E-2</v>
      </c>
      <c r="AD16" s="21">
        <v>0.158580839769982</v>
      </c>
      <c r="AE16" s="21"/>
      <c r="AF16" s="21">
        <v>0.16094571145681499</v>
      </c>
      <c r="AG16" s="21">
        <v>0.21005725876211701</v>
      </c>
      <c r="AH16" s="21">
        <v>0.11131538294832501</v>
      </c>
      <c r="AI16" s="21"/>
      <c r="AJ16" s="21">
        <v>0.170132457541527</v>
      </c>
      <c r="AK16" s="21">
        <v>0.19323782122569599</v>
      </c>
      <c r="AL16" s="21">
        <v>0.192282871318184</v>
      </c>
      <c r="AM16" s="21">
        <v>0.11938069102689899</v>
      </c>
      <c r="AN16" s="21">
        <v>0.11135622693347</v>
      </c>
      <c r="AO16" s="21"/>
      <c r="AP16" s="21">
        <v>0.17867395094931099</v>
      </c>
      <c r="AQ16" s="21">
        <v>0.17028172886777199</v>
      </c>
      <c r="AR16" s="21">
        <v>0.201699205736694</v>
      </c>
      <c r="AS16" s="21"/>
      <c r="AT16" s="21">
        <v>0.162805371001638</v>
      </c>
      <c r="AU16" s="21">
        <v>0.153916183071305</v>
      </c>
      <c r="AV16" s="21">
        <v>0.22215679007050501</v>
      </c>
      <c r="AW16" s="21">
        <v>0.23067264605926899</v>
      </c>
      <c r="AX16" s="21">
        <v>0.13953781269348201</v>
      </c>
    </row>
    <row r="17" spans="2:50">
      <c r="B17" s="18" t="s">
        <v>251</v>
      </c>
      <c r="C17" s="22">
        <v>0.38378874904564197</v>
      </c>
      <c r="D17" s="22">
        <v>0.30195858236206302</v>
      </c>
      <c r="E17" s="22">
        <v>0.45990040125093701</v>
      </c>
      <c r="F17" s="22"/>
      <c r="G17" s="22">
        <v>0.41028053136584702</v>
      </c>
      <c r="H17" s="22">
        <v>0.53689261155077395</v>
      </c>
      <c r="I17" s="22">
        <v>0.633168975546332</v>
      </c>
      <c r="J17" s="22">
        <v>0.15460650735713899</v>
      </c>
      <c r="K17" s="22">
        <v>0.33773347087394001</v>
      </c>
      <c r="L17" s="22">
        <v>0.297105836275734</v>
      </c>
      <c r="M17" s="22"/>
      <c r="N17" s="22">
        <v>0.235680692574956</v>
      </c>
      <c r="O17" s="22">
        <v>0.42122396351419999</v>
      </c>
      <c r="P17" s="22">
        <v>0.45020905787683202</v>
      </c>
      <c r="Q17" s="22">
        <v>0.44845572921896099</v>
      </c>
      <c r="R17" s="22"/>
      <c r="S17" s="22">
        <v>0.41934001081141298</v>
      </c>
      <c r="T17" s="22">
        <v>0.39406408378102398</v>
      </c>
      <c r="U17" s="22">
        <v>0.33530258939010998</v>
      </c>
      <c r="V17" s="22">
        <v>0.46142123404486601</v>
      </c>
      <c r="W17" s="22">
        <v>0.20674531649805999</v>
      </c>
      <c r="X17" s="22">
        <v>0.425678641666908</v>
      </c>
      <c r="Y17" s="22">
        <v>0.39118051613434801</v>
      </c>
      <c r="Z17" s="22">
        <v>0.41205348763941002</v>
      </c>
      <c r="AA17" s="22">
        <v>0.44120111209211998</v>
      </c>
      <c r="AB17" s="22">
        <v>0.17721946017898099</v>
      </c>
      <c r="AC17" s="22">
        <v>0.36905003440439499</v>
      </c>
      <c r="AD17" s="22">
        <v>0.57131086231971095</v>
      </c>
      <c r="AE17" s="22"/>
      <c r="AF17" s="22">
        <v>0.43616421028271901</v>
      </c>
      <c r="AG17" s="22">
        <v>0.32444345390847601</v>
      </c>
      <c r="AH17" s="22">
        <v>0.439087397908482</v>
      </c>
      <c r="AI17" s="22"/>
      <c r="AJ17" s="22">
        <v>0.39444376221354099</v>
      </c>
      <c r="AK17" s="22">
        <v>0.38050692037502698</v>
      </c>
      <c r="AL17" s="22">
        <v>0.46131054269838001</v>
      </c>
      <c r="AM17" s="22">
        <v>0.54383257660144502</v>
      </c>
      <c r="AN17" s="22">
        <v>0.42467173639755101</v>
      </c>
      <c r="AO17" s="22"/>
      <c r="AP17" s="22">
        <v>0.42545165593357898</v>
      </c>
      <c r="AQ17" s="22">
        <v>0.42778406482003001</v>
      </c>
      <c r="AR17" s="22">
        <v>0.38337436259513202</v>
      </c>
      <c r="AS17" s="22"/>
      <c r="AT17" s="22">
        <v>0.39323752416942598</v>
      </c>
      <c r="AU17" s="22">
        <v>0.39133933238654001</v>
      </c>
      <c r="AV17" s="22">
        <v>0.36680949434191701</v>
      </c>
      <c r="AW17" s="22">
        <v>0.34047632993168803</v>
      </c>
      <c r="AX17" s="22">
        <v>0.35783144246611198</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X17"/>
  <sheetViews>
    <sheetView showGridLines="0" topLeftCell="A7"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118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2037</v>
      </c>
      <c r="D7" s="10">
        <v>980</v>
      </c>
      <c r="E7" s="10">
        <v>1053</v>
      </c>
      <c r="F7" s="10"/>
      <c r="G7" s="10">
        <v>239</v>
      </c>
      <c r="H7" s="10">
        <v>348</v>
      </c>
      <c r="I7" s="10">
        <v>318</v>
      </c>
      <c r="J7" s="10">
        <v>327</v>
      </c>
      <c r="K7" s="10">
        <v>338</v>
      </c>
      <c r="L7" s="10">
        <v>467</v>
      </c>
      <c r="M7" s="10"/>
      <c r="N7" s="10">
        <v>578</v>
      </c>
      <c r="O7" s="10">
        <v>509</v>
      </c>
      <c r="P7" s="10">
        <v>415</v>
      </c>
      <c r="Q7" s="10">
        <v>526</v>
      </c>
      <c r="R7" s="10"/>
      <c r="S7" s="10">
        <v>273</v>
      </c>
      <c r="T7" s="10">
        <v>256</v>
      </c>
      <c r="U7" s="10">
        <v>170</v>
      </c>
      <c r="V7" s="10">
        <v>174</v>
      </c>
      <c r="W7" s="10">
        <v>147</v>
      </c>
      <c r="X7" s="10">
        <v>143</v>
      </c>
      <c r="Y7" s="10">
        <v>175</v>
      </c>
      <c r="Z7" s="10">
        <v>93</v>
      </c>
      <c r="AA7" s="10">
        <v>224</v>
      </c>
      <c r="AB7" s="10">
        <v>208</v>
      </c>
      <c r="AC7" s="10">
        <v>107</v>
      </c>
      <c r="AD7" s="10">
        <v>67</v>
      </c>
      <c r="AE7" s="10"/>
      <c r="AF7" s="10">
        <v>817</v>
      </c>
      <c r="AG7" s="10">
        <v>852</v>
      </c>
      <c r="AH7" s="10">
        <v>249</v>
      </c>
      <c r="AI7" s="10"/>
      <c r="AJ7" s="10">
        <v>759</v>
      </c>
      <c r="AK7" s="10">
        <v>535</v>
      </c>
      <c r="AL7" s="10">
        <v>144</v>
      </c>
      <c r="AM7" s="10">
        <v>32</v>
      </c>
      <c r="AN7" s="10">
        <v>235</v>
      </c>
      <c r="AO7" s="10"/>
      <c r="AP7" s="10">
        <v>514</v>
      </c>
      <c r="AQ7" s="10">
        <v>628</v>
      </c>
      <c r="AR7" s="10">
        <v>163</v>
      </c>
      <c r="AS7" s="10"/>
      <c r="AT7" s="10">
        <v>516</v>
      </c>
      <c r="AU7" s="10">
        <v>339</v>
      </c>
      <c r="AV7" s="10">
        <v>477</v>
      </c>
      <c r="AW7" s="10">
        <v>186</v>
      </c>
      <c r="AX7" s="10">
        <v>41</v>
      </c>
    </row>
    <row r="8" spans="2:50" ht="30" customHeight="1">
      <c r="B8" s="11" t="s">
        <v>77</v>
      </c>
      <c r="C8" s="11">
        <v>2037</v>
      </c>
      <c r="D8" s="11">
        <v>1004</v>
      </c>
      <c r="E8" s="11">
        <v>1029</v>
      </c>
      <c r="F8" s="11"/>
      <c r="G8" s="11">
        <v>282</v>
      </c>
      <c r="H8" s="11">
        <v>347</v>
      </c>
      <c r="I8" s="11">
        <v>348</v>
      </c>
      <c r="J8" s="11">
        <v>347</v>
      </c>
      <c r="K8" s="11">
        <v>285</v>
      </c>
      <c r="L8" s="11">
        <v>428</v>
      </c>
      <c r="M8" s="11"/>
      <c r="N8" s="11">
        <v>547</v>
      </c>
      <c r="O8" s="11">
        <v>527</v>
      </c>
      <c r="P8" s="11">
        <v>446</v>
      </c>
      <c r="Q8" s="11">
        <v>508</v>
      </c>
      <c r="R8" s="11"/>
      <c r="S8" s="11">
        <v>285</v>
      </c>
      <c r="T8" s="11">
        <v>265</v>
      </c>
      <c r="U8" s="11">
        <v>163</v>
      </c>
      <c r="V8" s="11">
        <v>183</v>
      </c>
      <c r="W8" s="11">
        <v>143</v>
      </c>
      <c r="X8" s="11">
        <v>183</v>
      </c>
      <c r="Y8" s="11">
        <v>163</v>
      </c>
      <c r="Z8" s="11">
        <v>82</v>
      </c>
      <c r="AA8" s="11">
        <v>224</v>
      </c>
      <c r="AB8" s="11">
        <v>183</v>
      </c>
      <c r="AC8" s="11">
        <v>102</v>
      </c>
      <c r="AD8" s="11">
        <v>61</v>
      </c>
      <c r="AE8" s="11"/>
      <c r="AF8" s="11">
        <v>809</v>
      </c>
      <c r="AG8" s="11">
        <v>834</v>
      </c>
      <c r="AH8" s="11">
        <v>257</v>
      </c>
      <c r="AI8" s="11"/>
      <c r="AJ8" s="11">
        <v>745</v>
      </c>
      <c r="AK8" s="11">
        <v>547</v>
      </c>
      <c r="AL8" s="11">
        <v>145</v>
      </c>
      <c r="AM8" s="11">
        <v>31</v>
      </c>
      <c r="AN8" s="11">
        <v>238</v>
      </c>
      <c r="AO8" s="11"/>
      <c r="AP8" s="11">
        <v>508</v>
      </c>
      <c r="AQ8" s="11">
        <v>649</v>
      </c>
      <c r="AR8" s="11">
        <v>163</v>
      </c>
      <c r="AS8" s="11"/>
      <c r="AT8" s="11">
        <v>509</v>
      </c>
      <c r="AU8" s="11">
        <v>349</v>
      </c>
      <c r="AV8" s="11">
        <v>485</v>
      </c>
      <c r="AW8" s="11">
        <v>181</v>
      </c>
      <c r="AX8" s="11">
        <v>36</v>
      </c>
    </row>
    <row r="9" spans="2:50">
      <c r="B9" s="18" t="s">
        <v>115</v>
      </c>
      <c r="C9" s="17">
        <v>0.19531645421570501</v>
      </c>
      <c r="D9" s="17">
        <v>0.22735626223985</v>
      </c>
      <c r="E9" s="17">
        <v>0.16480856229865701</v>
      </c>
      <c r="F9" s="17"/>
      <c r="G9" s="17">
        <v>0.19828809987610199</v>
      </c>
      <c r="H9" s="17">
        <v>0.25010578764756503</v>
      </c>
      <c r="I9" s="17">
        <v>0.21602058962246801</v>
      </c>
      <c r="J9" s="17">
        <v>0.21067779069908499</v>
      </c>
      <c r="K9" s="17">
        <v>0.15216311733594801</v>
      </c>
      <c r="L9" s="17">
        <v>0.14832194408027899</v>
      </c>
      <c r="M9" s="17"/>
      <c r="N9" s="17">
        <v>0.33752484822414303</v>
      </c>
      <c r="O9" s="17">
        <v>0.16266719920418499</v>
      </c>
      <c r="P9" s="17">
        <v>0.15293392478578899</v>
      </c>
      <c r="Q9" s="17">
        <v>0.111368313720701</v>
      </c>
      <c r="R9" s="17"/>
      <c r="S9" s="17">
        <v>0.27575296022717799</v>
      </c>
      <c r="T9" s="17">
        <v>0.19659228680622801</v>
      </c>
      <c r="U9" s="17">
        <v>0.15576921127908799</v>
      </c>
      <c r="V9" s="17">
        <v>0.14908618926467401</v>
      </c>
      <c r="W9" s="17">
        <v>0.18046325458054099</v>
      </c>
      <c r="X9" s="17">
        <v>0.155976214118621</v>
      </c>
      <c r="Y9" s="17">
        <v>0.22278205025793901</v>
      </c>
      <c r="Z9" s="17">
        <v>0.236297888019153</v>
      </c>
      <c r="AA9" s="17">
        <v>0.18436049638945601</v>
      </c>
      <c r="AB9" s="17">
        <v>0.19668185359335699</v>
      </c>
      <c r="AC9" s="17">
        <v>0.13962909493366801</v>
      </c>
      <c r="AD9" s="17">
        <v>0.211947268682428</v>
      </c>
      <c r="AE9" s="17"/>
      <c r="AF9" s="17">
        <v>0.162463141044493</v>
      </c>
      <c r="AG9" s="17">
        <v>0.25576044240794998</v>
      </c>
      <c r="AH9" s="17">
        <v>0.10039659726853201</v>
      </c>
      <c r="AI9" s="17"/>
      <c r="AJ9" s="17">
        <v>0.19455588528172901</v>
      </c>
      <c r="AK9" s="17">
        <v>0.19318890236616901</v>
      </c>
      <c r="AL9" s="17">
        <v>0.31375365747911899</v>
      </c>
      <c r="AM9" s="17">
        <v>0.119003694442274</v>
      </c>
      <c r="AN9" s="17">
        <v>9.94881029962119E-2</v>
      </c>
      <c r="AO9" s="17"/>
      <c r="AP9" s="17">
        <v>0.214488799794255</v>
      </c>
      <c r="AQ9" s="17">
        <v>0.20312413301791701</v>
      </c>
      <c r="AR9" s="17">
        <v>0.30788966017074998</v>
      </c>
      <c r="AS9" s="17"/>
      <c r="AT9" s="17">
        <v>8.7724030086852006E-2</v>
      </c>
      <c r="AU9" s="17">
        <v>0.13328526374794999</v>
      </c>
      <c r="AV9" s="17">
        <v>0.30664610646849499</v>
      </c>
      <c r="AW9" s="17">
        <v>0.37789372872844901</v>
      </c>
      <c r="AX9" s="17">
        <v>0.474433158571332</v>
      </c>
    </row>
    <row r="10" spans="2:50" ht="45">
      <c r="B10" s="18" t="s">
        <v>116</v>
      </c>
      <c r="C10" s="17">
        <v>0.20801457870565199</v>
      </c>
      <c r="D10" s="17">
        <v>0.210636065280423</v>
      </c>
      <c r="E10" s="17">
        <v>0.20412199319080701</v>
      </c>
      <c r="F10" s="17"/>
      <c r="G10" s="17">
        <v>0.25490519530521699</v>
      </c>
      <c r="H10" s="17">
        <v>0.27181769168465802</v>
      </c>
      <c r="I10" s="17">
        <v>0.22139960702174299</v>
      </c>
      <c r="J10" s="17">
        <v>0.154652856221317</v>
      </c>
      <c r="K10" s="17">
        <v>0.17103092996435501</v>
      </c>
      <c r="L10" s="17">
        <v>0.18232834367907999</v>
      </c>
      <c r="M10" s="17"/>
      <c r="N10" s="17">
        <v>0.210103686646851</v>
      </c>
      <c r="O10" s="17">
        <v>0.21894941967318701</v>
      </c>
      <c r="P10" s="17">
        <v>0.22822798985549</v>
      </c>
      <c r="Q10" s="17">
        <v>0.180360142882416</v>
      </c>
      <c r="R10" s="17"/>
      <c r="S10" s="17">
        <v>0.235698964519028</v>
      </c>
      <c r="T10" s="17">
        <v>0.20640689441964699</v>
      </c>
      <c r="U10" s="17">
        <v>0.20678316690988</v>
      </c>
      <c r="V10" s="17">
        <v>0.23142994467540101</v>
      </c>
      <c r="W10" s="17">
        <v>0.19561563849595101</v>
      </c>
      <c r="X10" s="17">
        <v>0.208731454641675</v>
      </c>
      <c r="Y10" s="17">
        <v>0.19306618636353101</v>
      </c>
      <c r="Z10" s="17">
        <v>0.24776978648513201</v>
      </c>
      <c r="AA10" s="17">
        <v>0.224354314295302</v>
      </c>
      <c r="AB10" s="17">
        <v>0.14813845107244999</v>
      </c>
      <c r="AC10" s="17">
        <v>0.174127532561165</v>
      </c>
      <c r="AD10" s="17">
        <v>0.20840446149410499</v>
      </c>
      <c r="AE10" s="17"/>
      <c r="AF10" s="17">
        <v>0.186066455920641</v>
      </c>
      <c r="AG10" s="17">
        <v>0.22372745469122801</v>
      </c>
      <c r="AH10" s="17">
        <v>0.19706402153135499</v>
      </c>
      <c r="AI10" s="17"/>
      <c r="AJ10" s="17">
        <v>0.21774843419659701</v>
      </c>
      <c r="AK10" s="17">
        <v>0.24792749096408401</v>
      </c>
      <c r="AL10" s="17">
        <v>0.23515427962975</v>
      </c>
      <c r="AM10" s="17">
        <v>0.136717798869048</v>
      </c>
      <c r="AN10" s="17">
        <v>0.143377538789315</v>
      </c>
      <c r="AO10" s="17"/>
      <c r="AP10" s="17">
        <v>0.23771567216491099</v>
      </c>
      <c r="AQ10" s="17">
        <v>0.23790847214670599</v>
      </c>
      <c r="AR10" s="17">
        <v>0.20299857015637801</v>
      </c>
      <c r="AS10" s="17"/>
      <c r="AT10" s="17">
        <v>0.189807824105967</v>
      </c>
      <c r="AU10" s="17">
        <v>0.21862238109249901</v>
      </c>
      <c r="AV10" s="17">
        <v>0.20443243516689</v>
      </c>
      <c r="AW10" s="17">
        <v>0.215125720140877</v>
      </c>
      <c r="AX10" s="17">
        <v>0.17549510047754299</v>
      </c>
    </row>
    <row r="11" spans="2:50" ht="30">
      <c r="B11" s="18" t="s">
        <v>117</v>
      </c>
      <c r="C11" s="17">
        <v>0.45012836317750698</v>
      </c>
      <c r="D11" s="17">
        <v>0.43567001678498402</v>
      </c>
      <c r="E11" s="17">
        <v>0.46424385505651</v>
      </c>
      <c r="F11" s="17"/>
      <c r="G11" s="17">
        <v>0.40457433428620099</v>
      </c>
      <c r="H11" s="17">
        <v>0.32463649912769899</v>
      </c>
      <c r="I11" s="17">
        <v>0.431446041674453</v>
      </c>
      <c r="J11" s="17">
        <v>0.498669044704312</v>
      </c>
      <c r="K11" s="17">
        <v>0.51554295255493898</v>
      </c>
      <c r="L11" s="17">
        <v>0.51427891043796503</v>
      </c>
      <c r="M11" s="17"/>
      <c r="N11" s="17">
        <v>0.34974929922793002</v>
      </c>
      <c r="O11" s="17">
        <v>0.47249991878125902</v>
      </c>
      <c r="P11" s="17">
        <v>0.48553968296296401</v>
      </c>
      <c r="Q11" s="17">
        <v>0.49953687159311</v>
      </c>
      <c r="R11" s="17"/>
      <c r="S11" s="17">
        <v>0.34099172484538298</v>
      </c>
      <c r="T11" s="17">
        <v>0.493991851684079</v>
      </c>
      <c r="U11" s="17">
        <v>0.50749416420904903</v>
      </c>
      <c r="V11" s="17">
        <v>0.44469956240605901</v>
      </c>
      <c r="W11" s="17">
        <v>0.49878138000445299</v>
      </c>
      <c r="X11" s="17">
        <v>0.465167538446629</v>
      </c>
      <c r="Y11" s="17">
        <v>0.40558045573502299</v>
      </c>
      <c r="Z11" s="17">
        <v>0.31919510602677997</v>
      </c>
      <c r="AA11" s="17">
        <v>0.474322060726943</v>
      </c>
      <c r="AB11" s="17">
        <v>0.48245170373866397</v>
      </c>
      <c r="AC11" s="17">
        <v>0.52036629672183499</v>
      </c>
      <c r="AD11" s="17">
        <v>0.46509102834865401</v>
      </c>
      <c r="AE11" s="17"/>
      <c r="AF11" s="17">
        <v>0.51289987174052198</v>
      </c>
      <c r="AG11" s="17">
        <v>0.38694874694984499</v>
      </c>
      <c r="AH11" s="17">
        <v>0.48537219961683498</v>
      </c>
      <c r="AI11" s="17"/>
      <c r="AJ11" s="17">
        <v>0.44974390388180702</v>
      </c>
      <c r="AK11" s="17">
        <v>0.43519265737235802</v>
      </c>
      <c r="AL11" s="17">
        <v>0.35296454658617799</v>
      </c>
      <c r="AM11" s="17">
        <v>0.65102749066315202</v>
      </c>
      <c r="AN11" s="17">
        <v>0.521671092951001</v>
      </c>
      <c r="AO11" s="17"/>
      <c r="AP11" s="17">
        <v>0.42389252407356698</v>
      </c>
      <c r="AQ11" s="17">
        <v>0.43104169908037798</v>
      </c>
      <c r="AR11" s="17">
        <v>0.40179326382424402</v>
      </c>
      <c r="AS11" s="17"/>
      <c r="AT11" s="17">
        <v>0.54698658134330902</v>
      </c>
      <c r="AU11" s="17">
        <v>0.49592370475951097</v>
      </c>
      <c r="AV11" s="17">
        <v>0.377879734325406</v>
      </c>
      <c r="AW11" s="17">
        <v>0.28876213075714602</v>
      </c>
      <c r="AX11" s="17">
        <v>0.26894797057265402</v>
      </c>
    </row>
    <row r="12" spans="2:50">
      <c r="B12" s="18" t="s">
        <v>92</v>
      </c>
      <c r="C12" s="19">
        <v>0.14654060390113599</v>
      </c>
      <c r="D12" s="19">
        <v>0.12633765569474201</v>
      </c>
      <c r="E12" s="19">
        <v>0.16682558945402601</v>
      </c>
      <c r="F12" s="19"/>
      <c r="G12" s="19">
        <v>0.142232370532481</v>
      </c>
      <c r="H12" s="19">
        <v>0.15344002154007799</v>
      </c>
      <c r="I12" s="19">
        <v>0.131133761681337</v>
      </c>
      <c r="J12" s="19">
        <v>0.13600030837528601</v>
      </c>
      <c r="K12" s="19">
        <v>0.161263000144758</v>
      </c>
      <c r="L12" s="19">
        <v>0.15507080180267699</v>
      </c>
      <c r="M12" s="19"/>
      <c r="N12" s="19">
        <v>0.10262216590107601</v>
      </c>
      <c r="O12" s="19">
        <v>0.14588346234136901</v>
      </c>
      <c r="P12" s="19">
        <v>0.13329840239575599</v>
      </c>
      <c r="Q12" s="19">
        <v>0.208734671803773</v>
      </c>
      <c r="R12" s="19"/>
      <c r="S12" s="19">
        <v>0.147556350408411</v>
      </c>
      <c r="T12" s="19">
        <v>0.10300896709004601</v>
      </c>
      <c r="U12" s="19">
        <v>0.12995345760198301</v>
      </c>
      <c r="V12" s="19">
        <v>0.17478430365386599</v>
      </c>
      <c r="W12" s="19">
        <v>0.12513972691905501</v>
      </c>
      <c r="X12" s="19">
        <v>0.17012479279307399</v>
      </c>
      <c r="Y12" s="19">
        <v>0.17857130764350801</v>
      </c>
      <c r="Z12" s="19">
        <v>0.19673721946893399</v>
      </c>
      <c r="AA12" s="19">
        <v>0.11696312858829901</v>
      </c>
      <c r="AB12" s="19">
        <v>0.17272799159552901</v>
      </c>
      <c r="AC12" s="19">
        <v>0.16587707578333299</v>
      </c>
      <c r="AD12" s="19">
        <v>0.114557241474813</v>
      </c>
      <c r="AE12" s="19"/>
      <c r="AF12" s="19">
        <v>0.13857053129434399</v>
      </c>
      <c r="AG12" s="19">
        <v>0.13356335595097699</v>
      </c>
      <c r="AH12" s="19">
        <v>0.217167181583278</v>
      </c>
      <c r="AI12" s="19"/>
      <c r="AJ12" s="19">
        <v>0.13795177663986699</v>
      </c>
      <c r="AK12" s="19">
        <v>0.123690949297388</v>
      </c>
      <c r="AL12" s="19">
        <v>9.8127516304952395E-2</v>
      </c>
      <c r="AM12" s="19">
        <v>9.3251016025526601E-2</v>
      </c>
      <c r="AN12" s="19">
        <v>0.235463265263473</v>
      </c>
      <c r="AO12" s="19"/>
      <c r="AP12" s="19">
        <v>0.123903003967267</v>
      </c>
      <c r="AQ12" s="19">
        <v>0.12792569575499901</v>
      </c>
      <c r="AR12" s="19">
        <v>8.7318505848627298E-2</v>
      </c>
      <c r="AS12" s="19"/>
      <c r="AT12" s="19">
        <v>0.175481564463872</v>
      </c>
      <c r="AU12" s="19">
        <v>0.15216865040003899</v>
      </c>
      <c r="AV12" s="19">
        <v>0.11104172403920901</v>
      </c>
      <c r="AW12" s="19">
        <v>0.11821842037352701</v>
      </c>
      <c r="AX12" s="19">
        <v>8.1123770378471197E-2</v>
      </c>
    </row>
    <row r="13" spans="2:50">
      <c r="B13" s="16"/>
    </row>
    <row r="14" spans="2:50">
      <c r="B14" t="s">
        <v>550</v>
      </c>
    </row>
    <row r="15" spans="2:50">
      <c r="B15" t="s">
        <v>551</v>
      </c>
    </row>
    <row r="17" spans="2:2">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AX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320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658</v>
      </c>
      <c r="D7" s="10">
        <v>317</v>
      </c>
      <c r="E7" s="10">
        <v>339</v>
      </c>
      <c r="F7" s="10"/>
      <c r="G7" s="10">
        <v>73</v>
      </c>
      <c r="H7" s="10">
        <v>115</v>
      </c>
      <c r="I7" s="10">
        <v>105</v>
      </c>
      <c r="J7" s="10">
        <v>113</v>
      </c>
      <c r="K7" s="10">
        <v>116</v>
      </c>
      <c r="L7" s="10">
        <v>136</v>
      </c>
      <c r="M7" s="10"/>
      <c r="N7" s="10">
        <v>175</v>
      </c>
      <c r="O7" s="10">
        <v>165</v>
      </c>
      <c r="P7" s="10">
        <v>134</v>
      </c>
      <c r="Q7" s="10">
        <v>181</v>
      </c>
      <c r="R7" s="10"/>
      <c r="S7" s="10">
        <v>83</v>
      </c>
      <c r="T7" s="10">
        <v>87</v>
      </c>
      <c r="U7" s="10">
        <v>58</v>
      </c>
      <c r="V7" s="10">
        <v>48</v>
      </c>
      <c r="W7" s="10">
        <v>44</v>
      </c>
      <c r="X7" s="10">
        <v>51</v>
      </c>
      <c r="Y7" s="10">
        <v>56</v>
      </c>
      <c r="Z7" s="10">
        <v>31</v>
      </c>
      <c r="AA7" s="10">
        <v>75</v>
      </c>
      <c r="AB7" s="10">
        <v>72</v>
      </c>
      <c r="AC7" s="10">
        <v>33</v>
      </c>
      <c r="AD7" s="10">
        <v>20</v>
      </c>
      <c r="AE7" s="10"/>
      <c r="AF7" s="10">
        <v>261</v>
      </c>
      <c r="AG7" s="10">
        <v>280</v>
      </c>
      <c r="AH7" s="10">
        <v>75</v>
      </c>
      <c r="AI7" s="10"/>
      <c r="AJ7" s="10">
        <v>268</v>
      </c>
      <c r="AK7" s="10">
        <v>176</v>
      </c>
      <c r="AL7" s="10">
        <v>43</v>
      </c>
      <c r="AM7" s="10">
        <v>11</v>
      </c>
      <c r="AN7" s="10">
        <v>64</v>
      </c>
      <c r="AO7" s="10"/>
      <c r="AP7" s="10">
        <v>177</v>
      </c>
      <c r="AQ7" s="10">
        <v>213</v>
      </c>
      <c r="AR7" s="10">
        <v>48</v>
      </c>
      <c r="AS7" s="10"/>
      <c r="AT7" s="10">
        <v>167</v>
      </c>
      <c r="AU7" s="10">
        <v>109</v>
      </c>
      <c r="AV7" s="10">
        <v>159</v>
      </c>
      <c r="AW7" s="10">
        <v>66</v>
      </c>
      <c r="AX7" s="10">
        <v>12</v>
      </c>
    </row>
    <row r="8" spans="2:50" ht="30" customHeight="1">
      <c r="B8" s="11" t="s">
        <v>77</v>
      </c>
      <c r="C8" s="11">
        <v>657</v>
      </c>
      <c r="D8" s="11">
        <v>325</v>
      </c>
      <c r="E8" s="11">
        <v>330</v>
      </c>
      <c r="F8" s="11"/>
      <c r="G8" s="11">
        <v>86</v>
      </c>
      <c r="H8" s="11">
        <v>118</v>
      </c>
      <c r="I8" s="11">
        <v>113</v>
      </c>
      <c r="J8" s="11">
        <v>119</v>
      </c>
      <c r="K8" s="11">
        <v>97</v>
      </c>
      <c r="L8" s="11">
        <v>124</v>
      </c>
      <c r="M8" s="11"/>
      <c r="N8" s="11">
        <v>162</v>
      </c>
      <c r="O8" s="11">
        <v>171</v>
      </c>
      <c r="P8" s="11">
        <v>146</v>
      </c>
      <c r="Q8" s="11">
        <v>175</v>
      </c>
      <c r="R8" s="11"/>
      <c r="S8" s="11">
        <v>88</v>
      </c>
      <c r="T8" s="11">
        <v>88</v>
      </c>
      <c r="U8" s="11">
        <v>55</v>
      </c>
      <c r="V8" s="11">
        <v>52</v>
      </c>
      <c r="W8" s="11">
        <v>42</v>
      </c>
      <c r="X8" s="11">
        <v>66</v>
      </c>
      <c r="Y8" s="11">
        <v>52</v>
      </c>
      <c r="Z8" s="11">
        <v>26</v>
      </c>
      <c r="AA8" s="11">
        <v>76</v>
      </c>
      <c r="AB8" s="11">
        <v>62</v>
      </c>
      <c r="AC8" s="11">
        <v>31</v>
      </c>
      <c r="AD8" s="11">
        <v>18</v>
      </c>
      <c r="AE8" s="11"/>
      <c r="AF8" s="11">
        <v>256</v>
      </c>
      <c r="AG8" s="11">
        <v>275</v>
      </c>
      <c r="AH8" s="11">
        <v>78</v>
      </c>
      <c r="AI8" s="11"/>
      <c r="AJ8" s="11">
        <v>262</v>
      </c>
      <c r="AK8" s="11">
        <v>180</v>
      </c>
      <c r="AL8" s="11">
        <v>42</v>
      </c>
      <c r="AM8" s="11">
        <v>11</v>
      </c>
      <c r="AN8" s="11">
        <v>65</v>
      </c>
      <c r="AO8" s="11"/>
      <c r="AP8" s="11">
        <v>176</v>
      </c>
      <c r="AQ8" s="11">
        <v>219</v>
      </c>
      <c r="AR8" s="11">
        <v>47</v>
      </c>
      <c r="AS8" s="11"/>
      <c r="AT8" s="11">
        <v>164</v>
      </c>
      <c r="AU8" s="11">
        <v>112</v>
      </c>
      <c r="AV8" s="11">
        <v>161</v>
      </c>
      <c r="AW8" s="11">
        <v>66</v>
      </c>
      <c r="AX8" s="11">
        <v>10</v>
      </c>
    </row>
    <row r="9" spans="2:50">
      <c r="B9" s="18" t="s">
        <v>312</v>
      </c>
      <c r="C9" s="17">
        <v>9.5887090323536595E-2</v>
      </c>
      <c r="D9" s="17">
        <v>9.1176577504924305E-2</v>
      </c>
      <c r="E9" s="17">
        <v>0.10107621163205301</v>
      </c>
      <c r="F9" s="17"/>
      <c r="G9" s="17">
        <v>0.12773099530746401</v>
      </c>
      <c r="H9" s="17">
        <v>0.16563975892956001</v>
      </c>
      <c r="I9" s="17">
        <v>8.3819531193138203E-2</v>
      </c>
      <c r="J9" s="17">
        <v>9.2833754173437505E-2</v>
      </c>
      <c r="K9" s="17">
        <v>8.5683150058333601E-2</v>
      </c>
      <c r="L9" s="17">
        <v>2.9679051387854299E-2</v>
      </c>
      <c r="M9" s="17"/>
      <c r="N9" s="17">
        <v>8.5525644399445405E-2</v>
      </c>
      <c r="O9" s="17">
        <v>9.4139883501883001E-2</v>
      </c>
      <c r="P9" s="17">
        <v>8.7417035722376593E-2</v>
      </c>
      <c r="Q9" s="17">
        <v>0.11589012148188201</v>
      </c>
      <c r="R9" s="17"/>
      <c r="S9" s="17">
        <v>0.21844211145280201</v>
      </c>
      <c r="T9" s="17">
        <v>8.5387209566235897E-2</v>
      </c>
      <c r="U9" s="17">
        <v>3.1332887865663198E-2</v>
      </c>
      <c r="V9" s="17">
        <v>0.103027710467537</v>
      </c>
      <c r="W9" s="17">
        <v>1.9591883721326499E-2</v>
      </c>
      <c r="X9" s="17">
        <v>1.7168822864987401E-2</v>
      </c>
      <c r="Y9" s="17">
        <v>0.11045464826589101</v>
      </c>
      <c r="Z9" s="17">
        <v>0.18371826801454599</v>
      </c>
      <c r="AA9" s="17">
        <v>6.30339869383955E-2</v>
      </c>
      <c r="AB9" s="17">
        <v>0.10078491900177899</v>
      </c>
      <c r="AC9" s="17">
        <v>0.113430595191541</v>
      </c>
      <c r="AD9" s="17">
        <v>0.11518720369546501</v>
      </c>
      <c r="AE9" s="17"/>
      <c r="AF9" s="17">
        <v>9.1666445175008396E-2</v>
      </c>
      <c r="AG9" s="17">
        <v>0.102227995808721</v>
      </c>
      <c r="AH9" s="17">
        <v>7.4976409698572305E-2</v>
      </c>
      <c r="AI9" s="17"/>
      <c r="AJ9" s="17">
        <v>0.114982580106594</v>
      </c>
      <c r="AK9" s="17">
        <v>0.113701614545516</v>
      </c>
      <c r="AL9" s="17">
        <v>2.73343371231498E-2</v>
      </c>
      <c r="AM9" s="17">
        <v>0</v>
      </c>
      <c r="AN9" s="17">
        <v>8.3091877558384999E-2</v>
      </c>
      <c r="AO9" s="17"/>
      <c r="AP9" s="17">
        <v>0.13267243595793601</v>
      </c>
      <c r="AQ9" s="17">
        <v>0.10786173484105301</v>
      </c>
      <c r="AR9" s="17">
        <v>1.9236248594060701E-2</v>
      </c>
      <c r="AS9" s="17"/>
      <c r="AT9" s="17">
        <v>6.8050110552668394E-2</v>
      </c>
      <c r="AU9" s="17">
        <v>0.14625956867746001</v>
      </c>
      <c r="AV9" s="17">
        <v>8.8477273816159205E-2</v>
      </c>
      <c r="AW9" s="17">
        <v>0.177205902028201</v>
      </c>
      <c r="AX9" s="17">
        <v>0.13129984537773701</v>
      </c>
    </row>
    <row r="10" spans="2:50">
      <c r="B10" s="18" t="s">
        <v>313</v>
      </c>
      <c r="C10" s="17">
        <v>0.24154015816744301</v>
      </c>
      <c r="D10" s="17">
        <v>0.256740774873433</v>
      </c>
      <c r="E10" s="17">
        <v>0.22794434274356101</v>
      </c>
      <c r="F10" s="17"/>
      <c r="G10" s="17">
        <v>0.35923798955405201</v>
      </c>
      <c r="H10" s="17">
        <v>0.36431843897093302</v>
      </c>
      <c r="I10" s="17">
        <v>0.29361879029025401</v>
      </c>
      <c r="J10" s="17">
        <v>0.20208872409651499</v>
      </c>
      <c r="K10" s="17">
        <v>0.12278837193625899</v>
      </c>
      <c r="L10" s="17">
        <v>0.12742276723920901</v>
      </c>
      <c r="M10" s="17"/>
      <c r="N10" s="17">
        <v>0.26515172277152199</v>
      </c>
      <c r="O10" s="17">
        <v>0.18555810673760101</v>
      </c>
      <c r="P10" s="17">
        <v>0.28132455746356999</v>
      </c>
      <c r="Q10" s="17">
        <v>0.24502393304088199</v>
      </c>
      <c r="R10" s="17"/>
      <c r="S10" s="17">
        <v>0.24853025042569499</v>
      </c>
      <c r="T10" s="17">
        <v>0.207894160353601</v>
      </c>
      <c r="U10" s="17">
        <v>0.29721330380699401</v>
      </c>
      <c r="V10" s="17">
        <v>0.27540887794181601</v>
      </c>
      <c r="W10" s="17">
        <v>0.29018493266224099</v>
      </c>
      <c r="X10" s="17">
        <v>0.32978826280557699</v>
      </c>
      <c r="Y10" s="17">
        <v>0.24763951572999299</v>
      </c>
      <c r="Z10" s="17">
        <v>0.23714641027339101</v>
      </c>
      <c r="AA10" s="17">
        <v>0.24994735422349501</v>
      </c>
      <c r="AB10" s="17">
        <v>0.13133690198078499</v>
      </c>
      <c r="AC10" s="17">
        <v>0.14419677171735301</v>
      </c>
      <c r="AD10" s="17">
        <v>0.166012266674473</v>
      </c>
      <c r="AE10" s="17"/>
      <c r="AF10" s="17">
        <v>0.23555546180900699</v>
      </c>
      <c r="AG10" s="17">
        <v>0.22780182189866299</v>
      </c>
      <c r="AH10" s="17">
        <v>0.26695858784151799</v>
      </c>
      <c r="AI10" s="17"/>
      <c r="AJ10" s="17">
        <v>0.23258509438964101</v>
      </c>
      <c r="AK10" s="17">
        <v>0.32642445780081097</v>
      </c>
      <c r="AL10" s="17">
        <v>0.103994243893663</v>
      </c>
      <c r="AM10" s="17">
        <v>0.25567529078066598</v>
      </c>
      <c r="AN10" s="17">
        <v>0.216741554535755</v>
      </c>
      <c r="AO10" s="17"/>
      <c r="AP10" s="17">
        <v>0.25959927658510001</v>
      </c>
      <c r="AQ10" s="17">
        <v>0.24746841027604799</v>
      </c>
      <c r="AR10" s="17">
        <v>0.23907399771739599</v>
      </c>
      <c r="AS10" s="17"/>
      <c r="AT10" s="17">
        <v>0.229117076086747</v>
      </c>
      <c r="AU10" s="17">
        <v>0.29546190474858303</v>
      </c>
      <c r="AV10" s="17">
        <v>0.21352616677467601</v>
      </c>
      <c r="AW10" s="17">
        <v>0.34119932406353798</v>
      </c>
      <c r="AX10" s="17">
        <v>5.8036704237748503E-2</v>
      </c>
    </row>
    <row r="11" spans="2:50" ht="30">
      <c r="B11" s="18" t="s">
        <v>314</v>
      </c>
      <c r="C11" s="17">
        <v>0.282810236534705</v>
      </c>
      <c r="D11" s="17">
        <v>0.24186847937931499</v>
      </c>
      <c r="E11" s="17">
        <v>0.32476468617811299</v>
      </c>
      <c r="F11" s="17"/>
      <c r="G11" s="17">
        <v>0.22606233306412599</v>
      </c>
      <c r="H11" s="17">
        <v>0.26446876355125698</v>
      </c>
      <c r="I11" s="17">
        <v>0.30963960076691199</v>
      </c>
      <c r="J11" s="17">
        <v>0.30725052775983802</v>
      </c>
      <c r="K11" s="17">
        <v>0.307112034275973</v>
      </c>
      <c r="L11" s="17">
        <v>0.27249186901751399</v>
      </c>
      <c r="M11" s="17"/>
      <c r="N11" s="17">
        <v>0.21269946616827101</v>
      </c>
      <c r="O11" s="17">
        <v>0.329925601634531</v>
      </c>
      <c r="P11" s="17">
        <v>0.298878358718696</v>
      </c>
      <c r="Q11" s="17">
        <v>0.293011614450991</v>
      </c>
      <c r="R11" s="17"/>
      <c r="S11" s="17">
        <v>0.296780141541369</v>
      </c>
      <c r="T11" s="17">
        <v>0.30426514113729802</v>
      </c>
      <c r="U11" s="17">
        <v>0.31044650678508701</v>
      </c>
      <c r="V11" s="17">
        <v>0.24405881903138599</v>
      </c>
      <c r="W11" s="17">
        <v>0.31631067922829798</v>
      </c>
      <c r="X11" s="17">
        <v>0.23022569551888999</v>
      </c>
      <c r="Y11" s="17">
        <v>0.20546759786298099</v>
      </c>
      <c r="Z11" s="17">
        <v>0.349119814507655</v>
      </c>
      <c r="AA11" s="17">
        <v>0.33708923931846602</v>
      </c>
      <c r="AB11" s="17">
        <v>0.27857775067514001</v>
      </c>
      <c r="AC11" s="17">
        <v>0.26498549555666001</v>
      </c>
      <c r="AD11" s="17">
        <v>0.18929377213696499</v>
      </c>
      <c r="AE11" s="17"/>
      <c r="AF11" s="17">
        <v>0.29153630213346399</v>
      </c>
      <c r="AG11" s="17">
        <v>0.243162453263357</v>
      </c>
      <c r="AH11" s="17">
        <v>0.40785058840320298</v>
      </c>
      <c r="AI11" s="17"/>
      <c r="AJ11" s="17">
        <v>0.27615184585479802</v>
      </c>
      <c r="AK11" s="17">
        <v>0.239868854731947</v>
      </c>
      <c r="AL11" s="17">
        <v>0.39249993231195501</v>
      </c>
      <c r="AM11" s="17">
        <v>0.55586279196782296</v>
      </c>
      <c r="AN11" s="17">
        <v>0.36380222297662301</v>
      </c>
      <c r="AO11" s="17"/>
      <c r="AP11" s="17">
        <v>0.28240251988792803</v>
      </c>
      <c r="AQ11" s="17">
        <v>0.26980331957942699</v>
      </c>
      <c r="AR11" s="17">
        <v>0.281187439720685</v>
      </c>
      <c r="AS11" s="17"/>
      <c r="AT11" s="17">
        <v>0.30939652993262901</v>
      </c>
      <c r="AU11" s="17">
        <v>0.30117494222705699</v>
      </c>
      <c r="AV11" s="17">
        <v>0.27123204831464298</v>
      </c>
      <c r="AW11" s="17">
        <v>0.192182732466432</v>
      </c>
      <c r="AX11" s="17">
        <v>0.48310630790124798</v>
      </c>
    </row>
    <row r="12" spans="2:50">
      <c r="B12" s="18" t="s">
        <v>315</v>
      </c>
      <c r="C12" s="17">
        <v>0.16794701312906599</v>
      </c>
      <c r="D12" s="17">
        <v>0.18811354305032599</v>
      </c>
      <c r="E12" s="17">
        <v>0.149037872564937</v>
      </c>
      <c r="F12" s="17"/>
      <c r="G12" s="17">
        <v>0.13431702749881799</v>
      </c>
      <c r="H12" s="17">
        <v>8.3674784150994802E-2</v>
      </c>
      <c r="I12" s="17">
        <v>0.13186197632802599</v>
      </c>
      <c r="J12" s="17">
        <v>0.177522675004713</v>
      </c>
      <c r="K12" s="17">
        <v>0.22959051395940899</v>
      </c>
      <c r="L12" s="17">
        <v>0.24636139680959299</v>
      </c>
      <c r="M12" s="17"/>
      <c r="N12" s="17">
        <v>0.18448184436222301</v>
      </c>
      <c r="O12" s="17">
        <v>0.17515770811988299</v>
      </c>
      <c r="P12" s="17">
        <v>0.14352763780024899</v>
      </c>
      <c r="Q12" s="17">
        <v>0.158396513133884</v>
      </c>
      <c r="R12" s="17"/>
      <c r="S12" s="17">
        <v>9.1536831757197706E-2</v>
      </c>
      <c r="T12" s="17">
        <v>0.193625847804755</v>
      </c>
      <c r="U12" s="17">
        <v>0.17913796359901299</v>
      </c>
      <c r="V12" s="17">
        <v>0.14610403446501399</v>
      </c>
      <c r="W12" s="17">
        <v>0.160809033801144</v>
      </c>
      <c r="X12" s="17">
        <v>0.18580452948801601</v>
      </c>
      <c r="Y12" s="17">
        <v>0.18948258280866001</v>
      </c>
      <c r="Z12" s="17">
        <v>0.16603427379597799</v>
      </c>
      <c r="AA12" s="17">
        <v>0.12591249025255899</v>
      </c>
      <c r="AB12" s="17">
        <v>0.16371076314611599</v>
      </c>
      <c r="AC12" s="17">
        <v>0.29338465998861302</v>
      </c>
      <c r="AD12" s="17">
        <v>0.318183255778548</v>
      </c>
      <c r="AE12" s="17"/>
      <c r="AF12" s="17">
        <v>0.164853549235282</v>
      </c>
      <c r="AG12" s="17">
        <v>0.195872828086748</v>
      </c>
      <c r="AH12" s="17">
        <v>9.9597870516787299E-2</v>
      </c>
      <c r="AI12" s="17"/>
      <c r="AJ12" s="17">
        <v>0.18152834350818001</v>
      </c>
      <c r="AK12" s="17">
        <v>0.149075333810403</v>
      </c>
      <c r="AL12" s="17">
        <v>0.23268486090648699</v>
      </c>
      <c r="AM12" s="17">
        <v>0.117915021808148</v>
      </c>
      <c r="AN12" s="17">
        <v>9.9930971987619799E-2</v>
      </c>
      <c r="AO12" s="17"/>
      <c r="AP12" s="17">
        <v>0.156370659610821</v>
      </c>
      <c r="AQ12" s="17">
        <v>0.16648329695404099</v>
      </c>
      <c r="AR12" s="17">
        <v>0.23669657502869201</v>
      </c>
      <c r="AS12" s="17"/>
      <c r="AT12" s="17">
        <v>0.19729223289268</v>
      </c>
      <c r="AU12" s="17">
        <v>0.114098625099086</v>
      </c>
      <c r="AV12" s="17">
        <v>0.15907597055581299</v>
      </c>
      <c r="AW12" s="17">
        <v>0.15339236433658901</v>
      </c>
      <c r="AX12" s="17">
        <v>5.9331558984437399E-2</v>
      </c>
    </row>
    <row r="13" spans="2:50">
      <c r="B13" s="18" t="s">
        <v>316</v>
      </c>
      <c r="C13" s="17">
        <v>0.130396129135599</v>
      </c>
      <c r="D13" s="17">
        <v>0.17907430631603</v>
      </c>
      <c r="E13" s="17">
        <v>7.7465307806588099E-2</v>
      </c>
      <c r="F13" s="17"/>
      <c r="G13" s="17">
        <v>0.11368384522883999</v>
      </c>
      <c r="H13" s="17">
        <v>6.7210320267593798E-2</v>
      </c>
      <c r="I13" s="17">
        <v>6.4239919698478101E-2</v>
      </c>
      <c r="J13" s="17">
        <v>9.1904977088043502E-2</v>
      </c>
      <c r="K13" s="17">
        <v>0.17358119486784099</v>
      </c>
      <c r="L13" s="17">
        <v>0.26517269143031602</v>
      </c>
      <c r="M13" s="17"/>
      <c r="N13" s="17">
        <v>0.20896443721927899</v>
      </c>
      <c r="O13" s="17">
        <v>0.10406839492869301</v>
      </c>
      <c r="P13" s="17">
        <v>0.11281474230378</v>
      </c>
      <c r="Q13" s="17">
        <v>9.3981575290862804E-2</v>
      </c>
      <c r="R13" s="17"/>
      <c r="S13" s="17">
        <v>6.8649357682123796E-2</v>
      </c>
      <c r="T13" s="17">
        <v>0.15549957595970099</v>
      </c>
      <c r="U13" s="17">
        <v>0.11242371969755199</v>
      </c>
      <c r="V13" s="17">
        <v>0.161630472136535</v>
      </c>
      <c r="W13" s="17">
        <v>0.142490288884701</v>
      </c>
      <c r="X13" s="17">
        <v>0.10391347380858</v>
      </c>
      <c r="Y13" s="17">
        <v>0.17132212033202701</v>
      </c>
      <c r="Z13" s="17">
        <v>0</v>
      </c>
      <c r="AA13" s="17">
        <v>0.13092036607186699</v>
      </c>
      <c r="AB13" s="17">
        <v>0.24008198812880599</v>
      </c>
      <c r="AC13" s="17">
        <v>2.7303775912993801E-2</v>
      </c>
      <c r="AD13" s="17">
        <v>0.211323501714549</v>
      </c>
      <c r="AE13" s="17"/>
      <c r="AF13" s="17">
        <v>0.12935928486465401</v>
      </c>
      <c r="AG13" s="17">
        <v>0.159408419482855</v>
      </c>
      <c r="AH13" s="17">
        <v>6.9552121993792099E-2</v>
      </c>
      <c r="AI13" s="17"/>
      <c r="AJ13" s="17">
        <v>0.12840664756867801</v>
      </c>
      <c r="AK13" s="17">
        <v>0.112107174451836</v>
      </c>
      <c r="AL13" s="17">
        <v>0.226373610305661</v>
      </c>
      <c r="AM13" s="17">
        <v>0</v>
      </c>
      <c r="AN13" s="17">
        <v>0.12692044574632999</v>
      </c>
      <c r="AO13" s="17"/>
      <c r="AP13" s="17">
        <v>0.119600722114149</v>
      </c>
      <c r="AQ13" s="17">
        <v>0.15391057853188</v>
      </c>
      <c r="AR13" s="17">
        <v>0.14577410149456699</v>
      </c>
      <c r="AS13" s="17"/>
      <c r="AT13" s="17">
        <v>8.4518285076526603E-2</v>
      </c>
      <c r="AU13" s="17">
        <v>0.119233197282059</v>
      </c>
      <c r="AV13" s="17">
        <v>0.187479836832906</v>
      </c>
      <c r="AW13" s="17">
        <v>0.107261456361409</v>
      </c>
      <c r="AX13" s="17">
        <v>0.26822558349883002</v>
      </c>
    </row>
    <row r="14" spans="2:50">
      <c r="B14" s="18" t="s">
        <v>92</v>
      </c>
      <c r="C14" s="17">
        <v>8.1419372709650301E-2</v>
      </c>
      <c r="D14" s="17">
        <v>4.30263188759724E-2</v>
      </c>
      <c r="E14" s="17">
        <v>0.119711579074747</v>
      </c>
      <c r="F14" s="17"/>
      <c r="G14" s="17">
        <v>3.8967809346701097E-2</v>
      </c>
      <c r="H14" s="17">
        <v>5.46879341296619E-2</v>
      </c>
      <c r="I14" s="17">
        <v>0.116820181723192</v>
      </c>
      <c r="J14" s="17">
        <v>0.128399341877453</v>
      </c>
      <c r="K14" s="17">
        <v>8.1244734902184201E-2</v>
      </c>
      <c r="L14" s="17">
        <v>5.8872224115513898E-2</v>
      </c>
      <c r="M14" s="17"/>
      <c r="N14" s="17">
        <v>4.3176885079260201E-2</v>
      </c>
      <c r="O14" s="17">
        <v>0.111150305077408</v>
      </c>
      <c r="P14" s="17">
        <v>7.6037667991327801E-2</v>
      </c>
      <c r="Q14" s="17">
        <v>9.3696242601498295E-2</v>
      </c>
      <c r="R14" s="17"/>
      <c r="S14" s="17">
        <v>7.6061307140811898E-2</v>
      </c>
      <c r="T14" s="17">
        <v>5.3328065178408497E-2</v>
      </c>
      <c r="U14" s="17">
        <v>6.9445618245691704E-2</v>
      </c>
      <c r="V14" s="17">
        <v>6.9770085957713293E-2</v>
      </c>
      <c r="W14" s="17">
        <v>7.0613181702289099E-2</v>
      </c>
      <c r="X14" s="17">
        <v>0.13309921551394899</v>
      </c>
      <c r="Y14" s="17">
        <v>7.5633535000447893E-2</v>
      </c>
      <c r="Z14" s="17">
        <v>6.3981233408429997E-2</v>
      </c>
      <c r="AA14" s="17">
        <v>9.3096563195217197E-2</v>
      </c>
      <c r="AB14" s="17">
        <v>8.5507677067373805E-2</v>
      </c>
      <c r="AC14" s="17">
        <v>0.15669870163284</v>
      </c>
      <c r="AD14" s="17">
        <v>0</v>
      </c>
      <c r="AE14" s="17"/>
      <c r="AF14" s="17">
        <v>8.7028956782583794E-2</v>
      </c>
      <c r="AG14" s="17">
        <v>7.15264814596559E-2</v>
      </c>
      <c r="AH14" s="17">
        <v>8.1064421546126697E-2</v>
      </c>
      <c r="AI14" s="17"/>
      <c r="AJ14" s="17">
        <v>6.6345488572109396E-2</v>
      </c>
      <c r="AK14" s="17">
        <v>5.8822564659487597E-2</v>
      </c>
      <c r="AL14" s="17">
        <v>1.7113015459084498E-2</v>
      </c>
      <c r="AM14" s="17">
        <v>7.0546895443362498E-2</v>
      </c>
      <c r="AN14" s="17">
        <v>0.109512927195287</v>
      </c>
      <c r="AO14" s="17"/>
      <c r="AP14" s="17">
        <v>4.93543858440652E-2</v>
      </c>
      <c r="AQ14" s="17">
        <v>5.4472659817549597E-2</v>
      </c>
      <c r="AR14" s="17">
        <v>7.8031637444598206E-2</v>
      </c>
      <c r="AS14" s="17"/>
      <c r="AT14" s="17">
        <v>0.111625765458749</v>
      </c>
      <c r="AU14" s="17">
        <v>2.37717619657551E-2</v>
      </c>
      <c r="AV14" s="17">
        <v>8.0208703705803006E-2</v>
      </c>
      <c r="AW14" s="17">
        <v>2.8758220743830699E-2</v>
      </c>
      <c r="AX14" s="17">
        <v>0</v>
      </c>
    </row>
    <row r="15" spans="2:50">
      <c r="B15" s="18" t="s">
        <v>317</v>
      </c>
      <c r="C15" s="21">
        <v>0.33742724849097999</v>
      </c>
      <c r="D15" s="21">
        <v>0.34791735237835703</v>
      </c>
      <c r="E15" s="21">
        <v>0.329020554375614</v>
      </c>
      <c r="F15" s="21"/>
      <c r="G15" s="21">
        <v>0.48696898486151502</v>
      </c>
      <c r="H15" s="21">
        <v>0.52995819790049303</v>
      </c>
      <c r="I15" s="21">
        <v>0.37743832148339201</v>
      </c>
      <c r="J15" s="21">
        <v>0.29492247826995299</v>
      </c>
      <c r="K15" s="21">
        <v>0.20847152199459301</v>
      </c>
      <c r="L15" s="21">
        <v>0.15710181862706299</v>
      </c>
      <c r="M15" s="21"/>
      <c r="N15" s="21">
        <v>0.35067736717096798</v>
      </c>
      <c r="O15" s="21">
        <v>0.279697990239484</v>
      </c>
      <c r="P15" s="21">
        <v>0.36874159318594701</v>
      </c>
      <c r="Q15" s="21">
        <v>0.36091405452276398</v>
      </c>
      <c r="R15" s="21"/>
      <c r="S15" s="21">
        <v>0.466972361878497</v>
      </c>
      <c r="T15" s="21">
        <v>0.293281369919836</v>
      </c>
      <c r="U15" s="21">
        <v>0.32854619167265697</v>
      </c>
      <c r="V15" s="21">
        <v>0.37843658840935301</v>
      </c>
      <c r="W15" s="21">
        <v>0.30977681638356802</v>
      </c>
      <c r="X15" s="21">
        <v>0.34695708567056499</v>
      </c>
      <c r="Y15" s="21">
        <v>0.35809416399588401</v>
      </c>
      <c r="Z15" s="21">
        <v>0.420864678287937</v>
      </c>
      <c r="AA15" s="21">
        <v>0.31298134116189102</v>
      </c>
      <c r="AB15" s="21">
        <v>0.23212182098256401</v>
      </c>
      <c r="AC15" s="21">
        <v>0.25762736690889398</v>
      </c>
      <c r="AD15" s="21">
        <v>0.28119947036993798</v>
      </c>
      <c r="AE15" s="21"/>
      <c r="AF15" s="21">
        <v>0.32722190698401599</v>
      </c>
      <c r="AG15" s="21">
        <v>0.33002981770738399</v>
      </c>
      <c r="AH15" s="21">
        <v>0.34193499754008999</v>
      </c>
      <c r="AI15" s="21"/>
      <c r="AJ15" s="21">
        <v>0.34756767449623499</v>
      </c>
      <c r="AK15" s="21">
        <v>0.440126072346327</v>
      </c>
      <c r="AL15" s="21">
        <v>0.131328581016813</v>
      </c>
      <c r="AM15" s="21">
        <v>0.25567529078066598</v>
      </c>
      <c r="AN15" s="21">
        <v>0.29983343209413998</v>
      </c>
      <c r="AO15" s="21"/>
      <c r="AP15" s="21">
        <v>0.392271712543036</v>
      </c>
      <c r="AQ15" s="21">
        <v>0.35533014511710098</v>
      </c>
      <c r="AR15" s="21">
        <v>0.25831024631145699</v>
      </c>
      <c r="AS15" s="21"/>
      <c r="AT15" s="21">
        <v>0.29716718663941599</v>
      </c>
      <c r="AU15" s="21">
        <v>0.44172147342604301</v>
      </c>
      <c r="AV15" s="21">
        <v>0.302003440590835</v>
      </c>
      <c r="AW15" s="21">
        <v>0.518405226091739</v>
      </c>
      <c r="AX15" s="21">
        <v>0.18933654961548599</v>
      </c>
    </row>
    <row r="16" spans="2:50">
      <c r="B16" s="18" t="s">
        <v>318</v>
      </c>
      <c r="C16" s="21">
        <v>0.29834314226466502</v>
      </c>
      <c r="D16" s="21">
        <v>0.36718784936635501</v>
      </c>
      <c r="E16" s="21">
        <v>0.226503180371525</v>
      </c>
      <c r="F16" s="21"/>
      <c r="G16" s="21">
        <v>0.248000872727657</v>
      </c>
      <c r="H16" s="21">
        <v>0.15088510441858899</v>
      </c>
      <c r="I16" s="21">
        <v>0.19610189602650399</v>
      </c>
      <c r="J16" s="21">
        <v>0.26942765209275599</v>
      </c>
      <c r="K16" s="21">
        <v>0.40317170882725001</v>
      </c>
      <c r="L16" s="21">
        <v>0.51153408823990898</v>
      </c>
      <c r="M16" s="21"/>
      <c r="N16" s="21">
        <v>0.39344628158150102</v>
      </c>
      <c r="O16" s="21">
        <v>0.27922610304857598</v>
      </c>
      <c r="P16" s="21">
        <v>0.25634238010402899</v>
      </c>
      <c r="Q16" s="21">
        <v>0.25237808842474702</v>
      </c>
      <c r="R16" s="21"/>
      <c r="S16" s="21">
        <v>0.160186189439321</v>
      </c>
      <c r="T16" s="21">
        <v>0.34912542376445699</v>
      </c>
      <c r="U16" s="21">
        <v>0.29156168329656501</v>
      </c>
      <c r="V16" s="21">
        <v>0.307734506601548</v>
      </c>
      <c r="W16" s="21">
        <v>0.30329932268584497</v>
      </c>
      <c r="X16" s="21">
        <v>0.28971800329659603</v>
      </c>
      <c r="Y16" s="21">
        <v>0.36080470314068702</v>
      </c>
      <c r="Z16" s="21">
        <v>0.16603427379597799</v>
      </c>
      <c r="AA16" s="21">
        <v>0.25683285632442598</v>
      </c>
      <c r="AB16" s="21">
        <v>0.40379275127492198</v>
      </c>
      <c r="AC16" s="21">
        <v>0.32068843590160701</v>
      </c>
      <c r="AD16" s="21">
        <v>0.52950675749309695</v>
      </c>
      <c r="AE16" s="21"/>
      <c r="AF16" s="21">
        <v>0.29421283409993598</v>
      </c>
      <c r="AG16" s="21">
        <v>0.355281247569603</v>
      </c>
      <c r="AH16" s="21">
        <v>0.16914999251057899</v>
      </c>
      <c r="AI16" s="21"/>
      <c r="AJ16" s="21">
        <v>0.30993499107685801</v>
      </c>
      <c r="AK16" s="21">
        <v>0.26118250826223899</v>
      </c>
      <c r="AL16" s="21">
        <v>0.45905847121214799</v>
      </c>
      <c r="AM16" s="21">
        <v>0.117915021808148</v>
      </c>
      <c r="AN16" s="21">
        <v>0.22685141773394901</v>
      </c>
      <c r="AO16" s="21"/>
      <c r="AP16" s="21">
        <v>0.27597138172496999</v>
      </c>
      <c r="AQ16" s="21">
        <v>0.32039387548592202</v>
      </c>
      <c r="AR16" s="21">
        <v>0.382470676523259</v>
      </c>
      <c r="AS16" s="21"/>
      <c r="AT16" s="21">
        <v>0.28181051796920698</v>
      </c>
      <c r="AU16" s="21">
        <v>0.233331822381145</v>
      </c>
      <c r="AV16" s="21">
        <v>0.34655580738871899</v>
      </c>
      <c r="AW16" s="21">
        <v>0.26065382069799797</v>
      </c>
      <c r="AX16" s="21">
        <v>0.32755714248326701</v>
      </c>
    </row>
    <row r="17" spans="2:50">
      <c r="B17" s="18" t="s">
        <v>251</v>
      </c>
      <c r="C17" s="22">
        <v>3.9084106226314898E-2</v>
      </c>
      <c r="D17" s="22">
        <v>-1.9270496987998001E-2</v>
      </c>
      <c r="E17" s="22">
        <v>0.102517374004089</v>
      </c>
      <c r="F17" s="22"/>
      <c r="G17" s="22">
        <v>0.23896811213385799</v>
      </c>
      <c r="H17" s="22">
        <v>0.37907309348190399</v>
      </c>
      <c r="I17" s="22">
        <v>0.181336425456888</v>
      </c>
      <c r="J17" s="22">
        <v>2.5494826177196499E-2</v>
      </c>
      <c r="K17" s="22">
        <v>-0.194700186832657</v>
      </c>
      <c r="L17" s="22">
        <v>-0.35443226961284602</v>
      </c>
      <c r="M17" s="22"/>
      <c r="N17" s="22">
        <v>-4.2768914410533501E-2</v>
      </c>
      <c r="O17" s="22">
        <v>4.71887190908016E-4</v>
      </c>
      <c r="P17" s="22">
        <v>0.112399213081917</v>
      </c>
      <c r="Q17" s="22">
        <v>0.10853596609801699</v>
      </c>
      <c r="R17" s="22"/>
      <c r="S17" s="22">
        <v>0.306786172439176</v>
      </c>
      <c r="T17" s="22">
        <v>-5.5844053844620198E-2</v>
      </c>
      <c r="U17" s="22">
        <v>3.6984508376092497E-2</v>
      </c>
      <c r="V17" s="22">
        <v>7.0702081807804407E-2</v>
      </c>
      <c r="W17" s="22">
        <v>6.4774936977232698E-3</v>
      </c>
      <c r="X17" s="22">
        <v>5.7239082373968998E-2</v>
      </c>
      <c r="Y17" s="22">
        <v>-2.7105391448032398E-3</v>
      </c>
      <c r="Z17" s="22">
        <v>0.25483040449195898</v>
      </c>
      <c r="AA17" s="22">
        <v>5.6148484837464999E-2</v>
      </c>
      <c r="AB17" s="22">
        <v>-0.171670930292358</v>
      </c>
      <c r="AC17" s="22">
        <v>-6.3061068992713007E-2</v>
      </c>
      <c r="AD17" s="22">
        <v>-0.248307287123159</v>
      </c>
      <c r="AE17" s="22"/>
      <c r="AF17" s="22">
        <v>3.3009072884079699E-2</v>
      </c>
      <c r="AG17" s="22">
        <v>-2.5251429862218198E-2</v>
      </c>
      <c r="AH17" s="22">
        <v>0.172785005029511</v>
      </c>
      <c r="AI17" s="22"/>
      <c r="AJ17" s="22">
        <v>3.7632683419377103E-2</v>
      </c>
      <c r="AK17" s="22">
        <v>0.17894356408408801</v>
      </c>
      <c r="AL17" s="22">
        <v>-0.32772989019533499</v>
      </c>
      <c r="AM17" s="22">
        <v>0.137760268972518</v>
      </c>
      <c r="AN17" s="22">
        <v>7.2982014360191E-2</v>
      </c>
      <c r="AO17" s="22"/>
      <c r="AP17" s="22">
        <v>0.116300330818066</v>
      </c>
      <c r="AQ17" s="22">
        <v>3.4936269631179503E-2</v>
      </c>
      <c r="AR17" s="22">
        <v>-0.12416043021180199</v>
      </c>
      <c r="AS17" s="22"/>
      <c r="AT17" s="22">
        <v>1.53566686702087E-2</v>
      </c>
      <c r="AU17" s="22">
        <v>0.20838965104489801</v>
      </c>
      <c r="AV17" s="22">
        <v>-4.4552366797884303E-2</v>
      </c>
      <c r="AW17" s="22">
        <v>0.25775140539374197</v>
      </c>
      <c r="AX17" s="22">
        <v>-0.13822059286778099</v>
      </c>
    </row>
    <row r="18" spans="2:50">
      <c r="B18" s="16" t="s">
        <v>17</v>
      </c>
    </row>
    <row r="19" spans="2:50">
      <c r="B19" t="s">
        <v>550</v>
      </c>
    </row>
    <row r="20" spans="2:50">
      <c r="B20" t="s">
        <v>551</v>
      </c>
    </row>
    <row r="22" spans="2:50">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321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1041</v>
      </c>
      <c r="D7" s="10">
        <v>501</v>
      </c>
      <c r="E7" s="10">
        <v>540</v>
      </c>
      <c r="F7" s="10"/>
      <c r="G7" s="10">
        <v>125</v>
      </c>
      <c r="H7" s="10">
        <v>176</v>
      </c>
      <c r="I7" s="10">
        <v>164</v>
      </c>
      <c r="J7" s="10">
        <v>170</v>
      </c>
      <c r="K7" s="10">
        <v>168</v>
      </c>
      <c r="L7" s="10">
        <v>238</v>
      </c>
      <c r="M7" s="10"/>
      <c r="N7" s="10">
        <v>288</v>
      </c>
      <c r="O7" s="10">
        <v>265</v>
      </c>
      <c r="P7" s="10">
        <v>217</v>
      </c>
      <c r="Q7" s="10">
        <v>267</v>
      </c>
      <c r="R7" s="10"/>
      <c r="S7" s="10">
        <v>138</v>
      </c>
      <c r="T7" s="10">
        <v>115</v>
      </c>
      <c r="U7" s="10">
        <v>87</v>
      </c>
      <c r="V7" s="10">
        <v>88</v>
      </c>
      <c r="W7" s="10">
        <v>85</v>
      </c>
      <c r="X7" s="10">
        <v>76</v>
      </c>
      <c r="Y7" s="10">
        <v>83</v>
      </c>
      <c r="Z7" s="10">
        <v>47</v>
      </c>
      <c r="AA7" s="10">
        <v>115</v>
      </c>
      <c r="AB7" s="10">
        <v>114</v>
      </c>
      <c r="AC7" s="10">
        <v>59</v>
      </c>
      <c r="AD7" s="10">
        <v>34</v>
      </c>
      <c r="AE7" s="10"/>
      <c r="AF7" s="10">
        <v>407</v>
      </c>
      <c r="AG7" s="10">
        <v>444</v>
      </c>
      <c r="AH7" s="10">
        <v>129</v>
      </c>
      <c r="AI7" s="10"/>
      <c r="AJ7" s="10">
        <v>376</v>
      </c>
      <c r="AK7" s="10">
        <v>282</v>
      </c>
      <c r="AL7" s="10">
        <v>76</v>
      </c>
      <c r="AM7" s="10">
        <v>16</v>
      </c>
      <c r="AN7" s="10">
        <v>108</v>
      </c>
      <c r="AO7" s="10"/>
      <c r="AP7" s="10">
        <v>252</v>
      </c>
      <c r="AQ7" s="10">
        <v>330</v>
      </c>
      <c r="AR7" s="10">
        <v>85</v>
      </c>
      <c r="AS7" s="10"/>
      <c r="AT7" s="10">
        <v>268</v>
      </c>
      <c r="AU7" s="10">
        <v>193</v>
      </c>
      <c r="AV7" s="10">
        <v>221</v>
      </c>
      <c r="AW7" s="10">
        <v>102</v>
      </c>
      <c r="AX7" s="10">
        <v>22</v>
      </c>
    </row>
    <row r="8" spans="2:50" ht="30" customHeight="1">
      <c r="B8" s="11" t="s">
        <v>77</v>
      </c>
      <c r="C8" s="11">
        <v>1041</v>
      </c>
      <c r="D8" s="11">
        <v>513</v>
      </c>
      <c r="E8" s="11">
        <v>528</v>
      </c>
      <c r="F8" s="11"/>
      <c r="G8" s="11">
        <v>147</v>
      </c>
      <c r="H8" s="11">
        <v>175</v>
      </c>
      <c r="I8" s="11">
        <v>178</v>
      </c>
      <c r="J8" s="11">
        <v>182</v>
      </c>
      <c r="K8" s="11">
        <v>142</v>
      </c>
      <c r="L8" s="11">
        <v>216</v>
      </c>
      <c r="M8" s="11"/>
      <c r="N8" s="11">
        <v>268</v>
      </c>
      <c r="O8" s="11">
        <v>276</v>
      </c>
      <c r="P8" s="11">
        <v>236</v>
      </c>
      <c r="Q8" s="11">
        <v>257</v>
      </c>
      <c r="R8" s="11"/>
      <c r="S8" s="11">
        <v>143</v>
      </c>
      <c r="T8" s="11">
        <v>119</v>
      </c>
      <c r="U8" s="11">
        <v>83</v>
      </c>
      <c r="V8" s="11">
        <v>94</v>
      </c>
      <c r="W8" s="11">
        <v>83</v>
      </c>
      <c r="X8" s="11">
        <v>96</v>
      </c>
      <c r="Y8" s="11">
        <v>77</v>
      </c>
      <c r="Z8" s="11">
        <v>42</v>
      </c>
      <c r="AA8" s="11">
        <v>116</v>
      </c>
      <c r="AB8" s="11">
        <v>99</v>
      </c>
      <c r="AC8" s="11">
        <v>56</v>
      </c>
      <c r="AD8" s="11">
        <v>32</v>
      </c>
      <c r="AE8" s="11"/>
      <c r="AF8" s="11">
        <v>399</v>
      </c>
      <c r="AG8" s="11">
        <v>437</v>
      </c>
      <c r="AH8" s="11">
        <v>133</v>
      </c>
      <c r="AI8" s="11"/>
      <c r="AJ8" s="11">
        <v>369</v>
      </c>
      <c r="AK8" s="11">
        <v>288</v>
      </c>
      <c r="AL8" s="11">
        <v>76</v>
      </c>
      <c r="AM8" s="11">
        <v>16</v>
      </c>
      <c r="AN8" s="11">
        <v>109</v>
      </c>
      <c r="AO8" s="11"/>
      <c r="AP8" s="11">
        <v>248</v>
      </c>
      <c r="AQ8" s="11">
        <v>342</v>
      </c>
      <c r="AR8" s="11">
        <v>83</v>
      </c>
      <c r="AS8" s="11"/>
      <c r="AT8" s="11">
        <v>267</v>
      </c>
      <c r="AU8" s="11">
        <v>200</v>
      </c>
      <c r="AV8" s="11">
        <v>223</v>
      </c>
      <c r="AW8" s="11">
        <v>98</v>
      </c>
      <c r="AX8" s="11">
        <v>19</v>
      </c>
    </row>
    <row r="9" spans="2:50">
      <c r="B9" s="18" t="s">
        <v>322</v>
      </c>
      <c r="C9" s="17">
        <v>0.134721763029029</v>
      </c>
      <c r="D9" s="17">
        <v>0.124229563931432</v>
      </c>
      <c r="E9" s="17">
        <v>0.14490538150882601</v>
      </c>
      <c r="F9" s="17"/>
      <c r="G9" s="17">
        <v>0.176862961763706</v>
      </c>
      <c r="H9" s="17">
        <v>0.193751487710735</v>
      </c>
      <c r="I9" s="17">
        <v>0.160955151269774</v>
      </c>
      <c r="J9" s="17">
        <v>0.14418117911182801</v>
      </c>
      <c r="K9" s="17">
        <v>6.9884119022622301E-2</v>
      </c>
      <c r="L9" s="17">
        <v>7.1310806689433098E-2</v>
      </c>
      <c r="M9" s="17"/>
      <c r="N9" s="17">
        <v>0.14621529082376999</v>
      </c>
      <c r="O9" s="17">
        <v>8.8446713100846799E-2</v>
      </c>
      <c r="P9" s="17">
        <v>0.12618847844710401</v>
      </c>
      <c r="Q9" s="17">
        <v>0.17862104250011299</v>
      </c>
      <c r="R9" s="17"/>
      <c r="S9" s="17">
        <v>0.17691721068421301</v>
      </c>
      <c r="T9" s="17">
        <v>0.14191090899179901</v>
      </c>
      <c r="U9" s="17">
        <v>0.132166246652237</v>
      </c>
      <c r="V9" s="17">
        <v>0.15552870511164599</v>
      </c>
      <c r="W9" s="17">
        <v>0.113765944009021</v>
      </c>
      <c r="X9" s="17">
        <v>9.5388404242063199E-2</v>
      </c>
      <c r="Y9" s="17">
        <v>9.9120326155299796E-2</v>
      </c>
      <c r="Z9" s="17">
        <v>0.11020146427815999</v>
      </c>
      <c r="AA9" s="17">
        <v>0.16537448068715599</v>
      </c>
      <c r="AB9" s="17">
        <v>9.0370555963134605E-2</v>
      </c>
      <c r="AC9" s="17">
        <v>0.16599834418121601</v>
      </c>
      <c r="AD9" s="17">
        <v>0.12501751550077</v>
      </c>
      <c r="AE9" s="17"/>
      <c r="AF9" s="17">
        <v>0.123205236757873</v>
      </c>
      <c r="AG9" s="17">
        <v>0.14406565920786099</v>
      </c>
      <c r="AH9" s="17">
        <v>0.113653162628683</v>
      </c>
      <c r="AI9" s="17"/>
      <c r="AJ9" s="17">
        <v>0.102424524343428</v>
      </c>
      <c r="AK9" s="17">
        <v>0.16058742274533699</v>
      </c>
      <c r="AL9" s="17">
        <v>0.20800169988666201</v>
      </c>
      <c r="AM9" s="17">
        <v>0.19387596922226799</v>
      </c>
      <c r="AN9" s="17">
        <v>0.144280318746455</v>
      </c>
      <c r="AO9" s="17"/>
      <c r="AP9" s="17">
        <v>9.0764355845083702E-2</v>
      </c>
      <c r="AQ9" s="17">
        <v>0.168972360406203</v>
      </c>
      <c r="AR9" s="17">
        <v>0.147968709698726</v>
      </c>
      <c r="AS9" s="17"/>
      <c r="AT9" s="17">
        <v>0.14214157638664501</v>
      </c>
      <c r="AU9" s="17">
        <v>0.108150088716875</v>
      </c>
      <c r="AV9" s="17">
        <v>0.14264753505494401</v>
      </c>
      <c r="AW9" s="17">
        <v>0.155728869298632</v>
      </c>
      <c r="AX9" s="17">
        <v>0.25194190257808402</v>
      </c>
    </row>
    <row r="10" spans="2:50">
      <c r="B10" s="18" t="s">
        <v>323</v>
      </c>
      <c r="C10" s="17">
        <v>0.27572466471304102</v>
      </c>
      <c r="D10" s="17">
        <v>0.238954782158076</v>
      </c>
      <c r="E10" s="17">
        <v>0.31141312735119703</v>
      </c>
      <c r="F10" s="17"/>
      <c r="G10" s="17">
        <v>0.27930604294941902</v>
      </c>
      <c r="H10" s="17">
        <v>0.34821563771957198</v>
      </c>
      <c r="I10" s="17">
        <v>0.30290224640697799</v>
      </c>
      <c r="J10" s="17">
        <v>0.28749927999931002</v>
      </c>
      <c r="K10" s="17">
        <v>0.25626113356165597</v>
      </c>
      <c r="L10" s="17">
        <v>0.195009855982888</v>
      </c>
      <c r="M10" s="17"/>
      <c r="N10" s="17">
        <v>0.233282148658954</v>
      </c>
      <c r="O10" s="17">
        <v>0.26437071281108099</v>
      </c>
      <c r="P10" s="17">
        <v>0.30711831737846301</v>
      </c>
      <c r="Q10" s="17">
        <v>0.30303210509135903</v>
      </c>
      <c r="R10" s="17"/>
      <c r="S10" s="17">
        <v>0.268087852625848</v>
      </c>
      <c r="T10" s="17">
        <v>0.23100231876406399</v>
      </c>
      <c r="U10" s="17">
        <v>0.226447859171511</v>
      </c>
      <c r="V10" s="17">
        <v>0.207547865487582</v>
      </c>
      <c r="W10" s="17">
        <v>0.39244731035250302</v>
      </c>
      <c r="X10" s="17">
        <v>0.37400318014045503</v>
      </c>
      <c r="Y10" s="17">
        <v>0.32828836897865499</v>
      </c>
      <c r="Z10" s="17">
        <v>0.35936028253401298</v>
      </c>
      <c r="AA10" s="17">
        <v>0.21814983320407699</v>
      </c>
      <c r="AB10" s="17">
        <v>0.24256846409225499</v>
      </c>
      <c r="AC10" s="17">
        <v>0.31883645317761</v>
      </c>
      <c r="AD10" s="17">
        <v>0.20960992383875901</v>
      </c>
      <c r="AE10" s="17"/>
      <c r="AF10" s="17">
        <v>0.273105983276477</v>
      </c>
      <c r="AG10" s="17">
        <v>0.277221225588066</v>
      </c>
      <c r="AH10" s="17">
        <v>0.22422847163680901</v>
      </c>
      <c r="AI10" s="17"/>
      <c r="AJ10" s="17">
        <v>0.27109706109282</v>
      </c>
      <c r="AK10" s="17">
        <v>0.31765883373297998</v>
      </c>
      <c r="AL10" s="17">
        <v>0.26056694197158298</v>
      </c>
      <c r="AM10" s="17">
        <v>0.29144277563117399</v>
      </c>
      <c r="AN10" s="17">
        <v>0.220253404777836</v>
      </c>
      <c r="AO10" s="17"/>
      <c r="AP10" s="17">
        <v>0.29065841821707999</v>
      </c>
      <c r="AQ10" s="17">
        <v>0.30971845294380801</v>
      </c>
      <c r="AR10" s="17">
        <v>0.268214910663088</v>
      </c>
      <c r="AS10" s="17"/>
      <c r="AT10" s="17">
        <v>0.27978469854631499</v>
      </c>
      <c r="AU10" s="17">
        <v>0.29877033043488299</v>
      </c>
      <c r="AV10" s="17">
        <v>0.28417109034738203</v>
      </c>
      <c r="AW10" s="17">
        <v>0.27480887281586103</v>
      </c>
      <c r="AX10" s="17">
        <v>0.13946953013615701</v>
      </c>
    </row>
    <row r="11" spans="2:50" ht="30">
      <c r="B11" s="18" t="s">
        <v>324</v>
      </c>
      <c r="C11" s="17">
        <v>0.249040561647868</v>
      </c>
      <c r="D11" s="17">
        <v>0.22200634159263199</v>
      </c>
      <c r="E11" s="17">
        <v>0.27527969229917698</v>
      </c>
      <c r="F11" s="17"/>
      <c r="G11" s="17">
        <v>0.240339983713522</v>
      </c>
      <c r="H11" s="17">
        <v>0.19691020605690299</v>
      </c>
      <c r="I11" s="17">
        <v>0.28546103855443899</v>
      </c>
      <c r="J11" s="17">
        <v>0.18387746907479199</v>
      </c>
      <c r="K11" s="17">
        <v>0.314138025114928</v>
      </c>
      <c r="L11" s="17">
        <v>0.27910542522505399</v>
      </c>
      <c r="M11" s="17"/>
      <c r="N11" s="17">
        <v>0.22630887734909</v>
      </c>
      <c r="O11" s="17">
        <v>0.27648133672687097</v>
      </c>
      <c r="P11" s="17">
        <v>0.217789783805517</v>
      </c>
      <c r="Q11" s="17">
        <v>0.272985435967805</v>
      </c>
      <c r="R11" s="17"/>
      <c r="S11" s="17">
        <v>0.27470244766846902</v>
      </c>
      <c r="T11" s="17">
        <v>0.26071926695054398</v>
      </c>
      <c r="U11" s="17">
        <v>0.22957985205894901</v>
      </c>
      <c r="V11" s="17">
        <v>0.30832982241060602</v>
      </c>
      <c r="W11" s="17">
        <v>0.245067269668997</v>
      </c>
      <c r="X11" s="17">
        <v>0.15918637276043501</v>
      </c>
      <c r="Y11" s="17">
        <v>0.20177227588062099</v>
      </c>
      <c r="Z11" s="17">
        <v>0.19787695383978099</v>
      </c>
      <c r="AA11" s="17">
        <v>0.26336242468237298</v>
      </c>
      <c r="AB11" s="17">
        <v>0.28395007579993697</v>
      </c>
      <c r="AC11" s="17">
        <v>0.23326083207939</v>
      </c>
      <c r="AD11" s="17">
        <v>0.29423081204053297</v>
      </c>
      <c r="AE11" s="17"/>
      <c r="AF11" s="17">
        <v>0.27105635102522901</v>
      </c>
      <c r="AG11" s="17">
        <v>0.226252547512514</v>
      </c>
      <c r="AH11" s="17">
        <v>0.29881163887571399</v>
      </c>
      <c r="AI11" s="17"/>
      <c r="AJ11" s="17">
        <v>0.26717244663485701</v>
      </c>
      <c r="AK11" s="17">
        <v>0.21572804811863699</v>
      </c>
      <c r="AL11" s="17">
        <v>0.19872519993455201</v>
      </c>
      <c r="AM11" s="17">
        <v>0.21041485508751201</v>
      </c>
      <c r="AN11" s="17">
        <v>0.29435471814224101</v>
      </c>
      <c r="AO11" s="17"/>
      <c r="AP11" s="17">
        <v>0.245734939562882</v>
      </c>
      <c r="AQ11" s="17">
        <v>0.207089977030294</v>
      </c>
      <c r="AR11" s="17">
        <v>0.23675901944049901</v>
      </c>
      <c r="AS11" s="17"/>
      <c r="AT11" s="17">
        <v>0.26907256199704299</v>
      </c>
      <c r="AU11" s="17">
        <v>0.29063640774510802</v>
      </c>
      <c r="AV11" s="17">
        <v>0.241638833161398</v>
      </c>
      <c r="AW11" s="17">
        <v>0.18588197648200799</v>
      </c>
      <c r="AX11" s="17">
        <v>0.14206794922155</v>
      </c>
    </row>
    <row r="12" spans="2:50">
      <c r="B12" s="18" t="s">
        <v>325</v>
      </c>
      <c r="C12" s="17">
        <v>0.20981150277584501</v>
      </c>
      <c r="D12" s="17">
        <v>0.25686229298827201</v>
      </c>
      <c r="E12" s="17">
        <v>0.16414449891523</v>
      </c>
      <c r="F12" s="17"/>
      <c r="G12" s="17">
        <v>0.168420953790444</v>
      </c>
      <c r="H12" s="17">
        <v>0.159718875369361</v>
      </c>
      <c r="I12" s="17">
        <v>0.100896588626245</v>
      </c>
      <c r="J12" s="17">
        <v>0.26122038319697299</v>
      </c>
      <c r="K12" s="17">
        <v>0.26468296800011298</v>
      </c>
      <c r="L12" s="17">
        <v>0.28910914225327999</v>
      </c>
      <c r="M12" s="17"/>
      <c r="N12" s="17">
        <v>0.24626373567842699</v>
      </c>
      <c r="O12" s="17">
        <v>0.23394346146039999</v>
      </c>
      <c r="P12" s="17">
        <v>0.224708376202058</v>
      </c>
      <c r="Q12" s="17">
        <v>0.131027017670371</v>
      </c>
      <c r="R12" s="17"/>
      <c r="S12" s="17">
        <v>0.120051210241546</v>
      </c>
      <c r="T12" s="17">
        <v>0.21994318675586</v>
      </c>
      <c r="U12" s="17">
        <v>0.30470002759778397</v>
      </c>
      <c r="V12" s="17">
        <v>0.23369924866505901</v>
      </c>
      <c r="W12" s="17">
        <v>0.15570275396302799</v>
      </c>
      <c r="X12" s="17">
        <v>0.233434834296359</v>
      </c>
      <c r="Y12" s="17">
        <v>0.21511244560211501</v>
      </c>
      <c r="Z12" s="17">
        <v>0.20989805896434399</v>
      </c>
      <c r="AA12" s="17">
        <v>0.18373711777548499</v>
      </c>
      <c r="AB12" s="17">
        <v>0.26860464048694499</v>
      </c>
      <c r="AC12" s="17">
        <v>0.179544461870597</v>
      </c>
      <c r="AD12" s="17">
        <v>0.279351970049669</v>
      </c>
      <c r="AE12" s="17"/>
      <c r="AF12" s="17">
        <v>0.20817325539425899</v>
      </c>
      <c r="AG12" s="17">
        <v>0.23931940296361601</v>
      </c>
      <c r="AH12" s="17">
        <v>0.14112742400289099</v>
      </c>
      <c r="AI12" s="17"/>
      <c r="AJ12" s="17">
        <v>0.25304457311852901</v>
      </c>
      <c r="AK12" s="17">
        <v>0.18137169677762499</v>
      </c>
      <c r="AL12" s="17">
        <v>0.23683945033356499</v>
      </c>
      <c r="AM12" s="17">
        <v>7.1681310791326905E-2</v>
      </c>
      <c r="AN12" s="17">
        <v>0.12063728321088101</v>
      </c>
      <c r="AO12" s="17"/>
      <c r="AP12" s="17">
        <v>0.25875457515212202</v>
      </c>
      <c r="AQ12" s="17">
        <v>0.18192528384579701</v>
      </c>
      <c r="AR12" s="17">
        <v>0.25140270301706502</v>
      </c>
      <c r="AS12" s="17"/>
      <c r="AT12" s="17">
        <v>0.17539149118851199</v>
      </c>
      <c r="AU12" s="17">
        <v>0.21455562014804799</v>
      </c>
      <c r="AV12" s="17">
        <v>0.204599732501167</v>
      </c>
      <c r="AW12" s="17">
        <v>0.22320699653694501</v>
      </c>
      <c r="AX12" s="17">
        <v>0.170783300340241</v>
      </c>
    </row>
    <row r="13" spans="2:50">
      <c r="B13" s="18" t="s">
        <v>326</v>
      </c>
      <c r="C13" s="17">
        <v>7.2558461534244195E-2</v>
      </c>
      <c r="D13" s="17">
        <v>0.111105724916402</v>
      </c>
      <c r="E13" s="17">
        <v>3.5144891693196199E-2</v>
      </c>
      <c r="F13" s="17"/>
      <c r="G13" s="17">
        <v>3.2319782273844001E-2</v>
      </c>
      <c r="H13" s="17">
        <v>4.8862055122848302E-2</v>
      </c>
      <c r="I13" s="17">
        <v>7.6358575514765506E-2</v>
      </c>
      <c r="J13" s="17">
        <v>6.3862142790054796E-2</v>
      </c>
      <c r="K13" s="17">
        <v>7.2563261222459402E-2</v>
      </c>
      <c r="L13" s="17">
        <v>0.12321303221577801</v>
      </c>
      <c r="M13" s="17"/>
      <c r="N13" s="17">
        <v>0.105803378548721</v>
      </c>
      <c r="O13" s="17">
        <v>8.9606882724404702E-2</v>
      </c>
      <c r="P13" s="17">
        <v>4.7609993070221998E-2</v>
      </c>
      <c r="Q13" s="17">
        <v>4.3660870606109001E-2</v>
      </c>
      <c r="R13" s="17"/>
      <c r="S13" s="17">
        <v>0.116686983805455</v>
      </c>
      <c r="T13" s="17">
        <v>7.6113888342743505E-2</v>
      </c>
      <c r="U13" s="17">
        <v>6.3079459230390503E-2</v>
      </c>
      <c r="V13" s="17">
        <v>2.6506982444821799E-2</v>
      </c>
      <c r="W13" s="17">
        <v>2.9665921305672902E-2</v>
      </c>
      <c r="X13" s="17">
        <v>9.6906800594080494E-2</v>
      </c>
      <c r="Y13" s="17">
        <v>8.3294922514472999E-2</v>
      </c>
      <c r="Z13" s="17">
        <v>3.7601397705197902E-2</v>
      </c>
      <c r="AA13" s="17">
        <v>6.4322276364718906E-2</v>
      </c>
      <c r="AB13" s="17">
        <v>8.19088514888546E-2</v>
      </c>
      <c r="AC13" s="17">
        <v>6.6340235281195703E-2</v>
      </c>
      <c r="AD13" s="17">
        <v>9.1789778570268807E-2</v>
      </c>
      <c r="AE13" s="17"/>
      <c r="AF13" s="17">
        <v>7.4367404042870303E-2</v>
      </c>
      <c r="AG13" s="17">
        <v>8.4303132592284002E-2</v>
      </c>
      <c r="AH13" s="17">
        <v>5.31845421232226E-2</v>
      </c>
      <c r="AI13" s="17"/>
      <c r="AJ13" s="17">
        <v>7.5008818256057305E-2</v>
      </c>
      <c r="AK13" s="17">
        <v>7.3273592883726105E-2</v>
      </c>
      <c r="AL13" s="17">
        <v>9.5866707873638102E-2</v>
      </c>
      <c r="AM13" s="17">
        <v>0.12865332778239999</v>
      </c>
      <c r="AN13" s="17">
        <v>6.23207012211804E-2</v>
      </c>
      <c r="AO13" s="17"/>
      <c r="AP13" s="17">
        <v>7.51383842936304E-2</v>
      </c>
      <c r="AQ13" s="17">
        <v>8.5058978940672894E-2</v>
      </c>
      <c r="AR13" s="17">
        <v>8.2838186170009306E-2</v>
      </c>
      <c r="AS13" s="17"/>
      <c r="AT13" s="17">
        <v>4.3440991427595603E-2</v>
      </c>
      <c r="AU13" s="17">
        <v>6.1722056526612203E-2</v>
      </c>
      <c r="AV13" s="17">
        <v>8.2087406002735105E-2</v>
      </c>
      <c r="AW13" s="17">
        <v>0.11989229196484399</v>
      </c>
      <c r="AX13" s="17">
        <v>0.24277452622171</v>
      </c>
    </row>
    <row r="14" spans="2:50">
      <c r="B14" s="18" t="s">
        <v>92</v>
      </c>
      <c r="C14" s="19">
        <v>5.81430462999728E-2</v>
      </c>
      <c r="D14" s="19">
        <v>4.68412944131857E-2</v>
      </c>
      <c r="E14" s="19">
        <v>6.9112408232374495E-2</v>
      </c>
      <c r="F14" s="19"/>
      <c r="G14" s="19">
        <v>0.102750275509065</v>
      </c>
      <c r="H14" s="19">
        <v>5.2541738020580597E-2</v>
      </c>
      <c r="I14" s="19">
        <v>7.3426399627799094E-2</v>
      </c>
      <c r="J14" s="19">
        <v>5.9359545827041699E-2</v>
      </c>
      <c r="K14" s="19">
        <v>2.24704930782221E-2</v>
      </c>
      <c r="L14" s="19">
        <v>4.2251737633566697E-2</v>
      </c>
      <c r="M14" s="19"/>
      <c r="N14" s="19">
        <v>4.2126568941038299E-2</v>
      </c>
      <c r="O14" s="19">
        <v>4.7150893176397202E-2</v>
      </c>
      <c r="P14" s="19">
        <v>7.6585051096635604E-2</v>
      </c>
      <c r="Q14" s="19">
        <v>7.0673528164244007E-2</v>
      </c>
      <c r="R14" s="19"/>
      <c r="S14" s="19">
        <v>4.3554294974469603E-2</v>
      </c>
      <c r="T14" s="19">
        <v>7.0310430194990003E-2</v>
      </c>
      <c r="U14" s="19">
        <v>4.4026555289129798E-2</v>
      </c>
      <c r="V14" s="19">
        <v>6.83873758802854E-2</v>
      </c>
      <c r="W14" s="19">
        <v>6.3350800700778004E-2</v>
      </c>
      <c r="X14" s="19">
        <v>4.1080407966606301E-2</v>
      </c>
      <c r="Y14" s="19">
        <v>7.2411660868835798E-2</v>
      </c>
      <c r="Z14" s="19">
        <v>8.5061842678503599E-2</v>
      </c>
      <c r="AA14" s="19">
        <v>0.10505386728619</v>
      </c>
      <c r="AB14" s="19">
        <v>3.2597412168873401E-2</v>
      </c>
      <c r="AC14" s="19">
        <v>3.60196734099913E-2</v>
      </c>
      <c r="AD14" s="19">
        <v>0</v>
      </c>
      <c r="AE14" s="19"/>
      <c r="AF14" s="19">
        <v>5.0091769503292298E-2</v>
      </c>
      <c r="AG14" s="19">
        <v>2.8838032135658501E-2</v>
      </c>
      <c r="AH14" s="19">
        <v>0.16899476073267999</v>
      </c>
      <c r="AI14" s="19"/>
      <c r="AJ14" s="19">
        <v>3.1252576554308402E-2</v>
      </c>
      <c r="AK14" s="19">
        <v>5.1380405741694599E-2</v>
      </c>
      <c r="AL14" s="19">
        <v>0</v>
      </c>
      <c r="AM14" s="19">
        <v>0.103931761485319</v>
      </c>
      <c r="AN14" s="19">
        <v>0.158153573901407</v>
      </c>
      <c r="AO14" s="19"/>
      <c r="AP14" s="19">
        <v>3.8949326929201201E-2</v>
      </c>
      <c r="AQ14" s="19">
        <v>4.7234946833224503E-2</v>
      </c>
      <c r="AR14" s="19">
        <v>1.28164710106134E-2</v>
      </c>
      <c r="AS14" s="19"/>
      <c r="AT14" s="19">
        <v>9.0168680453889094E-2</v>
      </c>
      <c r="AU14" s="19">
        <v>2.6165496428473701E-2</v>
      </c>
      <c r="AV14" s="19">
        <v>4.4855402932372598E-2</v>
      </c>
      <c r="AW14" s="19">
        <v>4.04809929017097E-2</v>
      </c>
      <c r="AX14" s="19">
        <v>5.2962791502257599E-2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327</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1045</v>
      </c>
      <c r="D7" s="10">
        <v>512</v>
      </c>
      <c r="E7" s="10">
        <v>533</v>
      </c>
      <c r="F7" s="10"/>
      <c r="G7" s="10">
        <v>135</v>
      </c>
      <c r="H7" s="10">
        <v>173</v>
      </c>
      <c r="I7" s="10">
        <v>168</v>
      </c>
      <c r="J7" s="10">
        <v>151</v>
      </c>
      <c r="K7" s="10">
        <v>181</v>
      </c>
      <c r="L7" s="10">
        <v>237</v>
      </c>
      <c r="M7" s="10"/>
      <c r="N7" s="10">
        <v>297</v>
      </c>
      <c r="O7" s="10">
        <v>271</v>
      </c>
      <c r="P7" s="10">
        <v>204</v>
      </c>
      <c r="Q7" s="10">
        <v>268</v>
      </c>
      <c r="R7" s="10"/>
      <c r="S7" s="10">
        <v>152</v>
      </c>
      <c r="T7" s="10">
        <v>131</v>
      </c>
      <c r="U7" s="10">
        <v>93</v>
      </c>
      <c r="V7" s="10">
        <v>89</v>
      </c>
      <c r="W7" s="10">
        <v>73</v>
      </c>
      <c r="X7" s="10">
        <v>75</v>
      </c>
      <c r="Y7" s="10">
        <v>84</v>
      </c>
      <c r="Z7" s="10">
        <v>50</v>
      </c>
      <c r="AA7" s="10">
        <v>109</v>
      </c>
      <c r="AB7" s="10">
        <v>99</v>
      </c>
      <c r="AC7" s="10">
        <v>60</v>
      </c>
      <c r="AD7" s="10">
        <v>30</v>
      </c>
      <c r="AE7" s="10"/>
      <c r="AF7" s="10">
        <v>416</v>
      </c>
      <c r="AG7" s="10">
        <v>429</v>
      </c>
      <c r="AH7" s="10">
        <v>126</v>
      </c>
      <c r="AI7" s="10"/>
      <c r="AJ7" s="10">
        <v>388</v>
      </c>
      <c r="AK7" s="10">
        <v>269</v>
      </c>
      <c r="AL7" s="10">
        <v>78</v>
      </c>
      <c r="AM7" s="10">
        <v>21</v>
      </c>
      <c r="AN7" s="10">
        <v>130</v>
      </c>
      <c r="AO7" s="10"/>
      <c r="AP7" s="10">
        <v>264</v>
      </c>
      <c r="AQ7" s="10">
        <v>321</v>
      </c>
      <c r="AR7" s="10">
        <v>87</v>
      </c>
      <c r="AS7" s="10"/>
      <c r="AT7" s="10">
        <v>258</v>
      </c>
      <c r="AU7" s="10">
        <v>173</v>
      </c>
      <c r="AV7" s="10">
        <v>248</v>
      </c>
      <c r="AW7" s="10">
        <v>94</v>
      </c>
      <c r="AX7" s="10">
        <v>26</v>
      </c>
    </row>
    <row r="8" spans="2:50" ht="30" customHeight="1">
      <c r="B8" s="11" t="s">
        <v>77</v>
      </c>
      <c r="C8" s="11">
        <v>1043</v>
      </c>
      <c r="D8" s="11">
        <v>525</v>
      </c>
      <c r="E8" s="11">
        <v>517</v>
      </c>
      <c r="F8" s="11"/>
      <c r="G8" s="11">
        <v>158</v>
      </c>
      <c r="H8" s="11">
        <v>172</v>
      </c>
      <c r="I8" s="11">
        <v>182</v>
      </c>
      <c r="J8" s="11">
        <v>158</v>
      </c>
      <c r="K8" s="11">
        <v>153</v>
      </c>
      <c r="L8" s="11">
        <v>219</v>
      </c>
      <c r="M8" s="11"/>
      <c r="N8" s="11">
        <v>281</v>
      </c>
      <c r="O8" s="11">
        <v>281</v>
      </c>
      <c r="P8" s="11">
        <v>219</v>
      </c>
      <c r="Q8" s="11">
        <v>257</v>
      </c>
      <c r="R8" s="11"/>
      <c r="S8" s="11">
        <v>156</v>
      </c>
      <c r="T8" s="11">
        <v>137</v>
      </c>
      <c r="U8" s="11">
        <v>89</v>
      </c>
      <c r="V8" s="11">
        <v>93</v>
      </c>
      <c r="W8" s="11">
        <v>70</v>
      </c>
      <c r="X8" s="11">
        <v>95</v>
      </c>
      <c r="Y8" s="11">
        <v>78</v>
      </c>
      <c r="Z8" s="11">
        <v>44</v>
      </c>
      <c r="AA8" s="11">
        <v>110</v>
      </c>
      <c r="AB8" s="11">
        <v>87</v>
      </c>
      <c r="AC8" s="11">
        <v>57</v>
      </c>
      <c r="AD8" s="11">
        <v>26</v>
      </c>
      <c r="AE8" s="11"/>
      <c r="AF8" s="11">
        <v>408</v>
      </c>
      <c r="AG8" s="11">
        <v>418</v>
      </c>
      <c r="AH8" s="11">
        <v>129</v>
      </c>
      <c r="AI8" s="11"/>
      <c r="AJ8" s="11">
        <v>379</v>
      </c>
      <c r="AK8" s="11">
        <v>273</v>
      </c>
      <c r="AL8" s="11">
        <v>78</v>
      </c>
      <c r="AM8" s="11">
        <v>19</v>
      </c>
      <c r="AN8" s="11">
        <v>132</v>
      </c>
      <c r="AO8" s="11"/>
      <c r="AP8" s="11">
        <v>260</v>
      </c>
      <c r="AQ8" s="11">
        <v>332</v>
      </c>
      <c r="AR8" s="11">
        <v>84</v>
      </c>
      <c r="AS8" s="11"/>
      <c r="AT8" s="11">
        <v>251</v>
      </c>
      <c r="AU8" s="11">
        <v>181</v>
      </c>
      <c r="AV8" s="11">
        <v>255</v>
      </c>
      <c r="AW8" s="11">
        <v>89</v>
      </c>
      <c r="AX8" s="11">
        <v>23</v>
      </c>
    </row>
    <row r="9" spans="2:50">
      <c r="B9" s="18" t="s">
        <v>322</v>
      </c>
      <c r="C9" s="17">
        <v>0.179826074672786</v>
      </c>
      <c r="D9" s="17">
        <v>0.158715322666069</v>
      </c>
      <c r="E9" s="17">
        <v>0.20126073845032399</v>
      </c>
      <c r="F9" s="17"/>
      <c r="G9" s="17">
        <v>0.20343862242751701</v>
      </c>
      <c r="H9" s="17">
        <v>0.18754489467777199</v>
      </c>
      <c r="I9" s="17">
        <v>0.18143093851818601</v>
      </c>
      <c r="J9" s="17">
        <v>0.16713231128530101</v>
      </c>
      <c r="K9" s="17">
        <v>0.18360179229410301</v>
      </c>
      <c r="L9" s="17">
        <v>0.16186622315261001</v>
      </c>
      <c r="M9" s="17"/>
      <c r="N9" s="17">
        <v>0.15466012823271399</v>
      </c>
      <c r="O9" s="17">
        <v>0.13582855079978301</v>
      </c>
      <c r="P9" s="17">
        <v>0.16284204476601899</v>
      </c>
      <c r="Q9" s="17">
        <v>0.26405243385948901</v>
      </c>
      <c r="R9" s="17"/>
      <c r="S9" s="17">
        <v>0.16849611384959101</v>
      </c>
      <c r="T9" s="17">
        <v>0.14980888361752201</v>
      </c>
      <c r="U9" s="17">
        <v>0.13776084675323499</v>
      </c>
      <c r="V9" s="17">
        <v>0.230793667997333</v>
      </c>
      <c r="W9" s="17">
        <v>0.18723878244530301</v>
      </c>
      <c r="X9" s="17">
        <v>0.19132023060696801</v>
      </c>
      <c r="Y9" s="17">
        <v>0.24060736562327001</v>
      </c>
      <c r="Z9" s="17">
        <v>0.20305994736897001</v>
      </c>
      <c r="AA9" s="17">
        <v>0.21792457391175801</v>
      </c>
      <c r="AB9" s="17">
        <v>8.9489780083732706E-2</v>
      </c>
      <c r="AC9" s="17">
        <v>0.22726946292130101</v>
      </c>
      <c r="AD9" s="17">
        <v>0.121827009577597</v>
      </c>
      <c r="AE9" s="17"/>
      <c r="AF9" s="17">
        <v>0.18361354966305499</v>
      </c>
      <c r="AG9" s="17">
        <v>0.18066124718721199</v>
      </c>
      <c r="AH9" s="17">
        <v>0.14046865696083</v>
      </c>
      <c r="AI9" s="17"/>
      <c r="AJ9" s="17">
        <v>0.18253501941669001</v>
      </c>
      <c r="AK9" s="17">
        <v>0.20167298549562299</v>
      </c>
      <c r="AL9" s="17">
        <v>0.19078694970527699</v>
      </c>
      <c r="AM9" s="17">
        <v>0.42265207183419501</v>
      </c>
      <c r="AN9" s="17">
        <v>0.13630581820580101</v>
      </c>
      <c r="AO9" s="17"/>
      <c r="AP9" s="17">
        <v>0.17916596107400701</v>
      </c>
      <c r="AQ9" s="17">
        <v>0.21010495470367699</v>
      </c>
      <c r="AR9" s="17">
        <v>0.18445812482302501</v>
      </c>
      <c r="AS9" s="17"/>
      <c r="AT9" s="17">
        <v>0.20298139137113799</v>
      </c>
      <c r="AU9" s="17">
        <v>0.20435243995858901</v>
      </c>
      <c r="AV9" s="17">
        <v>0.15965202626702499</v>
      </c>
      <c r="AW9" s="17">
        <v>0.174934575584059</v>
      </c>
      <c r="AX9" s="17">
        <v>0.23103249063966499</v>
      </c>
    </row>
    <row r="10" spans="2:50">
      <c r="B10" s="18" t="s">
        <v>323</v>
      </c>
      <c r="C10" s="17">
        <v>0.354411209896899</v>
      </c>
      <c r="D10" s="17">
        <v>0.348963040308019</v>
      </c>
      <c r="E10" s="17">
        <v>0.35994297320421598</v>
      </c>
      <c r="F10" s="17"/>
      <c r="G10" s="17">
        <v>0.26369542717343702</v>
      </c>
      <c r="H10" s="17">
        <v>0.373229537052015</v>
      </c>
      <c r="I10" s="17">
        <v>0.44880030874819599</v>
      </c>
      <c r="J10" s="17">
        <v>0.36413746535255298</v>
      </c>
      <c r="K10" s="17">
        <v>0.26663692585641702</v>
      </c>
      <c r="L10" s="17">
        <v>0.38081902586295902</v>
      </c>
      <c r="M10" s="17"/>
      <c r="N10" s="17">
        <v>0.34343526508418598</v>
      </c>
      <c r="O10" s="17">
        <v>0.39666787751466698</v>
      </c>
      <c r="P10" s="17">
        <v>0.40042182715612401</v>
      </c>
      <c r="Q10" s="17">
        <v>0.28063973482494797</v>
      </c>
      <c r="R10" s="17"/>
      <c r="S10" s="17">
        <v>0.35589192486481203</v>
      </c>
      <c r="T10" s="17">
        <v>0.363198467983391</v>
      </c>
      <c r="U10" s="17">
        <v>0.43803673955564199</v>
      </c>
      <c r="V10" s="17">
        <v>0.342217768010673</v>
      </c>
      <c r="W10" s="17">
        <v>0.30974230349493298</v>
      </c>
      <c r="X10" s="17">
        <v>0.34458839470879099</v>
      </c>
      <c r="Y10" s="17">
        <v>0.29666319799407898</v>
      </c>
      <c r="Z10" s="17">
        <v>0.24730992156370099</v>
      </c>
      <c r="AA10" s="17">
        <v>0.37544896241987302</v>
      </c>
      <c r="AB10" s="17">
        <v>0.42840811269999501</v>
      </c>
      <c r="AC10" s="17">
        <v>0.36520032077570802</v>
      </c>
      <c r="AD10" s="17">
        <v>0.20904464937388001</v>
      </c>
      <c r="AE10" s="17"/>
      <c r="AF10" s="17">
        <v>0.36652234810210199</v>
      </c>
      <c r="AG10" s="17">
        <v>0.37084999984088401</v>
      </c>
      <c r="AH10" s="17">
        <v>0.35497709704376801</v>
      </c>
      <c r="AI10" s="17"/>
      <c r="AJ10" s="17">
        <v>0.364094005519358</v>
      </c>
      <c r="AK10" s="17">
        <v>0.38145344978933099</v>
      </c>
      <c r="AL10" s="17">
        <v>0.37621266670152598</v>
      </c>
      <c r="AM10" s="17">
        <v>0.20014286334888201</v>
      </c>
      <c r="AN10" s="17">
        <v>0.28949475214105602</v>
      </c>
      <c r="AO10" s="17"/>
      <c r="AP10" s="17">
        <v>0.359004056542571</v>
      </c>
      <c r="AQ10" s="17">
        <v>0.37049966362741099</v>
      </c>
      <c r="AR10" s="17">
        <v>0.34264785634417999</v>
      </c>
      <c r="AS10" s="17"/>
      <c r="AT10" s="17">
        <v>0.34849098534957101</v>
      </c>
      <c r="AU10" s="17">
        <v>0.34899523871905502</v>
      </c>
      <c r="AV10" s="17">
        <v>0.34917073855903402</v>
      </c>
      <c r="AW10" s="17">
        <v>0.44897294166520202</v>
      </c>
      <c r="AX10" s="17">
        <v>0.28598043705397902</v>
      </c>
    </row>
    <row r="11" spans="2:50" ht="30">
      <c r="B11" s="18" t="s">
        <v>324</v>
      </c>
      <c r="C11" s="17">
        <v>0.232178966852573</v>
      </c>
      <c r="D11" s="17">
        <v>0.23674957381386699</v>
      </c>
      <c r="E11" s="17">
        <v>0.22753823101126</v>
      </c>
      <c r="F11" s="17"/>
      <c r="G11" s="17">
        <v>0.248780881653696</v>
      </c>
      <c r="H11" s="17">
        <v>0.238432650363365</v>
      </c>
      <c r="I11" s="17">
        <v>0.18059584240742399</v>
      </c>
      <c r="J11" s="17">
        <v>0.24539987239497099</v>
      </c>
      <c r="K11" s="17">
        <v>0.26827535340997199</v>
      </c>
      <c r="L11" s="17">
        <v>0.22349308342362101</v>
      </c>
      <c r="M11" s="17"/>
      <c r="N11" s="17">
        <v>0.24640625396490101</v>
      </c>
      <c r="O11" s="17">
        <v>0.23378290941198901</v>
      </c>
      <c r="P11" s="17">
        <v>0.18303643493303601</v>
      </c>
      <c r="Q11" s="17">
        <v>0.26141724416742101</v>
      </c>
      <c r="R11" s="17"/>
      <c r="S11" s="17">
        <v>0.24118564742141699</v>
      </c>
      <c r="T11" s="17">
        <v>0.27095167342219301</v>
      </c>
      <c r="U11" s="17">
        <v>0.231013591936195</v>
      </c>
      <c r="V11" s="17">
        <v>0.14333241170747801</v>
      </c>
      <c r="W11" s="17">
        <v>0.27773629762090202</v>
      </c>
      <c r="X11" s="17">
        <v>0.22606775646598601</v>
      </c>
      <c r="Y11" s="17">
        <v>0.25816621386041799</v>
      </c>
      <c r="Z11" s="17">
        <v>0.29347560825163399</v>
      </c>
      <c r="AA11" s="17">
        <v>0.190528667125581</v>
      </c>
      <c r="AB11" s="17">
        <v>0.21771415774906699</v>
      </c>
      <c r="AC11" s="17">
        <v>0.18248709908723099</v>
      </c>
      <c r="AD11" s="17">
        <v>0.34468373293775401</v>
      </c>
      <c r="AE11" s="17"/>
      <c r="AF11" s="17">
        <v>0.22160381784109201</v>
      </c>
      <c r="AG11" s="17">
        <v>0.24858803934555501</v>
      </c>
      <c r="AH11" s="17">
        <v>0.216731225608365</v>
      </c>
      <c r="AI11" s="17"/>
      <c r="AJ11" s="17">
        <v>0.22629369839847399</v>
      </c>
      <c r="AK11" s="17">
        <v>0.23639073221538501</v>
      </c>
      <c r="AL11" s="17">
        <v>0.18937965956866001</v>
      </c>
      <c r="AM11" s="17">
        <v>0.22714382343443501</v>
      </c>
      <c r="AN11" s="17">
        <v>0.249664645331586</v>
      </c>
      <c r="AO11" s="17"/>
      <c r="AP11" s="17">
        <v>0.217189347531976</v>
      </c>
      <c r="AQ11" s="17">
        <v>0.227269571405776</v>
      </c>
      <c r="AR11" s="17">
        <v>0.24978056231776899</v>
      </c>
      <c r="AS11" s="17"/>
      <c r="AT11" s="17">
        <v>0.25707849664601601</v>
      </c>
      <c r="AU11" s="17">
        <v>0.234168954575563</v>
      </c>
      <c r="AV11" s="17">
        <v>0.22269846407258401</v>
      </c>
      <c r="AW11" s="17">
        <v>0.17033349025188299</v>
      </c>
      <c r="AX11" s="17">
        <v>0.17155020165646201</v>
      </c>
    </row>
    <row r="12" spans="2:50">
      <c r="B12" s="18" t="s">
        <v>325</v>
      </c>
      <c r="C12" s="17">
        <v>0.123384105069735</v>
      </c>
      <c r="D12" s="17">
        <v>0.14550575707574001</v>
      </c>
      <c r="E12" s="17">
        <v>0.100923030599173</v>
      </c>
      <c r="F12" s="17"/>
      <c r="G12" s="17">
        <v>0.15709281910501699</v>
      </c>
      <c r="H12" s="17">
        <v>0.112539143295853</v>
      </c>
      <c r="I12" s="17">
        <v>8.6549681509298093E-2</v>
      </c>
      <c r="J12" s="17">
        <v>8.3982485281790295E-2</v>
      </c>
      <c r="K12" s="17">
        <v>0.170163935330611</v>
      </c>
      <c r="L12" s="17">
        <v>0.133959693787325</v>
      </c>
      <c r="M12" s="17"/>
      <c r="N12" s="17">
        <v>0.12549890830746799</v>
      </c>
      <c r="O12" s="17">
        <v>0.14928489133829301</v>
      </c>
      <c r="P12" s="17">
        <v>0.14055228618315599</v>
      </c>
      <c r="Q12" s="17">
        <v>7.7460358059067397E-2</v>
      </c>
      <c r="R12" s="17"/>
      <c r="S12" s="17">
        <v>8.5656763361160598E-2</v>
      </c>
      <c r="T12" s="17">
        <v>0.12145911652969101</v>
      </c>
      <c r="U12" s="17">
        <v>8.6972724049578495E-2</v>
      </c>
      <c r="V12" s="17">
        <v>0.17178440111488699</v>
      </c>
      <c r="W12" s="17">
        <v>0.14583193970932701</v>
      </c>
      <c r="X12" s="17">
        <v>0.14097704137661399</v>
      </c>
      <c r="Y12" s="17">
        <v>0.135600963219419</v>
      </c>
      <c r="Z12" s="17">
        <v>0.12332189489477099</v>
      </c>
      <c r="AA12" s="17">
        <v>0.118514501588441</v>
      </c>
      <c r="AB12" s="17">
        <v>0.139518898073549</v>
      </c>
      <c r="AC12" s="17">
        <v>9.0105742310549297E-2</v>
      </c>
      <c r="AD12" s="17">
        <v>0.18912311787268701</v>
      </c>
      <c r="AE12" s="17"/>
      <c r="AF12" s="17">
        <v>0.12988881549025999</v>
      </c>
      <c r="AG12" s="17">
        <v>0.107488950780252</v>
      </c>
      <c r="AH12" s="17">
        <v>0.13084014967128299</v>
      </c>
      <c r="AI12" s="17"/>
      <c r="AJ12" s="17">
        <v>0.130860745241034</v>
      </c>
      <c r="AK12" s="17">
        <v>9.1656107684680202E-2</v>
      </c>
      <c r="AL12" s="17">
        <v>0.181406015003199</v>
      </c>
      <c r="AM12" s="17">
        <v>0.112011902932855</v>
      </c>
      <c r="AN12" s="17">
        <v>0.114203831578612</v>
      </c>
      <c r="AO12" s="17"/>
      <c r="AP12" s="17">
        <v>0.14905212769010701</v>
      </c>
      <c r="AQ12" s="17">
        <v>0.104733599585704</v>
      </c>
      <c r="AR12" s="17">
        <v>0.16791495483517699</v>
      </c>
      <c r="AS12" s="17"/>
      <c r="AT12" s="17">
        <v>7.3679234427416695E-2</v>
      </c>
      <c r="AU12" s="17">
        <v>0.12132500764660201</v>
      </c>
      <c r="AV12" s="17">
        <v>0.15997191023056401</v>
      </c>
      <c r="AW12" s="17">
        <v>0.110913954763075</v>
      </c>
      <c r="AX12" s="17">
        <v>0.15608622139005099</v>
      </c>
    </row>
    <row r="13" spans="2:50">
      <c r="B13" s="18" t="s">
        <v>326</v>
      </c>
      <c r="C13" s="17">
        <v>5.9797998331430298E-2</v>
      </c>
      <c r="D13" s="17">
        <v>8.2453394000547603E-2</v>
      </c>
      <c r="E13" s="17">
        <v>3.6794990728474003E-2</v>
      </c>
      <c r="F13" s="17"/>
      <c r="G13" s="17">
        <v>7.8275020360488903E-2</v>
      </c>
      <c r="H13" s="17">
        <v>4.3023769241868501E-2</v>
      </c>
      <c r="I13" s="17">
        <v>3.5130810808337798E-2</v>
      </c>
      <c r="J13" s="17">
        <v>8.9398254425190699E-2</v>
      </c>
      <c r="K13" s="17">
        <v>5.1557071695689703E-2</v>
      </c>
      <c r="L13" s="17">
        <v>6.4588282940991795E-2</v>
      </c>
      <c r="M13" s="17"/>
      <c r="N13" s="17">
        <v>0.10663796051137001</v>
      </c>
      <c r="O13" s="17">
        <v>4.4434703463314698E-2</v>
      </c>
      <c r="P13" s="17">
        <v>4.3351426845975101E-2</v>
      </c>
      <c r="Q13" s="17">
        <v>4.0607767173710702E-2</v>
      </c>
      <c r="R13" s="17"/>
      <c r="S13" s="17">
        <v>9.0097675456889806E-2</v>
      </c>
      <c r="T13" s="17">
        <v>4.6823642199207101E-2</v>
      </c>
      <c r="U13" s="17">
        <v>7.0221598147346603E-2</v>
      </c>
      <c r="V13" s="17">
        <v>2.5883737552567499E-2</v>
      </c>
      <c r="W13" s="17">
        <v>5.4674543290936697E-2</v>
      </c>
      <c r="X13" s="17">
        <v>6.1193566732071297E-2</v>
      </c>
      <c r="Y13" s="17">
        <v>2.5741297479539099E-2</v>
      </c>
      <c r="Z13" s="17">
        <v>6.1679848870650103E-2</v>
      </c>
      <c r="AA13" s="17">
        <v>4.1794322249198101E-2</v>
      </c>
      <c r="AB13" s="17">
        <v>8.6065953949603993E-2</v>
      </c>
      <c r="AC13" s="17">
        <v>6.9993001159491294E-2</v>
      </c>
      <c r="AD13" s="17">
        <v>0.105158491474462</v>
      </c>
      <c r="AE13" s="17"/>
      <c r="AF13" s="17">
        <v>6.0694217537761198E-2</v>
      </c>
      <c r="AG13" s="17">
        <v>5.7012924637247803E-2</v>
      </c>
      <c r="AH13" s="17">
        <v>4.2497530929003602E-2</v>
      </c>
      <c r="AI13" s="17"/>
      <c r="AJ13" s="17">
        <v>6.7758643797625306E-2</v>
      </c>
      <c r="AK13" s="17">
        <v>5.5455664824647401E-2</v>
      </c>
      <c r="AL13" s="17">
        <v>5.0489574296278102E-2</v>
      </c>
      <c r="AM13" s="17">
        <v>0</v>
      </c>
      <c r="AN13" s="17">
        <v>7.1994194198722897E-2</v>
      </c>
      <c r="AO13" s="17"/>
      <c r="AP13" s="17">
        <v>7.1501059629676206E-2</v>
      </c>
      <c r="AQ13" s="17">
        <v>5.6900117018279101E-2</v>
      </c>
      <c r="AR13" s="17">
        <v>4.3117539209904597E-2</v>
      </c>
      <c r="AS13" s="17"/>
      <c r="AT13" s="17">
        <v>4.0129184778832698E-2</v>
      </c>
      <c r="AU13" s="17">
        <v>5.3100186315809102E-2</v>
      </c>
      <c r="AV13" s="17">
        <v>7.2122615536470994E-2</v>
      </c>
      <c r="AW13" s="17">
        <v>9.4845037735781304E-2</v>
      </c>
      <c r="AX13" s="17">
        <v>0.12687573160512899</v>
      </c>
    </row>
    <row r="14" spans="2:50">
      <c r="B14" s="18" t="s">
        <v>92</v>
      </c>
      <c r="C14" s="19">
        <v>5.0401645176577498E-2</v>
      </c>
      <c r="D14" s="19">
        <v>2.7612912135755702E-2</v>
      </c>
      <c r="E14" s="19">
        <v>7.35400360065529E-2</v>
      </c>
      <c r="F14" s="19"/>
      <c r="G14" s="19">
        <v>4.8717229279844003E-2</v>
      </c>
      <c r="H14" s="19">
        <v>4.5230005369126698E-2</v>
      </c>
      <c r="I14" s="19">
        <v>6.7492418008558194E-2</v>
      </c>
      <c r="J14" s="19">
        <v>4.9949611260194003E-2</v>
      </c>
      <c r="K14" s="19">
        <v>5.9764921413207397E-2</v>
      </c>
      <c r="L14" s="19">
        <v>3.5273690832492703E-2</v>
      </c>
      <c r="M14" s="19"/>
      <c r="N14" s="19">
        <v>2.3361483899360099E-2</v>
      </c>
      <c r="O14" s="19">
        <v>4.00010674719532E-2</v>
      </c>
      <c r="P14" s="19">
        <v>6.9795980115691103E-2</v>
      </c>
      <c r="Q14" s="19">
        <v>7.5822461915363903E-2</v>
      </c>
      <c r="R14" s="19"/>
      <c r="S14" s="19">
        <v>5.8671875046129897E-2</v>
      </c>
      <c r="T14" s="19">
        <v>4.7758216247996803E-2</v>
      </c>
      <c r="U14" s="19">
        <v>3.5994499558003802E-2</v>
      </c>
      <c r="V14" s="19">
        <v>8.5988013617061501E-2</v>
      </c>
      <c r="W14" s="19">
        <v>2.47761334385979E-2</v>
      </c>
      <c r="X14" s="19">
        <v>3.5853010109569601E-2</v>
      </c>
      <c r="Y14" s="19">
        <v>4.3220961823274798E-2</v>
      </c>
      <c r="Z14" s="19">
        <v>7.1152779050273604E-2</v>
      </c>
      <c r="AA14" s="19">
        <v>5.57889727051483E-2</v>
      </c>
      <c r="AB14" s="19">
        <v>3.8803097444052803E-2</v>
      </c>
      <c r="AC14" s="19">
        <v>6.4944373745719694E-2</v>
      </c>
      <c r="AD14" s="19">
        <v>3.0162998763619098E-2</v>
      </c>
      <c r="AE14" s="19"/>
      <c r="AF14" s="19">
        <v>3.7677251365729102E-2</v>
      </c>
      <c r="AG14" s="19">
        <v>3.5398838208850002E-2</v>
      </c>
      <c r="AH14" s="19">
        <v>0.11448533978675</v>
      </c>
      <c r="AI14" s="19"/>
      <c r="AJ14" s="19">
        <v>2.8457887626819799E-2</v>
      </c>
      <c r="AK14" s="19">
        <v>3.3371059990333601E-2</v>
      </c>
      <c r="AL14" s="19">
        <v>1.17251347250603E-2</v>
      </c>
      <c r="AM14" s="19">
        <v>3.8049338449633499E-2</v>
      </c>
      <c r="AN14" s="19">
        <v>0.138336758544222</v>
      </c>
      <c r="AO14" s="19"/>
      <c r="AP14" s="19">
        <v>2.4087447531662198E-2</v>
      </c>
      <c r="AQ14" s="19">
        <v>3.04920936591528E-2</v>
      </c>
      <c r="AR14" s="19">
        <v>1.20809624699439E-2</v>
      </c>
      <c r="AS14" s="19"/>
      <c r="AT14" s="19">
        <v>7.7640707427026306E-2</v>
      </c>
      <c r="AU14" s="19">
        <v>3.8058172784382401E-2</v>
      </c>
      <c r="AV14" s="19">
        <v>3.6384245334322302E-2</v>
      </c>
      <c r="AW14" s="19">
        <v>0</v>
      </c>
      <c r="AX14" s="19">
        <v>2.8474917654714101E-2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328</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1061</v>
      </c>
      <c r="D7" s="10">
        <v>520</v>
      </c>
      <c r="E7" s="10">
        <v>538</v>
      </c>
      <c r="F7" s="10"/>
      <c r="G7" s="10">
        <v>125</v>
      </c>
      <c r="H7" s="10">
        <v>185</v>
      </c>
      <c r="I7" s="10">
        <v>172</v>
      </c>
      <c r="J7" s="10">
        <v>163</v>
      </c>
      <c r="K7" s="10">
        <v>167</v>
      </c>
      <c r="L7" s="10">
        <v>249</v>
      </c>
      <c r="M7" s="10"/>
      <c r="N7" s="10">
        <v>312</v>
      </c>
      <c r="O7" s="10">
        <v>253</v>
      </c>
      <c r="P7" s="10">
        <v>219</v>
      </c>
      <c r="Q7" s="10">
        <v>271</v>
      </c>
      <c r="R7" s="10"/>
      <c r="S7" s="10">
        <v>135</v>
      </c>
      <c r="T7" s="10">
        <v>148</v>
      </c>
      <c r="U7" s="10">
        <v>81</v>
      </c>
      <c r="V7" s="10">
        <v>91</v>
      </c>
      <c r="W7" s="10">
        <v>67</v>
      </c>
      <c r="X7" s="10">
        <v>72</v>
      </c>
      <c r="Y7" s="10">
        <v>94</v>
      </c>
      <c r="Z7" s="10">
        <v>47</v>
      </c>
      <c r="AA7" s="10">
        <v>116</v>
      </c>
      <c r="AB7" s="10">
        <v>114</v>
      </c>
      <c r="AC7" s="10">
        <v>62</v>
      </c>
      <c r="AD7" s="10">
        <v>34</v>
      </c>
      <c r="AE7" s="10"/>
      <c r="AF7" s="10">
        <v>441</v>
      </c>
      <c r="AG7" s="10">
        <v>450</v>
      </c>
      <c r="AH7" s="10">
        <v>113</v>
      </c>
      <c r="AI7" s="10"/>
      <c r="AJ7" s="10">
        <v>390</v>
      </c>
      <c r="AK7" s="10">
        <v>284</v>
      </c>
      <c r="AL7" s="10">
        <v>76</v>
      </c>
      <c r="AM7" s="10">
        <v>18</v>
      </c>
      <c r="AN7" s="10">
        <v>108</v>
      </c>
      <c r="AO7" s="10"/>
      <c r="AP7" s="10">
        <v>272</v>
      </c>
      <c r="AQ7" s="10">
        <v>327</v>
      </c>
      <c r="AR7" s="10">
        <v>82</v>
      </c>
      <c r="AS7" s="10"/>
      <c r="AT7" s="10">
        <v>272</v>
      </c>
      <c r="AU7" s="10">
        <v>172</v>
      </c>
      <c r="AV7" s="10">
        <v>257</v>
      </c>
      <c r="AW7" s="10">
        <v>98</v>
      </c>
      <c r="AX7" s="10">
        <v>20</v>
      </c>
    </row>
    <row r="8" spans="2:50" ht="30" customHeight="1">
      <c r="B8" s="11" t="s">
        <v>77</v>
      </c>
      <c r="C8" s="11">
        <v>1059</v>
      </c>
      <c r="D8" s="11">
        <v>530</v>
      </c>
      <c r="E8" s="11">
        <v>526</v>
      </c>
      <c r="F8" s="11"/>
      <c r="G8" s="11">
        <v>148</v>
      </c>
      <c r="H8" s="11">
        <v>184</v>
      </c>
      <c r="I8" s="11">
        <v>186</v>
      </c>
      <c r="J8" s="11">
        <v>171</v>
      </c>
      <c r="K8" s="11">
        <v>142</v>
      </c>
      <c r="L8" s="11">
        <v>229</v>
      </c>
      <c r="M8" s="11"/>
      <c r="N8" s="11">
        <v>291</v>
      </c>
      <c r="O8" s="11">
        <v>261</v>
      </c>
      <c r="P8" s="11">
        <v>236</v>
      </c>
      <c r="Q8" s="11">
        <v>265</v>
      </c>
      <c r="R8" s="11"/>
      <c r="S8" s="11">
        <v>140</v>
      </c>
      <c r="T8" s="11">
        <v>153</v>
      </c>
      <c r="U8" s="11">
        <v>79</v>
      </c>
      <c r="V8" s="11">
        <v>94</v>
      </c>
      <c r="W8" s="11">
        <v>66</v>
      </c>
      <c r="X8" s="11">
        <v>92</v>
      </c>
      <c r="Y8" s="11">
        <v>87</v>
      </c>
      <c r="Z8" s="11">
        <v>42</v>
      </c>
      <c r="AA8" s="11">
        <v>115</v>
      </c>
      <c r="AB8" s="11">
        <v>100</v>
      </c>
      <c r="AC8" s="11">
        <v>60</v>
      </c>
      <c r="AD8" s="11">
        <v>31</v>
      </c>
      <c r="AE8" s="11"/>
      <c r="AF8" s="11">
        <v>438</v>
      </c>
      <c r="AG8" s="11">
        <v>437</v>
      </c>
      <c r="AH8" s="11">
        <v>119</v>
      </c>
      <c r="AI8" s="11"/>
      <c r="AJ8" s="11">
        <v>381</v>
      </c>
      <c r="AK8" s="11">
        <v>290</v>
      </c>
      <c r="AL8" s="11">
        <v>77</v>
      </c>
      <c r="AM8" s="11">
        <v>17</v>
      </c>
      <c r="AN8" s="11">
        <v>111</v>
      </c>
      <c r="AO8" s="11"/>
      <c r="AP8" s="11">
        <v>269</v>
      </c>
      <c r="AQ8" s="11">
        <v>335</v>
      </c>
      <c r="AR8" s="11">
        <v>83</v>
      </c>
      <c r="AS8" s="11"/>
      <c r="AT8" s="11">
        <v>271</v>
      </c>
      <c r="AU8" s="11">
        <v>176</v>
      </c>
      <c r="AV8" s="11">
        <v>260</v>
      </c>
      <c r="AW8" s="11">
        <v>93</v>
      </c>
      <c r="AX8" s="11">
        <v>17</v>
      </c>
    </row>
    <row r="9" spans="2:50">
      <c r="B9" s="18" t="s">
        <v>322</v>
      </c>
      <c r="C9" s="17">
        <v>0.23261991850459601</v>
      </c>
      <c r="D9" s="17">
        <v>0.192073311888147</v>
      </c>
      <c r="E9" s="17">
        <v>0.27264668009071502</v>
      </c>
      <c r="F9" s="17"/>
      <c r="G9" s="17">
        <v>0.23812720482376801</v>
      </c>
      <c r="H9" s="17">
        <v>0.26268427265080002</v>
      </c>
      <c r="I9" s="17">
        <v>0.31971327756242701</v>
      </c>
      <c r="J9" s="17">
        <v>0.23278678768376601</v>
      </c>
      <c r="K9" s="17">
        <v>0.17220894566270201</v>
      </c>
      <c r="L9" s="17">
        <v>0.17160455531343699</v>
      </c>
      <c r="M9" s="17"/>
      <c r="N9" s="17">
        <v>0.20717816351830401</v>
      </c>
      <c r="O9" s="17">
        <v>0.178398894578189</v>
      </c>
      <c r="P9" s="17">
        <v>0.28243713140587201</v>
      </c>
      <c r="Q9" s="17">
        <v>0.27080261644449799</v>
      </c>
      <c r="R9" s="17"/>
      <c r="S9" s="17">
        <v>0.32156815660483201</v>
      </c>
      <c r="T9" s="17">
        <v>0.14676973020100201</v>
      </c>
      <c r="U9" s="17">
        <v>0.19182152328956001</v>
      </c>
      <c r="V9" s="17">
        <v>0.19347514667461299</v>
      </c>
      <c r="W9" s="17">
        <v>0.22051061512067099</v>
      </c>
      <c r="X9" s="17">
        <v>0.25461456722916898</v>
      </c>
      <c r="Y9" s="17">
        <v>0.34137757281207698</v>
      </c>
      <c r="Z9" s="17">
        <v>0.27776564654272501</v>
      </c>
      <c r="AA9" s="17">
        <v>0.21368323953469101</v>
      </c>
      <c r="AB9" s="17">
        <v>0.19788817257298699</v>
      </c>
      <c r="AC9" s="17">
        <v>0.26994842993097701</v>
      </c>
      <c r="AD9" s="17">
        <v>0.180781257584992</v>
      </c>
      <c r="AE9" s="17"/>
      <c r="AF9" s="17">
        <v>0.25572763396033399</v>
      </c>
      <c r="AG9" s="17">
        <v>0.20574138813447601</v>
      </c>
      <c r="AH9" s="17">
        <v>0.20793690468008399</v>
      </c>
      <c r="AI9" s="17"/>
      <c r="AJ9" s="17">
        <v>0.22308281143033801</v>
      </c>
      <c r="AK9" s="17">
        <v>0.25429062579041201</v>
      </c>
      <c r="AL9" s="17">
        <v>0.27187820090620002</v>
      </c>
      <c r="AM9" s="17">
        <v>0.25747673951119199</v>
      </c>
      <c r="AN9" s="17">
        <v>0.17767762123220801</v>
      </c>
      <c r="AO9" s="17"/>
      <c r="AP9" s="17">
        <v>0.223446272307215</v>
      </c>
      <c r="AQ9" s="17">
        <v>0.27952122210182601</v>
      </c>
      <c r="AR9" s="17">
        <v>0.22499178642149401</v>
      </c>
      <c r="AS9" s="17"/>
      <c r="AT9" s="17">
        <v>0.26746891432941799</v>
      </c>
      <c r="AU9" s="17">
        <v>0.23875134903239201</v>
      </c>
      <c r="AV9" s="17">
        <v>0.22227674651807799</v>
      </c>
      <c r="AW9" s="17">
        <v>0.20990309276345401</v>
      </c>
      <c r="AX9" s="17">
        <v>0.22443741258411101</v>
      </c>
    </row>
    <row r="10" spans="2:50">
      <c r="B10" s="18" t="s">
        <v>323</v>
      </c>
      <c r="C10" s="17">
        <v>0.32111270799448999</v>
      </c>
      <c r="D10" s="17">
        <v>0.31944908816509798</v>
      </c>
      <c r="E10" s="17">
        <v>0.32233839079499299</v>
      </c>
      <c r="F10" s="17"/>
      <c r="G10" s="17">
        <v>0.31856449466278602</v>
      </c>
      <c r="H10" s="17">
        <v>0.35392971785737498</v>
      </c>
      <c r="I10" s="17">
        <v>0.30503391961709098</v>
      </c>
      <c r="J10" s="17">
        <v>0.37918233066173901</v>
      </c>
      <c r="K10" s="17">
        <v>0.32494198226177401</v>
      </c>
      <c r="L10" s="17">
        <v>0.26366005728886699</v>
      </c>
      <c r="M10" s="17"/>
      <c r="N10" s="17">
        <v>0.29995973165911299</v>
      </c>
      <c r="O10" s="17">
        <v>0.33500432814361403</v>
      </c>
      <c r="P10" s="17">
        <v>0.34042424797447302</v>
      </c>
      <c r="Q10" s="17">
        <v>0.31315167442061198</v>
      </c>
      <c r="R10" s="17"/>
      <c r="S10" s="17">
        <v>0.29150561079281601</v>
      </c>
      <c r="T10" s="17">
        <v>0.373672776306535</v>
      </c>
      <c r="U10" s="17">
        <v>0.24862813873916001</v>
      </c>
      <c r="V10" s="17">
        <v>0.36200715488681701</v>
      </c>
      <c r="W10" s="17">
        <v>0.28961645295279598</v>
      </c>
      <c r="X10" s="17">
        <v>0.31188998492959602</v>
      </c>
      <c r="Y10" s="17">
        <v>0.31115502249675597</v>
      </c>
      <c r="Z10" s="17">
        <v>0.35849643666804698</v>
      </c>
      <c r="AA10" s="17">
        <v>0.32793094027910602</v>
      </c>
      <c r="AB10" s="17">
        <v>0.29683198906194402</v>
      </c>
      <c r="AC10" s="17">
        <v>0.345986644062107</v>
      </c>
      <c r="AD10" s="17">
        <v>0.33273772482288599</v>
      </c>
      <c r="AE10" s="17"/>
      <c r="AF10" s="17">
        <v>0.328376174537513</v>
      </c>
      <c r="AG10" s="17">
        <v>0.32259873665538902</v>
      </c>
      <c r="AH10" s="17">
        <v>0.30491073879012398</v>
      </c>
      <c r="AI10" s="17"/>
      <c r="AJ10" s="17">
        <v>0.32649318336120298</v>
      </c>
      <c r="AK10" s="17">
        <v>0.37368676702654602</v>
      </c>
      <c r="AL10" s="17">
        <v>0.20146640016422299</v>
      </c>
      <c r="AM10" s="17">
        <v>0.35238091742898198</v>
      </c>
      <c r="AN10" s="17">
        <v>0.36457278204798998</v>
      </c>
      <c r="AO10" s="17"/>
      <c r="AP10" s="17">
        <v>0.32550982586335098</v>
      </c>
      <c r="AQ10" s="17">
        <v>0.35511790425359302</v>
      </c>
      <c r="AR10" s="17">
        <v>0.186637745554251</v>
      </c>
      <c r="AS10" s="17"/>
      <c r="AT10" s="17">
        <v>0.31974883762336997</v>
      </c>
      <c r="AU10" s="17">
        <v>0.29906262795351901</v>
      </c>
      <c r="AV10" s="17">
        <v>0.33009581953088302</v>
      </c>
      <c r="AW10" s="17">
        <v>0.33955720069949602</v>
      </c>
      <c r="AX10" s="17">
        <v>7.0961009479669407E-2</v>
      </c>
    </row>
    <row r="11" spans="2:50" ht="30">
      <c r="B11" s="18" t="s">
        <v>324</v>
      </c>
      <c r="C11" s="17">
        <v>0.20797306866218099</v>
      </c>
      <c r="D11" s="17">
        <v>0.210742406841542</v>
      </c>
      <c r="E11" s="17">
        <v>0.20636733619093001</v>
      </c>
      <c r="F11" s="17"/>
      <c r="G11" s="17">
        <v>0.261103492796461</v>
      </c>
      <c r="H11" s="17">
        <v>0.14896705811363101</v>
      </c>
      <c r="I11" s="17">
        <v>0.21911586321441701</v>
      </c>
      <c r="J11" s="17">
        <v>0.16057024604216499</v>
      </c>
      <c r="K11" s="17">
        <v>0.25528954308499802</v>
      </c>
      <c r="L11" s="17">
        <v>0.217938012563442</v>
      </c>
      <c r="M11" s="17"/>
      <c r="N11" s="17">
        <v>0.20267144448285199</v>
      </c>
      <c r="O11" s="17">
        <v>0.25405052746892698</v>
      </c>
      <c r="P11" s="17">
        <v>0.19292680513202801</v>
      </c>
      <c r="Q11" s="17">
        <v>0.183683218383174</v>
      </c>
      <c r="R11" s="17"/>
      <c r="S11" s="17">
        <v>0.19951425368744299</v>
      </c>
      <c r="T11" s="17">
        <v>0.240051403350523</v>
      </c>
      <c r="U11" s="17">
        <v>0.27357771195769498</v>
      </c>
      <c r="V11" s="17">
        <v>0.161758489529299</v>
      </c>
      <c r="W11" s="17">
        <v>0.324187077829934</v>
      </c>
      <c r="X11" s="17">
        <v>0.19895025916728901</v>
      </c>
      <c r="Y11" s="17">
        <v>0.174708558657654</v>
      </c>
      <c r="Z11" s="17">
        <v>0.15931805162360599</v>
      </c>
      <c r="AA11" s="17">
        <v>0.215174357387966</v>
      </c>
      <c r="AB11" s="17">
        <v>0.19729675208849301</v>
      </c>
      <c r="AC11" s="17">
        <v>0.14527054119327801</v>
      </c>
      <c r="AD11" s="17">
        <v>0.129197682927814</v>
      </c>
      <c r="AE11" s="17"/>
      <c r="AF11" s="17">
        <v>0.18986200443493001</v>
      </c>
      <c r="AG11" s="17">
        <v>0.21732692299442399</v>
      </c>
      <c r="AH11" s="17">
        <v>0.19723358079480499</v>
      </c>
      <c r="AI11" s="17"/>
      <c r="AJ11" s="17">
        <v>0.21271500249125699</v>
      </c>
      <c r="AK11" s="17">
        <v>0.20631512388609299</v>
      </c>
      <c r="AL11" s="17">
        <v>0.19674200461007499</v>
      </c>
      <c r="AM11" s="17">
        <v>0.27689958055577901</v>
      </c>
      <c r="AN11" s="17">
        <v>0.19769604552752201</v>
      </c>
      <c r="AO11" s="17"/>
      <c r="AP11" s="17">
        <v>0.19903651820771501</v>
      </c>
      <c r="AQ11" s="17">
        <v>0.189222026321029</v>
      </c>
      <c r="AR11" s="17">
        <v>0.26074268931931199</v>
      </c>
      <c r="AS11" s="17"/>
      <c r="AT11" s="17">
        <v>0.200208294988444</v>
      </c>
      <c r="AU11" s="17">
        <v>0.25723831767195998</v>
      </c>
      <c r="AV11" s="17">
        <v>0.16522370298337</v>
      </c>
      <c r="AW11" s="17">
        <v>0.211520865041191</v>
      </c>
      <c r="AX11" s="17">
        <v>0.35640083181725901</v>
      </c>
    </row>
    <row r="12" spans="2:50">
      <c r="B12" s="18" t="s">
        <v>325</v>
      </c>
      <c r="C12" s="17">
        <v>0.13853533100861201</v>
      </c>
      <c r="D12" s="17">
        <v>0.15890282363879699</v>
      </c>
      <c r="E12" s="17">
        <v>0.11882557231723</v>
      </c>
      <c r="F12" s="17"/>
      <c r="G12" s="17">
        <v>8.2034563775062297E-2</v>
      </c>
      <c r="H12" s="17">
        <v>0.13929399095040801</v>
      </c>
      <c r="I12" s="17">
        <v>6.2794593160808598E-2</v>
      </c>
      <c r="J12" s="17">
        <v>0.14363481814107901</v>
      </c>
      <c r="K12" s="17">
        <v>0.14440828545439999</v>
      </c>
      <c r="L12" s="17">
        <v>0.22856168362892601</v>
      </c>
      <c r="M12" s="17"/>
      <c r="N12" s="17">
        <v>0.19175568378867699</v>
      </c>
      <c r="O12" s="17">
        <v>0.13534146347106699</v>
      </c>
      <c r="P12" s="17">
        <v>0.114052199102011</v>
      </c>
      <c r="Q12" s="17">
        <v>0.103820119323529</v>
      </c>
      <c r="R12" s="17"/>
      <c r="S12" s="17">
        <v>0.123659451430447</v>
      </c>
      <c r="T12" s="17">
        <v>0.17079896396333299</v>
      </c>
      <c r="U12" s="17">
        <v>0.19742938425063999</v>
      </c>
      <c r="V12" s="17">
        <v>0.19209442520521999</v>
      </c>
      <c r="W12" s="17">
        <v>7.4909495071747795E-2</v>
      </c>
      <c r="X12" s="17">
        <v>7.9747638027618695E-2</v>
      </c>
      <c r="Y12" s="17">
        <v>0.124581278530232</v>
      </c>
      <c r="Z12" s="17">
        <v>0.154259230151329</v>
      </c>
      <c r="AA12" s="17">
        <v>9.5706239439145996E-2</v>
      </c>
      <c r="AB12" s="17">
        <v>0.128089707138488</v>
      </c>
      <c r="AC12" s="17">
        <v>0.11606185776408499</v>
      </c>
      <c r="AD12" s="17">
        <v>0.29973014135509501</v>
      </c>
      <c r="AE12" s="17"/>
      <c r="AF12" s="17">
        <v>0.13541839520488799</v>
      </c>
      <c r="AG12" s="17">
        <v>0.16316046786395999</v>
      </c>
      <c r="AH12" s="17">
        <v>0.106553862621145</v>
      </c>
      <c r="AI12" s="17"/>
      <c r="AJ12" s="17">
        <v>0.14702232450487199</v>
      </c>
      <c r="AK12" s="17">
        <v>0.112550905244062</v>
      </c>
      <c r="AL12" s="17">
        <v>0.22091502230072499</v>
      </c>
      <c r="AM12" s="17">
        <v>5.8890071604407998E-2</v>
      </c>
      <c r="AN12" s="17">
        <v>8.1354888211579504E-2</v>
      </c>
      <c r="AO12" s="17"/>
      <c r="AP12" s="17">
        <v>0.15657222739608601</v>
      </c>
      <c r="AQ12" s="17">
        <v>0.11282080311621499</v>
      </c>
      <c r="AR12" s="17">
        <v>0.23464581895776801</v>
      </c>
      <c r="AS12" s="17"/>
      <c r="AT12" s="17">
        <v>9.7501194267283098E-2</v>
      </c>
      <c r="AU12" s="17">
        <v>0.12247105038350301</v>
      </c>
      <c r="AV12" s="17">
        <v>0.17906460292443199</v>
      </c>
      <c r="AW12" s="17">
        <v>0.159145878772918</v>
      </c>
      <c r="AX12" s="17">
        <v>0.15156547522744801</v>
      </c>
    </row>
    <row r="13" spans="2:50">
      <c r="B13" s="18" t="s">
        <v>326</v>
      </c>
      <c r="C13" s="17">
        <v>5.8722229540367099E-2</v>
      </c>
      <c r="D13" s="17">
        <v>8.4578891444224993E-2</v>
      </c>
      <c r="E13" s="17">
        <v>3.1725965792932798E-2</v>
      </c>
      <c r="F13" s="17"/>
      <c r="G13" s="17">
        <v>6.88871571460557E-2</v>
      </c>
      <c r="H13" s="17">
        <v>3.5130363048504698E-2</v>
      </c>
      <c r="I13" s="17">
        <v>4.0247227312210102E-2</v>
      </c>
      <c r="J13" s="17">
        <v>3.6209606700682601E-2</v>
      </c>
      <c r="K13" s="17">
        <v>6.7394199030667998E-2</v>
      </c>
      <c r="L13" s="17">
        <v>9.7529560044235505E-2</v>
      </c>
      <c r="M13" s="17"/>
      <c r="N13" s="17">
        <v>7.8502593304096605E-2</v>
      </c>
      <c r="O13" s="17">
        <v>6.2832378615259601E-2</v>
      </c>
      <c r="P13" s="17">
        <v>4.5348448709274597E-2</v>
      </c>
      <c r="Q13" s="17">
        <v>4.2247343857346499E-2</v>
      </c>
      <c r="R13" s="17"/>
      <c r="S13" s="17">
        <v>4.1737877319964999E-2</v>
      </c>
      <c r="T13" s="17">
        <v>5.0018990976413602E-2</v>
      </c>
      <c r="U13" s="17">
        <v>4.5124277109746702E-2</v>
      </c>
      <c r="V13" s="17">
        <v>5.0197889979460203E-2</v>
      </c>
      <c r="W13" s="17">
        <v>6.1069868819869103E-2</v>
      </c>
      <c r="X13" s="17">
        <v>7.1979436235018998E-2</v>
      </c>
      <c r="Y13" s="17">
        <v>2.5289598794874201E-2</v>
      </c>
      <c r="Z13" s="17">
        <v>1.5029895749832999E-2</v>
      </c>
      <c r="AA13" s="17">
        <v>7.7011198982910603E-2</v>
      </c>
      <c r="AB13" s="17">
        <v>0.136086621137124</v>
      </c>
      <c r="AC13" s="17">
        <v>5.8323114011009397E-2</v>
      </c>
      <c r="AD13" s="17">
        <v>2.9737300199153101E-2</v>
      </c>
      <c r="AE13" s="17"/>
      <c r="AF13" s="17">
        <v>5.6605093864266799E-2</v>
      </c>
      <c r="AG13" s="17">
        <v>5.1895853875897999E-2</v>
      </c>
      <c r="AH13" s="17">
        <v>9.8716131441197799E-2</v>
      </c>
      <c r="AI13" s="17"/>
      <c r="AJ13" s="17">
        <v>6.7062050144498703E-2</v>
      </c>
      <c r="AK13" s="17">
        <v>2.6825102507852E-2</v>
      </c>
      <c r="AL13" s="17">
        <v>8.5104596982348305E-2</v>
      </c>
      <c r="AM13" s="17">
        <v>5.4352690899638699E-2</v>
      </c>
      <c r="AN13" s="17">
        <v>7.3770964916964193E-2</v>
      </c>
      <c r="AO13" s="17"/>
      <c r="AP13" s="17">
        <v>7.0194942928351101E-2</v>
      </c>
      <c r="AQ13" s="17">
        <v>3.6592155032651098E-2</v>
      </c>
      <c r="AR13" s="17">
        <v>9.2981959747175699E-2</v>
      </c>
      <c r="AS13" s="17"/>
      <c r="AT13" s="17">
        <v>5.1251006826936701E-2</v>
      </c>
      <c r="AU13" s="17">
        <v>5.3804394637766401E-2</v>
      </c>
      <c r="AV13" s="17">
        <v>5.9563712397734697E-2</v>
      </c>
      <c r="AW13" s="17">
        <v>7.4282343068329704E-2</v>
      </c>
      <c r="AX13" s="17">
        <v>0.13920053242115801</v>
      </c>
    </row>
    <row r="14" spans="2:50">
      <c r="B14" s="18" t="s">
        <v>92</v>
      </c>
      <c r="C14" s="19">
        <v>4.1036744289754401E-2</v>
      </c>
      <c r="D14" s="19">
        <v>3.4253478022190198E-2</v>
      </c>
      <c r="E14" s="19">
        <v>4.8096054813198903E-2</v>
      </c>
      <c r="F14" s="19"/>
      <c r="G14" s="19">
        <v>3.12830867958672E-2</v>
      </c>
      <c r="H14" s="19">
        <v>5.9994597379281402E-2</v>
      </c>
      <c r="I14" s="19">
        <v>5.3095119133047299E-2</v>
      </c>
      <c r="J14" s="19">
        <v>4.7616210770568303E-2</v>
      </c>
      <c r="K14" s="19">
        <v>3.5757044505457601E-2</v>
      </c>
      <c r="L14" s="19">
        <v>2.0706131161092201E-2</v>
      </c>
      <c r="M14" s="19"/>
      <c r="N14" s="19">
        <v>1.9932383246958001E-2</v>
      </c>
      <c r="O14" s="19">
        <v>3.4372407722943303E-2</v>
      </c>
      <c r="P14" s="19">
        <v>2.4811167676341402E-2</v>
      </c>
      <c r="Q14" s="19">
        <v>8.6295027570840593E-2</v>
      </c>
      <c r="R14" s="19"/>
      <c r="S14" s="19">
        <v>2.2014650164497301E-2</v>
      </c>
      <c r="T14" s="19">
        <v>1.8688135202193E-2</v>
      </c>
      <c r="U14" s="19">
        <v>4.3418964653197403E-2</v>
      </c>
      <c r="V14" s="19">
        <v>4.0466893724591203E-2</v>
      </c>
      <c r="W14" s="19">
        <v>2.9706490204981399E-2</v>
      </c>
      <c r="X14" s="19">
        <v>8.2818114411308902E-2</v>
      </c>
      <c r="Y14" s="19">
        <v>2.28879687084068E-2</v>
      </c>
      <c r="Z14" s="19">
        <v>3.51307392644606E-2</v>
      </c>
      <c r="AA14" s="19">
        <v>7.0494024376180103E-2</v>
      </c>
      <c r="AB14" s="19">
        <v>4.3806758000964299E-2</v>
      </c>
      <c r="AC14" s="19">
        <v>6.4409413038543403E-2</v>
      </c>
      <c r="AD14" s="19">
        <v>2.7815893110060299E-2</v>
      </c>
      <c r="AE14" s="19"/>
      <c r="AF14" s="19">
        <v>3.4010697998067101E-2</v>
      </c>
      <c r="AG14" s="19">
        <v>3.9276630475852302E-2</v>
      </c>
      <c r="AH14" s="19">
        <v>8.4648781672644405E-2</v>
      </c>
      <c r="AI14" s="19"/>
      <c r="AJ14" s="19">
        <v>2.36246280678305E-2</v>
      </c>
      <c r="AK14" s="19">
        <v>2.6331475545035E-2</v>
      </c>
      <c r="AL14" s="19">
        <v>2.38937750364276E-2</v>
      </c>
      <c r="AM14" s="19">
        <v>0</v>
      </c>
      <c r="AN14" s="19">
        <v>0.104927698063736</v>
      </c>
      <c r="AO14" s="19"/>
      <c r="AP14" s="19">
        <v>2.52402132972811E-2</v>
      </c>
      <c r="AQ14" s="19">
        <v>2.6725889174685599E-2</v>
      </c>
      <c r="AR14" s="19">
        <v>0</v>
      </c>
      <c r="AS14" s="19"/>
      <c r="AT14" s="19">
        <v>6.3821751964548298E-2</v>
      </c>
      <c r="AU14" s="19">
        <v>2.8672260320859899E-2</v>
      </c>
      <c r="AV14" s="19">
        <v>4.3775415645501699E-2</v>
      </c>
      <c r="AW14" s="19">
        <v>5.5906196546114803E-3</v>
      </c>
      <c r="AX14" s="19">
        <v>5.74347384703544E-2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AX19"/>
  <sheetViews>
    <sheetView showGridLines="0" topLeftCell="A4"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329</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1024</v>
      </c>
      <c r="D7" s="10">
        <v>482</v>
      </c>
      <c r="E7" s="10">
        <v>538</v>
      </c>
      <c r="F7" s="10"/>
      <c r="G7" s="10">
        <v>119</v>
      </c>
      <c r="H7" s="10">
        <v>182</v>
      </c>
      <c r="I7" s="10">
        <v>156</v>
      </c>
      <c r="J7" s="10">
        <v>160</v>
      </c>
      <c r="K7" s="10">
        <v>163</v>
      </c>
      <c r="L7" s="10">
        <v>244</v>
      </c>
      <c r="M7" s="10"/>
      <c r="N7" s="10">
        <v>292</v>
      </c>
      <c r="O7" s="10">
        <v>252</v>
      </c>
      <c r="P7" s="10">
        <v>217</v>
      </c>
      <c r="Q7" s="10">
        <v>259</v>
      </c>
      <c r="R7" s="10"/>
      <c r="S7" s="10">
        <v>134</v>
      </c>
      <c r="T7" s="10">
        <v>127</v>
      </c>
      <c r="U7" s="10">
        <v>87</v>
      </c>
      <c r="V7" s="10">
        <v>87</v>
      </c>
      <c r="W7" s="10">
        <v>78</v>
      </c>
      <c r="X7" s="10">
        <v>72</v>
      </c>
      <c r="Y7" s="10">
        <v>88</v>
      </c>
      <c r="Z7" s="10">
        <v>50</v>
      </c>
      <c r="AA7" s="10">
        <v>122</v>
      </c>
      <c r="AB7" s="10">
        <v>98</v>
      </c>
      <c r="AC7" s="10">
        <v>44</v>
      </c>
      <c r="AD7" s="10">
        <v>37</v>
      </c>
      <c r="AE7" s="10"/>
      <c r="AF7" s="10">
        <v>410</v>
      </c>
      <c r="AG7" s="10">
        <v>419</v>
      </c>
      <c r="AH7" s="10">
        <v>135</v>
      </c>
      <c r="AI7" s="10"/>
      <c r="AJ7" s="10">
        <v>382</v>
      </c>
      <c r="AK7" s="10">
        <v>268</v>
      </c>
      <c r="AL7" s="10">
        <v>66</v>
      </c>
      <c r="AM7" s="10">
        <v>16</v>
      </c>
      <c r="AN7" s="10">
        <v>127</v>
      </c>
      <c r="AO7" s="10"/>
      <c r="AP7" s="10">
        <v>257</v>
      </c>
      <c r="AQ7" s="10">
        <v>305</v>
      </c>
      <c r="AR7" s="10">
        <v>88</v>
      </c>
      <c r="AS7" s="10"/>
      <c r="AT7" s="10">
        <v>253</v>
      </c>
      <c r="AU7" s="10">
        <v>161</v>
      </c>
      <c r="AV7" s="10">
        <v>247</v>
      </c>
      <c r="AW7" s="10">
        <v>98</v>
      </c>
      <c r="AX7" s="10">
        <v>15</v>
      </c>
    </row>
    <row r="8" spans="2:50" ht="30" customHeight="1">
      <c r="B8" s="11" t="s">
        <v>77</v>
      </c>
      <c r="C8" s="11">
        <v>1024</v>
      </c>
      <c r="D8" s="11">
        <v>488</v>
      </c>
      <c r="E8" s="11">
        <v>532</v>
      </c>
      <c r="F8" s="11"/>
      <c r="G8" s="11">
        <v>138</v>
      </c>
      <c r="H8" s="11">
        <v>180</v>
      </c>
      <c r="I8" s="11">
        <v>172</v>
      </c>
      <c r="J8" s="11">
        <v>173</v>
      </c>
      <c r="K8" s="11">
        <v>136</v>
      </c>
      <c r="L8" s="11">
        <v>224</v>
      </c>
      <c r="M8" s="11"/>
      <c r="N8" s="11">
        <v>279</v>
      </c>
      <c r="O8" s="11">
        <v>260</v>
      </c>
      <c r="P8" s="11">
        <v>235</v>
      </c>
      <c r="Q8" s="11">
        <v>246</v>
      </c>
      <c r="R8" s="11"/>
      <c r="S8" s="11">
        <v>141</v>
      </c>
      <c r="T8" s="11">
        <v>130</v>
      </c>
      <c r="U8" s="11">
        <v>85</v>
      </c>
      <c r="V8" s="11">
        <v>92</v>
      </c>
      <c r="W8" s="11">
        <v>75</v>
      </c>
      <c r="X8" s="11">
        <v>92</v>
      </c>
      <c r="Y8" s="11">
        <v>83</v>
      </c>
      <c r="Z8" s="11">
        <v>44</v>
      </c>
      <c r="AA8" s="11">
        <v>122</v>
      </c>
      <c r="AB8" s="11">
        <v>86</v>
      </c>
      <c r="AC8" s="11">
        <v>42</v>
      </c>
      <c r="AD8" s="11">
        <v>34</v>
      </c>
      <c r="AE8" s="11"/>
      <c r="AF8" s="11">
        <v>408</v>
      </c>
      <c r="AG8" s="11">
        <v>412</v>
      </c>
      <c r="AH8" s="11">
        <v>139</v>
      </c>
      <c r="AI8" s="11"/>
      <c r="AJ8" s="11">
        <v>376</v>
      </c>
      <c r="AK8" s="11">
        <v>277</v>
      </c>
      <c r="AL8" s="11">
        <v>66</v>
      </c>
      <c r="AM8" s="11">
        <v>15</v>
      </c>
      <c r="AN8" s="11">
        <v>127</v>
      </c>
      <c r="AO8" s="11"/>
      <c r="AP8" s="11">
        <v>256</v>
      </c>
      <c r="AQ8" s="11">
        <v>317</v>
      </c>
      <c r="AR8" s="11">
        <v>88</v>
      </c>
      <c r="AS8" s="11"/>
      <c r="AT8" s="11">
        <v>249</v>
      </c>
      <c r="AU8" s="11">
        <v>162</v>
      </c>
      <c r="AV8" s="11">
        <v>252</v>
      </c>
      <c r="AW8" s="11">
        <v>96</v>
      </c>
      <c r="AX8" s="11">
        <v>13</v>
      </c>
    </row>
    <row r="9" spans="2:50">
      <c r="B9" s="18" t="s">
        <v>322</v>
      </c>
      <c r="C9" s="17">
        <v>0.13583144542554701</v>
      </c>
      <c r="D9" s="17">
        <v>0.12840505868950999</v>
      </c>
      <c r="E9" s="17">
        <v>0.14367296250612599</v>
      </c>
      <c r="F9" s="17"/>
      <c r="G9" s="17">
        <v>0.118000143576487</v>
      </c>
      <c r="H9" s="17">
        <v>0.15416800386587701</v>
      </c>
      <c r="I9" s="17">
        <v>0.16062204906743199</v>
      </c>
      <c r="J9" s="17">
        <v>0.14124253712694801</v>
      </c>
      <c r="K9" s="17">
        <v>0.121830395504694</v>
      </c>
      <c r="L9" s="17">
        <v>0.11726008470504</v>
      </c>
      <c r="M9" s="17"/>
      <c r="N9" s="17">
        <v>0.116084263225288</v>
      </c>
      <c r="O9" s="17">
        <v>0.119873543348885</v>
      </c>
      <c r="P9" s="17">
        <v>0.12561702103188199</v>
      </c>
      <c r="Q9" s="17">
        <v>0.186621050835514</v>
      </c>
      <c r="R9" s="17"/>
      <c r="S9" s="17">
        <v>0.18788089721915399</v>
      </c>
      <c r="T9" s="17">
        <v>0.120917372860531</v>
      </c>
      <c r="U9" s="17">
        <v>0.123194565741407</v>
      </c>
      <c r="V9" s="17">
        <v>0.136035774533114</v>
      </c>
      <c r="W9" s="17">
        <v>9.5571918481658399E-2</v>
      </c>
      <c r="X9" s="17">
        <v>0.15772292479221101</v>
      </c>
      <c r="Y9" s="17">
        <v>0.13193572110104301</v>
      </c>
      <c r="Z9" s="17">
        <v>9.8439451648271795E-2</v>
      </c>
      <c r="AA9" s="17">
        <v>0.15908378262755499</v>
      </c>
      <c r="AB9" s="17">
        <v>0.105332374634297</v>
      </c>
      <c r="AC9" s="17">
        <v>0.13879672720217001</v>
      </c>
      <c r="AD9" s="17">
        <v>8.4938908008571803E-2</v>
      </c>
      <c r="AE9" s="17"/>
      <c r="AF9" s="17">
        <v>0.15782763856617801</v>
      </c>
      <c r="AG9" s="17">
        <v>0.122233842973824</v>
      </c>
      <c r="AH9" s="17">
        <v>0.112048624429106</v>
      </c>
      <c r="AI9" s="17"/>
      <c r="AJ9" s="17">
        <v>0.11980674819194</v>
      </c>
      <c r="AK9" s="17">
        <v>0.14233647839342101</v>
      </c>
      <c r="AL9" s="17">
        <v>0.18431181463141999</v>
      </c>
      <c r="AM9" s="17">
        <v>0.246908856633996</v>
      </c>
      <c r="AN9" s="17">
        <v>0.147392512699065</v>
      </c>
      <c r="AO9" s="17"/>
      <c r="AP9" s="17">
        <v>0.132051399609588</v>
      </c>
      <c r="AQ9" s="17">
        <v>0.151378666631381</v>
      </c>
      <c r="AR9" s="17">
        <v>0.137517158429382</v>
      </c>
      <c r="AS9" s="17"/>
      <c r="AT9" s="17">
        <v>0.13788889786830399</v>
      </c>
      <c r="AU9" s="17">
        <v>9.6430645090518699E-2</v>
      </c>
      <c r="AV9" s="17">
        <v>0.11931827561685</v>
      </c>
      <c r="AW9" s="17">
        <v>0.20473121787745899</v>
      </c>
      <c r="AX9" s="17">
        <v>0.120287785240954</v>
      </c>
    </row>
    <row r="10" spans="2:50">
      <c r="B10" s="18" t="s">
        <v>323</v>
      </c>
      <c r="C10" s="17">
        <v>0.266072905249437</v>
      </c>
      <c r="D10" s="17">
        <v>0.22178104742084601</v>
      </c>
      <c r="E10" s="17">
        <v>0.30667220276603002</v>
      </c>
      <c r="F10" s="17"/>
      <c r="G10" s="17">
        <v>0.259460960415905</v>
      </c>
      <c r="H10" s="17">
        <v>0.33220155781495497</v>
      </c>
      <c r="I10" s="17">
        <v>0.27621223171695902</v>
      </c>
      <c r="J10" s="17">
        <v>0.28379845638609003</v>
      </c>
      <c r="K10" s="17">
        <v>0.23923604046910299</v>
      </c>
      <c r="L10" s="17">
        <v>0.21160773029579</v>
      </c>
      <c r="M10" s="17"/>
      <c r="N10" s="17">
        <v>0.25104380791341702</v>
      </c>
      <c r="O10" s="17">
        <v>0.25463870009170497</v>
      </c>
      <c r="P10" s="17">
        <v>0.30783712838293997</v>
      </c>
      <c r="Q10" s="17">
        <v>0.25222673358395797</v>
      </c>
      <c r="R10" s="17"/>
      <c r="S10" s="17">
        <v>0.29466614362799098</v>
      </c>
      <c r="T10" s="17">
        <v>0.27089298907206999</v>
      </c>
      <c r="U10" s="17">
        <v>0.27219153773795202</v>
      </c>
      <c r="V10" s="17">
        <v>0.21794281470393001</v>
      </c>
      <c r="W10" s="17">
        <v>0.22656910590972601</v>
      </c>
      <c r="X10" s="17">
        <v>0.27186240329636402</v>
      </c>
      <c r="Y10" s="17">
        <v>0.26168113134006599</v>
      </c>
      <c r="Z10" s="17">
        <v>0.259390404283806</v>
      </c>
      <c r="AA10" s="17">
        <v>0.31907645148256703</v>
      </c>
      <c r="AB10" s="17">
        <v>0.23187904732331399</v>
      </c>
      <c r="AC10" s="17">
        <v>0.343810991999217</v>
      </c>
      <c r="AD10" s="17">
        <v>0.13520464917457201</v>
      </c>
      <c r="AE10" s="17"/>
      <c r="AF10" s="17">
        <v>0.30328704013218</v>
      </c>
      <c r="AG10" s="17">
        <v>0.25106634372133602</v>
      </c>
      <c r="AH10" s="17">
        <v>0.210821034862059</v>
      </c>
      <c r="AI10" s="17"/>
      <c r="AJ10" s="17">
        <v>0.259457002602477</v>
      </c>
      <c r="AK10" s="17">
        <v>0.338043227391289</v>
      </c>
      <c r="AL10" s="17">
        <v>0.17481334536517701</v>
      </c>
      <c r="AM10" s="17">
        <v>0.308835895033782</v>
      </c>
      <c r="AN10" s="17">
        <v>0.157960876750325</v>
      </c>
      <c r="AO10" s="17"/>
      <c r="AP10" s="17">
        <v>0.25423699157842899</v>
      </c>
      <c r="AQ10" s="17">
        <v>0.29236011884167701</v>
      </c>
      <c r="AR10" s="17">
        <v>0.27946039673300199</v>
      </c>
      <c r="AS10" s="17"/>
      <c r="AT10" s="17">
        <v>0.26117050412780102</v>
      </c>
      <c r="AU10" s="17">
        <v>0.21443454840943801</v>
      </c>
      <c r="AV10" s="17">
        <v>0.296551404038568</v>
      </c>
      <c r="AW10" s="17">
        <v>0.262609203525417</v>
      </c>
      <c r="AX10" s="17">
        <v>0.21775504769676601</v>
      </c>
    </row>
    <row r="11" spans="2:50" ht="30">
      <c r="B11" s="18" t="s">
        <v>324</v>
      </c>
      <c r="C11" s="17">
        <v>0.26896746317907599</v>
      </c>
      <c r="D11" s="17">
        <v>0.29336070522011098</v>
      </c>
      <c r="E11" s="17">
        <v>0.24858852270301801</v>
      </c>
      <c r="F11" s="17"/>
      <c r="G11" s="17">
        <v>0.27525140267959902</v>
      </c>
      <c r="H11" s="17">
        <v>0.25636205543136398</v>
      </c>
      <c r="I11" s="17">
        <v>0.28035506056763398</v>
      </c>
      <c r="J11" s="17">
        <v>0.25887180309395103</v>
      </c>
      <c r="K11" s="17">
        <v>0.30435913694577499</v>
      </c>
      <c r="L11" s="17">
        <v>0.25271089380102502</v>
      </c>
      <c r="M11" s="17"/>
      <c r="N11" s="17">
        <v>0.24286194539108499</v>
      </c>
      <c r="O11" s="17">
        <v>0.254186738876375</v>
      </c>
      <c r="P11" s="17">
        <v>0.31551185493024902</v>
      </c>
      <c r="Q11" s="17">
        <v>0.26998379885218698</v>
      </c>
      <c r="R11" s="17"/>
      <c r="S11" s="17">
        <v>0.205291268813108</v>
      </c>
      <c r="T11" s="17">
        <v>0.24033953164852101</v>
      </c>
      <c r="U11" s="17">
        <v>0.34948200504689703</v>
      </c>
      <c r="V11" s="17">
        <v>0.31501505576746702</v>
      </c>
      <c r="W11" s="17">
        <v>0.31465268931787499</v>
      </c>
      <c r="X11" s="17">
        <v>0.26847359041577401</v>
      </c>
      <c r="Y11" s="17">
        <v>0.324388576435578</v>
      </c>
      <c r="Z11" s="17">
        <v>0.29977383103734501</v>
      </c>
      <c r="AA11" s="17">
        <v>0.20584017687605399</v>
      </c>
      <c r="AB11" s="17">
        <v>0.28677245981812599</v>
      </c>
      <c r="AC11" s="17">
        <v>0.153515566887166</v>
      </c>
      <c r="AD11" s="17">
        <v>0.36771872246964799</v>
      </c>
      <c r="AE11" s="17"/>
      <c r="AF11" s="17">
        <v>0.268884152584492</v>
      </c>
      <c r="AG11" s="17">
        <v>0.25717890981684599</v>
      </c>
      <c r="AH11" s="17">
        <v>0.30644862596810601</v>
      </c>
      <c r="AI11" s="17"/>
      <c r="AJ11" s="17">
        <v>0.29640601524787002</v>
      </c>
      <c r="AK11" s="17">
        <v>0.24732927257301299</v>
      </c>
      <c r="AL11" s="17">
        <v>0.265733889006316</v>
      </c>
      <c r="AM11" s="17">
        <v>0.33005468632565299</v>
      </c>
      <c r="AN11" s="17">
        <v>0.287118491201654</v>
      </c>
      <c r="AO11" s="17"/>
      <c r="AP11" s="17">
        <v>0.30851541199631799</v>
      </c>
      <c r="AQ11" s="17">
        <v>0.26219713621405799</v>
      </c>
      <c r="AR11" s="17">
        <v>0.216861228937129</v>
      </c>
      <c r="AS11" s="17"/>
      <c r="AT11" s="17">
        <v>0.30498976890347901</v>
      </c>
      <c r="AU11" s="17">
        <v>0.35130322128506197</v>
      </c>
      <c r="AV11" s="17">
        <v>0.22876569237525199</v>
      </c>
      <c r="AW11" s="17">
        <v>0.218884313312734</v>
      </c>
      <c r="AX11" s="17">
        <v>6.8031512632643301E-2</v>
      </c>
    </row>
    <row r="12" spans="2:50">
      <c r="B12" s="18" t="s">
        <v>325</v>
      </c>
      <c r="C12" s="17">
        <v>0.159404577519314</v>
      </c>
      <c r="D12" s="17">
        <v>0.177497941406908</v>
      </c>
      <c r="E12" s="17">
        <v>0.14173747339836101</v>
      </c>
      <c r="F12" s="17"/>
      <c r="G12" s="17">
        <v>0.112835425904232</v>
      </c>
      <c r="H12" s="17">
        <v>0.15287996785331201</v>
      </c>
      <c r="I12" s="17">
        <v>0.110901358592704</v>
      </c>
      <c r="J12" s="17">
        <v>0.16665897722631201</v>
      </c>
      <c r="K12" s="17">
        <v>0.17459205574832101</v>
      </c>
      <c r="L12" s="17">
        <v>0.21589847997339601</v>
      </c>
      <c r="M12" s="17"/>
      <c r="N12" s="17">
        <v>0.20416467284488901</v>
      </c>
      <c r="O12" s="17">
        <v>0.190815170045571</v>
      </c>
      <c r="P12" s="17">
        <v>0.122228878957218</v>
      </c>
      <c r="Q12" s="17">
        <v>0.113087391053302</v>
      </c>
      <c r="R12" s="17"/>
      <c r="S12" s="17">
        <v>0.123860476217176</v>
      </c>
      <c r="T12" s="17">
        <v>0.19016504027397699</v>
      </c>
      <c r="U12" s="17">
        <v>0.18693471777353399</v>
      </c>
      <c r="V12" s="17">
        <v>0.15049974635407801</v>
      </c>
      <c r="W12" s="17">
        <v>0.15236736367283901</v>
      </c>
      <c r="X12" s="17">
        <v>0.123174177381122</v>
      </c>
      <c r="Y12" s="17">
        <v>0.196751982441395</v>
      </c>
      <c r="Z12" s="17">
        <v>0.16114842388740599</v>
      </c>
      <c r="AA12" s="17">
        <v>0.15063849279371999</v>
      </c>
      <c r="AB12" s="17">
        <v>0.115595286184534</v>
      </c>
      <c r="AC12" s="17">
        <v>0.21378896507741799</v>
      </c>
      <c r="AD12" s="17">
        <v>0.239596345249172</v>
      </c>
      <c r="AE12" s="17"/>
      <c r="AF12" s="17">
        <v>0.146358286735874</v>
      </c>
      <c r="AG12" s="17">
        <v>0.194221825759199</v>
      </c>
      <c r="AH12" s="17">
        <v>0.13497409697166399</v>
      </c>
      <c r="AI12" s="17"/>
      <c r="AJ12" s="17">
        <v>0.16456644853205499</v>
      </c>
      <c r="AK12" s="17">
        <v>0.146415919733446</v>
      </c>
      <c r="AL12" s="17">
        <v>0.21744478015117599</v>
      </c>
      <c r="AM12" s="17">
        <v>0</v>
      </c>
      <c r="AN12" s="17">
        <v>0.14506554235692401</v>
      </c>
      <c r="AO12" s="17"/>
      <c r="AP12" s="17">
        <v>0.152475647314332</v>
      </c>
      <c r="AQ12" s="17">
        <v>0.15612374196694201</v>
      </c>
      <c r="AR12" s="17">
        <v>0.20198927625587501</v>
      </c>
      <c r="AS12" s="17"/>
      <c r="AT12" s="17">
        <v>0.10145427978570699</v>
      </c>
      <c r="AU12" s="17">
        <v>0.20138749513617399</v>
      </c>
      <c r="AV12" s="17">
        <v>0.18699862682854801</v>
      </c>
      <c r="AW12" s="17">
        <v>0.18785947742033601</v>
      </c>
      <c r="AX12" s="17">
        <v>0.25273688480493001</v>
      </c>
    </row>
    <row r="13" spans="2:50">
      <c r="B13" s="18" t="s">
        <v>326</v>
      </c>
      <c r="C13" s="17">
        <v>9.8105865787027999E-2</v>
      </c>
      <c r="D13" s="17">
        <v>0.130825566676537</v>
      </c>
      <c r="E13" s="17">
        <v>6.7499058005193693E-2</v>
      </c>
      <c r="F13" s="17"/>
      <c r="G13" s="17">
        <v>0.12555397610414101</v>
      </c>
      <c r="H13" s="17">
        <v>5.9319605135486203E-2</v>
      </c>
      <c r="I13" s="17">
        <v>6.3339147165105095E-2</v>
      </c>
      <c r="J13" s="17">
        <v>6.4970643880195994E-2</v>
      </c>
      <c r="K13" s="17">
        <v>9.1311629085429794E-2</v>
      </c>
      <c r="L13" s="17">
        <v>0.16910451268565699</v>
      </c>
      <c r="M13" s="17"/>
      <c r="N13" s="17">
        <v>0.15778968603239399</v>
      </c>
      <c r="O13" s="17">
        <v>0.103117286401647</v>
      </c>
      <c r="P13" s="17">
        <v>5.38420785540503E-2</v>
      </c>
      <c r="Q13" s="17">
        <v>6.5380604661599395E-2</v>
      </c>
      <c r="R13" s="17"/>
      <c r="S13" s="17">
        <v>9.5843104676294394E-2</v>
      </c>
      <c r="T13" s="17">
        <v>0.103815203323275</v>
      </c>
      <c r="U13" s="17">
        <v>3.4767255183746397E-2</v>
      </c>
      <c r="V13" s="17">
        <v>0.10363443892486</v>
      </c>
      <c r="W13" s="17">
        <v>8.5845210870077501E-2</v>
      </c>
      <c r="X13" s="17">
        <v>0.14333339816353599</v>
      </c>
      <c r="Y13" s="17">
        <v>1.1172955716057E-2</v>
      </c>
      <c r="Z13" s="17">
        <v>0.122249644773234</v>
      </c>
      <c r="AA13" s="17">
        <v>0.108394920677702</v>
      </c>
      <c r="AB13" s="17">
        <v>0.18318189122720999</v>
      </c>
      <c r="AC13" s="17">
        <v>8.2604894306247498E-2</v>
      </c>
      <c r="AD13" s="17">
        <v>8.0821061831491695E-2</v>
      </c>
      <c r="AE13" s="17"/>
      <c r="AF13" s="17">
        <v>8.0627791224136103E-2</v>
      </c>
      <c r="AG13" s="17">
        <v>0.12432389340837099</v>
      </c>
      <c r="AH13" s="17">
        <v>5.7609258584648701E-2</v>
      </c>
      <c r="AI13" s="17"/>
      <c r="AJ13" s="17">
        <v>0.117035037009857</v>
      </c>
      <c r="AK13" s="17">
        <v>8.5919576979078593E-2</v>
      </c>
      <c r="AL13" s="17">
        <v>0.14088765057161501</v>
      </c>
      <c r="AM13" s="17">
        <v>6.1088828875945002E-2</v>
      </c>
      <c r="AN13" s="17">
        <v>4.83575291976499E-2</v>
      </c>
      <c r="AO13" s="17"/>
      <c r="AP13" s="17">
        <v>0.12603351665597601</v>
      </c>
      <c r="AQ13" s="17">
        <v>8.5807769583834806E-2</v>
      </c>
      <c r="AR13" s="17">
        <v>0.12790696510784599</v>
      </c>
      <c r="AS13" s="17"/>
      <c r="AT13" s="17">
        <v>6.59598321259285E-2</v>
      </c>
      <c r="AU13" s="17">
        <v>9.0334656760588106E-2</v>
      </c>
      <c r="AV13" s="17">
        <v>0.134560307253973</v>
      </c>
      <c r="AW13" s="17">
        <v>0.10932604821724801</v>
      </c>
      <c r="AX13" s="17">
        <v>0.189782441784972</v>
      </c>
    </row>
    <row r="14" spans="2:50">
      <c r="B14" s="18" t="s">
        <v>92</v>
      </c>
      <c r="C14" s="19">
        <v>7.16177428395985E-2</v>
      </c>
      <c r="D14" s="19">
        <v>4.8129680586088699E-2</v>
      </c>
      <c r="E14" s="19">
        <v>9.1829780621271798E-2</v>
      </c>
      <c r="F14" s="19"/>
      <c r="G14" s="19">
        <v>0.108898091319636</v>
      </c>
      <c r="H14" s="19">
        <v>4.5068809899005802E-2</v>
      </c>
      <c r="I14" s="19">
        <v>0.108570152890166</v>
      </c>
      <c r="J14" s="19">
        <v>8.44575822865022E-2</v>
      </c>
      <c r="K14" s="19">
        <v>6.8670742246677102E-2</v>
      </c>
      <c r="L14" s="19">
        <v>3.3418298539092402E-2</v>
      </c>
      <c r="M14" s="19"/>
      <c r="N14" s="19">
        <v>2.8055624592926001E-2</v>
      </c>
      <c r="O14" s="19">
        <v>7.7368561235817104E-2</v>
      </c>
      <c r="P14" s="19">
        <v>7.4963038143661495E-2</v>
      </c>
      <c r="Q14" s="19">
        <v>0.11270042101343999</v>
      </c>
      <c r="R14" s="19"/>
      <c r="S14" s="19">
        <v>9.2458109446276707E-2</v>
      </c>
      <c r="T14" s="19">
        <v>7.3869862821625096E-2</v>
      </c>
      <c r="U14" s="19">
        <v>3.34299185164635E-2</v>
      </c>
      <c r="V14" s="19">
        <v>7.6872169716550795E-2</v>
      </c>
      <c r="W14" s="19">
        <v>0.124993711747824</v>
      </c>
      <c r="X14" s="19">
        <v>3.5433505950992997E-2</v>
      </c>
      <c r="Y14" s="19">
        <v>7.4069632965860999E-2</v>
      </c>
      <c r="Z14" s="19">
        <v>5.8998244369937898E-2</v>
      </c>
      <c r="AA14" s="19">
        <v>5.6966175542401E-2</v>
      </c>
      <c r="AB14" s="19">
        <v>7.7238940812519197E-2</v>
      </c>
      <c r="AC14" s="19">
        <v>6.7482854527781397E-2</v>
      </c>
      <c r="AD14" s="19">
        <v>9.1720313266543604E-2</v>
      </c>
      <c r="AE14" s="19"/>
      <c r="AF14" s="19">
        <v>4.3015090757141002E-2</v>
      </c>
      <c r="AG14" s="19">
        <v>5.0975184320423597E-2</v>
      </c>
      <c r="AH14" s="19">
        <v>0.17809835918441699</v>
      </c>
      <c r="AI14" s="19"/>
      <c r="AJ14" s="19">
        <v>4.27287484158018E-2</v>
      </c>
      <c r="AK14" s="19">
        <v>3.9955524929752198E-2</v>
      </c>
      <c r="AL14" s="19">
        <v>1.6808520274296399E-2</v>
      </c>
      <c r="AM14" s="19">
        <v>5.3111733130623701E-2</v>
      </c>
      <c r="AN14" s="19">
        <v>0.214105047794383</v>
      </c>
      <c r="AO14" s="19"/>
      <c r="AP14" s="19">
        <v>2.6687032845355899E-2</v>
      </c>
      <c r="AQ14" s="19">
        <v>5.2132566762107202E-2</v>
      </c>
      <c r="AR14" s="19">
        <v>3.6264974536765901E-2</v>
      </c>
      <c r="AS14" s="19"/>
      <c r="AT14" s="19">
        <v>0.12853671718878101</v>
      </c>
      <c r="AU14" s="19">
        <v>4.6109433318218401E-2</v>
      </c>
      <c r="AV14" s="19">
        <v>3.38056938868092E-2</v>
      </c>
      <c r="AW14" s="19">
        <v>1.6589739646806101E-2</v>
      </c>
      <c r="AX14" s="19">
        <v>0.15140632783973501</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330</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1002</v>
      </c>
      <c r="D7" s="10">
        <v>489</v>
      </c>
      <c r="E7" s="10">
        <v>510</v>
      </c>
      <c r="F7" s="10"/>
      <c r="G7" s="10">
        <v>97</v>
      </c>
      <c r="H7" s="10">
        <v>171</v>
      </c>
      <c r="I7" s="10">
        <v>153</v>
      </c>
      <c r="J7" s="10">
        <v>176</v>
      </c>
      <c r="K7" s="10">
        <v>173</v>
      </c>
      <c r="L7" s="10">
        <v>232</v>
      </c>
      <c r="M7" s="10"/>
      <c r="N7" s="10">
        <v>273</v>
      </c>
      <c r="O7" s="10">
        <v>250</v>
      </c>
      <c r="P7" s="10">
        <v>206</v>
      </c>
      <c r="Q7" s="10">
        <v>268</v>
      </c>
      <c r="R7" s="10"/>
      <c r="S7" s="10">
        <v>131</v>
      </c>
      <c r="T7" s="10">
        <v>137</v>
      </c>
      <c r="U7" s="10">
        <v>71</v>
      </c>
      <c r="V7" s="10">
        <v>85</v>
      </c>
      <c r="W7" s="10">
        <v>70</v>
      </c>
      <c r="X7" s="10">
        <v>60</v>
      </c>
      <c r="Y7" s="10">
        <v>97</v>
      </c>
      <c r="Z7" s="10">
        <v>49</v>
      </c>
      <c r="AA7" s="10">
        <v>114</v>
      </c>
      <c r="AB7" s="10">
        <v>103</v>
      </c>
      <c r="AC7" s="10">
        <v>50</v>
      </c>
      <c r="AD7" s="10">
        <v>35</v>
      </c>
      <c r="AE7" s="10"/>
      <c r="AF7" s="10">
        <v>408</v>
      </c>
      <c r="AG7" s="10">
        <v>418</v>
      </c>
      <c r="AH7" s="10">
        <v>126</v>
      </c>
      <c r="AI7" s="10"/>
      <c r="AJ7" s="10">
        <v>371</v>
      </c>
      <c r="AK7" s="10">
        <v>261</v>
      </c>
      <c r="AL7" s="10">
        <v>71</v>
      </c>
      <c r="AM7" s="10">
        <v>12</v>
      </c>
      <c r="AN7" s="10">
        <v>121</v>
      </c>
      <c r="AO7" s="10"/>
      <c r="AP7" s="10">
        <v>255</v>
      </c>
      <c r="AQ7" s="10">
        <v>304</v>
      </c>
      <c r="AR7" s="10">
        <v>73</v>
      </c>
      <c r="AS7" s="10"/>
      <c r="AT7" s="10">
        <v>253</v>
      </c>
      <c r="AU7" s="10">
        <v>167</v>
      </c>
      <c r="AV7" s="10">
        <v>241</v>
      </c>
      <c r="AW7" s="10">
        <v>83</v>
      </c>
      <c r="AX7" s="10">
        <v>21</v>
      </c>
    </row>
    <row r="8" spans="2:50" ht="30" customHeight="1">
      <c r="B8" s="11" t="s">
        <v>77</v>
      </c>
      <c r="C8" s="11">
        <v>1001</v>
      </c>
      <c r="D8" s="11">
        <v>503</v>
      </c>
      <c r="E8" s="11">
        <v>495</v>
      </c>
      <c r="F8" s="11"/>
      <c r="G8" s="11">
        <v>119</v>
      </c>
      <c r="H8" s="11">
        <v>172</v>
      </c>
      <c r="I8" s="11">
        <v>169</v>
      </c>
      <c r="J8" s="11">
        <v>186</v>
      </c>
      <c r="K8" s="11">
        <v>145</v>
      </c>
      <c r="L8" s="11">
        <v>210</v>
      </c>
      <c r="M8" s="11"/>
      <c r="N8" s="11">
        <v>261</v>
      </c>
      <c r="O8" s="11">
        <v>258</v>
      </c>
      <c r="P8" s="11">
        <v>217</v>
      </c>
      <c r="Q8" s="11">
        <v>259</v>
      </c>
      <c r="R8" s="11"/>
      <c r="S8" s="11">
        <v>137</v>
      </c>
      <c r="T8" s="11">
        <v>143</v>
      </c>
      <c r="U8" s="11">
        <v>67</v>
      </c>
      <c r="V8" s="11">
        <v>87</v>
      </c>
      <c r="W8" s="11">
        <v>69</v>
      </c>
      <c r="X8" s="11">
        <v>79</v>
      </c>
      <c r="Y8" s="11">
        <v>92</v>
      </c>
      <c r="Z8" s="11">
        <v>43</v>
      </c>
      <c r="AA8" s="11">
        <v>114</v>
      </c>
      <c r="AB8" s="11">
        <v>91</v>
      </c>
      <c r="AC8" s="11">
        <v>47</v>
      </c>
      <c r="AD8" s="11">
        <v>31</v>
      </c>
      <c r="AE8" s="11"/>
      <c r="AF8" s="11">
        <v>406</v>
      </c>
      <c r="AG8" s="11">
        <v>407</v>
      </c>
      <c r="AH8" s="11">
        <v>129</v>
      </c>
      <c r="AI8" s="11"/>
      <c r="AJ8" s="11">
        <v>362</v>
      </c>
      <c r="AK8" s="11">
        <v>267</v>
      </c>
      <c r="AL8" s="11">
        <v>71</v>
      </c>
      <c r="AM8" s="11">
        <v>11</v>
      </c>
      <c r="AN8" s="11">
        <v>121</v>
      </c>
      <c r="AO8" s="11"/>
      <c r="AP8" s="11">
        <v>252</v>
      </c>
      <c r="AQ8" s="11">
        <v>314</v>
      </c>
      <c r="AR8" s="11">
        <v>74</v>
      </c>
      <c r="AS8" s="11"/>
      <c r="AT8" s="11">
        <v>249</v>
      </c>
      <c r="AU8" s="11">
        <v>173</v>
      </c>
      <c r="AV8" s="11">
        <v>242</v>
      </c>
      <c r="AW8" s="11">
        <v>82</v>
      </c>
      <c r="AX8" s="11">
        <v>20</v>
      </c>
    </row>
    <row r="9" spans="2:50">
      <c r="B9" s="18" t="s">
        <v>322</v>
      </c>
      <c r="C9" s="17">
        <v>0.182718757049772</v>
      </c>
      <c r="D9" s="17">
        <v>0.15082487758750401</v>
      </c>
      <c r="E9" s="17">
        <v>0.21395037608296799</v>
      </c>
      <c r="F9" s="17"/>
      <c r="G9" s="17">
        <v>0.21524534465172501</v>
      </c>
      <c r="H9" s="17">
        <v>0.281378866449014</v>
      </c>
      <c r="I9" s="17">
        <v>0.20922086485637101</v>
      </c>
      <c r="J9" s="17">
        <v>0.17493239563967999</v>
      </c>
      <c r="K9" s="17">
        <v>0.122276272568063</v>
      </c>
      <c r="L9" s="17">
        <v>0.11088280476783501</v>
      </c>
      <c r="M9" s="17"/>
      <c r="N9" s="17">
        <v>0.13443545203531901</v>
      </c>
      <c r="O9" s="17">
        <v>0.14927864208369501</v>
      </c>
      <c r="P9" s="17">
        <v>0.24109729796144999</v>
      </c>
      <c r="Q9" s="17">
        <v>0.210753800953068</v>
      </c>
      <c r="R9" s="17"/>
      <c r="S9" s="17">
        <v>0.23652231914873101</v>
      </c>
      <c r="T9" s="17">
        <v>0.203488325526298</v>
      </c>
      <c r="U9" s="17">
        <v>0.16545490399509</v>
      </c>
      <c r="V9" s="17">
        <v>0.12636142949652601</v>
      </c>
      <c r="W9" s="17">
        <v>0.177422186492812</v>
      </c>
      <c r="X9" s="17">
        <v>0.115097682483708</v>
      </c>
      <c r="Y9" s="17">
        <v>0.23069429571967601</v>
      </c>
      <c r="Z9" s="17">
        <v>0.206850154618931</v>
      </c>
      <c r="AA9" s="17">
        <v>0.17302572639848199</v>
      </c>
      <c r="AB9" s="17">
        <v>0.21097050415695601</v>
      </c>
      <c r="AC9" s="17">
        <v>0.14653326972345401</v>
      </c>
      <c r="AD9" s="17">
        <v>6.06590049418788E-2</v>
      </c>
      <c r="AE9" s="17"/>
      <c r="AF9" s="17">
        <v>0.178491383360316</v>
      </c>
      <c r="AG9" s="17">
        <v>0.19529649249046899</v>
      </c>
      <c r="AH9" s="17">
        <v>0.151962103328704</v>
      </c>
      <c r="AI9" s="17"/>
      <c r="AJ9" s="17">
        <v>0.15306392111050901</v>
      </c>
      <c r="AK9" s="17">
        <v>0.20876892907536601</v>
      </c>
      <c r="AL9" s="17">
        <v>0.216717608062267</v>
      </c>
      <c r="AM9" s="17">
        <v>0.56494216339959602</v>
      </c>
      <c r="AN9" s="17">
        <v>0.16977577102796601</v>
      </c>
      <c r="AO9" s="17"/>
      <c r="AP9" s="17">
        <v>0.16646709620011799</v>
      </c>
      <c r="AQ9" s="17">
        <v>0.20103595043751299</v>
      </c>
      <c r="AR9" s="17">
        <v>0.20102420900197199</v>
      </c>
      <c r="AS9" s="17"/>
      <c r="AT9" s="17">
        <v>0.17471092613893899</v>
      </c>
      <c r="AU9" s="17">
        <v>0.19300482223426799</v>
      </c>
      <c r="AV9" s="17">
        <v>0.167180050388403</v>
      </c>
      <c r="AW9" s="17">
        <v>0.21573044291250501</v>
      </c>
      <c r="AX9" s="17">
        <v>0.18885987375264299</v>
      </c>
    </row>
    <row r="10" spans="2:50">
      <c r="B10" s="18" t="s">
        <v>323</v>
      </c>
      <c r="C10" s="17">
        <v>0.31708012615918901</v>
      </c>
      <c r="D10" s="17">
        <v>0.293839795736339</v>
      </c>
      <c r="E10" s="17">
        <v>0.34250641002494497</v>
      </c>
      <c r="F10" s="17"/>
      <c r="G10" s="17">
        <v>0.32486410160986301</v>
      </c>
      <c r="H10" s="17">
        <v>0.34343825772261199</v>
      </c>
      <c r="I10" s="17">
        <v>0.29738595422873698</v>
      </c>
      <c r="J10" s="17">
        <v>0.309289012506483</v>
      </c>
      <c r="K10" s="17">
        <v>0.38194442305603599</v>
      </c>
      <c r="L10" s="17">
        <v>0.268794948787483</v>
      </c>
      <c r="M10" s="17"/>
      <c r="N10" s="17">
        <v>0.30051506504203002</v>
      </c>
      <c r="O10" s="17">
        <v>0.36790433247834098</v>
      </c>
      <c r="P10" s="17">
        <v>0.26132602337611899</v>
      </c>
      <c r="Q10" s="17">
        <v>0.33221420195144802</v>
      </c>
      <c r="R10" s="17"/>
      <c r="S10" s="17">
        <v>0.30840331288650502</v>
      </c>
      <c r="T10" s="17">
        <v>0.31164063586408097</v>
      </c>
      <c r="U10" s="17">
        <v>0.320922767923014</v>
      </c>
      <c r="V10" s="17">
        <v>0.340704925000195</v>
      </c>
      <c r="W10" s="17">
        <v>0.23896969876194599</v>
      </c>
      <c r="X10" s="17">
        <v>0.385403224185983</v>
      </c>
      <c r="Y10" s="17">
        <v>0.29971459665121303</v>
      </c>
      <c r="Z10" s="17">
        <v>0.38098186339413698</v>
      </c>
      <c r="AA10" s="17">
        <v>0.28602380538698002</v>
      </c>
      <c r="AB10" s="17">
        <v>0.31807809584332197</v>
      </c>
      <c r="AC10" s="17">
        <v>0.399255913129138</v>
      </c>
      <c r="AD10" s="17">
        <v>0.25502000789915602</v>
      </c>
      <c r="AE10" s="17"/>
      <c r="AF10" s="17">
        <v>0.33642157894397401</v>
      </c>
      <c r="AG10" s="17">
        <v>0.30847662296823702</v>
      </c>
      <c r="AH10" s="17">
        <v>0.29285335483333602</v>
      </c>
      <c r="AI10" s="17"/>
      <c r="AJ10" s="17">
        <v>0.33270537396379002</v>
      </c>
      <c r="AK10" s="17">
        <v>0.348737557873953</v>
      </c>
      <c r="AL10" s="17">
        <v>0.24790933984689301</v>
      </c>
      <c r="AM10" s="17">
        <v>0.250341350165597</v>
      </c>
      <c r="AN10" s="17">
        <v>0.29178803773301898</v>
      </c>
      <c r="AO10" s="17"/>
      <c r="AP10" s="17">
        <v>0.30686890993803501</v>
      </c>
      <c r="AQ10" s="17">
        <v>0.346003030442112</v>
      </c>
      <c r="AR10" s="17">
        <v>0.23427451438294</v>
      </c>
      <c r="AS10" s="17"/>
      <c r="AT10" s="17">
        <v>0.32101763480759499</v>
      </c>
      <c r="AU10" s="17">
        <v>0.32180672298048502</v>
      </c>
      <c r="AV10" s="17">
        <v>0.33015229584279998</v>
      </c>
      <c r="AW10" s="17">
        <v>0.31777578957497898</v>
      </c>
      <c r="AX10" s="17">
        <v>0.21144050992893501</v>
      </c>
    </row>
    <row r="11" spans="2:50" ht="30">
      <c r="B11" s="18" t="s">
        <v>324</v>
      </c>
      <c r="C11" s="17">
        <v>0.224803143248095</v>
      </c>
      <c r="D11" s="17">
        <v>0.25272985255984798</v>
      </c>
      <c r="E11" s="17">
        <v>0.197681158766179</v>
      </c>
      <c r="F11" s="17"/>
      <c r="G11" s="17">
        <v>0.22618404237807599</v>
      </c>
      <c r="H11" s="17">
        <v>0.19142555700392899</v>
      </c>
      <c r="I11" s="17">
        <v>0.25783971905144398</v>
      </c>
      <c r="J11" s="17">
        <v>0.235133316497316</v>
      </c>
      <c r="K11" s="17">
        <v>0.180785907867659</v>
      </c>
      <c r="L11" s="17">
        <v>0.24620117171928799</v>
      </c>
      <c r="M11" s="17"/>
      <c r="N11" s="17">
        <v>0.183214279902049</v>
      </c>
      <c r="O11" s="17">
        <v>0.22363334290394199</v>
      </c>
      <c r="P11" s="17">
        <v>0.262397956092775</v>
      </c>
      <c r="Q11" s="17">
        <v>0.23715428694612301</v>
      </c>
      <c r="R11" s="17"/>
      <c r="S11" s="17">
        <v>0.20860408744116099</v>
      </c>
      <c r="T11" s="17">
        <v>0.23672208414839499</v>
      </c>
      <c r="U11" s="17">
        <v>0.24402644433968901</v>
      </c>
      <c r="V11" s="17">
        <v>0.25895740686271401</v>
      </c>
      <c r="W11" s="17">
        <v>0.17685899796625601</v>
      </c>
      <c r="X11" s="17">
        <v>0.25341055199539197</v>
      </c>
      <c r="Y11" s="17">
        <v>0.26760093439692301</v>
      </c>
      <c r="Z11" s="17">
        <v>0.19746891905766101</v>
      </c>
      <c r="AA11" s="17">
        <v>0.21808016461902599</v>
      </c>
      <c r="AB11" s="17">
        <v>0.19388294839046899</v>
      </c>
      <c r="AC11" s="17">
        <v>0.18339532457702901</v>
      </c>
      <c r="AD11" s="17">
        <v>0.22911468689421699</v>
      </c>
      <c r="AE11" s="17"/>
      <c r="AF11" s="17">
        <v>0.216664033521827</v>
      </c>
      <c r="AG11" s="17">
        <v>0.194252812461333</v>
      </c>
      <c r="AH11" s="17">
        <v>0.36945377703333698</v>
      </c>
      <c r="AI11" s="17"/>
      <c r="AJ11" s="17">
        <v>0.22747703338028499</v>
      </c>
      <c r="AK11" s="17">
        <v>0.21222293899727401</v>
      </c>
      <c r="AL11" s="17">
        <v>0.18755674316586701</v>
      </c>
      <c r="AM11" s="17">
        <v>0.18471648643480701</v>
      </c>
      <c r="AN11" s="17">
        <v>0.28972827854862898</v>
      </c>
      <c r="AO11" s="17"/>
      <c r="AP11" s="17">
        <v>0.226195238704679</v>
      </c>
      <c r="AQ11" s="17">
        <v>0.198945923443416</v>
      </c>
      <c r="AR11" s="17">
        <v>0.20136183007001299</v>
      </c>
      <c r="AS11" s="17"/>
      <c r="AT11" s="17">
        <v>0.25453015222536401</v>
      </c>
      <c r="AU11" s="17">
        <v>0.239023638626294</v>
      </c>
      <c r="AV11" s="17">
        <v>0.19609886677004701</v>
      </c>
      <c r="AW11" s="17">
        <v>0.125586354202773</v>
      </c>
      <c r="AX11" s="17">
        <v>0.14922034605331599</v>
      </c>
    </row>
    <row r="12" spans="2:50">
      <c r="B12" s="18" t="s">
        <v>325</v>
      </c>
      <c r="C12" s="17">
        <v>0.14769247381466299</v>
      </c>
      <c r="D12" s="17">
        <v>0.16858991925400299</v>
      </c>
      <c r="E12" s="17">
        <v>0.12588774427359101</v>
      </c>
      <c r="F12" s="17"/>
      <c r="G12" s="17">
        <v>0.107475705046625</v>
      </c>
      <c r="H12" s="17">
        <v>9.40704714589774E-2</v>
      </c>
      <c r="I12" s="17">
        <v>9.7042386615386403E-2</v>
      </c>
      <c r="J12" s="17">
        <v>0.16242179516594599</v>
      </c>
      <c r="K12" s="17">
        <v>0.17752833917241201</v>
      </c>
      <c r="L12" s="17">
        <v>0.221484019394666</v>
      </c>
      <c r="M12" s="17"/>
      <c r="N12" s="17">
        <v>0.24763699939686901</v>
      </c>
      <c r="O12" s="17">
        <v>0.14149519793625101</v>
      </c>
      <c r="P12" s="17">
        <v>0.1062211060937</v>
      </c>
      <c r="Q12" s="17">
        <v>9.0561669210801402E-2</v>
      </c>
      <c r="R12" s="17"/>
      <c r="S12" s="17">
        <v>0.12201876080839801</v>
      </c>
      <c r="T12" s="17">
        <v>0.160774911087258</v>
      </c>
      <c r="U12" s="17">
        <v>0.17240037195285199</v>
      </c>
      <c r="V12" s="17">
        <v>0.10351401205876</v>
      </c>
      <c r="W12" s="17">
        <v>0.25795370377896398</v>
      </c>
      <c r="X12" s="17">
        <v>9.86232562920316E-2</v>
      </c>
      <c r="Y12" s="17">
        <v>9.5391445353503898E-2</v>
      </c>
      <c r="Z12" s="17">
        <v>0.15677857942336401</v>
      </c>
      <c r="AA12" s="17">
        <v>0.16190482120526301</v>
      </c>
      <c r="AB12" s="17">
        <v>0.116865165518616</v>
      </c>
      <c r="AC12" s="17">
        <v>0.19838583745880101</v>
      </c>
      <c r="AD12" s="17">
        <v>0.25289827602507498</v>
      </c>
      <c r="AE12" s="17"/>
      <c r="AF12" s="17">
        <v>0.1360468350772</v>
      </c>
      <c r="AG12" s="17">
        <v>0.18306052376153201</v>
      </c>
      <c r="AH12" s="17">
        <v>6.8706385928356095E-2</v>
      </c>
      <c r="AI12" s="17"/>
      <c r="AJ12" s="17">
        <v>0.16482170724908299</v>
      </c>
      <c r="AK12" s="17">
        <v>0.115612123395573</v>
      </c>
      <c r="AL12" s="17">
        <v>0.23256522013891801</v>
      </c>
      <c r="AM12" s="17">
        <v>0</v>
      </c>
      <c r="AN12" s="17">
        <v>0.11035961540419</v>
      </c>
      <c r="AO12" s="17"/>
      <c r="AP12" s="17">
        <v>0.18710240946270801</v>
      </c>
      <c r="AQ12" s="17">
        <v>0.13019222632379901</v>
      </c>
      <c r="AR12" s="17">
        <v>0.25370414569501898</v>
      </c>
      <c r="AS12" s="17"/>
      <c r="AT12" s="17">
        <v>0.108915766122324</v>
      </c>
      <c r="AU12" s="17">
        <v>0.13814375165072201</v>
      </c>
      <c r="AV12" s="17">
        <v>0.18625045073198401</v>
      </c>
      <c r="AW12" s="17">
        <v>0.18328732511374299</v>
      </c>
      <c r="AX12" s="17">
        <v>0.15631752510694999</v>
      </c>
    </row>
    <row r="13" spans="2:50">
      <c r="B13" s="18" t="s">
        <v>326</v>
      </c>
      <c r="C13" s="17">
        <v>7.9954106399882097E-2</v>
      </c>
      <c r="D13" s="17">
        <v>9.7869449132664793E-2</v>
      </c>
      <c r="E13" s="17">
        <v>6.2191026097895903E-2</v>
      </c>
      <c r="F13" s="17"/>
      <c r="G13" s="17">
        <v>5.9673061931614001E-2</v>
      </c>
      <c r="H13" s="17">
        <v>6.2844608434379903E-2</v>
      </c>
      <c r="I13" s="17">
        <v>6.3921214986561004E-2</v>
      </c>
      <c r="J13" s="17">
        <v>7.0892856590438896E-2</v>
      </c>
      <c r="K13" s="17">
        <v>6.0584462899204002E-2</v>
      </c>
      <c r="L13" s="17">
        <v>0.139844613998516</v>
      </c>
      <c r="M13" s="17"/>
      <c r="N13" s="17">
        <v>0.109791108664211</v>
      </c>
      <c r="O13" s="17">
        <v>5.8820224801177802E-2</v>
      </c>
      <c r="P13" s="17">
        <v>8.7642675000618606E-2</v>
      </c>
      <c r="Q13" s="17">
        <v>6.2858351854122196E-2</v>
      </c>
      <c r="R13" s="17"/>
      <c r="S13" s="17">
        <v>6.9557883073395901E-2</v>
      </c>
      <c r="T13" s="17">
        <v>6.0868205028106803E-2</v>
      </c>
      <c r="U13" s="17">
        <v>4.4644536034203201E-2</v>
      </c>
      <c r="V13" s="17">
        <v>0.108637155483944</v>
      </c>
      <c r="W13" s="17">
        <v>8.4934644581003804E-2</v>
      </c>
      <c r="X13" s="17">
        <v>9.5034542066815303E-2</v>
      </c>
      <c r="Y13" s="17">
        <v>6.1318884329369397E-2</v>
      </c>
      <c r="Z13" s="17">
        <v>4.0285945909885199E-2</v>
      </c>
      <c r="AA13" s="17">
        <v>8.5103339496252803E-2</v>
      </c>
      <c r="AB13" s="17">
        <v>0.121056821538694</v>
      </c>
      <c r="AC13" s="17">
        <v>4.9736007133804799E-2</v>
      </c>
      <c r="AD13" s="17">
        <v>0.176101049914624</v>
      </c>
      <c r="AE13" s="17"/>
      <c r="AF13" s="17">
        <v>9.1867222968336798E-2</v>
      </c>
      <c r="AG13" s="17">
        <v>8.6780901954407103E-2</v>
      </c>
      <c r="AH13" s="17">
        <v>2.9035531151376401E-2</v>
      </c>
      <c r="AI13" s="17"/>
      <c r="AJ13" s="17">
        <v>9.1122418145814704E-2</v>
      </c>
      <c r="AK13" s="17">
        <v>7.2117345928930196E-2</v>
      </c>
      <c r="AL13" s="17">
        <v>9.2260833101863796E-2</v>
      </c>
      <c r="AM13" s="17">
        <v>0</v>
      </c>
      <c r="AN13" s="17">
        <v>4.3111117426369E-2</v>
      </c>
      <c r="AO13" s="17"/>
      <c r="AP13" s="17">
        <v>9.0623627126578399E-2</v>
      </c>
      <c r="AQ13" s="17">
        <v>7.6873509303191798E-2</v>
      </c>
      <c r="AR13" s="17">
        <v>9.4559735365700906E-2</v>
      </c>
      <c r="AS13" s="17"/>
      <c r="AT13" s="17">
        <v>5.9508126042420999E-2</v>
      </c>
      <c r="AU13" s="17">
        <v>7.2249903855006695E-2</v>
      </c>
      <c r="AV13" s="17">
        <v>9.40292507751532E-2</v>
      </c>
      <c r="AW13" s="17">
        <v>0.115219867971127</v>
      </c>
      <c r="AX13" s="17">
        <v>0.261152883470601</v>
      </c>
    </row>
    <row r="14" spans="2:50">
      <c r="B14" s="18" t="s">
        <v>92</v>
      </c>
      <c r="C14" s="19">
        <v>4.7751393328399103E-2</v>
      </c>
      <c r="D14" s="19">
        <v>3.6146105729640103E-2</v>
      </c>
      <c r="E14" s="19">
        <v>5.7783284754421099E-2</v>
      </c>
      <c r="F14" s="19"/>
      <c r="G14" s="19">
        <v>6.6557744382096495E-2</v>
      </c>
      <c r="H14" s="19">
        <v>2.68422389310865E-2</v>
      </c>
      <c r="I14" s="19">
        <v>7.4589860261500898E-2</v>
      </c>
      <c r="J14" s="19">
        <v>4.7330623600135097E-2</v>
      </c>
      <c r="K14" s="19">
        <v>7.6880594436625205E-2</v>
      </c>
      <c r="L14" s="19">
        <v>1.2792441332212299E-2</v>
      </c>
      <c r="M14" s="19"/>
      <c r="N14" s="19">
        <v>2.44070949595213E-2</v>
      </c>
      <c r="O14" s="19">
        <v>5.8868259796592798E-2</v>
      </c>
      <c r="P14" s="19">
        <v>4.1314941475337298E-2</v>
      </c>
      <c r="Q14" s="19">
        <v>6.6457689084437693E-2</v>
      </c>
      <c r="R14" s="19"/>
      <c r="S14" s="19">
        <v>5.4893636641808102E-2</v>
      </c>
      <c r="T14" s="19">
        <v>2.6505838345861201E-2</v>
      </c>
      <c r="U14" s="19">
        <v>5.2550975755151101E-2</v>
      </c>
      <c r="V14" s="19">
        <v>6.18250710978617E-2</v>
      </c>
      <c r="W14" s="19">
        <v>6.3860768419018304E-2</v>
      </c>
      <c r="X14" s="19">
        <v>5.2430742976070699E-2</v>
      </c>
      <c r="Y14" s="19">
        <v>4.5279843549313699E-2</v>
      </c>
      <c r="Z14" s="19">
        <v>1.7634537596021699E-2</v>
      </c>
      <c r="AA14" s="19">
        <v>7.5862142893995302E-2</v>
      </c>
      <c r="AB14" s="19">
        <v>3.91464645519429E-2</v>
      </c>
      <c r="AC14" s="19">
        <v>2.2693647977772902E-2</v>
      </c>
      <c r="AD14" s="19">
        <v>2.6206974325048701E-2</v>
      </c>
      <c r="AE14" s="19"/>
      <c r="AF14" s="19">
        <v>4.05089461283464E-2</v>
      </c>
      <c r="AG14" s="19">
        <v>3.2132646364022001E-2</v>
      </c>
      <c r="AH14" s="19">
        <v>8.7988847724889602E-2</v>
      </c>
      <c r="AI14" s="19"/>
      <c r="AJ14" s="19">
        <v>3.0809546150518601E-2</v>
      </c>
      <c r="AK14" s="19">
        <v>4.2541104728903698E-2</v>
      </c>
      <c r="AL14" s="19">
        <v>2.29902556841915E-2</v>
      </c>
      <c r="AM14" s="19">
        <v>0</v>
      </c>
      <c r="AN14" s="19">
        <v>9.5237179859827395E-2</v>
      </c>
      <c r="AO14" s="19"/>
      <c r="AP14" s="19">
        <v>2.2742718567881501E-2</v>
      </c>
      <c r="AQ14" s="19">
        <v>4.6949360049967803E-2</v>
      </c>
      <c r="AR14" s="19">
        <v>1.50755654843559E-2</v>
      </c>
      <c r="AS14" s="19"/>
      <c r="AT14" s="19">
        <v>8.1317394663356996E-2</v>
      </c>
      <c r="AU14" s="19">
        <v>3.57711606532247E-2</v>
      </c>
      <c r="AV14" s="19">
        <v>2.6289085491613299E-2</v>
      </c>
      <c r="AW14" s="19">
        <v>4.2400220224872699E-2</v>
      </c>
      <c r="AX14" s="19">
        <v>3.3008861687554E-2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331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938</v>
      </c>
      <c r="D7" s="10">
        <v>436</v>
      </c>
      <c r="E7" s="10">
        <v>500</v>
      </c>
      <c r="F7" s="10"/>
      <c r="G7" s="10">
        <v>116</v>
      </c>
      <c r="H7" s="10">
        <v>157</v>
      </c>
      <c r="I7" s="10">
        <v>141</v>
      </c>
      <c r="J7" s="10">
        <v>161</v>
      </c>
      <c r="K7" s="10">
        <v>162</v>
      </c>
      <c r="L7" s="10">
        <v>201</v>
      </c>
      <c r="M7" s="10"/>
      <c r="N7" s="10">
        <v>272</v>
      </c>
      <c r="O7" s="10">
        <v>236</v>
      </c>
      <c r="P7" s="10">
        <v>182</v>
      </c>
      <c r="Q7" s="10">
        <v>245</v>
      </c>
      <c r="R7" s="10"/>
      <c r="S7" s="10">
        <v>129</v>
      </c>
      <c r="T7" s="10">
        <v>110</v>
      </c>
      <c r="U7" s="10">
        <v>91</v>
      </c>
      <c r="V7" s="10">
        <v>82</v>
      </c>
      <c r="W7" s="10">
        <v>68</v>
      </c>
      <c r="X7" s="10">
        <v>74</v>
      </c>
      <c r="Y7" s="10">
        <v>79</v>
      </c>
      <c r="Z7" s="10">
        <v>36</v>
      </c>
      <c r="AA7" s="10">
        <v>96</v>
      </c>
      <c r="AB7" s="10">
        <v>96</v>
      </c>
      <c r="AC7" s="10">
        <v>46</v>
      </c>
      <c r="AD7" s="10">
        <v>31</v>
      </c>
      <c r="AE7" s="10"/>
      <c r="AF7" s="10">
        <v>369</v>
      </c>
      <c r="AG7" s="10">
        <v>396</v>
      </c>
      <c r="AH7" s="10">
        <v>118</v>
      </c>
      <c r="AI7" s="10"/>
      <c r="AJ7" s="10">
        <v>370</v>
      </c>
      <c r="AK7" s="10">
        <v>241</v>
      </c>
      <c r="AL7" s="10">
        <v>65</v>
      </c>
      <c r="AM7" s="10">
        <v>13</v>
      </c>
      <c r="AN7" s="10">
        <v>111</v>
      </c>
      <c r="AO7" s="10"/>
      <c r="AP7" s="10">
        <v>242</v>
      </c>
      <c r="AQ7" s="10">
        <v>297</v>
      </c>
      <c r="AR7" s="10">
        <v>74</v>
      </c>
      <c r="AS7" s="10"/>
      <c r="AT7" s="10">
        <v>244</v>
      </c>
      <c r="AU7" s="10">
        <v>151</v>
      </c>
      <c r="AV7" s="10">
        <v>217</v>
      </c>
      <c r="AW7" s="10">
        <v>83</v>
      </c>
      <c r="AX7" s="10">
        <v>19</v>
      </c>
    </row>
    <row r="8" spans="2:50" ht="30" customHeight="1">
      <c r="B8" s="11" t="s">
        <v>77</v>
      </c>
      <c r="C8" s="11">
        <v>944</v>
      </c>
      <c r="D8" s="11">
        <v>453</v>
      </c>
      <c r="E8" s="11">
        <v>488</v>
      </c>
      <c r="F8" s="11"/>
      <c r="G8" s="11">
        <v>136</v>
      </c>
      <c r="H8" s="11">
        <v>157</v>
      </c>
      <c r="I8" s="11">
        <v>157</v>
      </c>
      <c r="J8" s="11">
        <v>172</v>
      </c>
      <c r="K8" s="11">
        <v>136</v>
      </c>
      <c r="L8" s="11">
        <v>185</v>
      </c>
      <c r="M8" s="11"/>
      <c r="N8" s="11">
        <v>260</v>
      </c>
      <c r="O8" s="11">
        <v>245</v>
      </c>
      <c r="P8" s="11">
        <v>196</v>
      </c>
      <c r="Q8" s="11">
        <v>240</v>
      </c>
      <c r="R8" s="11"/>
      <c r="S8" s="11">
        <v>137</v>
      </c>
      <c r="T8" s="11">
        <v>114</v>
      </c>
      <c r="U8" s="11">
        <v>87</v>
      </c>
      <c r="V8" s="11">
        <v>89</v>
      </c>
      <c r="W8" s="11">
        <v>66</v>
      </c>
      <c r="X8" s="11">
        <v>95</v>
      </c>
      <c r="Y8" s="11">
        <v>72</v>
      </c>
      <c r="Z8" s="11">
        <v>31</v>
      </c>
      <c r="AA8" s="11">
        <v>95</v>
      </c>
      <c r="AB8" s="11">
        <v>85</v>
      </c>
      <c r="AC8" s="11">
        <v>43</v>
      </c>
      <c r="AD8" s="11">
        <v>29</v>
      </c>
      <c r="AE8" s="11"/>
      <c r="AF8" s="11">
        <v>369</v>
      </c>
      <c r="AG8" s="11">
        <v>390</v>
      </c>
      <c r="AH8" s="11">
        <v>123</v>
      </c>
      <c r="AI8" s="11"/>
      <c r="AJ8" s="11">
        <v>367</v>
      </c>
      <c r="AK8" s="11">
        <v>245</v>
      </c>
      <c r="AL8" s="11">
        <v>67</v>
      </c>
      <c r="AM8" s="11">
        <v>13</v>
      </c>
      <c r="AN8" s="11">
        <v>114</v>
      </c>
      <c r="AO8" s="11"/>
      <c r="AP8" s="11">
        <v>239</v>
      </c>
      <c r="AQ8" s="11">
        <v>307</v>
      </c>
      <c r="AR8" s="11">
        <v>77</v>
      </c>
      <c r="AS8" s="11"/>
      <c r="AT8" s="11">
        <v>240</v>
      </c>
      <c r="AU8" s="11">
        <v>155</v>
      </c>
      <c r="AV8" s="11">
        <v>223</v>
      </c>
      <c r="AW8" s="11">
        <v>84</v>
      </c>
      <c r="AX8" s="11">
        <v>17</v>
      </c>
    </row>
    <row r="9" spans="2:50">
      <c r="B9" s="18" t="s">
        <v>322</v>
      </c>
      <c r="C9" s="17">
        <v>0.180421831269892</v>
      </c>
      <c r="D9" s="17">
        <v>0.12220243146653099</v>
      </c>
      <c r="E9" s="17">
        <v>0.235271638510299</v>
      </c>
      <c r="F9" s="17"/>
      <c r="G9" s="17">
        <v>0.21603342302695999</v>
      </c>
      <c r="H9" s="17">
        <v>0.177263603808164</v>
      </c>
      <c r="I9" s="17">
        <v>0.173560634662941</v>
      </c>
      <c r="J9" s="17">
        <v>0.18503950624993101</v>
      </c>
      <c r="K9" s="17">
        <v>0.18282469024235501</v>
      </c>
      <c r="L9" s="17">
        <v>0.156623100615677</v>
      </c>
      <c r="M9" s="17"/>
      <c r="N9" s="17">
        <v>0.18971605630368199</v>
      </c>
      <c r="O9" s="17">
        <v>0.120141680873614</v>
      </c>
      <c r="P9" s="17">
        <v>0.16102656762602599</v>
      </c>
      <c r="Q9" s="17">
        <v>0.24583762443589199</v>
      </c>
      <c r="R9" s="17"/>
      <c r="S9" s="17">
        <v>0.130164405506624</v>
      </c>
      <c r="T9" s="17">
        <v>9.7202259544267394E-2</v>
      </c>
      <c r="U9" s="17">
        <v>0.26305600946145302</v>
      </c>
      <c r="V9" s="17">
        <v>0.17552635932317601</v>
      </c>
      <c r="W9" s="17">
        <v>0.224579454189338</v>
      </c>
      <c r="X9" s="17">
        <v>0.217081952285896</v>
      </c>
      <c r="Y9" s="17">
        <v>0.23621217071089701</v>
      </c>
      <c r="Z9" s="17">
        <v>0.16912531457708699</v>
      </c>
      <c r="AA9" s="17">
        <v>0.156756368212079</v>
      </c>
      <c r="AB9" s="17">
        <v>0.154267028474213</v>
      </c>
      <c r="AC9" s="17">
        <v>0.194545666625519</v>
      </c>
      <c r="AD9" s="17">
        <v>0.30031188984184098</v>
      </c>
      <c r="AE9" s="17"/>
      <c r="AF9" s="17">
        <v>0.19114480503216799</v>
      </c>
      <c r="AG9" s="17">
        <v>0.151451680082485</v>
      </c>
      <c r="AH9" s="17">
        <v>0.196454599766302</v>
      </c>
      <c r="AI9" s="17"/>
      <c r="AJ9" s="17">
        <v>0.14810806669982601</v>
      </c>
      <c r="AK9" s="17">
        <v>0.22499895734946199</v>
      </c>
      <c r="AL9" s="17">
        <v>0.134452573959465</v>
      </c>
      <c r="AM9" s="17">
        <v>0.26158143080624802</v>
      </c>
      <c r="AN9" s="17">
        <v>0.20702276629870001</v>
      </c>
      <c r="AO9" s="17"/>
      <c r="AP9" s="17">
        <v>0.15773241827260301</v>
      </c>
      <c r="AQ9" s="17">
        <v>0.22786530104805899</v>
      </c>
      <c r="AR9" s="17">
        <v>9.43380291202153E-2</v>
      </c>
      <c r="AS9" s="17"/>
      <c r="AT9" s="17">
        <v>0.22191509327533801</v>
      </c>
      <c r="AU9" s="17">
        <v>0.186073366408357</v>
      </c>
      <c r="AV9" s="17">
        <v>0.13309216658606901</v>
      </c>
      <c r="AW9" s="17">
        <v>0.15620291604279099</v>
      </c>
      <c r="AX9" s="17">
        <v>0.30169648800346099</v>
      </c>
    </row>
    <row r="10" spans="2:50">
      <c r="B10" s="18" t="s">
        <v>323</v>
      </c>
      <c r="C10" s="17">
        <v>0.34337986511263802</v>
      </c>
      <c r="D10" s="17">
        <v>0.35957661893807602</v>
      </c>
      <c r="E10" s="17">
        <v>0.32744802280337099</v>
      </c>
      <c r="F10" s="17"/>
      <c r="G10" s="17">
        <v>0.31952835309739103</v>
      </c>
      <c r="H10" s="17">
        <v>0.42993817457498601</v>
      </c>
      <c r="I10" s="17">
        <v>0.404171487348437</v>
      </c>
      <c r="J10" s="17">
        <v>0.315337733941075</v>
      </c>
      <c r="K10" s="17">
        <v>0.30569477457911498</v>
      </c>
      <c r="L10" s="17">
        <v>0.289485223993381</v>
      </c>
      <c r="M10" s="17"/>
      <c r="N10" s="17">
        <v>0.31199702734222701</v>
      </c>
      <c r="O10" s="17">
        <v>0.383819439956258</v>
      </c>
      <c r="P10" s="17">
        <v>0.37006825354239598</v>
      </c>
      <c r="Q10" s="17">
        <v>0.31904201098935098</v>
      </c>
      <c r="R10" s="17"/>
      <c r="S10" s="17">
        <v>0.37831862206218903</v>
      </c>
      <c r="T10" s="17">
        <v>0.397592248906181</v>
      </c>
      <c r="U10" s="17">
        <v>0.36481151882435198</v>
      </c>
      <c r="V10" s="17">
        <v>0.315682436553057</v>
      </c>
      <c r="W10" s="17">
        <v>0.35509074445960598</v>
      </c>
      <c r="X10" s="17">
        <v>0.33067790213161102</v>
      </c>
      <c r="Y10" s="17">
        <v>0.26413361351693398</v>
      </c>
      <c r="Z10" s="17">
        <v>0.31119202232856003</v>
      </c>
      <c r="AA10" s="17">
        <v>0.37982733070005498</v>
      </c>
      <c r="AB10" s="17">
        <v>0.35862891741666503</v>
      </c>
      <c r="AC10" s="17">
        <v>0.21922041043384599</v>
      </c>
      <c r="AD10" s="17">
        <v>0.25208631713101198</v>
      </c>
      <c r="AE10" s="17"/>
      <c r="AF10" s="17">
        <v>0.36409869309509202</v>
      </c>
      <c r="AG10" s="17">
        <v>0.360062085241378</v>
      </c>
      <c r="AH10" s="17">
        <v>0.26926530894560302</v>
      </c>
      <c r="AI10" s="17"/>
      <c r="AJ10" s="17">
        <v>0.366233438350834</v>
      </c>
      <c r="AK10" s="17">
        <v>0.33614969708389603</v>
      </c>
      <c r="AL10" s="17">
        <v>0.46240954223950897</v>
      </c>
      <c r="AM10" s="17">
        <v>0.32730254288219701</v>
      </c>
      <c r="AN10" s="17">
        <v>0.27976612112965299</v>
      </c>
      <c r="AO10" s="17"/>
      <c r="AP10" s="17">
        <v>0.32562714196136699</v>
      </c>
      <c r="AQ10" s="17">
        <v>0.328375227021942</v>
      </c>
      <c r="AR10" s="17">
        <v>0.47049284014831799</v>
      </c>
      <c r="AS10" s="17"/>
      <c r="AT10" s="17">
        <v>0.33670736883487001</v>
      </c>
      <c r="AU10" s="17">
        <v>0.30149138260161101</v>
      </c>
      <c r="AV10" s="17">
        <v>0.38269298649619699</v>
      </c>
      <c r="AW10" s="17">
        <v>0.39453831222318703</v>
      </c>
      <c r="AX10" s="17">
        <v>0.14449381238842099</v>
      </c>
    </row>
    <row r="11" spans="2:50" ht="30">
      <c r="B11" s="18" t="s">
        <v>324</v>
      </c>
      <c r="C11" s="17">
        <v>0.21531466864262699</v>
      </c>
      <c r="D11" s="17">
        <v>0.225330409627893</v>
      </c>
      <c r="E11" s="17">
        <v>0.20699071614431599</v>
      </c>
      <c r="F11" s="17"/>
      <c r="G11" s="17">
        <v>0.22386677528721</v>
      </c>
      <c r="H11" s="17">
        <v>0.20543879215331501</v>
      </c>
      <c r="I11" s="17">
        <v>0.18870731662344001</v>
      </c>
      <c r="J11" s="17">
        <v>0.26533621445193201</v>
      </c>
      <c r="K11" s="17">
        <v>0.207808231790062</v>
      </c>
      <c r="L11" s="17">
        <v>0.199128155300862</v>
      </c>
      <c r="M11" s="17"/>
      <c r="N11" s="17">
        <v>0.17293867343996</v>
      </c>
      <c r="O11" s="17">
        <v>0.21176496506585801</v>
      </c>
      <c r="P11" s="17">
        <v>0.27777639945538901</v>
      </c>
      <c r="Q11" s="17">
        <v>0.216880417733993</v>
      </c>
      <c r="R11" s="17"/>
      <c r="S11" s="17">
        <v>0.26070676072682403</v>
      </c>
      <c r="T11" s="17">
        <v>0.23438573915401201</v>
      </c>
      <c r="U11" s="17">
        <v>0.21464446359949599</v>
      </c>
      <c r="V11" s="17">
        <v>0.22365284250827799</v>
      </c>
      <c r="W11" s="17">
        <v>0.14527097700536601</v>
      </c>
      <c r="X11" s="17">
        <v>0.227930201197767</v>
      </c>
      <c r="Y11" s="17">
        <v>0.231669971819049</v>
      </c>
      <c r="Z11" s="17">
        <v>0.24945924160251101</v>
      </c>
      <c r="AA11" s="17">
        <v>0.180345567889029</v>
      </c>
      <c r="AB11" s="17">
        <v>0.16931574532947399</v>
      </c>
      <c r="AC11" s="17">
        <v>0.23707497950362799</v>
      </c>
      <c r="AD11" s="17">
        <v>0.15903999600699401</v>
      </c>
      <c r="AE11" s="17"/>
      <c r="AF11" s="17">
        <v>0.21308322801961599</v>
      </c>
      <c r="AG11" s="17">
        <v>0.21682481540964901</v>
      </c>
      <c r="AH11" s="17">
        <v>0.24482055985300699</v>
      </c>
      <c r="AI11" s="17"/>
      <c r="AJ11" s="17">
        <v>0.228627165597936</v>
      </c>
      <c r="AK11" s="17">
        <v>0.21012825892116699</v>
      </c>
      <c r="AL11" s="17">
        <v>0.14881591775622399</v>
      </c>
      <c r="AM11" s="17">
        <v>0.25186401253830898</v>
      </c>
      <c r="AN11" s="17">
        <v>0.20656826982840501</v>
      </c>
      <c r="AO11" s="17"/>
      <c r="AP11" s="17">
        <v>0.24642871096031499</v>
      </c>
      <c r="AQ11" s="17">
        <v>0.22308694349498201</v>
      </c>
      <c r="AR11" s="17">
        <v>0.15494892718072201</v>
      </c>
      <c r="AS11" s="17"/>
      <c r="AT11" s="17">
        <v>0.22751660618989999</v>
      </c>
      <c r="AU11" s="17">
        <v>0.22606376843876</v>
      </c>
      <c r="AV11" s="17">
        <v>0.20156249670110499</v>
      </c>
      <c r="AW11" s="17">
        <v>0.183816409916567</v>
      </c>
      <c r="AX11" s="17">
        <v>0.16593754433966801</v>
      </c>
    </row>
    <row r="12" spans="2:50">
      <c r="B12" s="18" t="s">
        <v>325</v>
      </c>
      <c r="C12" s="17">
        <v>0.149388352689655</v>
      </c>
      <c r="D12" s="17">
        <v>0.17371262635957899</v>
      </c>
      <c r="E12" s="17">
        <v>0.12748657283294601</v>
      </c>
      <c r="F12" s="17"/>
      <c r="G12" s="17">
        <v>9.2020860988182795E-2</v>
      </c>
      <c r="H12" s="17">
        <v>0.123503934620549</v>
      </c>
      <c r="I12" s="17">
        <v>9.5631302657047501E-2</v>
      </c>
      <c r="J12" s="17">
        <v>0.14127622176108301</v>
      </c>
      <c r="K12" s="17">
        <v>0.17885441563760801</v>
      </c>
      <c r="L12" s="17">
        <v>0.24514590986966101</v>
      </c>
      <c r="M12" s="17"/>
      <c r="N12" s="17">
        <v>0.19764514029571401</v>
      </c>
      <c r="O12" s="17">
        <v>0.17612105896282201</v>
      </c>
      <c r="P12" s="17">
        <v>0.10896396281505299</v>
      </c>
      <c r="Q12" s="17">
        <v>9.9904640419406596E-2</v>
      </c>
      <c r="R12" s="17"/>
      <c r="S12" s="17">
        <v>0.12512068369659701</v>
      </c>
      <c r="T12" s="17">
        <v>0.17282662070149399</v>
      </c>
      <c r="U12" s="17">
        <v>0.10416904656593801</v>
      </c>
      <c r="V12" s="17">
        <v>0.18091602079474201</v>
      </c>
      <c r="W12" s="17">
        <v>0.16442440241574999</v>
      </c>
      <c r="X12" s="17">
        <v>0.12902839092992799</v>
      </c>
      <c r="Y12" s="17">
        <v>0.13711239004241399</v>
      </c>
      <c r="Z12" s="17">
        <v>0.16256502517153101</v>
      </c>
      <c r="AA12" s="17">
        <v>0.109944336059939</v>
      </c>
      <c r="AB12" s="17">
        <v>0.164437466928923</v>
      </c>
      <c r="AC12" s="17">
        <v>0.208875894565449</v>
      </c>
      <c r="AD12" s="17">
        <v>0.258185786602534</v>
      </c>
      <c r="AE12" s="17"/>
      <c r="AF12" s="17">
        <v>0.15505297458843401</v>
      </c>
      <c r="AG12" s="17">
        <v>0.16964116437620699</v>
      </c>
      <c r="AH12" s="17">
        <v>9.6125185684162298E-2</v>
      </c>
      <c r="AI12" s="17"/>
      <c r="AJ12" s="17">
        <v>0.162431929016464</v>
      </c>
      <c r="AK12" s="17">
        <v>0.13723890211272299</v>
      </c>
      <c r="AL12" s="17">
        <v>0.22028861429850299</v>
      </c>
      <c r="AM12" s="17">
        <v>0.15925201377324499</v>
      </c>
      <c r="AN12" s="17">
        <v>8.0856043442422101E-2</v>
      </c>
      <c r="AO12" s="17"/>
      <c r="AP12" s="17">
        <v>0.165078552629873</v>
      </c>
      <c r="AQ12" s="17">
        <v>0.12905139836283899</v>
      </c>
      <c r="AR12" s="17">
        <v>0.22680238071808601</v>
      </c>
      <c r="AS12" s="17"/>
      <c r="AT12" s="17">
        <v>0.10398668290706101</v>
      </c>
      <c r="AU12" s="17">
        <v>0.16824630817491601</v>
      </c>
      <c r="AV12" s="17">
        <v>0.179362119565879</v>
      </c>
      <c r="AW12" s="17">
        <v>0.160202831868447</v>
      </c>
      <c r="AX12" s="17">
        <v>0.145286390566775</v>
      </c>
    </row>
    <row r="13" spans="2:50">
      <c r="B13" s="18" t="s">
        <v>326</v>
      </c>
      <c r="C13" s="17">
        <v>5.3491795159152603E-2</v>
      </c>
      <c r="D13" s="17">
        <v>7.5751425044283602E-2</v>
      </c>
      <c r="E13" s="17">
        <v>3.3073377352653401E-2</v>
      </c>
      <c r="F13" s="17"/>
      <c r="G13" s="17">
        <v>6.3587748210671396E-2</v>
      </c>
      <c r="H13" s="17">
        <v>2.16151533837836E-2</v>
      </c>
      <c r="I13" s="17">
        <v>3.7886369310511002E-2</v>
      </c>
      <c r="J13" s="17">
        <v>4.1837834759574498E-2</v>
      </c>
      <c r="K13" s="17">
        <v>6.79639714473982E-2</v>
      </c>
      <c r="L13" s="17">
        <v>8.6558528455579695E-2</v>
      </c>
      <c r="M13" s="17"/>
      <c r="N13" s="17">
        <v>7.1019561595449199E-2</v>
      </c>
      <c r="O13" s="17">
        <v>5.7418216837168599E-2</v>
      </c>
      <c r="P13" s="17">
        <v>4.74064520889554E-2</v>
      </c>
      <c r="Q13" s="17">
        <v>3.1795576898725197E-2</v>
      </c>
      <c r="R13" s="17"/>
      <c r="S13" s="17">
        <v>3.3189781193381701E-2</v>
      </c>
      <c r="T13" s="17">
        <v>6.0154286079792701E-2</v>
      </c>
      <c r="U13" s="17">
        <v>1.7264376680914299E-2</v>
      </c>
      <c r="V13" s="17">
        <v>3.8042818741639402E-2</v>
      </c>
      <c r="W13" s="17">
        <v>5.7154111866879402E-2</v>
      </c>
      <c r="X13" s="17">
        <v>7.2573901876726604E-2</v>
      </c>
      <c r="Y13" s="17">
        <v>5.0391475642350497E-2</v>
      </c>
      <c r="Z13" s="17">
        <v>0</v>
      </c>
      <c r="AA13" s="17">
        <v>7.7382041729474202E-2</v>
      </c>
      <c r="AB13" s="17">
        <v>9.9203689077361698E-2</v>
      </c>
      <c r="AC13" s="17">
        <v>9.4695884335407404E-2</v>
      </c>
      <c r="AD13" s="17">
        <v>0</v>
      </c>
      <c r="AE13" s="17"/>
      <c r="AF13" s="17">
        <v>4.1421938419762799E-2</v>
      </c>
      <c r="AG13" s="17">
        <v>5.8016030177401298E-2</v>
      </c>
      <c r="AH13" s="17">
        <v>6.2214222221967701E-2</v>
      </c>
      <c r="AI13" s="17"/>
      <c r="AJ13" s="17">
        <v>7.41671807189168E-2</v>
      </c>
      <c r="AK13" s="17">
        <v>2.78978782951241E-2</v>
      </c>
      <c r="AL13" s="17">
        <v>1.3588219076006601E-2</v>
      </c>
      <c r="AM13" s="17">
        <v>0</v>
      </c>
      <c r="AN13" s="17">
        <v>6.9489676857636296E-2</v>
      </c>
      <c r="AO13" s="17"/>
      <c r="AP13" s="17">
        <v>7.9038015610889398E-2</v>
      </c>
      <c r="AQ13" s="17">
        <v>3.0496784457832399E-2</v>
      </c>
      <c r="AR13" s="17">
        <v>1.1786106083792901E-2</v>
      </c>
      <c r="AS13" s="17"/>
      <c r="AT13" s="17">
        <v>1.7584403725800501E-2</v>
      </c>
      <c r="AU13" s="17">
        <v>5.6506258608348597E-2</v>
      </c>
      <c r="AV13" s="17">
        <v>7.2701427249115005E-2</v>
      </c>
      <c r="AW13" s="17">
        <v>7.6502927828546896E-2</v>
      </c>
      <c r="AX13" s="17">
        <v>0.20324499670014001</v>
      </c>
    </row>
    <row r="14" spans="2:50">
      <c r="B14" s="18" t="s">
        <v>92</v>
      </c>
      <c r="C14" s="19">
        <v>5.8003487126035001E-2</v>
      </c>
      <c r="D14" s="19">
        <v>4.3426488563637802E-2</v>
      </c>
      <c r="E14" s="19">
        <v>6.9729672356415001E-2</v>
      </c>
      <c r="F14" s="19"/>
      <c r="G14" s="19">
        <v>8.4962839389585001E-2</v>
      </c>
      <c r="H14" s="19">
        <v>4.2240341459201899E-2</v>
      </c>
      <c r="I14" s="19">
        <v>0.100042889397624</v>
      </c>
      <c r="J14" s="19">
        <v>5.11724888364056E-2</v>
      </c>
      <c r="K14" s="19">
        <v>5.6853916303462197E-2</v>
      </c>
      <c r="L14" s="19">
        <v>2.30590817648402E-2</v>
      </c>
      <c r="M14" s="19"/>
      <c r="N14" s="19">
        <v>5.6683541022967597E-2</v>
      </c>
      <c r="O14" s="19">
        <v>5.0734638304279697E-2</v>
      </c>
      <c r="P14" s="19">
        <v>3.4758364472180898E-2</v>
      </c>
      <c r="Q14" s="19">
        <v>8.65397295226321E-2</v>
      </c>
      <c r="R14" s="19"/>
      <c r="S14" s="19">
        <v>7.24997468143843E-2</v>
      </c>
      <c r="T14" s="19">
        <v>3.7838845614253103E-2</v>
      </c>
      <c r="U14" s="19">
        <v>3.60545848678464E-2</v>
      </c>
      <c r="V14" s="19">
        <v>6.6179522079107697E-2</v>
      </c>
      <c r="W14" s="19">
        <v>5.3480310063061302E-2</v>
      </c>
      <c r="X14" s="19">
        <v>2.2707651578071499E-2</v>
      </c>
      <c r="Y14" s="19">
        <v>8.0480378268354497E-2</v>
      </c>
      <c r="Z14" s="19">
        <v>0.107658396320309</v>
      </c>
      <c r="AA14" s="19">
        <v>9.5744355409424206E-2</v>
      </c>
      <c r="AB14" s="19">
        <v>5.4147152773362899E-2</v>
      </c>
      <c r="AC14" s="19">
        <v>4.5587164536151498E-2</v>
      </c>
      <c r="AD14" s="19">
        <v>3.0376010417619299E-2</v>
      </c>
      <c r="AE14" s="19"/>
      <c r="AF14" s="19">
        <v>3.5198360844927098E-2</v>
      </c>
      <c r="AG14" s="19">
        <v>4.4004224712879701E-2</v>
      </c>
      <c r="AH14" s="19">
        <v>0.13112012352895799</v>
      </c>
      <c r="AI14" s="19"/>
      <c r="AJ14" s="19">
        <v>2.0432219616022301E-2</v>
      </c>
      <c r="AK14" s="19">
        <v>6.3586306237628107E-2</v>
      </c>
      <c r="AL14" s="19">
        <v>2.0445132670292999E-2</v>
      </c>
      <c r="AM14" s="19">
        <v>0</v>
      </c>
      <c r="AN14" s="19">
        <v>0.156297122443184</v>
      </c>
      <c r="AO14" s="19"/>
      <c r="AP14" s="19">
        <v>2.60951605649529E-2</v>
      </c>
      <c r="AQ14" s="19">
        <v>6.1124345614346001E-2</v>
      </c>
      <c r="AR14" s="19">
        <v>4.1631716748865399E-2</v>
      </c>
      <c r="AS14" s="19"/>
      <c r="AT14" s="19">
        <v>9.2289845067029794E-2</v>
      </c>
      <c r="AU14" s="19">
        <v>6.1618915768007002E-2</v>
      </c>
      <c r="AV14" s="19">
        <v>3.05888034016348E-2</v>
      </c>
      <c r="AW14" s="19">
        <v>2.8736602120460201E-2</v>
      </c>
      <c r="AX14" s="19">
        <v>3.93407680015357E-2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332</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854</v>
      </c>
      <c r="D7" s="10">
        <v>405</v>
      </c>
      <c r="E7" s="10">
        <v>448</v>
      </c>
      <c r="F7" s="10"/>
      <c r="G7" s="10">
        <v>99</v>
      </c>
      <c r="H7" s="10">
        <v>140</v>
      </c>
      <c r="I7" s="10">
        <v>125</v>
      </c>
      <c r="J7" s="10">
        <v>144</v>
      </c>
      <c r="K7" s="10">
        <v>136</v>
      </c>
      <c r="L7" s="10">
        <v>210</v>
      </c>
      <c r="M7" s="10"/>
      <c r="N7" s="10">
        <v>242</v>
      </c>
      <c r="O7" s="10">
        <v>225</v>
      </c>
      <c r="P7" s="10">
        <v>150</v>
      </c>
      <c r="Q7" s="10">
        <v>234</v>
      </c>
      <c r="R7" s="10"/>
      <c r="S7" s="10">
        <v>119</v>
      </c>
      <c r="T7" s="10">
        <v>118</v>
      </c>
      <c r="U7" s="10">
        <v>70</v>
      </c>
      <c r="V7" s="10">
        <v>78</v>
      </c>
      <c r="W7" s="10">
        <v>68</v>
      </c>
      <c r="X7" s="10">
        <v>59</v>
      </c>
      <c r="Y7" s="10">
        <v>63</v>
      </c>
      <c r="Z7" s="10">
        <v>38</v>
      </c>
      <c r="AA7" s="10">
        <v>86</v>
      </c>
      <c r="AB7" s="10">
        <v>84</v>
      </c>
      <c r="AC7" s="10">
        <v>45</v>
      </c>
      <c r="AD7" s="10">
        <v>26</v>
      </c>
      <c r="AE7" s="10"/>
      <c r="AF7" s="10">
        <v>351</v>
      </c>
      <c r="AG7" s="10">
        <v>345</v>
      </c>
      <c r="AH7" s="10">
        <v>112</v>
      </c>
      <c r="AI7" s="10"/>
      <c r="AJ7" s="10">
        <v>328</v>
      </c>
      <c r="AK7" s="10">
        <v>210</v>
      </c>
      <c r="AL7" s="10">
        <v>62</v>
      </c>
      <c r="AM7" s="10">
        <v>12</v>
      </c>
      <c r="AN7" s="10">
        <v>97</v>
      </c>
      <c r="AO7" s="10"/>
      <c r="AP7" s="10">
        <v>223</v>
      </c>
      <c r="AQ7" s="10">
        <v>239</v>
      </c>
      <c r="AR7" s="10">
        <v>67</v>
      </c>
      <c r="AS7" s="10"/>
      <c r="AT7" s="10">
        <v>225</v>
      </c>
      <c r="AU7" s="10">
        <v>136</v>
      </c>
      <c r="AV7" s="10">
        <v>196</v>
      </c>
      <c r="AW7" s="10">
        <v>78</v>
      </c>
      <c r="AX7" s="10">
        <v>18</v>
      </c>
    </row>
    <row r="8" spans="2:50" ht="30" customHeight="1">
      <c r="B8" s="11" t="s">
        <v>77</v>
      </c>
      <c r="C8" s="11">
        <v>852</v>
      </c>
      <c r="D8" s="11">
        <v>420</v>
      </c>
      <c r="E8" s="11">
        <v>432</v>
      </c>
      <c r="F8" s="11"/>
      <c r="G8" s="11">
        <v>116</v>
      </c>
      <c r="H8" s="11">
        <v>139</v>
      </c>
      <c r="I8" s="11">
        <v>138</v>
      </c>
      <c r="J8" s="11">
        <v>153</v>
      </c>
      <c r="K8" s="11">
        <v>116</v>
      </c>
      <c r="L8" s="11">
        <v>190</v>
      </c>
      <c r="M8" s="11"/>
      <c r="N8" s="11">
        <v>231</v>
      </c>
      <c r="O8" s="11">
        <v>232</v>
      </c>
      <c r="P8" s="11">
        <v>160</v>
      </c>
      <c r="Q8" s="11">
        <v>226</v>
      </c>
      <c r="R8" s="11"/>
      <c r="S8" s="11">
        <v>125</v>
      </c>
      <c r="T8" s="11">
        <v>120</v>
      </c>
      <c r="U8" s="11">
        <v>66</v>
      </c>
      <c r="V8" s="11">
        <v>83</v>
      </c>
      <c r="W8" s="11">
        <v>65</v>
      </c>
      <c r="X8" s="11">
        <v>77</v>
      </c>
      <c r="Y8" s="11">
        <v>59</v>
      </c>
      <c r="Z8" s="11">
        <v>33</v>
      </c>
      <c r="AA8" s="11">
        <v>86</v>
      </c>
      <c r="AB8" s="11">
        <v>72</v>
      </c>
      <c r="AC8" s="11">
        <v>41</v>
      </c>
      <c r="AD8" s="11">
        <v>24</v>
      </c>
      <c r="AE8" s="11"/>
      <c r="AF8" s="11">
        <v>347</v>
      </c>
      <c r="AG8" s="11">
        <v>337</v>
      </c>
      <c r="AH8" s="11">
        <v>116</v>
      </c>
      <c r="AI8" s="11"/>
      <c r="AJ8" s="11">
        <v>323</v>
      </c>
      <c r="AK8" s="11">
        <v>214</v>
      </c>
      <c r="AL8" s="11">
        <v>63</v>
      </c>
      <c r="AM8" s="11">
        <v>11</v>
      </c>
      <c r="AN8" s="11">
        <v>99</v>
      </c>
      <c r="AO8" s="11"/>
      <c r="AP8" s="11">
        <v>222</v>
      </c>
      <c r="AQ8" s="11">
        <v>247</v>
      </c>
      <c r="AR8" s="11">
        <v>67</v>
      </c>
      <c r="AS8" s="11"/>
      <c r="AT8" s="11">
        <v>220</v>
      </c>
      <c r="AU8" s="11">
        <v>139</v>
      </c>
      <c r="AV8" s="11">
        <v>199</v>
      </c>
      <c r="AW8" s="11">
        <v>76</v>
      </c>
      <c r="AX8" s="11">
        <v>17</v>
      </c>
    </row>
    <row r="9" spans="2:50">
      <c r="B9" s="18" t="s">
        <v>322</v>
      </c>
      <c r="C9" s="17">
        <v>0.14303422210974501</v>
      </c>
      <c r="D9" s="17">
        <v>0.18035350341658901</v>
      </c>
      <c r="E9" s="17">
        <v>0.10695130791462901</v>
      </c>
      <c r="F9" s="17"/>
      <c r="G9" s="17">
        <v>0.17933528369659901</v>
      </c>
      <c r="H9" s="17">
        <v>0.18228184403932601</v>
      </c>
      <c r="I9" s="17">
        <v>7.2915598370432905E-2</v>
      </c>
      <c r="J9" s="17">
        <v>0.14460498399292801</v>
      </c>
      <c r="K9" s="17">
        <v>0.134130698270157</v>
      </c>
      <c r="L9" s="17">
        <v>0.14723155447244299</v>
      </c>
      <c r="M9" s="17"/>
      <c r="N9" s="17">
        <v>0.208877072376697</v>
      </c>
      <c r="O9" s="17">
        <v>0.120738005388524</v>
      </c>
      <c r="P9" s="17">
        <v>0.113104938996065</v>
      </c>
      <c r="Q9" s="17">
        <v>0.121476909759048</v>
      </c>
      <c r="R9" s="17"/>
      <c r="S9" s="17">
        <v>0.12441067378809501</v>
      </c>
      <c r="T9" s="17">
        <v>0.12452709933233699</v>
      </c>
      <c r="U9" s="17">
        <v>6.8905553136914696E-2</v>
      </c>
      <c r="V9" s="17">
        <v>0.12050309924588599</v>
      </c>
      <c r="W9" s="17">
        <v>0.14490860216367299</v>
      </c>
      <c r="X9" s="17">
        <v>0.24317807910849301</v>
      </c>
      <c r="Y9" s="17">
        <v>0.15838471527391201</v>
      </c>
      <c r="Z9" s="17">
        <v>0.18115245879164199</v>
      </c>
      <c r="AA9" s="17">
        <v>0.123947213398727</v>
      </c>
      <c r="AB9" s="17">
        <v>0.19057300571551899</v>
      </c>
      <c r="AC9" s="17">
        <v>0.15094737487838</v>
      </c>
      <c r="AD9" s="17">
        <v>0.113755592610167</v>
      </c>
      <c r="AE9" s="17"/>
      <c r="AF9" s="17">
        <v>0.13422585320031899</v>
      </c>
      <c r="AG9" s="17">
        <v>0.16039181902847199</v>
      </c>
      <c r="AH9" s="17">
        <v>0.10989294656471101</v>
      </c>
      <c r="AI9" s="17"/>
      <c r="AJ9" s="17">
        <v>0.168771790678301</v>
      </c>
      <c r="AK9" s="17">
        <v>0.17202997913158199</v>
      </c>
      <c r="AL9" s="17">
        <v>0.13530045006178801</v>
      </c>
      <c r="AM9" s="17">
        <v>0.16543373476014001</v>
      </c>
      <c r="AN9" s="17">
        <v>2.1205361533403199E-2</v>
      </c>
      <c r="AO9" s="17"/>
      <c r="AP9" s="17">
        <v>0.18561228397066601</v>
      </c>
      <c r="AQ9" s="17">
        <v>0.156417979807559</v>
      </c>
      <c r="AR9" s="17">
        <v>0.12987881294345199</v>
      </c>
      <c r="AS9" s="17"/>
      <c r="AT9" s="17">
        <v>0.10782645192108201</v>
      </c>
      <c r="AU9" s="17">
        <v>0.16919910429940099</v>
      </c>
      <c r="AV9" s="17">
        <v>0.150633154381765</v>
      </c>
      <c r="AW9" s="17">
        <v>0.20842787598398599</v>
      </c>
      <c r="AX9" s="17">
        <v>0.29681365697707701</v>
      </c>
    </row>
    <row r="10" spans="2:50">
      <c r="B10" s="18" t="s">
        <v>323</v>
      </c>
      <c r="C10" s="17">
        <v>0.34903936553449699</v>
      </c>
      <c r="D10" s="17">
        <v>0.360320302062687</v>
      </c>
      <c r="E10" s="17">
        <v>0.33702343613090702</v>
      </c>
      <c r="F10" s="17"/>
      <c r="G10" s="17">
        <v>0.311161040455113</v>
      </c>
      <c r="H10" s="17">
        <v>0.32983628341044402</v>
      </c>
      <c r="I10" s="17">
        <v>0.38361055013269502</v>
      </c>
      <c r="J10" s="17">
        <v>0.287500812719307</v>
      </c>
      <c r="K10" s="17">
        <v>0.38457739192691798</v>
      </c>
      <c r="L10" s="17">
        <v>0.38881733995841999</v>
      </c>
      <c r="M10" s="17"/>
      <c r="N10" s="17">
        <v>0.38291686323518198</v>
      </c>
      <c r="O10" s="17">
        <v>0.36353028102024598</v>
      </c>
      <c r="P10" s="17">
        <v>0.39545666624203901</v>
      </c>
      <c r="Q10" s="17">
        <v>0.27083101848445201</v>
      </c>
      <c r="R10" s="17"/>
      <c r="S10" s="17">
        <v>0.313664614599243</v>
      </c>
      <c r="T10" s="17">
        <v>0.42059581157491299</v>
      </c>
      <c r="U10" s="17">
        <v>0.41689978100275499</v>
      </c>
      <c r="V10" s="17">
        <v>0.373255552350782</v>
      </c>
      <c r="W10" s="17">
        <v>0.27149188709063998</v>
      </c>
      <c r="X10" s="17">
        <v>0.38762100745697797</v>
      </c>
      <c r="Y10" s="17">
        <v>0.30667745114099798</v>
      </c>
      <c r="Z10" s="17">
        <v>0.29341308091003598</v>
      </c>
      <c r="AA10" s="17">
        <v>0.29391264182991</v>
      </c>
      <c r="AB10" s="17">
        <v>0.40847414326301101</v>
      </c>
      <c r="AC10" s="17">
        <v>0.190277058409976</v>
      </c>
      <c r="AD10" s="17">
        <v>0.46537202634757102</v>
      </c>
      <c r="AE10" s="17"/>
      <c r="AF10" s="17">
        <v>0.37127693884101798</v>
      </c>
      <c r="AG10" s="17">
        <v>0.35053496552083502</v>
      </c>
      <c r="AH10" s="17">
        <v>0.296185320392016</v>
      </c>
      <c r="AI10" s="17"/>
      <c r="AJ10" s="17">
        <v>0.35613376074438102</v>
      </c>
      <c r="AK10" s="17">
        <v>0.33802496534679299</v>
      </c>
      <c r="AL10" s="17">
        <v>0.47738365308377001</v>
      </c>
      <c r="AM10" s="17">
        <v>9.9801113349600901E-2</v>
      </c>
      <c r="AN10" s="17">
        <v>0.29439669328454598</v>
      </c>
      <c r="AO10" s="17"/>
      <c r="AP10" s="17">
        <v>0.33532356980934602</v>
      </c>
      <c r="AQ10" s="17">
        <v>0.33973885876578602</v>
      </c>
      <c r="AR10" s="17">
        <v>0.49767842448260702</v>
      </c>
      <c r="AS10" s="17"/>
      <c r="AT10" s="17">
        <v>0.30889721850221002</v>
      </c>
      <c r="AU10" s="17">
        <v>0.36518835936695598</v>
      </c>
      <c r="AV10" s="17">
        <v>0.42609902556422002</v>
      </c>
      <c r="AW10" s="17">
        <v>0.33617623299521998</v>
      </c>
      <c r="AX10" s="17">
        <v>0.119193968102452</v>
      </c>
    </row>
    <row r="11" spans="2:50" ht="30">
      <c r="B11" s="18" t="s">
        <v>324</v>
      </c>
      <c r="C11" s="17">
        <v>0.28355224779516303</v>
      </c>
      <c r="D11" s="17">
        <v>0.254898342056677</v>
      </c>
      <c r="E11" s="17">
        <v>0.31188513623517</v>
      </c>
      <c r="F11" s="17"/>
      <c r="G11" s="17">
        <v>0.25590343463066001</v>
      </c>
      <c r="H11" s="17">
        <v>0.30278616161830701</v>
      </c>
      <c r="I11" s="17">
        <v>0.25183916950865598</v>
      </c>
      <c r="J11" s="17">
        <v>0.27731060122211099</v>
      </c>
      <c r="K11" s="17">
        <v>0.313987626978247</v>
      </c>
      <c r="L11" s="17">
        <v>0.29578352408597303</v>
      </c>
      <c r="M11" s="17"/>
      <c r="N11" s="17">
        <v>0.24094040057903099</v>
      </c>
      <c r="O11" s="17">
        <v>0.29118050543507501</v>
      </c>
      <c r="P11" s="17">
        <v>0.25602296043669498</v>
      </c>
      <c r="Q11" s="17">
        <v>0.33014099399657798</v>
      </c>
      <c r="R11" s="17"/>
      <c r="S11" s="17">
        <v>0.30384641448209798</v>
      </c>
      <c r="T11" s="17">
        <v>0.291483013436102</v>
      </c>
      <c r="U11" s="17">
        <v>0.322022251235414</v>
      </c>
      <c r="V11" s="17">
        <v>0.21191843774859401</v>
      </c>
      <c r="W11" s="17">
        <v>0.31769344781922898</v>
      </c>
      <c r="X11" s="17">
        <v>0.22844985089664699</v>
      </c>
      <c r="Y11" s="17">
        <v>0.31286791447551598</v>
      </c>
      <c r="Z11" s="17">
        <v>0.25802939145510301</v>
      </c>
      <c r="AA11" s="17">
        <v>0.31390079653224001</v>
      </c>
      <c r="AB11" s="17">
        <v>0.22760045790852701</v>
      </c>
      <c r="AC11" s="17">
        <v>0.40813380169105601</v>
      </c>
      <c r="AD11" s="17">
        <v>0.170586504237007</v>
      </c>
      <c r="AE11" s="17"/>
      <c r="AF11" s="17">
        <v>0.27815978469199298</v>
      </c>
      <c r="AG11" s="17">
        <v>0.305035480215684</v>
      </c>
      <c r="AH11" s="17">
        <v>0.258534519137533</v>
      </c>
      <c r="AI11" s="17"/>
      <c r="AJ11" s="17">
        <v>0.28515631460277902</v>
      </c>
      <c r="AK11" s="17">
        <v>0.280669052743516</v>
      </c>
      <c r="AL11" s="17">
        <v>0.28709351491026602</v>
      </c>
      <c r="AM11" s="17">
        <v>0.51539776659144099</v>
      </c>
      <c r="AN11" s="17">
        <v>0.31024966153252198</v>
      </c>
      <c r="AO11" s="17"/>
      <c r="AP11" s="17">
        <v>0.29507655989591902</v>
      </c>
      <c r="AQ11" s="17">
        <v>0.27681995028075301</v>
      </c>
      <c r="AR11" s="17">
        <v>0.22666506490188201</v>
      </c>
      <c r="AS11" s="17"/>
      <c r="AT11" s="17">
        <v>0.32611405686200301</v>
      </c>
      <c r="AU11" s="17">
        <v>0.28330669476150599</v>
      </c>
      <c r="AV11" s="17">
        <v>0.26191799270647798</v>
      </c>
      <c r="AW11" s="17">
        <v>0.21473391875497</v>
      </c>
      <c r="AX11" s="17">
        <v>0.35683544963286601</v>
      </c>
    </row>
    <row r="12" spans="2:50">
      <c r="B12" s="18" t="s">
        <v>325</v>
      </c>
      <c r="C12" s="17">
        <v>0.11355145374299799</v>
      </c>
      <c r="D12" s="17">
        <v>0.115907532631296</v>
      </c>
      <c r="E12" s="17">
        <v>0.11144036461771301</v>
      </c>
      <c r="F12" s="17"/>
      <c r="G12" s="17">
        <v>0.129117075263387</v>
      </c>
      <c r="H12" s="17">
        <v>0.10438195456508199</v>
      </c>
      <c r="I12" s="17">
        <v>0.15500802995691099</v>
      </c>
      <c r="J12" s="17">
        <v>0.118500281828313</v>
      </c>
      <c r="K12" s="17">
        <v>9.2032201770894398E-2</v>
      </c>
      <c r="L12" s="17">
        <v>8.9870145713956406E-2</v>
      </c>
      <c r="M12" s="17"/>
      <c r="N12" s="17">
        <v>9.1638688721673897E-2</v>
      </c>
      <c r="O12" s="17">
        <v>0.11959600937916399</v>
      </c>
      <c r="P12" s="17">
        <v>0.11452527425735499</v>
      </c>
      <c r="Q12" s="17">
        <v>0.13045188510911099</v>
      </c>
      <c r="R12" s="17"/>
      <c r="S12" s="17">
        <v>0.17597073686707199</v>
      </c>
      <c r="T12" s="17">
        <v>6.5170378901000803E-2</v>
      </c>
      <c r="U12" s="17">
        <v>8.6297311667811197E-2</v>
      </c>
      <c r="V12" s="17">
        <v>0.14383062828627599</v>
      </c>
      <c r="W12" s="17">
        <v>0.161072347913254</v>
      </c>
      <c r="X12" s="17">
        <v>0.107360691237816</v>
      </c>
      <c r="Y12" s="17">
        <v>7.4080438992288E-2</v>
      </c>
      <c r="Z12" s="17">
        <v>0.16266422228206001</v>
      </c>
      <c r="AA12" s="17">
        <v>0.110824510372371</v>
      </c>
      <c r="AB12" s="17">
        <v>6.9903735464762695E-2</v>
      </c>
      <c r="AC12" s="17">
        <v>8.6767461830277101E-2</v>
      </c>
      <c r="AD12" s="17">
        <v>0.10814154583111001</v>
      </c>
      <c r="AE12" s="17"/>
      <c r="AF12" s="17">
        <v>0.113067178916728</v>
      </c>
      <c r="AG12" s="17">
        <v>0.110548757013422</v>
      </c>
      <c r="AH12" s="17">
        <v>0.13015236614228001</v>
      </c>
      <c r="AI12" s="17"/>
      <c r="AJ12" s="17">
        <v>9.6675572809336502E-2</v>
      </c>
      <c r="AK12" s="17">
        <v>0.126604507260341</v>
      </c>
      <c r="AL12" s="17">
        <v>0.100222381944176</v>
      </c>
      <c r="AM12" s="17">
        <v>0</v>
      </c>
      <c r="AN12" s="17">
        <v>0.154770637234627</v>
      </c>
      <c r="AO12" s="17"/>
      <c r="AP12" s="17">
        <v>0.116941324475187</v>
      </c>
      <c r="AQ12" s="17">
        <v>0.11997670979490301</v>
      </c>
      <c r="AR12" s="17">
        <v>9.8034475418435005E-2</v>
      </c>
      <c r="AS12" s="17"/>
      <c r="AT12" s="17">
        <v>0.10111422310462601</v>
      </c>
      <c r="AU12" s="17">
        <v>0.123605029805894</v>
      </c>
      <c r="AV12" s="17">
        <v>0.1049948065143</v>
      </c>
      <c r="AW12" s="17">
        <v>0.175841088228534</v>
      </c>
      <c r="AX12" s="17">
        <v>0.102252285005256</v>
      </c>
    </row>
    <row r="13" spans="2:50">
      <c r="B13" s="18" t="s">
        <v>326</v>
      </c>
      <c r="C13" s="17">
        <v>3.54429984475313E-2</v>
      </c>
      <c r="D13" s="17">
        <v>3.69659694720888E-2</v>
      </c>
      <c r="E13" s="17">
        <v>3.4017767085133203E-2</v>
      </c>
      <c r="F13" s="17"/>
      <c r="G13" s="17">
        <v>5.4122373905969003E-2</v>
      </c>
      <c r="H13" s="17">
        <v>2.0448861006066601E-2</v>
      </c>
      <c r="I13" s="17">
        <v>2.5599453767693101E-2</v>
      </c>
      <c r="J13" s="17">
        <v>5.5084075877831297E-2</v>
      </c>
      <c r="K13" s="17">
        <v>2.25773079221223E-2</v>
      </c>
      <c r="L13" s="17">
        <v>3.4235095574453797E-2</v>
      </c>
      <c r="M13" s="17"/>
      <c r="N13" s="17">
        <v>1.9914172747425601E-2</v>
      </c>
      <c r="O13" s="17">
        <v>2.9548861779220201E-2</v>
      </c>
      <c r="P13" s="17">
        <v>3.5807092217885E-2</v>
      </c>
      <c r="Q13" s="17">
        <v>5.7570836962722902E-2</v>
      </c>
      <c r="R13" s="17"/>
      <c r="S13" s="17">
        <v>1.14324612611869E-2</v>
      </c>
      <c r="T13" s="17">
        <v>2.43783818476455E-2</v>
      </c>
      <c r="U13" s="17">
        <v>4.4448530437471899E-2</v>
      </c>
      <c r="V13" s="17">
        <v>5.4611006099207403E-2</v>
      </c>
      <c r="W13" s="17">
        <v>4.60569168021491E-2</v>
      </c>
      <c r="X13" s="17">
        <v>1.6565705653778899E-2</v>
      </c>
      <c r="Y13" s="17">
        <v>1.1831866282060999E-2</v>
      </c>
      <c r="Z13" s="17">
        <v>5.5501346682476797E-2</v>
      </c>
      <c r="AA13" s="17">
        <v>6.0472174146929097E-2</v>
      </c>
      <c r="AB13" s="17">
        <v>5.2239636819382901E-2</v>
      </c>
      <c r="AC13" s="17">
        <v>4.2592305556576497E-2</v>
      </c>
      <c r="AD13" s="17">
        <v>3.4493058159935697E-2</v>
      </c>
      <c r="AE13" s="17"/>
      <c r="AF13" s="17">
        <v>3.9768912270752202E-2</v>
      </c>
      <c r="AG13" s="17">
        <v>2.4190192849955501E-2</v>
      </c>
      <c r="AH13" s="17">
        <v>4.7349480513268601E-2</v>
      </c>
      <c r="AI13" s="17"/>
      <c r="AJ13" s="17">
        <v>3.1907913985948999E-2</v>
      </c>
      <c r="AK13" s="17">
        <v>2.73088500146977E-2</v>
      </c>
      <c r="AL13" s="17">
        <v>0</v>
      </c>
      <c r="AM13" s="17">
        <v>7.3437758260919805E-2</v>
      </c>
      <c r="AN13" s="17">
        <v>7.8219874155315297E-2</v>
      </c>
      <c r="AO13" s="17"/>
      <c r="AP13" s="17">
        <v>3.0861718873408699E-2</v>
      </c>
      <c r="AQ13" s="17">
        <v>3.2529111947941898E-2</v>
      </c>
      <c r="AR13" s="17">
        <v>0</v>
      </c>
      <c r="AS13" s="17"/>
      <c r="AT13" s="17">
        <v>4.5869413221799799E-2</v>
      </c>
      <c r="AU13" s="17">
        <v>2.2809056187267099E-2</v>
      </c>
      <c r="AV13" s="17">
        <v>1.55672210703225E-2</v>
      </c>
      <c r="AW13" s="17">
        <v>3.3405439181239199E-2</v>
      </c>
      <c r="AX13" s="17">
        <v>6.4970461678679495E-2</v>
      </c>
    </row>
    <row r="14" spans="2:50">
      <c r="B14" s="18" t="s">
        <v>92</v>
      </c>
      <c r="C14" s="19">
        <v>7.5379712370065799E-2</v>
      </c>
      <c r="D14" s="19">
        <v>5.1554350360662402E-2</v>
      </c>
      <c r="E14" s="19">
        <v>9.8681988016447703E-2</v>
      </c>
      <c r="F14" s="19"/>
      <c r="G14" s="19">
        <v>7.0360792048272502E-2</v>
      </c>
      <c r="H14" s="19">
        <v>6.0264895360774999E-2</v>
      </c>
      <c r="I14" s="19">
        <v>0.111027198263612</v>
      </c>
      <c r="J14" s="19">
        <v>0.11699924435950999</v>
      </c>
      <c r="K14" s="19">
        <v>5.2694773131661599E-2</v>
      </c>
      <c r="L14" s="19">
        <v>4.4062340194752803E-2</v>
      </c>
      <c r="M14" s="19"/>
      <c r="N14" s="19">
        <v>5.57128023399905E-2</v>
      </c>
      <c r="O14" s="19">
        <v>7.5406336997770801E-2</v>
      </c>
      <c r="P14" s="19">
        <v>8.5083067849962099E-2</v>
      </c>
      <c r="Q14" s="19">
        <v>8.9528355688089201E-2</v>
      </c>
      <c r="R14" s="19"/>
      <c r="S14" s="19">
        <v>7.0675099002304301E-2</v>
      </c>
      <c r="T14" s="19">
        <v>7.38453149080011E-2</v>
      </c>
      <c r="U14" s="19">
        <v>6.1426572519632898E-2</v>
      </c>
      <c r="V14" s="19">
        <v>9.5881276269255897E-2</v>
      </c>
      <c r="W14" s="19">
        <v>5.8776798211055303E-2</v>
      </c>
      <c r="X14" s="19">
        <v>1.6824665646287301E-2</v>
      </c>
      <c r="Y14" s="19">
        <v>0.13615761383522401</v>
      </c>
      <c r="Z14" s="19">
        <v>4.92394998786818E-2</v>
      </c>
      <c r="AA14" s="19">
        <v>9.6942663719822797E-2</v>
      </c>
      <c r="AB14" s="19">
        <v>5.1209020828796699E-2</v>
      </c>
      <c r="AC14" s="19">
        <v>0.121281997633734</v>
      </c>
      <c r="AD14" s="19">
        <v>0.10765127281421</v>
      </c>
      <c r="AE14" s="19"/>
      <c r="AF14" s="19">
        <v>6.3501332079189607E-2</v>
      </c>
      <c r="AG14" s="19">
        <v>4.9298785371630897E-2</v>
      </c>
      <c r="AH14" s="19">
        <v>0.157885367250192</v>
      </c>
      <c r="AI14" s="19"/>
      <c r="AJ14" s="19">
        <v>6.1354647179253902E-2</v>
      </c>
      <c r="AK14" s="19">
        <v>5.5362645503070997E-2</v>
      </c>
      <c r="AL14" s="19">
        <v>0</v>
      </c>
      <c r="AM14" s="19">
        <v>0.145929627037898</v>
      </c>
      <c r="AN14" s="19">
        <v>0.14115777225958601</v>
      </c>
      <c r="AO14" s="19"/>
      <c r="AP14" s="19">
        <v>3.6184542975473098E-2</v>
      </c>
      <c r="AQ14" s="19">
        <v>7.4517389403056702E-2</v>
      </c>
      <c r="AR14" s="19">
        <v>4.7743222253622999E-2</v>
      </c>
      <c r="AS14" s="19"/>
      <c r="AT14" s="19">
        <v>0.11017863638828</v>
      </c>
      <c r="AU14" s="19">
        <v>3.5891755578974498E-2</v>
      </c>
      <c r="AV14" s="19">
        <v>4.0787799762915099E-2</v>
      </c>
      <c r="AW14" s="19">
        <v>3.1415444856050703E-2</v>
      </c>
      <c r="AX14" s="19">
        <v>5.9934178603669799E-2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333</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839</v>
      </c>
      <c r="D7" s="10">
        <v>429</v>
      </c>
      <c r="E7" s="10">
        <v>410</v>
      </c>
      <c r="F7" s="10"/>
      <c r="G7" s="10">
        <v>101</v>
      </c>
      <c r="H7" s="10">
        <v>146</v>
      </c>
      <c r="I7" s="10">
        <v>143</v>
      </c>
      <c r="J7" s="10">
        <v>135</v>
      </c>
      <c r="K7" s="10">
        <v>141</v>
      </c>
      <c r="L7" s="10">
        <v>173</v>
      </c>
      <c r="M7" s="10"/>
      <c r="N7" s="10">
        <v>234</v>
      </c>
      <c r="O7" s="10">
        <v>194</v>
      </c>
      <c r="P7" s="10">
        <v>180</v>
      </c>
      <c r="Q7" s="10">
        <v>228</v>
      </c>
      <c r="R7" s="10"/>
      <c r="S7" s="10">
        <v>111</v>
      </c>
      <c r="T7" s="10">
        <v>103</v>
      </c>
      <c r="U7" s="10">
        <v>70</v>
      </c>
      <c r="V7" s="10">
        <v>89</v>
      </c>
      <c r="W7" s="10">
        <v>54</v>
      </c>
      <c r="X7" s="10">
        <v>52</v>
      </c>
      <c r="Y7" s="10">
        <v>77</v>
      </c>
      <c r="Z7" s="10">
        <v>33</v>
      </c>
      <c r="AA7" s="10">
        <v>88</v>
      </c>
      <c r="AB7" s="10">
        <v>94</v>
      </c>
      <c r="AC7" s="10">
        <v>36</v>
      </c>
      <c r="AD7" s="10">
        <v>32</v>
      </c>
      <c r="AE7" s="10"/>
      <c r="AF7" s="10">
        <v>317</v>
      </c>
      <c r="AG7" s="10">
        <v>369</v>
      </c>
      <c r="AH7" s="10">
        <v>103</v>
      </c>
      <c r="AI7" s="10"/>
      <c r="AJ7" s="10">
        <v>301</v>
      </c>
      <c r="AK7" s="10">
        <v>221</v>
      </c>
      <c r="AL7" s="10">
        <v>60</v>
      </c>
      <c r="AM7" s="10">
        <v>12</v>
      </c>
      <c r="AN7" s="10">
        <v>86</v>
      </c>
      <c r="AO7" s="10"/>
      <c r="AP7" s="10">
        <v>207</v>
      </c>
      <c r="AQ7" s="10">
        <v>260</v>
      </c>
      <c r="AR7" s="10">
        <v>73</v>
      </c>
      <c r="AS7" s="10"/>
      <c r="AT7" s="10">
        <v>201</v>
      </c>
      <c r="AU7" s="10">
        <v>138</v>
      </c>
      <c r="AV7" s="10">
        <v>194</v>
      </c>
      <c r="AW7" s="10">
        <v>84</v>
      </c>
      <c r="AX7" s="10">
        <v>23</v>
      </c>
    </row>
    <row r="8" spans="2:50" ht="30" customHeight="1">
      <c r="B8" s="11" t="s">
        <v>77</v>
      </c>
      <c r="C8" s="11">
        <v>841</v>
      </c>
      <c r="D8" s="11">
        <v>440</v>
      </c>
      <c r="E8" s="11">
        <v>401</v>
      </c>
      <c r="F8" s="11"/>
      <c r="G8" s="11">
        <v>121</v>
      </c>
      <c r="H8" s="11">
        <v>146</v>
      </c>
      <c r="I8" s="11">
        <v>156</v>
      </c>
      <c r="J8" s="11">
        <v>142</v>
      </c>
      <c r="K8" s="11">
        <v>117</v>
      </c>
      <c r="L8" s="11">
        <v>158</v>
      </c>
      <c r="M8" s="11"/>
      <c r="N8" s="11">
        <v>221</v>
      </c>
      <c r="O8" s="11">
        <v>200</v>
      </c>
      <c r="P8" s="11">
        <v>195</v>
      </c>
      <c r="Q8" s="11">
        <v>222</v>
      </c>
      <c r="R8" s="11"/>
      <c r="S8" s="11">
        <v>113</v>
      </c>
      <c r="T8" s="11">
        <v>106</v>
      </c>
      <c r="U8" s="11">
        <v>68</v>
      </c>
      <c r="V8" s="11">
        <v>93</v>
      </c>
      <c r="W8" s="11">
        <v>54</v>
      </c>
      <c r="X8" s="11">
        <v>69</v>
      </c>
      <c r="Y8" s="11">
        <v>72</v>
      </c>
      <c r="Z8" s="11">
        <v>29</v>
      </c>
      <c r="AA8" s="11">
        <v>88</v>
      </c>
      <c r="AB8" s="11">
        <v>85</v>
      </c>
      <c r="AC8" s="11">
        <v>34</v>
      </c>
      <c r="AD8" s="11">
        <v>30</v>
      </c>
      <c r="AE8" s="11"/>
      <c r="AF8" s="11">
        <v>316</v>
      </c>
      <c r="AG8" s="11">
        <v>358</v>
      </c>
      <c r="AH8" s="11">
        <v>107</v>
      </c>
      <c r="AI8" s="11"/>
      <c r="AJ8" s="11">
        <v>297</v>
      </c>
      <c r="AK8" s="11">
        <v>224</v>
      </c>
      <c r="AL8" s="11">
        <v>60</v>
      </c>
      <c r="AM8" s="11">
        <v>12</v>
      </c>
      <c r="AN8" s="11">
        <v>89</v>
      </c>
      <c r="AO8" s="11"/>
      <c r="AP8" s="11">
        <v>205</v>
      </c>
      <c r="AQ8" s="11">
        <v>269</v>
      </c>
      <c r="AR8" s="11">
        <v>73</v>
      </c>
      <c r="AS8" s="11"/>
      <c r="AT8" s="11">
        <v>201</v>
      </c>
      <c r="AU8" s="11">
        <v>143</v>
      </c>
      <c r="AV8" s="11">
        <v>200</v>
      </c>
      <c r="AW8" s="11">
        <v>82</v>
      </c>
      <c r="AX8" s="11">
        <v>20</v>
      </c>
    </row>
    <row r="9" spans="2:50">
      <c r="B9" s="18" t="s">
        <v>322</v>
      </c>
      <c r="C9" s="17">
        <v>0.15111653094365399</v>
      </c>
      <c r="D9" s="17">
        <v>0.18294621948122899</v>
      </c>
      <c r="E9" s="17">
        <v>0.116120999144999</v>
      </c>
      <c r="F9" s="17"/>
      <c r="G9" s="17">
        <v>0.111667619361824</v>
      </c>
      <c r="H9" s="17">
        <v>0.15209675103870399</v>
      </c>
      <c r="I9" s="17">
        <v>0.14969141071172501</v>
      </c>
      <c r="J9" s="17">
        <v>0.11566581683476999</v>
      </c>
      <c r="K9" s="17">
        <v>0.16941389722867001</v>
      </c>
      <c r="L9" s="17">
        <v>0.20032751841045099</v>
      </c>
      <c r="M9" s="17"/>
      <c r="N9" s="17">
        <v>0.20360985132109699</v>
      </c>
      <c r="O9" s="17">
        <v>9.8515463586137303E-2</v>
      </c>
      <c r="P9" s="17">
        <v>0.14632156740970101</v>
      </c>
      <c r="Q9" s="17">
        <v>0.148895617349735</v>
      </c>
      <c r="R9" s="17"/>
      <c r="S9" s="17">
        <v>0.163509982634093</v>
      </c>
      <c r="T9" s="17">
        <v>0.113641258558049</v>
      </c>
      <c r="U9" s="17">
        <v>0.15416736325969499</v>
      </c>
      <c r="V9" s="17">
        <v>0.122933079740509</v>
      </c>
      <c r="W9" s="17">
        <v>0.19163429999664899</v>
      </c>
      <c r="X9" s="17">
        <v>0.14252628275795201</v>
      </c>
      <c r="Y9" s="17">
        <v>0.182230286062774</v>
      </c>
      <c r="Z9" s="17">
        <v>0.15184454536828401</v>
      </c>
      <c r="AA9" s="17">
        <v>0.15995499179280301</v>
      </c>
      <c r="AB9" s="17">
        <v>0.18680008769054099</v>
      </c>
      <c r="AC9" s="17">
        <v>0.13654110548677301</v>
      </c>
      <c r="AD9" s="17">
        <v>7.7906173951541396E-2</v>
      </c>
      <c r="AE9" s="17"/>
      <c r="AF9" s="17">
        <v>0.175567406637687</v>
      </c>
      <c r="AG9" s="17">
        <v>0.16660792147894801</v>
      </c>
      <c r="AH9" s="17">
        <v>9.8692210691346899E-2</v>
      </c>
      <c r="AI9" s="17"/>
      <c r="AJ9" s="17">
        <v>0.22471390930511501</v>
      </c>
      <c r="AK9" s="17">
        <v>0.12258662480829199</v>
      </c>
      <c r="AL9" s="17">
        <v>0.14741483843623099</v>
      </c>
      <c r="AM9" s="17">
        <v>8.6850234907662194E-2</v>
      </c>
      <c r="AN9" s="17">
        <v>6.8533743571391206E-2</v>
      </c>
      <c r="AO9" s="17"/>
      <c r="AP9" s="17">
        <v>0.21795179166620601</v>
      </c>
      <c r="AQ9" s="17">
        <v>0.133493045682783</v>
      </c>
      <c r="AR9" s="17">
        <v>0.16790782915807601</v>
      </c>
      <c r="AS9" s="17"/>
      <c r="AT9" s="17">
        <v>0.14973386556255</v>
      </c>
      <c r="AU9" s="17">
        <v>0.124540121946195</v>
      </c>
      <c r="AV9" s="17">
        <v>0.158026248687787</v>
      </c>
      <c r="AW9" s="17">
        <v>0.165453220915739</v>
      </c>
      <c r="AX9" s="17">
        <v>0.396953579278709</v>
      </c>
    </row>
    <row r="10" spans="2:50">
      <c r="B10" s="18" t="s">
        <v>323</v>
      </c>
      <c r="C10" s="17">
        <v>0.39620311557020699</v>
      </c>
      <c r="D10" s="17">
        <v>0.40390250092044599</v>
      </c>
      <c r="E10" s="17">
        <v>0.38773793424943198</v>
      </c>
      <c r="F10" s="17"/>
      <c r="G10" s="17">
        <v>0.371795187599816</v>
      </c>
      <c r="H10" s="17">
        <v>0.39173785379444398</v>
      </c>
      <c r="I10" s="17">
        <v>0.347209065674776</v>
      </c>
      <c r="J10" s="17">
        <v>0.45355573720470399</v>
      </c>
      <c r="K10" s="17">
        <v>0.37900714708625699</v>
      </c>
      <c r="L10" s="17">
        <v>0.42861847567315398</v>
      </c>
      <c r="M10" s="17"/>
      <c r="N10" s="17">
        <v>0.442760759068064</v>
      </c>
      <c r="O10" s="17">
        <v>0.41129064980966001</v>
      </c>
      <c r="P10" s="17">
        <v>0.38762405202435701</v>
      </c>
      <c r="Q10" s="17">
        <v>0.34540151111314998</v>
      </c>
      <c r="R10" s="17"/>
      <c r="S10" s="17">
        <v>0.33739581534218599</v>
      </c>
      <c r="T10" s="17">
        <v>0.43196783361593999</v>
      </c>
      <c r="U10" s="17">
        <v>0.41879661524661599</v>
      </c>
      <c r="V10" s="17">
        <v>0.38074391934034701</v>
      </c>
      <c r="W10" s="17">
        <v>0.32031498236978201</v>
      </c>
      <c r="X10" s="17">
        <v>0.44665405398512098</v>
      </c>
      <c r="Y10" s="17">
        <v>0.33254991369577702</v>
      </c>
      <c r="Z10" s="17">
        <v>0.47248442873635599</v>
      </c>
      <c r="AA10" s="17">
        <v>0.40215180036169701</v>
      </c>
      <c r="AB10" s="17">
        <v>0.35137752980235598</v>
      </c>
      <c r="AC10" s="17">
        <v>0.48196870199577901</v>
      </c>
      <c r="AD10" s="17">
        <v>0.59977586437126695</v>
      </c>
      <c r="AE10" s="17"/>
      <c r="AF10" s="17">
        <v>0.38770841688642499</v>
      </c>
      <c r="AG10" s="17">
        <v>0.41477902562023</v>
      </c>
      <c r="AH10" s="17">
        <v>0.324984319658563</v>
      </c>
      <c r="AI10" s="17"/>
      <c r="AJ10" s="17">
        <v>0.42801635609664701</v>
      </c>
      <c r="AK10" s="17">
        <v>0.40333349060589802</v>
      </c>
      <c r="AL10" s="17">
        <v>0.50603906520215702</v>
      </c>
      <c r="AM10" s="17">
        <v>0.50451143930048503</v>
      </c>
      <c r="AN10" s="17">
        <v>0.236480115281616</v>
      </c>
      <c r="AO10" s="17"/>
      <c r="AP10" s="17">
        <v>0.46520270697766603</v>
      </c>
      <c r="AQ10" s="17">
        <v>0.39283667796753302</v>
      </c>
      <c r="AR10" s="17">
        <v>0.413359745668819</v>
      </c>
      <c r="AS10" s="17"/>
      <c r="AT10" s="17">
        <v>0.40145730447717098</v>
      </c>
      <c r="AU10" s="17">
        <v>0.349214274628868</v>
      </c>
      <c r="AV10" s="17">
        <v>0.43172410093178099</v>
      </c>
      <c r="AW10" s="17">
        <v>0.41826100234652402</v>
      </c>
      <c r="AX10" s="17">
        <v>0.20173676830882301</v>
      </c>
    </row>
    <row r="11" spans="2:50" ht="30">
      <c r="B11" s="18" t="s">
        <v>324</v>
      </c>
      <c r="C11" s="17">
        <v>0.28335513472735802</v>
      </c>
      <c r="D11" s="17">
        <v>0.26212843274247599</v>
      </c>
      <c r="E11" s="17">
        <v>0.30669308613129698</v>
      </c>
      <c r="F11" s="17"/>
      <c r="G11" s="17">
        <v>0.30201536775602</v>
      </c>
      <c r="H11" s="17">
        <v>0.26441202263380498</v>
      </c>
      <c r="I11" s="17">
        <v>0.32057814057017497</v>
      </c>
      <c r="J11" s="17">
        <v>0.25369684313361601</v>
      </c>
      <c r="K11" s="17">
        <v>0.353979863590768</v>
      </c>
      <c r="L11" s="17">
        <v>0.22392635832670901</v>
      </c>
      <c r="M11" s="17"/>
      <c r="N11" s="17">
        <v>0.22752104546389201</v>
      </c>
      <c r="O11" s="17">
        <v>0.30268693033314398</v>
      </c>
      <c r="P11" s="17">
        <v>0.29193026088488799</v>
      </c>
      <c r="Q11" s="17">
        <v>0.31187703183693299</v>
      </c>
      <c r="R11" s="17"/>
      <c r="S11" s="17">
        <v>0.28386981573111503</v>
      </c>
      <c r="T11" s="17">
        <v>0.30602587048041802</v>
      </c>
      <c r="U11" s="17">
        <v>0.265782762913161</v>
      </c>
      <c r="V11" s="17">
        <v>0.32789542029907298</v>
      </c>
      <c r="W11" s="17">
        <v>0.31434219910295402</v>
      </c>
      <c r="X11" s="17">
        <v>0.236740827823366</v>
      </c>
      <c r="Y11" s="17">
        <v>0.27684290065212702</v>
      </c>
      <c r="Z11" s="17">
        <v>0.31844595512110602</v>
      </c>
      <c r="AA11" s="17">
        <v>0.30293414345604902</v>
      </c>
      <c r="AB11" s="17">
        <v>0.262227353492895</v>
      </c>
      <c r="AC11" s="17">
        <v>0.23480459841027701</v>
      </c>
      <c r="AD11" s="17">
        <v>0.19350255120631801</v>
      </c>
      <c r="AE11" s="17"/>
      <c r="AF11" s="17">
        <v>0.28288589937208197</v>
      </c>
      <c r="AG11" s="17">
        <v>0.255864195213655</v>
      </c>
      <c r="AH11" s="17">
        <v>0.39202540341584402</v>
      </c>
      <c r="AI11" s="17"/>
      <c r="AJ11" s="17">
        <v>0.25351514500913103</v>
      </c>
      <c r="AK11" s="17">
        <v>0.29421944187898202</v>
      </c>
      <c r="AL11" s="17">
        <v>0.22460622291454899</v>
      </c>
      <c r="AM11" s="17">
        <v>0.146913686935007</v>
      </c>
      <c r="AN11" s="17">
        <v>0.40253838168936101</v>
      </c>
      <c r="AO11" s="17"/>
      <c r="AP11" s="17">
        <v>0.22012557751471801</v>
      </c>
      <c r="AQ11" s="17">
        <v>0.27788171181683702</v>
      </c>
      <c r="AR11" s="17">
        <v>0.27030384699290999</v>
      </c>
      <c r="AS11" s="17"/>
      <c r="AT11" s="17">
        <v>0.29177773834583998</v>
      </c>
      <c r="AU11" s="17">
        <v>0.361225984270998</v>
      </c>
      <c r="AV11" s="17">
        <v>0.24400918418457501</v>
      </c>
      <c r="AW11" s="17">
        <v>0.21551126629961601</v>
      </c>
      <c r="AX11" s="17">
        <v>0.215703767430073</v>
      </c>
    </row>
    <row r="12" spans="2:50">
      <c r="B12" s="18" t="s">
        <v>325</v>
      </c>
      <c r="C12" s="17">
        <v>8.2364140312036802E-2</v>
      </c>
      <c r="D12" s="17">
        <v>8.2139895439880303E-2</v>
      </c>
      <c r="E12" s="17">
        <v>8.2610689019070802E-2</v>
      </c>
      <c r="F12" s="17"/>
      <c r="G12" s="17">
        <v>0.107567766981368</v>
      </c>
      <c r="H12" s="17">
        <v>0.124685750150192</v>
      </c>
      <c r="I12" s="17">
        <v>6.8384178736681095E-2</v>
      </c>
      <c r="J12" s="17">
        <v>4.1008818968856303E-2</v>
      </c>
      <c r="K12" s="17">
        <v>4.7822300559014597E-2</v>
      </c>
      <c r="L12" s="17">
        <v>0.100666270288243</v>
      </c>
      <c r="M12" s="17"/>
      <c r="N12" s="17">
        <v>7.0763021013408506E-2</v>
      </c>
      <c r="O12" s="17">
        <v>0.105021864906711</v>
      </c>
      <c r="P12" s="17">
        <v>6.6674949127862398E-2</v>
      </c>
      <c r="Q12" s="17">
        <v>8.8291203232316207E-2</v>
      </c>
      <c r="R12" s="17"/>
      <c r="S12" s="17">
        <v>0.11932493731940599</v>
      </c>
      <c r="T12" s="17">
        <v>4.8102797103114901E-2</v>
      </c>
      <c r="U12" s="17">
        <v>8.3602914704987805E-2</v>
      </c>
      <c r="V12" s="17">
        <v>8.7603098641123103E-2</v>
      </c>
      <c r="W12" s="17">
        <v>4.0313035052409601E-2</v>
      </c>
      <c r="X12" s="17">
        <v>9.3466781657247297E-2</v>
      </c>
      <c r="Y12" s="17">
        <v>9.7131320695376999E-2</v>
      </c>
      <c r="Z12" s="17">
        <v>2.5955624820422601E-2</v>
      </c>
      <c r="AA12" s="17">
        <v>5.24872914678821E-2</v>
      </c>
      <c r="AB12" s="17">
        <v>0.143076348880945</v>
      </c>
      <c r="AC12" s="17">
        <v>2.1191174514306899E-2</v>
      </c>
      <c r="AD12" s="17">
        <v>0.100109453079459</v>
      </c>
      <c r="AE12" s="17"/>
      <c r="AF12" s="17">
        <v>8.1059039151231499E-2</v>
      </c>
      <c r="AG12" s="17">
        <v>0.102593966648423</v>
      </c>
      <c r="AH12" s="17">
        <v>4.1092376594029201E-2</v>
      </c>
      <c r="AI12" s="17"/>
      <c r="AJ12" s="17">
        <v>4.8650565767983697E-2</v>
      </c>
      <c r="AK12" s="17">
        <v>0.11374103817482099</v>
      </c>
      <c r="AL12" s="17">
        <v>8.4105462959048499E-2</v>
      </c>
      <c r="AM12" s="17">
        <v>8.3274348521200206E-2</v>
      </c>
      <c r="AN12" s="17">
        <v>9.8359117493971901E-2</v>
      </c>
      <c r="AO12" s="17"/>
      <c r="AP12" s="17">
        <v>5.4998419530289201E-2</v>
      </c>
      <c r="AQ12" s="17">
        <v>0.10383508919949</v>
      </c>
      <c r="AR12" s="17">
        <v>0.10187556509397699</v>
      </c>
      <c r="AS12" s="17"/>
      <c r="AT12" s="17">
        <v>3.7462724962678398E-2</v>
      </c>
      <c r="AU12" s="17">
        <v>8.0955352092956401E-2</v>
      </c>
      <c r="AV12" s="17">
        <v>9.1973564257494395E-2</v>
      </c>
      <c r="AW12" s="17">
        <v>0.116335502826584</v>
      </c>
      <c r="AX12" s="17">
        <v>0.100642255925584</v>
      </c>
    </row>
    <row r="13" spans="2:50">
      <c r="B13" s="18" t="s">
        <v>326</v>
      </c>
      <c r="C13" s="17">
        <v>3.5911599079321899E-2</v>
      </c>
      <c r="D13" s="17">
        <v>3.5090260125091997E-2</v>
      </c>
      <c r="E13" s="17">
        <v>3.6814630017129903E-2</v>
      </c>
      <c r="F13" s="17"/>
      <c r="G13" s="17">
        <v>7.2703280419073799E-2</v>
      </c>
      <c r="H13" s="17">
        <v>3.8647197065173602E-3</v>
      </c>
      <c r="I13" s="17">
        <v>4.2300987395134097E-2</v>
      </c>
      <c r="J13" s="17">
        <v>6.5256108478363301E-2</v>
      </c>
      <c r="K13" s="17">
        <v>2.1371671532608199E-2</v>
      </c>
      <c r="L13" s="17">
        <v>1.53574487685674E-2</v>
      </c>
      <c r="M13" s="17"/>
      <c r="N13" s="17">
        <v>2.7930903170720001E-2</v>
      </c>
      <c r="O13" s="17">
        <v>2.5852590832023899E-2</v>
      </c>
      <c r="P13" s="17">
        <v>5.9604133381103798E-2</v>
      </c>
      <c r="Q13" s="17">
        <v>3.25859354711905E-2</v>
      </c>
      <c r="R13" s="17"/>
      <c r="S13" s="17">
        <v>3.3443574812831903E-2</v>
      </c>
      <c r="T13" s="17">
        <v>3.1053446247846901E-2</v>
      </c>
      <c r="U13" s="17">
        <v>3.82469011240444E-2</v>
      </c>
      <c r="V13" s="17">
        <v>3.03301973653772E-2</v>
      </c>
      <c r="W13" s="17">
        <v>9.87940122082199E-2</v>
      </c>
      <c r="X13" s="17">
        <v>2.7533593010327002E-2</v>
      </c>
      <c r="Y13" s="17">
        <v>4.7132881955538899E-2</v>
      </c>
      <c r="Z13" s="17">
        <v>0</v>
      </c>
      <c r="AA13" s="17">
        <v>3.2132978118709597E-2</v>
      </c>
      <c r="AB13" s="17">
        <v>3.28675406455219E-2</v>
      </c>
      <c r="AC13" s="17">
        <v>4.2863165389736002E-2</v>
      </c>
      <c r="AD13" s="17">
        <v>0</v>
      </c>
      <c r="AE13" s="17"/>
      <c r="AF13" s="17">
        <v>2.5240845585544801E-2</v>
      </c>
      <c r="AG13" s="17">
        <v>3.1789410197366398E-2</v>
      </c>
      <c r="AH13" s="17">
        <v>4.9009911428343801E-2</v>
      </c>
      <c r="AI13" s="17"/>
      <c r="AJ13" s="17">
        <v>1.02008258863305E-2</v>
      </c>
      <c r="AK13" s="17">
        <v>3.7101768441966602E-2</v>
      </c>
      <c r="AL13" s="17">
        <v>3.78344104880146E-2</v>
      </c>
      <c r="AM13" s="17">
        <v>8.4263713406064297E-2</v>
      </c>
      <c r="AN13" s="17">
        <v>8.1451383686890796E-2</v>
      </c>
      <c r="AO13" s="17"/>
      <c r="AP13" s="17">
        <v>1.28916592675465E-2</v>
      </c>
      <c r="AQ13" s="17">
        <v>5.07125047199097E-2</v>
      </c>
      <c r="AR13" s="17">
        <v>4.6553013086217898E-2</v>
      </c>
      <c r="AS13" s="17"/>
      <c r="AT13" s="17">
        <v>1.7494539882611501E-2</v>
      </c>
      <c r="AU13" s="17">
        <v>7.6197962257675195E-2</v>
      </c>
      <c r="AV13" s="17">
        <v>3.03891852147611E-2</v>
      </c>
      <c r="AW13" s="17">
        <v>5.7027569065772797E-2</v>
      </c>
      <c r="AX13" s="17">
        <v>0</v>
      </c>
    </row>
    <row r="14" spans="2:50">
      <c r="B14" s="18" t="s">
        <v>92</v>
      </c>
      <c r="C14" s="19">
        <v>5.1049479367422899E-2</v>
      </c>
      <c r="D14" s="19">
        <v>3.3792691290875303E-2</v>
      </c>
      <c r="E14" s="19">
        <v>7.0022661438071496E-2</v>
      </c>
      <c r="F14" s="19"/>
      <c r="G14" s="19">
        <v>3.4250777881897503E-2</v>
      </c>
      <c r="H14" s="19">
        <v>6.3202902676337505E-2</v>
      </c>
      <c r="I14" s="19">
        <v>7.1836216911508405E-2</v>
      </c>
      <c r="J14" s="19">
        <v>7.0816675379690996E-2</v>
      </c>
      <c r="K14" s="19">
        <v>2.84051200026816E-2</v>
      </c>
      <c r="L14" s="19">
        <v>3.1103928532874602E-2</v>
      </c>
      <c r="M14" s="19"/>
      <c r="N14" s="19">
        <v>2.74144199628195E-2</v>
      </c>
      <c r="O14" s="19">
        <v>5.6632500532323701E-2</v>
      </c>
      <c r="P14" s="19">
        <v>4.7845037172087303E-2</v>
      </c>
      <c r="Q14" s="19">
        <v>7.2948700996676302E-2</v>
      </c>
      <c r="R14" s="19"/>
      <c r="S14" s="19">
        <v>6.2455874160368602E-2</v>
      </c>
      <c r="T14" s="19">
        <v>6.9208793994630702E-2</v>
      </c>
      <c r="U14" s="19">
        <v>3.9403442751495599E-2</v>
      </c>
      <c r="V14" s="19">
        <v>5.0494284613570001E-2</v>
      </c>
      <c r="W14" s="19">
        <v>3.4601471269985203E-2</v>
      </c>
      <c r="X14" s="19">
        <v>5.3078460765987601E-2</v>
      </c>
      <c r="Y14" s="19">
        <v>6.4112696938406502E-2</v>
      </c>
      <c r="Z14" s="19">
        <v>3.12694459538315E-2</v>
      </c>
      <c r="AA14" s="19">
        <v>5.0338794802859299E-2</v>
      </c>
      <c r="AB14" s="19">
        <v>2.3651139487741901E-2</v>
      </c>
      <c r="AC14" s="19">
        <v>8.2631254203128002E-2</v>
      </c>
      <c r="AD14" s="19">
        <v>2.8705957391415099E-2</v>
      </c>
      <c r="AE14" s="19"/>
      <c r="AF14" s="19">
        <v>4.7538392367029399E-2</v>
      </c>
      <c r="AG14" s="19">
        <v>2.83654808413773E-2</v>
      </c>
      <c r="AH14" s="19">
        <v>9.4195778211873596E-2</v>
      </c>
      <c r="AI14" s="19"/>
      <c r="AJ14" s="19">
        <v>3.4903197934793899E-2</v>
      </c>
      <c r="AK14" s="19">
        <v>2.9017636090040801E-2</v>
      </c>
      <c r="AL14" s="19">
        <v>0</v>
      </c>
      <c r="AM14" s="19">
        <v>9.4186576929581906E-2</v>
      </c>
      <c r="AN14" s="19">
        <v>0.112637258276769</v>
      </c>
      <c r="AO14" s="19"/>
      <c r="AP14" s="19">
        <v>2.88298450435742E-2</v>
      </c>
      <c r="AQ14" s="19">
        <v>4.1240970613447801E-2</v>
      </c>
      <c r="AR14" s="19">
        <v>0</v>
      </c>
      <c r="AS14" s="19"/>
      <c r="AT14" s="19">
        <v>0.102073826769149</v>
      </c>
      <c r="AU14" s="19">
        <v>7.8663048033073106E-3</v>
      </c>
      <c r="AV14" s="19">
        <v>4.3877716723601197E-2</v>
      </c>
      <c r="AW14" s="19">
        <v>2.7411438545764499E-2</v>
      </c>
      <c r="AX14" s="19">
        <v>8.4963629056811998E-2</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AX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c r="D2" s="33" t="s">
        <v>334</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row>
    <row r="5" spans="2:50" ht="30" customHeight="1">
      <c r="B5" s="15"/>
      <c r="C5" s="15"/>
      <c r="D5" s="32" t="s">
        <v>29</v>
      </c>
      <c r="E5" s="32"/>
      <c r="F5" s="15"/>
      <c r="G5" s="32" t="s">
        <v>30</v>
      </c>
      <c r="H5" s="32"/>
      <c r="I5" s="32"/>
      <c r="J5" s="32"/>
      <c r="K5" s="32"/>
      <c r="L5" s="32"/>
      <c r="M5" s="15"/>
      <c r="N5" s="32" t="s">
        <v>31</v>
      </c>
      <c r="O5" s="32"/>
      <c r="P5" s="32"/>
      <c r="Q5" s="32"/>
      <c r="R5" s="15"/>
      <c r="S5" s="32" t="s">
        <v>32</v>
      </c>
      <c r="T5" s="32"/>
      <c r="U5" s="32"/>
      <c r="V5" s="32"/>
      <c r="W5" s="32"/>
      <c r="X5" s="32"/>
      <c r="Y5" s="32"/>
      <c r="Z5" s="32"/>
      <c r="AA5" s="32"/>
      <c r="AB5" s="32"/>
      <c r="AC5" s="32"/>
      <c r="AD5" s="32"/>
      <c r="AE5" s="15"/>
      <c r="AF5" s="32" t="s">
        <v>33</v>
      </c>
      <c r="AG5" s="32"/>
      <c r="AH5" s="32"/>
      <c r="AI5" s="15"/>
      <c r="AJ5" s="32" t="s">
        <v>34</v>
      </c>
      <c r="AK5" s="32"/>
      <c r="AL5" s="32"/>
      <c r="AM5" s="32"/>
      <c r="AN5" s="32"/>
      <c r="AO5" s="15"/>
      <c r="AP5" s="32" t="s">
        <v>35</v>
      </c>
      <c r="AQ5" s="32"/>
      <c r="AR5" s="32"/>
      <c r="AS5" s="15"/>
      <c r="AT5" s="32" t="s">
        <v>36</v>
      </c>
      <c r="AU5" s="32"/>
      <c r="AV5" s="32"/>
      <c r="AW5" s="32"/>
      <c r="AX5" s="32"/>
    </row>
    <row r="6" spans="2:50" ht="75">
      <c r="B6" t="s">
        <v>37</v>
      </c>
      <c r="C6" s="9" t="s">
        <v>38</v>
      </c>
      <c r="D6" s="12" t="s">
        <v>39</v>
      </c>
      <c r="E6" s="12" t="s">
        <v>40</v>
      </c>
      <c r="G6" s="12" t="s">
        <v>41</v>
      </c>
      <c r="H6" s="12" t="s">
        <v>42</v>
      </c>
      <c r="I6" s="12" t="s">
        <v>43</v>
      </c>
      <c r="J6" s="12" t="s">
        <v>44</v>
      </c>
      <c r="K6" s="12" t="s">
        <v>45</v>
      </c>
      <c r="L6" s="12" t="s">
        <v>46</v>
      </c>
      <c r="N6" s="12" t="s">
        <v>47</v>
      </c>
      <c r="O6" s="12" t="s">
        <v>48</v>
      </c>
      <c r="P6" s="12" t="s">
        <v>49</v>
      </c>
      <c r="Q6" s="12" t="s">
        <v>50</v>
      </c>
      <c r="S6" s="12" t="s">
        <v>51</v>
      </c>
      <c r="T6" s="12" t="s">
        <v>52</v>
      </c>
      <c r="U6" s="12" t="s">
        <v>53</v>
      </c>
      <c r="V6" s="12" t="s">
        <v>54</v>
      </c>
      <c r="W6" s="12" t="s">
        <v>55</v>
      </c>
      <c r="X6" s="12" t="s">
        <v>56</v>
      </c>
      <c r="Y6" s="12" t="s">
        <v>57</v>
      </c>
      <c r="Z6" s="12" t="s">
        <v>58</v>
      </c>
      <c r="AA6" s="12" t="s">
        <v>59</v>
      </c>
      <c r="AB6" s="12" t="s">
        <v>60</v>
      </c>
      <c r="AC6" s="12" t="s">
        <v>61</v>
      </c>
      <c r="AD6" s="12" t="s">
        <v>62</v>
      </c>
      <c r="AF6" s="12" t="s">
        <v>63</v>
      </c>
      <c r="AG6" s="12" t="s">
        <v>64</v>
      </c>
      <c r="AH6" s="12" t="s">
        <v>65</v>
      </c>
      <c r="AJ6" s="12" t="s">
        <v>66</v>
      </c>
      <c r="AK6" s="12" t="s">
        <v>67</v>
      </c>
      <c r="AL6" s="12" t="s">
        <v>68</v>
      </c>
      <c r="AM6" s="12" t="s">
        <v>69</v>
      </c>
      <c r="AN6" s="12" t="s">
        <v>65</v>
      </c>
      <c r="AP6" s="12" t="s">
        <v>66</v>
      </c>
      <c r="AQ6" s="12" t="s">
        <v>67</v>
      </c>
      <c r="AR6" s="12" t="s">
        <v>70</v>
      </c>
      <c r="AT6" s="12" t="s">
        <v>71</v>
      </c>
      <c r="AU6" s="12" t="s">
        <v>72</v>
      </c>
      <c r="AV6" s="12" t="s">
        <v>73</v>
      </c>
      <c r="AW6" s="12" t="s">
        <v>74</v>
      </c>
      <c r="AX6" s="12" t="s">
        <v>75</v>
      </c>
    </row>
    <row r="7" spans="2:50" ht="30" customHeight="1">
      <c r="B7" s="10" t="s">
        <v>76</v>
      </c>
      <c r="C7" s="10">
        <v>922</v>
      </c>
      <c r="D7" s="10">
        <v>448</v>
      </c>
      <c r="E7" s="10">
        <v>471</v>
      </c>
      <c r="F7" s="10"/>
      <c r="G7" s="10">
        <v>110</v>
      </c>
      <c r="H7" s="10">
        <v>147</v>
      </c>
      <c r="I7" s="10">
        <v>141</v>
      </c>
      <c r="J7" s="10">
        <v>141</v>
      </c>
      <c r="K7" s="10">
        <v>158</v>
      </c>
      <c r="L7" s="10">
        <v>225</v>
      </c>
      <c r="M7" s="10"/>
      <c r="N7" s="10">
        <v>268</v>
      </c>
      <c r="O7" s="10">
        <v>226</v>
      </c>
      <c r="P7" s="10">
        <v>190</v>
      </c>
      <c r="Q7" s="10">
        <v>232</v>
      </c>
      <c r="R7" s="10"/>
      <c r="S7" s="10">
        <v>120</v>
      </c>
      <c r="T7" s="10">
        <v>113</v>
      </c>
      <c r="U7" s="10">
        <v>74</v>
      </c>
      <c r="V7" s="10">
        <v>76</v>
      </c>
      <c r="W7" s="10">
        <v>62</v>
      </c>
      <c r="X7" s="10">
        <v>67</v>
      </c>
      <c r="Y7" s="10">
        <v>77</v>
      </c>
      <c r="Z7" s="10">
        <v>43</v>
      </c>
      <c r="AA7" s="10">
        <v>107</v>
      </c>
      <c r="AB7" s="10">
        <v>111</v>
      </c>
      <c r="AC7" s="10">
        <v>42</v>
      </c>
      <c r="AD7" s="10">
        <v>30</v>
      </c>
      <c r="AE7" s="10"/>
      <c r="AF7" s="10">
        <v>371</v>
      </c>
      <c r="AG7" s="10">
        <v>393</v>
      </c>
      <c r="AH7" s="10">
        <v>106</v>
      </c>
      <c r="AI7" s="10"/>
      <c r="AJ7" s="10">
        <v>342</v>
      </c>
      <c r="AK7" s="10">
        <v>238</v>
      </c>
      <c r="AL7" s="10">
        <v>60</v>
      </c>
      <c r="AM7" s="10">
        <v>17</v>
      </c>
      <c r="AN7" s="10">
        <v>108</v>
      </c>
      <c r="AO7" s="10"/>
      <c r="AP7" s="10">
        <v>220</v>
      </c>
      <c r="AQ7" s="10">
        <v>285</v>
      </c>
      <c r="AR7" s="10">
        <v>77</v>
      </c>
      <c r="AS7" s="10"/>
      <c r="AT7" s="10">
        <v>218</v>
      </c>
      <c r="AU7" s="10">
        <v>152</v>
      </c>
      <c r="AV7" s="10">
        <v>228</v>
      </c>
      <c r="AW7" s="10">
        <v>85</v>
      </c>
      <c r="AX7" s="10">
        <v>12</v>
      </c>
    </row>
    <row r="8" spans="2:50" ht="30" customHeight="1">
      <c r="B8" s="11" t="s">
        <v>77</v>
      </c>
      <c r="C8" s="11">
        <v>923</v>
      </c>
      <c r="D8" s="11">
        <v>459</v>
      </c>
      <c r="E8" s="11">
        <v>462</v>
      </c>
      <c r="F8" s="11"/>
      <c r="G8" s="11">
        <v>135</v>
      </c>
      <c r="H8" s="11">
        <v>147</v>
      </c>
      <c r="I8" s="11">
        <v>154</v>
      </c>
      <c r="J8" s="11">
        <v>150</v>
      </c>
      <c r="K8" s="11">
        <v>135</v>
      </c>
      <c r="L8" s="11">
        <v>203</v>
      </c>
      <c r="M8" s="11"/>
      <c r="N8" s="11">
        <v>253</v>
      </c>
      <c r="O8" s="11">
        <v>235</v>
      </c>
      <c r="P8" s="11">
        <v>205</v>
      </c>
      <c r="Q8" s="11">
        <v>225</v>
      </c>
      <c r="R8" s="11"/>
      <c r="S8" s="11">
        <v>129</v>
      </c>
      <c r="T8" s="11">
        <v>118</v>
      </c>
      <c r="U8" s="11">
        <v>73</v>
      </c>
      <c r="V8" s="11">
        <v>80</v>
      </c>
      <c r="W8" s="11">
        <v>59</v>
      </c>
      <c r="X8" s="11">
        <v>86</v>
      </c>
      <c r="Y8" s="11">
        <v>71</v>
      </c>
      <c r="Z8" s="11">
        <v>37</v>
      </c>
      <c r="AA8" s="11">
        <v>106</v>
      </c>
      <c r="AB8" s="11">
        <v>97</v>
      </c>
      <c r="AC8" s="11">
        <v>40</v>
      </c>
      <c r="AD8" s="11">
        <v>27</v>
      </c>
      <c r="AE8" s="11"/>
      <c r="AF8" s="11">
        <v>366</v>
      </c>
      <c r="AG8" s="11">
        <v>384</v>
      </c>
      <c r="AH8" s="11">
        <v>112</v>
      </c>
      <c r="AI8" s="11"/>
      <c r="AJ8" s="11">
        <v>334</v>
      </c>
      <c r="AK8" s="11">
        <v>245</v>
      </c>
      <c r="AL8" s="11">
        <v>58</v>
      </c>
      <c r="AM8" s="11">
        <v>15</v>
      </c>
      <c r="AN8" s="11">
        <v>110</v>
      </c>
      <c r="AO8" s="11"/>
      <c r="AP8" s="11">
        <v>218</v>
      </c>
      <c r="AQ8" s="11">
        <v>299</v>
      </c>
      <c r="AR8" s="11">
        <v>75</v>
      </c>
      <c r="AS8" s="11"/>
      <c r="AT8" s="11">
        <v>216</v>
      </c>
      <c r="AU8" s="11">
        <v>158</v>
      </c>
      <c r="AV8" s="11">
        <v>228</v>
      </c>
      <c r="AW8" s="11">
        <v>83</v>
      </c>
      <c r="AX8" s="11">
        <v>10</v>
      </c>
    </row>
    <row r="9" spans="2:50">
      <c r="B9" s="18" t="s">
        <v>322</v>
      </c>
      <c r="C9" s="17">
        <v>0.19337005189237</v>
      </c>
      <c r="D9" s="17">
        <v>0.23612145483494801</v>
      </c>
      <c r="E9" s="17">
        <v>0.15063497689522901</v>
      </c>
      <c r="F9" s="17"/>
      <c r="G9" s="17">
        <v>0.19301264860358699</v>
      </c>
      <c r="H9" s="17">
        <v>0.18205857449083901</v>
      </c>
      <c r="I9" s="17">
        <v>0.20737393695857001</v>
      </c>
      <c r="J9" s="17">
        <v>0.16642991384164499</v>
      </c>
      <c r="K9" s="17">
        <v>0.19128993728733501</v>
      </c>
      <c r="L9" s="17">
        <v>0.212359433023352</v>
      </c>
      <c r="M9" s="17"/>
      <c r="N9" s="17">
        <v>0.24114502822848399</v>
      </c>
      <c r="O9" s="17">
        <v>0.180182363321887</v>
      </c>
      <c r="P9" s="17">
        <v>0.16564404644727501</v>
      </c>
      <c r="Q9" s="17">
        <v>0.18386429248170999</v>
      </c>
      <c r="R9" s="17"/>
      <c r="S9" s="17">
        <v>0.222313112438179</v>
      </c>
      <c r="T9" s="17">
        <v>0.135759976914619</v>
      </c>
      <c r="U9" s="17">
        <v>0.174686640651456</v>
      </c>
      <c r="V9" s="17">
        <v>0.24215854111215801</v>
      </c>
      <c r="W9" s="17">
        <v>0.15005312674315199</v>
      </c>
      <c r="X9" s="17">
        <v>0.145461311453952</v>
      </c>
      <c r="Y9" s="17">
        <v>0.21640235759149801</v>
      </c>
      <c r="Z9" s="17">
        <v>0.25249399264956501</v>
      </c>
      <c r="AA9" s="17">
        <v>0.19598008232375799</v>
      </c>
      <c r="AB9" s="17">
        <v>0.226932567067718</v>
      </c>
      <c r="AC9" s="17">
        <v>0.228299625038762</v>
      </c>
      <c r="AD9" s="17">
        <v>0.13458892134936901</v>
      </c>
      <c r="AE9" s="17"/>
      <c r="AF9" s="17">
        <v>0.17929562644209199</v>
      </c>
      <c r="AG9" s="17">
        <v>0.20827835378750101</v>
      </c>
      <c r="AH9" s="17">
        <v>0.173537692098957</v>
      </c>
      <c r="AI9" s="17"/>
      <c r="AJ9" s="17">
        <v>0.19237522478003899</v>
      </c>
      <c r="AK9" s="17">
        <v>0.25162523445024698</v>
      </c>
      <c r="AL9" s="17">
        <v>0.21703817715734</v>
      </c>
      <c r="AM9" s="17">
        <v>0.23181693628328001</v>
      </c>
      <c r="AN9" s="17">
        <v>9.8205187003447894E-2</v>
      </c>
      <c r="AO9" s="17"/>
      <c r="AP9" s="17">
        <v>0.19960678097489601</v>
      </c>
      <c r="AQ9" s="17">
        <v>0.24730337233177899</v>
      </c>
      <c r="AR9" s="17">
        <v>0.16337669258860099</v>
      </c>
      <c r="AS9" s="17"/>
      <c r="AT9" s="17">
        <v>0.16754635848397301</v>
      </c>
      <c r="AU9" s="17">
        <v>0.18859745763021901</v>
      </c>
      <c r="AV9" s="17">
        <v>0.24367761448601599</v>
      </c>
      <c r="AW9" s="17">
        <v>0.238530315062253</v>
      </c>
      <c r="AX9" s="17">
        <v>0.29431620962905602</v>
      </c>
    </row>
    <row r="10" spans="2:50">
      <c r="B10" s="18" t="s">
        <v>323</v>
      </c>
      <c r="C10" s="17">
        <v>0.42265707766288202</v>
      </c>
      <c r="D10" s="17">
        <v>0.41281547932227203</v>
      </c>
      <c r="E10" s="17">
        <v>0.432594513268103</v>
      </c>
      <c r="F10" s="17"/>
      <c r="G10" s="17">
        <v>0.30434251713472898</v>
      </c>
      <c r="H10" s="17">
        <v>0.421419233602014</v>
      </c>
      <c r="I10" s="17">
        <v>0.41837067496987201</v>
      </c>
      <c r="J10" s="17">
        <v>0.44928642972304</v>
      </c>
      <c r="K10" s="17">
        <v>0.45010331133904402</v>
      </c>
      <c r="L10" s="17">
        <v>0.46747439831445198</v>
      </c>
      <c r="M10" s="17"/>
      <c r="N10" s="17">
        <v>0.45957438363270198</v>
      </c>
      <c r="O10" s="17">
        <v>0.45887128826435303</v>
      </c>
      <c r="P10" s="17">
        <v>0.39507100701563502</v>
      </c>
      <c r="Q10" s="17">
        <v>0.35842186981254498</v>
      </c>
      <c r="R10" s="17"/>
      <c r="S10" s="17">
        <v>0.39994876946199798</v>
      </c>
      <c r="T10" s="17">
        <v>0.52483048554379597</v>
      </c>
      <c r="U10" s="17">
        <v>0.39332492153545701</v>
      </c>
      <c r="V10" s="17">
        <v>0.396746886813442</v>
      </c>
      <c r="W10" s="17">
        <v>0.39934230254674002</v>
      </c>
      <c r="X10" s="17">
        <v>0.46946563677471098</v>
      </c>
      <c r="Y10" s="17">
        <v>0.31552473844539902</v>
      </c>
      <c r="Z10" s="17">
        <v>0.51992005094332105</v>
      </c>
      <c r="AA10" s="17">
        <v>0.37374719831180098</v>
      </c>
      <c r="AB10" s="17">
        <v>0.43389583128234099</v>
      </c>
      <c r="AC10" s="17">
        <v>0.40707890279822101</v>
      </c>
      <c r="AD10" s="17">
        <v>0.46442150359963702</v>
      </c>
      <c r="AE10" s="17"/>
      <c r="AF10" s="17">
        <v>0.41065116569814197</v>
      </c>
      <c r="AG10" s="17">
        <v>0.46998144579644502</v>
      </c>
      <c r="AH10" s="17">
        <v>0.32923966078201899</v>
      </c>
      <c r="AI10" s="17"/>
      <c r="AJ10" s="17">
        <v>0.45663361215654202</v>
      </c>
      <c r="AK10" s="17">
        <v>0.41184216191415501</v>
      </c>
      <c r="AL10" s="17">
        <v>0.45081025632695398</v>
      </c>
      <c r="AM10" s="17">
        <v>0.35740214106049301</v>
      </c>
      <c r="AN10" s="17">
        <v>0.30237381376386802</v>
      </c>
      <c r="AO10" s="17"/>
      <c r="AP10" s="17">
        <v>0.44385711565401598</v>
      </c>
      <c r="AQ10" s="17">
        <v>0.39177706943694701</v>
      </c>
      <c r="AR10" s="17">
        <v>0.528897429218946</v>
      </c>
      <c r="AS10" s="17"/>
      <c r="AT10" s="17">
        <v>0.40833516446255802</v>
      </c>
      <c r="AU10" s="17">
        <v>0.35470886869985302</v>
      </c>
      <c r="AV10" s="17">
        <v>0.48293972943951102</v>
      </c>
      <c r="AW10" s="17">
        <v>0.46981337045671601</v>
      </c>
      <c r="AX10" s="17">
        <v>0.36872919197288201</v>
      </c>
    </row>
    <row r="11" spans="2:50" ht="30">
      <c r="B11" s="18" t="s">
        <v>324</v>
      </c>
      <c r="C11" s="17">
        <v>0.21935385497367799</v>
      </c>
      <c r="D11" s="17">
        <v>0.195855284412108</v>
      </c>
      <c r="E11" s="17">
        <v>0.2439981090369</v>
      </c>
      <c r="F11" s="17"/>
      <c r="G11" s="17">
        <v>0.28329268520513701</v>
      </c>
      <c r="H11" s="17">
        <v>0.211513087906717</v>
      </c>
      <c r="I11" s="17">
        <v>0.193316857255104</v>
      </c>
      <c r="J11" s="17">
        <v>0.203956302076441</v>
      </c>
      <c r="K11" s="17">
        <v>0.25028001088023</v>
      </c>
      <c r="L11" s="17">
        <v>0.19320556215132501</v>
      </c>
      <c r="M11" s="17"/>
      <c r="N11" s="17">
        <v>0.168642124590246</v>
      </c>
      <c r="O11" s="17">
        <v>0.240417663201489</v>
      </c>
      <c r="P11" s="17">
        <v>0.228285611796161</v>
      </c>
      <c r="Q11" s="17">
        <v>0.25191837299386699</v>
      </c>
      <c r="R11" s="17"/>
      <c r="S11" s="17">
        <v>0.22635012893404499</v>
      </c>
      <c r="T11" s="17">
        <v>0.19448151701733701</v>
      </c>
      <c r="U11" s="17">
        <v>0.271860567403374</v>
      </c>
      <c r="V11" s="17">
        <v>0.23402497907960201</v>
      </c>
      <c r="W11" s="17">
        <v>0.29899574930192602</v>
      </c>
      <c r="X11" s="17">
        <v>0.208341059717911</v>
      </c>
      <c r="Y11" s="17">
        <v>0.30753379274571302</v>
      </c>
      <c r="Z11" s="17">
        <v>6.8761620574510005E-2</v>
      </c>
      <c r="AA11" s="17">
        <v>0.21929795002781699</v>
      </c>
      <c r="AB11" s="17">
        <v>0.15698407999910299</v>
      </c>
      <c r="AC11" s="17">
        <v>0.22119095961683399</v>
      </c>
      <c r="AD11" s="17">
        <v>0.16744986658208799</v>
      </c>
      <c r="AE11" s="17"/>
      <c r="AF11" s="17">
        <v>0.238260879305387</v>
      </c>
      <c r="AG11" s="17">
        <v>0.190245619441858</v>
      </c>
      <c r="AH11" s="17">
        <v>0.25837492409395801</v>
      </c>
      <c r="AI11" s="17"/>
      <c r="AJ11" s="17">
        <v>0.230316420409855</v>
      </c>
      <c r="AK11" s="17">
        <v>0.17823740331322199</v>
      </c>
      <c r="AL11" s="17">
        <v>0.20981290428365501</v>
      </c>
      <c r="AM11" s="17">
        <v>0.306681417345051</v>
      </c>
      <c r="AN11" s="17">
        <v>0.29137343690962098</v>
      </c>
      <c r="AO11" s="17"/>
      <c r="AP11" s="17">
        <v>0.231366394688235</v>
      </c>
      <c r="AQ11" s="17">
        <v>0.18294151432817801</v>
      </c>
      <c r="AR11" s="17">
        <v>0.22946223924165299</v>
      </c>
      <c r="AS11" s="17"/>
      <c r="AT11" s="17">
        <v>0.25306861709756201</v>
      </c>
      <c r="AU11" s="17">
        <v>0.28169110862093999</v>
      </c>
      <c r="AV11" s="17">
        <v>0.13900567414696</v>
      </c>
      <c r="AW11" s="17">
        <v>0.18768671576003301</v>
      </c>
      <c r="AX11" s="17">
        <v>0.33695459839806202</v>
      </c>
    </row>
    <row r="12" spans="2:50">
      <c r="B12" s="18" t="s">
        <v>325</v>
      </c>
      <c r="C12" s="17">
        <v>8.5995784897066996E-2</v>
      </c>
      <c r="D12" s="17">
        <v>7.1775515378688107E-2</v>
      </c>
      <c r="E12" s="17">
        <v>0.10062594308183199</v>
      </c>
      <c r="F12" s="17"/>
      <c r="G12" s="17">
        <v>0.11573918064485</v>
      </c>
      <c r="H12" s="17">
        <v>0.105622309274157</v>
      </c>
      <c r="I12" s="17">
        <v>8.6896119669368804E-2</v>
      </c>
      <c r="J12" s="17">
        <v>8.8051498893691807E-2</v>
      </c>
      <c r="K12" s="17">
        <v>6.3282966558630901E-2</v>
      </c>
      <c r="L12" s="17">
        <v>6.4962077382464095E-2</v>
      </c>
      <c r="M12" s="17"/>
      <c r="N12" s="17">
        <v>7.5744421711748902E-2</v>
      </c>
      <c r="O12" s="17">
        <v>6.6719737171882801E-2</v>
      </c>
      <c r="P12" s="17">
        <v>0.100519157032309</v>
      </c>
      <c r="Q12" s="17">
        <v>0.101465114882427</v>
      </c>
      <c r="R12" s="17"/>
      <c r="S12" s="17">
        <v>9.2978761459388395E-2</v>
      </c>
      <c r="T12" s="17">
        <v>0.10191800055977999</v>
      </c>
      <c r="U12" s="17">
        <v>0.111765962244199</v>
      </c>
      <c r="V12" s="17">
        <v>4.0213575678062601E-2</v>
      </c>
      <c r="W12" s="17">
        <v>9.7561886773188E-2</v>
      </c>
      <c r="X12" s="17">
        <v>9.5825845292487305E-2</v>
      </c>
      <c r="Y12" s="17">
        <v>7.9117000606529306E-2</v>
      </c>
      <c r="Z12" s="17">
        <v>6.1637310213564202E-2</v>
      </c>
      <c r="AA12" s="17">
        <v>4.6545269671337E-2</v>
      </c>
      <c r="AB12" s="17">
        <v>9.6123439394884505E-2</v>
      </c>
      <c r="AC12" s="17">
        <v>7.8644730672818602E-2</v>
      </c>
      <c r="AD12" s="17">
        <v>0.17452959605151799</v>
      </c>
      <c r="AE12" s="17"/>
      <c r="AF12" s="17">
        <v>8.8666420506137003E-2</v>
      </c>
      <c r="AG12" s="17">
        <v>8.0624502300601905E-2</v>
      </c>
      <c r="AH12" s="17">
        <v>7.9907287254481499E-2</v>
      </c>
      <c r="AI12" s="17"/>
      <c r="AJ12" s="17">
        <v>8.9320040216480795E-2</v>
      </c>
      <c r="AK12" s="17">
        <v>7.1910792221878406E-2</v>
      </c>
      <c r="AL12" s="17">
        <v>0.122338662232052</v>
      </c>
      <c r="AM12" s="17">
        <v>0.104099505311176</v>
      </c>
      <c r="AN12" s="17">
        <v>0.11945988119218701</v>
      </c>
      <c r="AO12" s="17"/>
      <c r="AP12" s="17">
        <v>9.1922476730837199E-2</v>
      </c>
      <c r="AQ12" s="17">
        <v>8.8141122913525202E-2</v>
      </c>
      <c r="AR12" s="17">
        <v>6.3571408358115603E-2</v>
      </c>
      <c r="AS12" s="17"/>
      <c r="AT12" s="17">
        <v>7.5972957777833999E-2</v>
      </c>
      <c r="AU12" s="17">
        <v>0.10726993334160601</v>
      </c>
      <c r="AV12" s="17">
        <v>9.4371503135427207E-2</v>
      </c>
      <c r="AW12" s="17">
        <v>2.12964894479813E-2</v>
      </c>
      <c r="AX12" s="17">
        <v>0</v>
      </c>
    </row>
    <row r="13" spans="2:50">
      <c r="B13" s="18" t="s">
        <v>326</v>
      </c>
      <c r="C13" s="17">
        <v>3.3897675338363902E-2</v>
      </c>
      <c r="D13" s="17">
        <v>3.9916094684487098E-2</v>
      </c>
      <c r="E13" s="17">
        <v>2.81319670865556E-2</v>
      </c>
      <c r="F13" s="17"/>
      <c r="G13" s="17">
        <v>4.5287095216799501E-2</v>
      </c>
      <c r="H13" s="17">
        <v>2.2928626337040101E-2</v>
      </c>
      <c r="I13" s="17">
        <v>3.64837857486906E-2</v>
      </c>
      <c r="J13" s="17">
        <v>5.58288414395521E-2</v>
      </c>
      <c r="K13" s="17">
        <v>1.25225662671946E-2</v>
      </c>
      <c r="L13" s="17">
        <v>3.0302667553009002E-2</v>
      </c>
      <c r="M13" s="17"/>
      <c r="N13" s="17">
        <v>1.29424139653137E-2</v>
      </c>
      <c r="O13" s="17">
        <v>2.2872209928912798E-2</v>
      </c>
      <c r="P13" s="17">
        <v>5.4406336837488599E-2</v>
      </c>
      <c r="Q13" s="17">
        <v>5.1201957813229497E-2</v>
      </c>
      <c r="R13" s="17"/>
      <c r="S13" s="17">
        <v>2.3284672797497599E-2</v>
      </c>
      <c r="T13" s="17">
        <v>0</v>
      </c>
      <c r="U13" s="17">
        <v>1.4892356543719801E-2</v>
      </c>
      <c r="V13" s="17">
        <v>3.0700684780314399E-2</v>
      </c>
      <c r="W13" s="17">
        <v>4.0123977014163301E-2</v>
      </c>
      <c r="X13" s="17">
        <v>2.4693854237226299E-2</v>
      </c>
      <c r="Y13" s="17">
        <v>4.7534780201244797E-2</v>
      </c>
      <c r="Z13" s="17">
        <v>7.86060322413345E-2</v>
      </c>
      <c r="AA13" s="17">
        <v>7.2714238335690601E-2</v>
      </c>
      <c r="AB13" s="17">
        <v>3.7670130879803899E-2</v>
      </c>
      <c r="AC13" s="17">
        <v>6.4785781873363604E-2</v>
      </c>
      <c r="AD13" s="17">
        <v>0</v>
      </c>
      <c r="AE13" s="17"/>
      <c r="AF13" s="17">
        <v>4.2124261402022099E-2</v>
      </c>
      <c r="AG13" s="17">
        <v>2.7485083816793199E-2</v>
      </c>
      <c r="AH13" s="17">
        <v>2.69186676359244E-2</v>
      </c>
      <c r="AI13" s="17"/>
      <c r="AJ13" s="17">
        <v>1.39832648288583E-2</v>
      </c>
      <c r="AK13" s="17">
        <v>6.2587223577723394E-2</v>
      </c>
      <c r="AL13" s="17">
        <v>0</v>
      </c>
      <c r="AM13" s="17">
        <v>0</v>
      </c>
      <c r="AN13" s="17">
        <v>4.62752204916001E-2</v>
      </c>
      <c r="AO13" s="17"/>
      <c r="AP13" s="17">
        <v>1.57867166019512E-2</v>
      </c>
      <c r="AQ13" s="17">
        <v>4.9891372237630099E-2</v>
      </c>
      <c r="AR13" s="17">
        <v>0</v>
      </c>
      <c r="AS13" s="17"/>
      <c r="AT13" s="17">
        <v>2.6926576222166401E-2</v>
      </c>
      <c r="AU13" s="17">
        <v>2.54486337421936E-2</v>
      </c>
      <c r="AV13" s="17">
        <v>1.5753304946247201E-2</v>
      </c>
      <c r="AW13" s="17">
        <v>2.7458073349055399E-2</v>
      </c>
      <c r="AX13" s="17">
        <v>0</v>
      </c>
    </row>
    <row r="14" spans="2:50">
      <c r="B14" s="18" t="s">
        <v>92</v>
      </c>
      <c r="C14" s="19">
        <v>4.4725555235638398E-2</v>
      </c>
      <c r="D14" s="19">
        <v>4.35161713674974E-2</v>
      </c>
      <c r="E14" s="19">
        <v>4.4014490631380597E-2</v>
      </c>
      <c r="F14" s="19"/>
      <c r="G14" s="19">
        <v>5.8325873194897598E-2</v>
      </c>
      <c r="H14" s="19">
        <v>5.6458168389233197E-2</v>
      </c>
      <c r="I14" s="19">
        <v>5.7558625398394202E-2</v>
      </c>
      <c r="J14" s="19">
        <v>3.6447014025631302E-2</v>
      </c>
      <c r="K14" s="19">
        <v>3.2521207667566603E-2</v>
      </c>
      <c r="L14" s="19">
        <v>3.1695861575397999E-2</v>
      </c>
      <c r="M14" s="19"/>
      <c r="N14" s="19">
        <v>4.1951627871504797E-2</v>
      </c>
      <c r="O14" s="19">
        <v>3.0936738111475601E-2</v>
      </c>
      <c r="P14" s="19">
        <v>5.6073840871132402E-2</v>
      </c>
      <c r="Q14" s="19">
        <v>5.3128392016221902E-2</v>
      </c>
      <c r="R14" s="19"/>
      <c r="S14" s="19">
        <v>3.5124554908892699E-2</v>
      </c>
      <c r="T14" s="19">
        <v>4.3010019964467502E-2</v>
      </c>
      <c r="U14" s="19">
        <v>3.3469551621794602E-2</v>
      </c>
      <c r="V14" s="19">
        <v>5.6155332536420702E-2</v>
      </c>
      <c r="W14" s="19">
        <v>1.39229576208309E-2</v>
      </c>
      <c r="X14" s="19">
        <v>5.6212292523712501E-2</v>
      </c>
      <c r="Y14" s="19">
        <v>3.3887330409615599E-2</v>
      </c>
      <c r="Z14" s="19">
        <v>1.8580993377705399E-2</v>
      </c>
      <c r="AA14" s="19">
        <v>9.1715261329596107E-2</v>
      </c>
      <c r="AB14" s="19">
        <v>4.8393951376150601E-2</v>
      </c>
      <c r="AC14" s="19">
        <v>0</v>
      </c>
      <c r="AD14" s="19">
        <v>5.9010112417387399E-2</v>
      </c>
      <c r="AE14" s="19"/>
      <c r="AF14" s="19">
        <v>4.1001646646219199E-2</v>
      </c>
      <c r="AG14" s="19">
        <v>2.33849948568009E-2</v>
      </c>
      <c r="AH14" s="19">
        <v>0.13202176813465999</v>
      </c>
      <c r="AI14" s="19"/>
      <c r="AJ14" s="19">
        <v>1.7371437608224301E-2</v>
      </c>
      <c r="AK14" s="19">
        <v>2.3797184522774999E-2</v>
      </c>
      <c r="AL14" s="19">
        <v>0</v>
      </c>
      <c r="AM14" s="19">
        <v>0</v>
      </c>
      <c r="AN14" s="19">
        <v>0.14231246063927599</v>
      </c>
      <c r="AO14" s="19"/>
      <c r="AP14" s="19">
        <v>1.7460515350063901E-2</v>
      </c>
      <c r="AQ14" s="19">
        <v>3.9945548751940903E-2</v>
      </c>
      <c r="AR14" s="19">
        <v>1.46922305926838E-2</v>
      </c>
      <c r="AS14" s="19"/>
      <c r="AT14" s="19">
        <v>6.8150325955907698E-2</v>
      </c>
      <c r="AU14" s="19">
        <v>4.2283997965187399E-2</v>
      </c>
      <c r="AV14" s="19">
        <v>2.4252173845839099E-2</v>
      </c>
      <c r="AW14" s="19">
        <v>5.5215035923962499E-2</v>
      </c>
      <c r="AX14" s="19">
        <v>0</v>
      </c>
    </row>
    <row r="15" spans="2:50">
      <c r="B15" s="16" t="s">
        <v>17</v>
      </c>
    </row>
    <row r="16" spans="2:50">
      <c r="B16" t="s">
        <v>550</v>
      </c>
    </row>
    <row r="17" spans="2:2">
      <c r="B17" t="s">
        <v>551</v>
      </c>
    </row>
    <row r="19" spans="2:2">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CE1499D134AF49B1194F46071CAC43" ma:contentTypeVersion="16" ma:contentTypeDescription="Create a new document." ma:contentTypeScope="" ma:versionID="2b03baaaf7f3a8c9dc677aee0aa53540">
  <xsd:schema xmlns:xsd="http://www.w3.org/2001/XMLSchema" xmlns:xs="http://www.w3.org/2001/XMLSchema" xmlns:p="http://schemas.microsoft.com/office/2006/metadata/properties" xmlns:ns2="89276d22-ddae-4188-9b49-1e27531d0777" xmlns:ns3="ea97bfd9-4db2-4858-b114-44f8d2a8d2e6" targetNamespace="http://schemas.microsoft.com/office/2006/metadata/properties" ma:root="true" ma:fieldsID="2aae494607d8b76fa8ed3d33ec74581e" ns2:_="" ns3:_="">
    <xsd:import namespace="89276d22-ddae-4188-9b49-1e27531d0777"/>
    <xsd:import namespace="ea97bfd9-4db2-4858-b114-44f8d2a8d2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276d22-ddae-4188-9b49-1e27531d07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c227d67-5551-4d52-a927-3a527f5da53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97bfd9-4db2-4858-b114-44f8d2a8d2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4e12872-1cd2-48da-87d6-22635f052309}" ma:internalName="TaxCatchAll" ma:showField="CatchAllData" ma:web="ea97bfd9-4db2-4858-b114-44f8d2a8d2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a97bfd9-4db2-4858-b114-44f8d2a8d2e6" xsi:nil="true"/>
    <lcf76f155ced4ddcb4097134ff3c332f xmlns="89276d22-ddae-4188-9b49-1e27531d07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2F16994-0DAE-4B56-A62E-BB336BFC9331}"/>
</file>

<file path=customXml/itemProps2.xml><?xml version="1.0" encoding="utf-8"?>
<ds:datastoreItem xmlns:ds="http://schemas.openxmlformats.org/officeDocument/2006/customXml" ds:itemID="{A2E88C19-2C90-4D58-9738-1C3CD7F2123F}"/>
</file>

<file path=customXml/itemProps3.xml><?xml version="1.0" encoding="utf-8"?>
<ds:datastoreItem xmlns:ds="http://schemas.openxmlformats.org/officeDocument/2006/customXml" ds:itemID="{60CA2FF7-351D-4BF7-8D45-08FDBAA69CC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BenMurphy</dc:creator>
  <cp:keywords/>
  <dc:description/>
  <cp:lastModifiedBy>Rebecca Hill</cp:lastModifiedBy>
  <cp:revision/>
  <dcterms:created xsi:type="dcterms:W3CDTF">2022-05-27T16:39:26Z</dcterms:created>
  <dcterms:modified xsi:type="dcterms:W3CDTF">2023-02-23T21:04:52Z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0x01010090CE1499D134AF49B1194F46071CAC43</vt:lpwstr>
  </property>
  <property fmtid="{D5CDD505-2E9C-101B-9397-08002B2CF9AE}" pid="3" name="MediaServiceImageTags">
    <vt:lpwstr/>
  </property>
</Properties>
</file>